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840"/>
  </bookViews>
  <sheets>
    <sheet name="进项发票总表（含隐藏项）" sheetId="1" r:id="rId1"/>
    <sheet name="2016年" sheetId="2" r:id="rId2"/>
    <sheet name="2017年" sheetId="7" r:id="rId3"/>
    <sheet name="2018年" sheetId="8" r:id="rId4"/>
    <sheet name="2019年" sheetId="10" r:id="rId5"/>
    <sheet name="2020年" sheetId="13" r:id="rId6"/>
    <sheet name="差异明细表" sheetId="12" r:id="rId7"/>
    <sheet name="会计与认证平台进项比对" sheetId="14" r:id="rId8"/>
    <sheet name="202001之后差异明细表" sheetId="15" r:id="rId9"/>
    <sheet name="2017年固定资产进项明细" sheetId="5" r:id="rId10"/>
    <sheet name="2018年固资进项明细" sheetId="9" r:id="rId11"/>
    <sheet name="Sheet3" sheetId="6" r:id="rId12"/>
    <sheet name="Sheet2" sheetId="11" r:id="rId13"/>
    <sheet name="Sheet4" sheetId="16" r:id="rId14"/>
  </sheets>
  <definedNames>
    <definedName name="_xlnm._FilterDatabase" localSheetId="0" hidden="1">'进项发票总表（含隐藏项）'!$A$2:$O$1695</definedName>
  </definedNames>
  <calcPr calcId="144525" concurrentCalc="0"/>
</workbook>
</file>

<file path=xl/calcChain.xml><?xml version="1.0" encoding="utf-8"?>
<calcChain xmlns="http://schemas.openxmlformats.org/spreadsheetml/2006/main">
  <c r="M1677" i="1" l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94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94" i="1"/>
  <c r="B10" i="6"/>
  <c r="F53" i="9"/>
  <c r="E53" i="9"/>
  <c r="D53" i="9"/>
  <c r="D25" i="9"/>
  <c r="D24" i="9"/>
  <c r="F53" i="5"/>
  <c r="E53" i="5"/>
  <c r="D53" i="5"/>
  <c r="M14" i="5"/>
  <c r="G14" i="5"/>
  <c r="M13" i="5"/>
  <c r="G13" i="5"/>
  <c r="M12" i="5"/>
  <c r="G12" i="5"/>
  <c r="M11" i="5"/>
  <c r="G11" i="5"/>
  <c r="M10" i="5"/>
  <c r="G10" i="5"/>
  <c r="M9" i="5"/>
  <c r="G9" i="5"/>
  <c r="M8" i="5"/>
  <c r="G8" i="5"/>
  <c r="M7" i="5"/>
  <c r="G7" i="5"/>
  <c r="M6" i="5"/>
  <c r="G6" i="5"/>
  <c r="M5" i="5"/>
  <c r="G5" i="5"/>
  <c r="M4" i="5"/>
  <c r="G4" i="5"/>
  <c r="M3" i="5"/>
  <c r="G3" i="5"/>
  <c r="M2" i="5"/>
  <c r="G2" i="5"/>
  <c r="R38" i="14"/>
  <c r="Q38" i="14"/>
  <c r="P38" i="14"/>
  <c r="N38" i="14"/>
  <c r="M38" i="14"/>
  <c r="L38" i="14"/>
  <c r="R37" i="14"/>
  <c r="Q37" i="14"/>
  <c r="P37" i="14"/>
  <c r="N37" i="14"/>
  <c r="M37" i="14"/>
  <c r="L37" i="14"/>
  <c r="R36" i="14"/>
  <c r="Q36" i="14"/>
  <c r="P36" i="14"/>
  <c r="N36" i="14"/>
  <c r="M36" i="14"/>
  <c r="L36" i="14"/>
  <c r="R35" i="14"/>
  <c r="Q35" i="14"/>
  <c r="P35" i="14"/>
  <c r="N35" i="14"/>
  <c r="M35" i="14"/>
  <c r="L35" i="14"/>
  <c r="R34" i="14"/>
  <c r="Q34" i="14"/>
  <c r="P34" i="14"/>
  <c r="N34" i="14"/>
  <c r="M34" i="14"/>
  <c r="L34" i="14"/>
  <c r="R33" i="14"/>
  <c r="Q33" i="14"/>
  <c r="P33" i="14"/>
  <c r="N33" i="14"/>
  <c r="M33" i="14"/>
  <c r="L33" i="14"/>
  <c r="R32" i="14"/>
  <c r="Q32" i="14"/>
  <c r="P32" i="14"/>
  <c r="N32" i="14"/>
  <c r="M32" i="14"/>
  <c r="L32" i="14"/>
  <c r="R31" i="14"/>
  <c r="Q31" i="14"/>
  <c r="P31" i="14"/>
  <c r="N31" i="14"/>
  <c r="M31" i="14"/>
  <c r="L31" i="14"/>
  <c r="R30" i="14"/>
  <c r="Q30" i="14"/>
  <c r="P30" i="14"/>
  <c r="N30" i="14"/>
  <c r="M30" i="14"/>
  <c r="L30" i="14"/>
  <c r="R29" i="14"/>
  <c r="Q29" i="14"/>
  <c r="P29" i="14"/>
  <c r="N29" i="14"/>
  <c r="M29" i="14"/>
  <c r="L29" i="14"/>
  <c r="R28" i="14"/>
  <c r="Q28" i="14"/>
  <c r="P28" i="14"/>
  <c r="N28" i="14"/>
  <c r="M28" i="14"/>
  <c r="L28" i="14"/>
  <c r="R27" i="14"/>
  <c r="Q27" i="14"/>
  <c r="P27" i="14"/>
  <c r="N27" i="14"/>
  <c r="M27" i="14"/>
  <c r="L27" i="14"/>
  <c r="R26" i="14"/>
  <c r="Q26" i="14"/>
  <c r="P26" i="14"/>
  <c r="N26" i="14"/>
  <c r="M26" i="14"/>
  <c r="L26" i="14"/>
  <c r="R25" i="14"/>
  <c r="Q25" i="14"/>
  <c r="P25" i="14"/>
  <c r="N25" i="14"/>
  <c r="M25" i="14"/>
  <c r="L25" i="14"/>
  <c r="R24" i="14"/>
  <c r="Q24" i="14"/>
  <c r="P24" i="14"/>
  <c r="N24" i="14"/>
  <c r="M24" i="14"/>
  <c r="L24" i="14"/>
  <c r="R23" i="14"/>
  <c r="Q23" i="14"/>
  <c r="P23" i="14"/>
  <c r="N23" i="14"/>
  <c r="M23" i="14"/>
  <c r="L23" i="14"/>
  <c r="R22" i="14"/>
  <c r="Q22" i="14"/>
  <c r="P22" i="14"/>
  <c r="N22" i="14"/>
  <c r="M22" i="14"/>
  <c r="L22" i="14"/>
  <c r="R21" i="14"/>
  <c r="Q21" i="14"/>
  <c r="P21" i="14"/>
  <c r="N21" i="14"/>
  <c r="M21" i="14"/>
  <c r="L21" i="14"/>
  <c r="R20" i="14"/>
  <c r="Q20" i="14"/>
  <c r="P20" i="14"/>
  <c r="N20" i="14"/>
  <c r="M20" i="14"/>
  <c r="L20" i="14"/>
  <c r="R19" i="14"/>
  <c r="Q19" i="14"/>
  <c r="P19" i="14"/>
  <c r="N19" i="14"/>
  <c r="M19" i="14"/>
  <c r="L19" i="14"/>
  <c r="R18" i="14"/>
  <c r="Q18" i="14"/>
  <c r="P18" i="14"/>
  <c r="N18" i="14"/>
  <c r="M18" i="14"/>
  <c r="L18" i="14"/>
  <c r="R17" i="14"/>
  <c r="Q17" i="14"/>
  <c r="P17" i="14"/>
  <c r="N17" i="14"/>
  <c r="M17" i="14"/>
  <c r="L17" i="14"/>
  <c r="R16" i="14"/>
  <c r="Q16" i="14"/>
  <c r="P16" i="14"/>
  <c r="N16" i="14"/>
  <c r="M16" i="14"/>
  <c r="L16" i="14"/>
  <c r="R15" i="14"/>
  <c r="Q15" i="14"/>
  <c r="P15" i="14"/>
  <c r="N15" i="14"/>
  <c r="M15" i="14"/>
  <c r="L15" i="14"/>
  <c r="R14" i="14"/>
  <c r="Q14" i="14"/>
  <c r="P14" i="14"/>
  <c r="N14" i="14"/>
  <c r="M14" i="14"/>
  <c r="L14" i="14"/>
  <c r="R13" i="14"/>
  <c r="Q13" i="14"/>
  <c r="P13" i="14"/>
  <c r="N13" i="14"/>
  <c r="M13" i="14"/>
  <c r="L13" i="14"/>
  <c r="R12" i="14"/>
  <c r="Q12" i="14"/>
  <c r="P12" i="14"/>
  <c r="N12" i="14"/>
  <c r="M12" i="14"/>
  <c r="L12" i="14"/>
  <c r="R11" i="14"/>
  <c r="Q11" i="14"/>
  <c r="P11" i="14"/>
  <c r="N11" i="14"/>
  <c r="M11" i="14"/>
  <c r="L11" i="14"/>
  <c r="R10" i="14"/>
  <c r="Q10" i="14"/>
  <c r="P10" i="14"/>
  <c r="N10" i="14"/>
  <c r="M10" i="14"/>
  <c r="L10" i="14"/>
  <c r="R9" i="14"/>
  <c r="Q9" i="14"/>
  <c r="P9" i="14"/>
  <c r="N9" i="14"/>
  <c r="M9" i="14"/>
  <c r="L9" i="14"/>
  <c r="R8" i="14"/>
  <c r="Q8" i="14"/>
  <c r="P8" i="14"/>
  <c r="N8" i="14"/>
  <c r="M8" i="14"/>
  <c r="L8" i="14"/>
  <c r="R7" i="14"/>
  <c r="Q7" i="14"/>
  <c r="P7" i="14"/>
  <c r="N7" i="14"/>
  <c r="M7" i="14"/>
  <c r="L7" i="14"/>
  <c r="R6" i="14"/>
  <c r="Q6" i="14"/>
  <c r="P6" i="14"/>
  <c r="N6" i="14"/>
  <c r="M6" i="14"/>
  <c r="L6" i="14"/>
  <c r="R5" i="14"/>
  <c r="Q5" i="14"/>
  <c r="P5" i="14"/>
  <c r="N5" i="14"/>
  <c r="M5" i="14"/>
  <c r="L5" i="14"/>
  <c r="R4" i="14"/>
  <c r="Q4" i="14"/>
  <c r="P4" i="14"/>
  <c r="N4" i="14"/>
  <c r="M4" i="14"/>
  <c r="L4" i="14"/>
  <c r="R3" i="14"/>
  <c r="Q3" i="14"/>
  <c r="P3" i="14"/>
  <c r="N3" i="14"/>
  <c r="M3" i="14"/>
  <c r="L3" i="14"/>
  <c r="R2" i="14"/>
  <c r="N2" i="14"/>
  <c r="M2" i="14"/>
  <c r="L2" i="14"/>
  <c r="K19" i="12"/>
  <c r="I19" i="12"/>
  <c r="I18" i="12"/>
  <c r="H18" i="12"/>
  <c r="G18" i="12"/>
  <c r="F18" i="12"/>
  <c r="D18" i="12"/>
  <c r="C18" i="12"/>
  <c r="B18" i="12"/>
  <c r="I8" i="12"/>
  <c r="H8" i="12"/>
  <c r="G8" i="12"/>
  <c r="F8" i="12"/>
  <c r="D8" i="12"/>
  <c r="C8" i="12"/>
  <c r="B8" i="12"/>
  <c r="E20" i="13"/>
  <c r="C20" i="13"/>
  <c r="G19" i="13"/>
  <c r="F19" i="13"/>
  <c r="E19" i="13"/>
  <c r="D19" i="13"/>
  <c r="C19" i="13"/>
  <c r="B19" i="13"/>
  <c r="I14" i="13"/>
  <c r="C14" i="13"/>
  <c r="I13" i="13"/>
  <c r="H13" i="13"/>
  <c r="I12" i="13"/>
  <c r="H12" i="13"/>
  <c r="I11" i="13"/>
  <c r="I10" i="13"/>
  <c r="I9" i="13"/>
  <c r="I8" i="13"/>
  <c r="I7" i="13"/>
  <c r="I6" i="13"/>
  <c r="I5" i="13"/>
  <c r="I4" i="13"/>
  <c r="E4" i="13"/>
  <c r="D4" i="13"/>
  <c r="I3" i="13"/>
  <c r="H3" i="13"/>
  <c r="E3" i="13"/>
  <c r="D3" i="13"/>
  <c r="I2" i="13"/>
  <c r="H2" i="13"/>
  <c r="I22" i="10"/>
  <c r="E22" i="10"/>
  <c r="C22" i="10"/>
  <c r="E20" i="10"/>
  <c r="C20" i="10"/>
  <c r="G19" i="10"/>
  <c r="F19" i="10"/>
  <c r="E19" i="10"/>
  <c r="D19" i="10"/>
  <c r="C19" i="10"/>
  <c r="B19" i="10"/>
  <c r="I18" i="10"/>
  <c r="I17" i="10"/>
  <c r="I16" i="10"/>
  <c r="I15" i="10"/>
  <c r="I14" i="10"/>
  <c r="E14" i="10"/>
  <c r="D14" i="10"/>
  <c r="I13" i="10"/>
  <c r="H13" i="10"/>
  <c r="E13" i="10"/>
  <c r="D13" i="10"/>
  <c r="B13" i="10"/>
  <c r="I12" i="10"/>
  <c r="H12" i="10"/>
  <c r="E12" i="10"/>
  <c r="D12" i="10"/>
  <c r="B12" i="10"/>
  <c r="I11" i="10"/>
  <c r="E11" i="10"/>
  <c r="D11" i="10"/>
  <c r="B11" i="10"/>
  <c r="N10" i="10"/>
  <c r="I10" i="10"/>
  <c r="E10" i="10"/>
  <c r="D10" i="10"/>
  <c r="I9" i="10"/>
  <c r="I8" i="10"/>
  <c r="E8" i="10"/>
  <c r="D8" i="10"/>
  <c r="C8" i="10"/>
  <c r="B8" i="10"/>
  <c r="I7" i="10"/>
  <c r="E7" i="10"/>
  <c r="C7" i="10"/>
  <c r="I6" i="10"/>
  <c r="E6" i="10"/>
  <c r="I5" i="10"/>
  <c r="I4" i="10"/>
  <c r="I3" i="10"/>
  <c r="H3" i="10"/>
  <c r="I2" i="10"/>
  <c r="H2" i="10"/>
  <c r="E20" i="8"/>
  <c r="C20" i="8"/>
  <c r="G19" i="8"/>
  <c r="F19" i="8"/>
  <c r="E19" i="8"/>
  <c r="D19" i="8"/>
  <c r="C19" i="8"/>
  <c r="B19" i="8"/>
  <c r="I14" i="8"/>
  <c r="I13" i="8"/>
  <c r="I12" i="8"/>
  <c r="I11" i="8"/>
  <c r="I10" i="8"/>
  <c r="I9" i="8"/>
  <c r="I8" i="8"/>
  <c r="I7" i="8"/>
  <c r="I6" i="8"/>
  <c r="I5" i="8"/>
  <c r="I4" i="8"/>
  <c r="I3" i="8"/>
  <c r="H3" i="8"/>
  <c r="I2" i="8"/>
  <c r="H2" i="8"/>
  <c r="E20" i="7"/>
  <c r="C20" i="7"/>
  <c r="G19" i="7"/>
  <c r="F19" i="7"/>
  <c r="E19" i="7"/>
  <c r="D19" i="7"/>
  <c r="C19" i="7"/>
  <c r="B19" i="7"/>
  <c r="I15" i="7"/>
  <c r="H15" i="7"/>
  <c r="G15" i="7"/>
  <c r="C15" i="7"/>
  <c r="B15" i="7"/>
  <c r="I14" i="7"/>
  <c r="H14" i="7"/>
  <c r="F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I15" i="2"/>
  <c r="H15" i="2"/>
  <c r="E12" i="2"/>
  <c r="C12" i="2"/>
  <c r="I11" i="2"/>
  <c r="H11" i="2"/>
  <c r="E11" i="2"/>
  <c r="D11" i="2"/>
  <c r="C11" i="2"/>
  <c r="B11" i="2"/>
  <c r="I10" i="2"/>
  <c r="H10" i="2"/>
  <c r="B10" i="2"/>
  <c r="I9" i="2"/>
  <c r="H9" i="2"/>
  <c r="I8" i="2"/>
  <c r="H8" i="2"/>
  <c r="I7" i="2"/>
  <c r="H7" i="2"/>
  <c r="I6" i="2"/>
  <c r="H6" i="2"/>
  <c r="I5" i="2"/>
  <c r="H5" i="2"/>
  <c r="M1695" i="1"/>
  <c r="G1695" i="1"/>
  <c r="M1663" i="1"/>
  <c r="G1663" i="1"/>
  <c r="M1662" i="1"/>
  <c r="G1662" i="1"/>
  <c r="M1661" i="1"/>
  <c r="G1661" i="1"/>
  <c r="M1660" i="1"/>
  <c r="G1660" i="1"/>
  <c r="M1659" i="1"/>
  <c r="G1659" i="1"/>
  <c r="M1658" i="1"/>
  <c r="G1658" i="1"/>
  <c r="M1657" i="1"/>
  <c r="G1657" i="1"/>
  <c r="M1656" i="1"/>
  <c r="G1656" i="1"/>
  <c r="M1655" i="1"/>
  <c r="G1655" i="1"/>
  <c r="M1654" i="1"/>
  <c r="G1654" i="1"/>
  <c r="M1653" i="1"/>
  <c r="G1653" i="1"/>
  <c r="M1652" i="1"/>
  <c r="G1652" i="1"/>
  <c r="M1651" i="1"/>
  <c r="G1651" i="1"/>
  <c r="M1650" i="1"/>
  <c r="G1650" i="1"/>
  <c r="M1649" i="1"/>
  <c r="G1649" i="1"/>
  <c r="M1648" i="1"/>
  <c r="G1648" i="1"/>
  <c r="M1647" i="1"/>
  <c r="G1647" i="1"/>
  <c r="M1646" i="1"/>
  <c r="G1646" i="1"/>
  <c r="M1645" i="1"/>
  <c r="G1645" i="1"/>
  <c r="M1644" i="1"/>
  <c r="G1644" i="1"/>
  <c r="M1643" i="1"/>
  <c r="G1643" i="1"/>
  <c r="M1642" i="1"/>
  <c r="G1642" i="1"/>
  <c r="M1641" i="1"/>
  <c r="G1641" i="1"/>
  <c r="M1640" i="1"/>
  <c r="G1640" i="1"/>
  <c r="M1639" i="1"/>
  <c r="G1639" i="1"/>
  <c r="M1638" i="1"/>
  <c r="G1638" i="1"/>
  <c r="M1637" i="1"/>
  <c r="G1637" i="1"/>
  <c r="M1636" i="1"/>
  <c r="G1636" i="1"/>
  <c r="M1635" i="1"/>
  <c r="G1635" i="1"/>
  <c r="M1634" i="1"/>
  <c r="G1634" i="1"/>
  <c r="M1633" i="1"/>
  <c r="G1633" i="1"/>
  <c r="M1632" i="1"/>
  <c r="G1632" i="1"/>
  <c r="M1631" i="1"/>
  <c r="G1631" i="1"/>
  <c r="M1630" i="1"/>
  <c r="G1630" i="1"/>
  <c r="M1629" i="1"/>
  <c r="G1629" i="1"/>
  <c r="M1628" i="1"/>
  <c r="G1628" i="1"/>
  <c r="M1627" i="1"/>
  <c r="G1627" i="1"/>
  <c r="M1626" i="1"/>
  <c r="G1626" i="1"/>
  <c r="M1625" i="1"/>
  <c r="G1625" i="1"/>
  <c r="M1624" i="1"/>
  <c r="G1624" i="1"/>
  <c r="M1623" i="1"/>
  <c r="G1623" i="1"/>
  <c r="M1622" i="1"/>
  <c r="G1622" i="1"/>
  <c r="M1621" i="1"/>
  <c r="G1621" i="1"/>
  <c r="M1620" i="1"/>
  <c r="G1620" i="1"/>
  <c r="M1619" i="1"/>
  <c r="G1619" i="1"/>
  <c r="M1618" i="1"/>
  <c r="G1618" i="1"/>
  <c r="M1617" i="1"/>
  <c r="G1617" i="1"/>
  <c r="M1616" i="1"/>
  <c r="G1616" i="1"/>
  <c r="M1615" i="1"/>
  <c r="G1615" i="1"/>
  <c r="M1614" i="1"/>
  <c r="G1614" i="1"/>
  <c r="M1613" i="1"/>
  <c r="G1613" i="1"/>
  <c r="M1612" i="1"/>
  <c r="G1612" i="1"/>
  <c r="M1611" i="1"/>
  <c r="G1611" i="1"/>
  <c r="M1610" i="1"/>
  <c r="G1610" i="1"/>
  <c r="M1609" i="1"/>
  <c r="G1609" i="1"/>
  <c r="M1608" i="1"/>
  <c r="G1608" i="1"/>
  <c r="M1607" i="1"/>
  <c r="G1607" i="1"/>
  <c r="M1606" i="1"/>
  <c r="G1606" i="1"/>
  <c r="M1605" i="1"/>
  <c r="G1605" i="1"/>
  <c r="M1604" i="1"/>
  <c r="G1604" i="1"/>
  <c r="M1603" i="1"/>
  <c r="G1603" i="1"/>
  <c r="M1602" i="1"/>
  <c r="G1602" i="1"/>
  <c r="M1601" i="1"/>
  <c r="G1601" i="1"/>
  <c r="M1600" i="1"/>
  <c r="G1600" i="1"/>
  <c r="M1599" i="1"/>
  <c r="G1599" i="1"/>
  <c r="M1598" i="1"/>
  <c r="G1598" i="1"/>
  <c r="M1597" i="1"/>
  <c r="G1597" i="1"/>
  <c r="M1596" i="1"/>
  <c r="G1596" i="1"/>
  <c r="M1595" i="1"/>
  <c r="G1595" i="1"/>
  <c r="M1594" i="1"/>
  <c r="G1594" i="1"/>
  <c r="M1593" i="1"/>
  <c r="G1593" i="1"/>
  <c r="M1592" i="1"/>
  <c r="G1592" i="1"/>
  <c r="M1591" i="1"/>
  <c r="G1591" i="1"/>
  <c r="M1590" i="1"/>
  <c r="G1590" i="1"/>
  <c r="M1589" i="1"/>
  <c r="G1589" i="1"/>
  <c r="M1588" i="1"/>
  <c r="G1588" i="1"/>
  <c r="M1587" i="1"/>
  <c r="G1587" i="1"/>
  <c r="M1586" i="1"/>
  <c r="G1586" i="1"/>
  <c r="M1585" i="1"/>
  <c r="G1585" i="1"/>
  <c r="M1584" i="1"/>
  <c r="G1584" i="1"/>
  <c r="M1583" i="1"/>
  <c r="G1583" i="1"/>
  <c r="M1582" i="1"/>
  <c r="G1582" i="1"/>
  <c r="M1581" i="1"/>
  <c r="G1581" i="1"/>
  <c r="M1580" i="1"/>
  <c r="G1580" i="1"/>
  <c r="M1579" i="1"/>
  <c r="G1579" i="1"/>
  <c r="M1578" i="1"/>
  <c r="G1578" i="1"/>
  <c r="M1577" i="1"/>
  <c r="G1577" i="1"/>
  <c r="M1576" i="1"/>
  <c r="G1576" i="1"/>
  <c r="M1575" i="1"/>
  <c r="G1575" i="1"/>
  <c r="M1574" i="1"/>
  <c r="G1574" i="1"/>
  <c r="M1573" i="1"/>
  <c r="G1573" i="1"/>
  <c r="M1572" i="1"/>
  <c r="G1572" i="1"/>
  <c r="M1571" i="1"/>
  <c r="G1571" i="1"/>
  <c r="M1570" i="1"/>
  <c r="G1570" i="1"/>
  <c r="M1569" i="1"/>
  <c r="G1569" i="1"/>
  <c r="M1568" i="1"/>
  <c r="G1568" i="1"/>
  <c r="M1567" i="1"/>
  <c r="G1567" i="1"/>
  <c r="M1566" i="1"/>
  <c r="G1566" i="1"/>
  <c r="M1565" i="1"/>
  <c r="G1565" i="1"/>
  <c r="M1564" i="1"/>
  <c r="G1564" i="1"/>
  <c r="M1563" i="1"/>
  <c r="G1563" i="1"/>
  <c r="M1562" i="1"/>
  <c r="G1562" i="1"/>
  <c r="M1561" i="1"/>
  <c r="G1561" i="1"/>
  <c r="M1560" i="1"/>
  <c r="G1560" i="1"/>
  <c r="M1559" i="1"/>
  <c r="G1559" i="1"/>
  <c r="M1558" i="1"/>
  <c r="G1558" i="1"/>
  <c r="M1557" i="1"/>
  <c r="G1557" i="1"/>
  <c r="M1556" i="1"/>
  <c r="G1556" i="1"/>
  <c r="M1555" i="1"/>
  <c r="G1555" i="1"/>
  <c r="M1554" i="1"/>
  <c r="G1554" i="1"/>
  <c r="M1553" i="1"/>
  <c r="G1553" i="1"/>
  <c r="M1552" i="1"/>
  <c r="G1552" i="1"/>
  <c r="M1551" i="1"/>
  <c r="G1551" i="1"/>
  <c r="M1550" i="1"/>
  <c r="G1550" i="1"/>
  <c r="M1549" i="1"/>
  <c r="G1549" i="1"/>
  <c r="M1548" i="1"/>
  <c r="G1548" i="1"/>
  <c r="M1547" i="1"/>
  <c r="G1547" i="1"/>
  <c r="M1546" i="1"/>
  <c r="G1546" i="1"/>
  <c r="M1545" i="1"/>
  <c r="G1545" i="1"/>
  <c r="M1544" i="1"/>
  <c r="G1544" i="1"/>
  <c r="M1543" i="1"/>
  <c r="G1543" i="1"/>
  <c r="M1542" i="1"/>
  <c r="G1542" i="1"/>
  <c r="M1541" i="1"/>
  <c r="G1541" i="1"/>
  <c r="M1540" i="1"/>
  <c r="G1540" i="1"/>
  <c r="M1539" i="1"/>
  <c r="G1539" i="1"/>
  <c r="M1538" i="1"/>
  <c r="G1538" i="1"/>
  <c r="M1537" i="1"/>
  <c r="G1537" i="1"/>
  <c r="M1536" i="1"/>
  <c r="G1536" i="1"/>
  <c r="M1535" i="1"/>
  <c r="G1535" i="1"/>
  <c r="M1534" i="1"/>
  <c r="G1534" i="1"/>
  <c r="M1533" i="1"/>
  <c r="G1533" i="1"/>
  <c r="M1532" i="1"/>
  <c r="G1532" i="1"/>
  <c r="M1531" i="1"/>
  <c r="G1531" i="1"/>
  <c r="M1530" i="1"/>
  <c r="G1530" i="1"/>
  <c r="M1529" i="1"/>
  <c r="G1529" i="1"/>
  <c r="M1528" i="1"/>
  <c r="G1528" i="1"/>
  <c r="M1527" i="1"/>
  <c r="G1527" i="1"/>
  <c r="M1526" i="1"/>
  <c r="G1526" i="1"/>
  <c r="M1525" i="1"/>
  <c r="G1525" i="1"/>
  <c r="M1524" i="1"/>
  <c r="G1524" i="1"/>
  <c r="M1523" i="1"/>
  <c r="G1523" i="1"/>
  <c r="M1522" i="1"/>
  <c r="G1522" i="1"/>
  <c r="M1521" i="1"/>
  <c r="G1521" i="1"/>
  <c r="M1520" i="1"/>
  <c r="G1520" i="1"/>
  <c r="M1519" i="1"/>
  <c r="G1519" i="1"/>
  <c r="M1518" i="1"/>
  <c r="G1518" i="1"/>
  <c r="M1517" i="1"/>
  <c r="G1517" i="1"/>
  <c r="M1516" i="1"/>
  <c r="G1516" i="1"/>
  <c r="M1515" i="1"/>
  <c r="G1515" i="1"/>
  <c r="M1514" i="1"/>
  <c r="G1514" i="1"/>
  <c r="M1513" i="1"/>
  <c r="G1513" i="1"/>
  <c r="M1512" i="1"/>
  <c r="G1512" i="1"/>
  <c r="M1511" i="1"/>
  <c r="G1511" i="1"/>
  <c r="M1510" i="1"/>
  <c r="G1510" i="1"/>
  <c r="M1509" i="1"/>
  <c r="G1509" i="1"/>
  <c r="M1508" i="1"/>
  <c r="G1508" i="1"/>
  <c r="M1507" i="1"/>
  <c r="G1507" i="1"/>
  <c r="M1506" i="1"/>
  <c r="G1506" i="1"/>
  <c r="M1505" i="1"/>
  <c r="G1505" i="1"/>
  <c r="M1504" i="1"/>
  <c r="G1504" i="1"/>
  <c r="M1503" i="1"/>
  <c r="G1503" i="1"/>
  <c r="M1502" i="1"/>
  <c r="G1502" i="1"/>
  <c r="M1501" i="1"/>
  <c r="G1501" i="1"/>
  <c r="M1500" i="1"/>
  <c r="G1500" i="1"/>
  <c r="M1499" i="1"/>
  <c r="G1499" i="1"/>
  <c r="M1498" i="1"/>
  <c r="G1498" i="1"/>
  <c r="M1497" i="1"/>
  <c r="G1497" i="1"/>
  <c r="M1496" i="1"/>
  <c r="G1496" i="1"/>
  <c r="M1495" i="1"/>
  <c r="G1495" i="1"/>
  <c r="M1494" i="1"/>
  <c r="G1494" i="1"/>
  <c r="M1493" i="1"/>
  <c r="G1493" i="1"/>
  <c r="M1492" i="1"/>
  <c r="G1492" i="1"/>
  <c r="M1491" i="1"/>
  <c r="G1491" i="1"/>
  <c r="M1490" i="1"/>
  <c r="G1490" i="1"/>
  <c r="M1489" i="1"/>
  <c r="G1489" i="1"/>
  <c r="M1488" i="1"/>
  <c r="G1488" i="1"/>
  <c r="M1487" i="1"/>
  <c r="G1487" i="1"/>
  <c r="M1486" i="1"/>
  <c r="G1486" i="1"/>
  <c r="M1485" i="1"/>
  <c r="G1485" i="1"/>
  <c r="M1484" i="1"/>
  <c r="G1484" i="1"/>
  <c r="M1483" i="1"/>
  <c r="G1483" i="1"/>
  <c r="M1482" i="1"/>
  <c r="G1482" i="1"/>
  <c r="M1481" i="1"/>
  <c r="G1481" i="1"/>
  <c r="M1480" i="1"/>
  <c r="G1480" i="1"/>
  <c r="M1479" i="1"/>
  <c r="G1479" i="1"/>
  <c r="M1478" i="1"/>
  <c r="G1478" i="1"/>
  <c r="M1477" i="1"/>
  <c r="G1477" i="1"/>
  <c r="M1476" i="1"/>
  <c r="G1476" i="1"/>
  <c r="M1475" i="1"/>
  <c r="G1475" i="1"/>
  <c r="M1474" i="1"/>
  <c r="G1474" i="1"/>
  <c r="M1473" i="1"/>
  <c r="G1473" i="1"/>
  <c r="M1472" i="1"/>
  <c r="G1472" i="1"/>
  <c r="M1471" i="1"/>
  <c r="G1471" i="1"/>
  <c r="M1470" i="1"/>
  <c r="G1470" i="1"/>
  <c r="M1469" i="1"/>
  <c r="G1469" i="1"/>
  <c r="M1468" i="1"/>
  <c r="G1468" i="1"/>
  <c r="M1467" i="1"/>
  <c r="G1467" i="1"/>
  <c r="M1466" i="1"/>
  <c r="G1466" i="1"/>
  <c r="M1465" i="1"/>
  <c r="G1465" i="1"/>
  <c r="M1464" i="1"/>
  <c r="G1464" i="1"/>
  <c r="M1463" i="1"/>
  <c r="G1463" i="1"/>
  <c r="M1462" i="1"/>
  <c r="G1462" i="1"/>
  <c r="M1461" i="1"/>
  <c r="G1461" i="1"/>
  <c r="M1460" i="1"/>
  <c r="G1460" i="1"/>
  <c r="M1459" i="1"/>
  <c r="G1459" i="1"/>
  <c r="M1458" i="1"/>
  <c r="G1458" i="1"/>
  <c r="M1457" i="1"/>
  <c r="G1457" i="1"/>
  <c r="M1456" i="1"/>
  <c r="G1456" i="1"/>
  <c r="M1455" i="1"/>
  <c r="G1455" i="1"/>
  <c r="M1454" i="1"/>
  <c r="G1454" i="1"/>
  <c r="M1453" i="1"/>
  <c r="G1453" i="1"/>
  <c r="M1452" i="1"/>
  <c r="G1452" i="1"/>
  <c r="M1451" i="1"/>
  <c r="G1451" i="1"/>
  <c r="M1450" i="1"/>
  <c r="G1450" i="1"/>
  <c r="M1449" i="1"/>
  <c r="G1449" i="1"/>
  <c r="M1448" i="1"/>
  <c r="G1448" i="1"/>
  <c r="M1447" i="1"/>
  <c r="G1447" i="1"/>
  <c r="M1446" i="1"/>
  <c r="G1446" i="1"/>
  <c r="M1445" i="1"/>
  <c r="G1445" i="1"/>
  <c r="M1444" i="1"/>
  <c r="G1444" i="1"/>
  <c r="M1443" i="1"/>
  <c r="G1443" i="1"/>
  <c r="M1442" i="1"/>
  <c r="G1442" i="1"/>
  <c r="M1441" i="1"/>
  <c r="G1441" i="1"/>
  <c r="M1440" i="1"/>
  <c r="G1440" i="1"/>
  <c r="M1439" i="1"/>
  <c r="G1439" i="1"/>
  <c r="M1438" i="1"/>
  <c r="G1438" i="1"/>
  <c r="M1437" i="1"/>
  <c r="G1437" i="1"/>
  <c r="M1436" i="1"/>
  <c r="G1436" i="1"/>
  <c r="M1435" i="1"/>
  <c r="G1435" i="1"/>
  <c r="M1434" i="1"/>
  <c r="G1434" i="1"/>
  <c r="M1433" i="1"/>
  <c r="G1433" i="1"/>
  <c r="M1432" i="1"/>
  <c r="G1432" i="1"/>
  <c r="M1431" i="1"/>
  <c r="G1431" i="1"/>
  <c r="M1430" i="1"/>
  <c r="G1430" i="1"/>
  <c r="M1429" i="1"/>
  <c r="G1429" i="1"/>
  <c r="M1428" i="1"/>
  <c r="G1428" i="1"/>
  <c r="M1427" i="1"/>
  <c r="G1427" i="1"/>
  <c r="M1426" i="1"/>
  <c r="G1426" i="1"/>
  <c r="M1425" i="1"/>
  <c r="G1425" i="1"/>
  <c r="M1424" i="1"/>
  <c r="G1424" i="1"/>
  <c r="M1423" i="1"/>
  <c r="G1423" i="1"/>
  <c r="M1422" i="1"/>
  <c r="G1422" i="1"/>
  <c r="M1421" i="1"/>
  <c r="G1421" i="1"/>
  <c r="M1420" i="1"/>
  <c r="G1420" i="1"/>
  <c r="M1419" i="1"/>
  <c r="G1419" i="1"/>
  <c r="M1418" i="1"/>
  <c r="G1418" i="1"/>
  <c r="M1417" i="1"/>
  <c r="G1417" i="1"/>
  <c r="M1416" i="1"/>
  <c r="G1416" i="1"/>
  <c r="M1415" i="1"/>
  <c r="G1415" i="1"/>
  <c r="M1414" i="1"/>
  <c r="G1414" i="1"/>
  <c r="M1413" i="1"/>
  <c r="G1413" i="1"/>
  <c r="M1412" i="1"/>
  <c r="G1412" i="1"/>
  <c r="M1411" i="1"/>
  <c r="G1411" i="1"/>
  <c r="M1410" i="1"/>
  <c r="G1410" i="1"/>
  <c r="M1409" i="1"/>
  <c r="G1409" i="1"/>
  <c r="M1408" i="1"/>
  <c r="G1408" i="1"/>
  <c r="M1407" i="1"/>
  <c r="G1407" i="1"/>
  <c r="M1406" i="1"/>
  <c r="G1406" i="1"/>
  <c r="M1405" i="1"/>
  <c r="G1405" i="1"/>
  <c r="M1404" i="1"/>
  <c r="G1404" i="1"/>
  <c r="M1403" i="1"/>
  <c r="G1403" i="1"/>
  <c r="M1402" i="1"/>
  <c r="G1402" i="1"/>
  <c r="M1401" i="1"/>
  <c r="G1401" i="1"/>
  <c r="M1400" i="1"/>
  <c r="G1400" i="1"/>
  <c r="M1399" i="1"/>
  <c r="G1399" i="1"/>
  <c r="M1398" i="1"/>
  <c r="G1398" i="1"/>
  <c r="M1397" i="1"/>
  <c r="G1397" i="1"/>
  <c r="M1396" i="1"/>
  <c r="G1396" i="1"/>
  <c r="M1395" i="1"/>
  <c r="G1395" i="1"/>
  <c r="M1394" i="1"/>
  <c r="G1394" i="1"/>
  <c r="M1393" i="1"/>
  <c r="G1393" i="1"/>
  <c r="M1392" i="1"/>
  <c r="G1392" i="1"/>
  <c r="M1391" i="1"/>
  <c r="G1391" i="1"/>
  <c r="M1390" i="1"/>
  <c r="G1390" i="1"/>
  <c r="M1389" i="1"/>
  <c r="G1389" i="1"/>
  <c r="M1388" i="1"/>
  <c r="G1388" i="1"/>
  <c r="M1387" i="1"/>
  <c r="G1387" i="1"/>
  <c r="M1386" i="1"/>
  <c r="G1386" i="1"/>
  <c r="M1385" i="1"/>
  <c r="G1385" i="1"/>
  <c r="M1384" i="1"/>
  <c r="G1384" i="1"/>
  <c r="M1383" i="1"/>
  <c r="G1383" i="1"/>
  <c r="M1382" i="1"/>
  <c r="G1382" i="1"/>
  <c r="M1381" i="1"/>
  <c r="G1381" i="1"/>
  <c r="M1380" i="1"/>
  <c r="G1380" i="1"/>
  <c r="M1379" i="1"/>
  <c r="G1379" i="1"/>
  <c r="M1378" i="1"/>
  <c r="G1378" i="1"/>
  <c r="M1377" i="1"/>
  <c r="G1377" i="1"/>
  <c r="M1376" i="1"/>
  <c r="G1376" i="1"/>
  <c r="M1375" i="1"/>
  <c r="G1375" i="1"/>
  <c r="M1374" i="1"/>
  <c r="G1374" i="1"/>
  <c r="M1373" i="1"/>
  <c r="G1373" i="1"/>
  <c r="M1372" i="1"/>
  <c r="G1372" i="1"/>
  <c r="M1371" i="1"/>
  <c r="G1371" i="1"/>
  <c r="M1370" i="1"/>
  <c r="G1370" i="1"/>
  <c r="M1369" i="1"/>
  <c r="G1369" i="1"/>
  <c r="M1368" i="1"/>
  <c r="G1368" i="1"/>
  <c r="M1367" i="1"/>
  <c r="G1367" i="1"/>
  <c r="M1366" i="1"/>
  <c r="G1366" i="1"/>
  <c r="M1365" i="1"/>
  <c r="G1365" i="1"/>
  <c r="M1364" i="1"/>
  <c r="G1364" i="1"/>
  <c r="M1363" i="1"/>
  <c r="G1363" i="1"/>
  <c r="M1362" i="1"/>
  <c r="G1362" i="1"/>
  <c r="M1361" i="1"/>
  <c r="G1361" i="1"/>
  <c r="M1360" i="1"/>
  <c r="G1360" i="1"/>
  <c r="M1359" i="1"/>
  <c r="G1359" i="1"/>
  <c r="M1358" i="1"/>
  <c r="G1358" i="1"/>
  <c r="M1357" i="1"/>
  <c r="G1357" i="1"/>
  <c r="M1356" i="1"/>
  <c r="G1356" i="1"/>
  <c r="M1355" i="1"/>
  <c r="G1355" i="1"/>
  <c r="M1354" i="1"/>
  <c r="G1354" i="1"/>
  <c r="M1353" i="1"/>
  <c r="G1353" i="1"/>
  <c r="M1352" i="1"/>
  <c r="G1352" i="1"/>
  <c r="M1351" i="1"/>
  <c r="G1351" i="1"/>
  <c r="M1350" i="1"/>
  <c r="G1350" i="1"/>
  <c r="M1349" i="1"/>
  <c r="G1349" i="1"/>
  <c r="M1348" i="1"/>
  <c r="G1348" i="1"/>
  <c r="M1347" i="1"/>
  <c r="G1347" i="1"/>
  <c r="M1346" i="1"/>
  <c r="G1346" i="1"/>
  <c r="M1345" i="1"/>
  <c r="G1345" i="1"/>
  <c r="M1344" i="1"/>
  <c r="G1344" i="1"/>
  <c r="M1343" i="1"/>
  <c r="G1343" i="1"/>
  <c r="M1342" i="1"/>
  <c r="G1342" i="1"/>
  <c r="M1341" i="1"/>
  <c r="G1341" i="1"/>
  <c r="M1340" i="1"/>
  <c r="G1340" i="1"/>
  <c r="M1339" i="1"/>
  <c r="G1339" i="1"/>
  <c r="M1338" i="1"/>
  <c r="G1338" i="1"/>
  <c r="M1337" i="1"/>
  <c r="G1337" i="1"/>
  <c r="M1336" i="1"/>
  <c r="G1336" i="1"/>
  <c r="M1335" i="1"/>
  <c r="G1335" i="1"/>
  <c r="M1334" i="1"/>
  <c r="G1334" i="1"/>
  <c r="M1333" i="1"/>
  <c r="G1333" i="1"/>
  <c r="M1332" i="1"/>
  <c r="G1332" i="1"/>
  <c r="M1331" i="1"/>
  <c r="G1331" i="1"/>
  <c r="M1330" i="1"/>
  <c r="G1330" i="1"/>
  <c r="M1329" i="1"/>
  <c r="G1329" i="1"/>
  <c r="M1328" i="1"/>
  <c r="G1328" i="1"/>
  <c r="M1327" i="1"/>
  <c r="G1327" i="1"/>
  <c r="M1326" i="1"/>
  <c r="G1326" i="1"/>
  <c r="M1325" i="1"/>
  <c r="G1325" i="1"/>
  <c r="M1324" i="1"/>
  <c r="G1324" i="1"/>
  <c r="M1323" i="1"/>
  <c r="G1323" i="1"/>
  <c r="M1322" i="1"/>
  <c r="G1322" i="1"/>
  <c r="M1321" i="1"/>
  <c r="G1321" i="1"/>
  <c r="M1320" i="1"/>
  <c r="G1320" i="1"/>
  <c r="M1319" i="1"/>
  <c r="G1319" i="1"/>
  <c r="M1318" i="1"/>
  <c r="G1318" i="1"/>
  <c r="M1317" i="1"/>
  <c r="G1317" i="1"/>
  <c r="M1316" i="1"/>
  <c r="G1316" i="1"/>
  <c r="M1315" i="1"/>
  <c r="G1315" i="1"/>
  <c r="M1314" i="1"/>
  <c r="G1314" i="1"/>
  <c r="M1313" i="1"/>
  <c r="G1313" i="1"/>
  <c r="M1312" i="1"/>
  <c r="G1312" i="1"/>
  <c r="M1311" i="1"/>
  <c r="G1311" i="1"/>
  <c r="M1310" i="1"/>
  <c r="G1310" i="1"/>
  <c r="M1309" i="1"/>
  <c r="G1309" i="1"/>
  <c r="M1308" i="1"/>
  <c r="G1308" i="1"/>
  <c r="M1307" i="1"/>
  <c r="G1307" i="1"/>
  <c r="M1306" i="1"/>
  <c r="G1306" i="1"/>
  <c r="M1305" i="1"/>
  <c r="G1305" i="1"/>
  <c r="M1304" i="1"/>
  <c r="G1304" i="1"/>
  <c r="M1303" i="1"/>
  <c r="G1303" i="1"/>
  <c r="M1302" i="1"/>
  <c r="G1302" i="1"/>
  <c r="M1301" i="1"/>
  <c r="G1301" i="1"/>
  <c r="M1300" i="1"/>
  <c r="G1300" i="1"/>
  <c r="M1299" i="1"/>
  <c r="G1299" i="1"/>
  <c r="M1298" i="1"/>
  <c r="G1298" i="1"/>
  <c r="M1297" i="1"/>
  <c r="G1297" i="1"/>
  <c r="M1296" i="1"/>
  <c r="G1296" i="1"/>
  <c r="M1295" i="1"/>
  <c r="G1295" i="1"/>
  <c r="M1294" i="1"/>
  <c r="G1294" i="1"/>
  <c r="M1293" i="1"/>
  <c r="G1293" i="1"/>
  <c r="M1292" i="1"/>
  <c r="G1292" i="1"/>
  <c r="M1291" i="1"/>
  <c r="G1291" i="1"/>
  <c r="M1290" i="1"/>
  <c r="G1290" i="1"/>
  <c r="M1289" i="1"/>
  <c r="G1289" i="1"/>
  <c r="M1288" i="1"/>
  <c r="G1288" i="1"/>
  <c r="M1287" i="1"/>
  <c r="G1287" i="1"/>
  <c r="M1286" i="1"/>
  <c r="G1286" i="1"/>
  <c r="M1285" i="1"/>
  <c r="G1285" i="1"/>
  <c r="M1284" i="1"/>
  <c r="G1284" i="1"/>
  <c r="M1283" i="1"/>
  <c r="G1283" i="1"/>
  <c r="M1282" i="1"/>
  <c r="G1282" i="1"/>
  <c r="M1281" i="1"/>
  <c r="G1281" i="1"/>
  <c r="M1280" i="1"/>
  <c r="G1280" i="1"/>
  <c r="M1279" i="1"/>
  <c r="G1279" i="1"/>
  <c r="M1278" i="1"/>
  <c r="G1278" i="1"/>
  <c r="M1277" i="1"/>
  <c r="G1277" i="1"/>
  <c r="M1276" i="1"/>
  <c r="G1276" i="1"/>
  <c r="M1275" i="1"/>
  <c r="G1275" i="1"/>
  <c r="M1274" i="1"/>
  <c r="G1274" i="1"/>
  <c r="M1273" i="1"/>
  <c r="G1273" i="1"/>
  <c r="M1272" i="1"/>
  <c r="G1272" i="1"/>
  <c r="M1271" i="1"/>
  <c r="G1271" i="1"/>
  <c r="M1270" i="1"/>
  <c r="G1270" i="1"/>
  <c r="M1269" i="1"/>
  <c r="G1269" i="1"/>
  <c r="M1268" i="1"/>
  <c r="G1268" i="1"/>
  <c r="M1267" i="1"/>
  <c r="G1267" i="1"/>
  <c r="M1266" i="1"/>
  <c r="G1266" i="1"/>
  <c r="M1265" i="1"/>
  <c r="G1265" i="1"/>
  <c r="M1264" i="1"/>
  <c r="G1264" i="1"/>
  <c r="M1263" i="1"/>
  <c r="G1263" i="1"/>
  <c r="M1262" i="1"/>
  <c r="G1262" i="1"/>
  <c r="M1261" i="1"/>
  <c r="G1261" i="1"/>
  <c r="M1260" i="1"/>
  <c r="G1260" i="1"/>
  <c r="M1259" i="1"/>
  <c r="G1259" i="1"/>
  <c r="M1258" i="1"/>
  <c r="G1258" i="1"/>
  <c r="M1257" i="1"/>
  <c r="G1257" i="1"/>
  <c r="M1256" i="1"/>
  <c r="G1256" i="1"/>
  <c r="M1255" i="1"/>
  <c r="G1255" i="1"/>
  <c r="M1254" i="1"/>
  <c r="G1254" i="1"/>
  <c r="M1253" i="1"/>
  <c r="G1253" i="1"/>
  <c r="M1252" i="1"/>
  <c r="G1252" i="1"/>
  <c r="M1251" i="1"/>
  <c r="G1251" i="1"/>
  <c r="M1250" i="1"/>
  <c r="G1250" i="1"/>
  <c r="M1249" i="1"/>
  <c r="G1249" i="1"/>
  <c r="M1248" i="1"/>
  <c r="G1248" i="1"/>
  <c r="M1247" i="1"/>
  <c r="G1247" i="1"/>
  <c r="M1246" i="1"/>
  <c r="G1246" i="1"/>
  <c r="M1245" i="1"/>
  <c r="G1245" i="1"/>
  <c r="M1244" i="1"/>
  <c r="G1244" i="1"/>
  <c r="M1243" i="1"/>
  <c r="G1243" i="1"/>
  <c r="M1242" i="1"/>
  <c r="G1242" i="1"/>
  <c r="M1241" i="1"/>
  <c r="G1241" i="1"/>
  <c r="M1240" i="1"/>
  <c r="G1240" i="1"/>
  <c r="M1239" i="1"/>
  <c r="G1239" i="1"/>
  <c r="M1238" i="1"/>
  <c r="G1238" i="1"/>
  <c r="M1237" i="1"/>
  <c r="G1237" i="1"/>
  <c r="M1236" i="1"/>
  <c r="G1236" i="1"/>
  <c r="M1235" i="1"/>
  <c r="G1235" i="1"/>
  <c r="M1234" i="1"/>
  <c r="G1234" i="1"/>
  <c r="M1233" i="1"/>
  <c r="G1233" i="1"/>
  <c r="M1232" i="1"/>
  <c r="G1232" i="1"/>
  <c r="M1231" i="1"/>
  <c r="G1231" i="1"/>
  <c r="M1230" i="1"/>
  <c r="G1230" i="1"/>
  <c r="M1229" i="1"/>
  <c r="G1229" i="1"/>
  <c r="M1228" i="1"/>
  <c r="G1228" i="1"/>
  <c r="M1227" i="1"/>
  <c r="G1227" i="1"/>
  <c r="M1226" i="1"/>
  <c r="G1226" i="1"/>
  <c r="M1225" i="1"/>
  <c r="G1225" i="1"/>
  <c r="M1224" i="1"/>
  <c r="G1224" i="1"/>
  <c r="M1223" i="1"/>
  <c r="G1223" i="1"/>
  <c r="M1222" i="1"/>
  <c r="G1222" i="1"/>
  <c r="M1221" i="1"/>
  <c r="G1221" i="1"/>
  <c r="M1220" i="1"/>
  <c r="G1220" i="1"/>
  <c r="M1219" i="1"/>
  <c r="G1219" i="1"/>
  <c r="M1218" i="1"/>
  <c r="G1218" i="1"/>
  <c r="M1217" i="1"/>
  <c r="G1217" i="1"/>
  <c r="M1216" i="1"/>
  <c r="G1216" i="1"/>
  <c r="M1215" i="1"/>
  <c r="G1215" i="1"/>
  <c r="M1214" i="1"/>
  <c r="G1214" i="1"/>
  <c r="M1213" i="1"/>
  <c r="G1213" i="1"/>
  <c r="M1212" i="1"/>
  <c r="G1212" i="1"/>
  <c r="M1211" i="1"/>
  <c r="G1211" i="1"/>
  <c r="M1210" i="1"/>
  <c r="G1210" i="1"/>
  <c r="M1209" i="1"/>
  <c r="G1209" i="1"/>
  <c r="M1208" i="1"/>
  <c r="G1208" i="1"/>
  <c r="M1207" i="1"/>
  <c r="G1207" i="1"/>
  <c r="M1206" i="1"/>
  <c r="G1206" i="1"/>
  <c r="M1205" i="1"/>
  <c r="G1205" i="1"/>
  <c r="M1204" i="1"/>
  <c r="G1204" i="1"/>
  <c r="M1203" i="1"/>
  <c r="G1203" i="1"/>
  <c r="M1202" i="1"/>
  <c r="G1202" i="1"/>
  <c r="M1201" i="1"/>
  <c r="G1201" i="1"/>
  <c r="M1200" i="1"/>
  <c r="G1200" i="1"/>
  <c r="M1199" i="1"/>
  <c r="G1199" i="1"/>
  <c r="M1198" i="1"/>
  <c r="G1198" i="1"/>
  <c r="M1197" i="1"/>
  <c r="G1197" i="1"/>
  <c r="M1196" i="1"/>
  <c r="G1196" i="1"/>
  <c r="M1195" i="1"/>
  <c r="G1195" i="1"/>
  <c r="M1194" i="1"/>
  <c r="G1194" i="1"/>
  <c r="M1193" i="1"/>
  <c r="G1193" i="1"/>
  <c r="M1192" i="1"/>
  <c r="G1192" i="1"/>
  <c r="M1191" i="1"/>
  <c r="G1191" i="1"/>
  <c r="M1190" i="1"/>
  <c r="G1190" i="1"/>
  <c r="M1189" i="1"/>
  <c r="G1189" i="1"/>
  <c r="M1188" i="1"/>
  <c r="G1188" i="1"/>
  <c r="M1187" i="1"/>
  <c r="G1187" i="1"/>
  <c r="M1186" i="1"/>
  <c r="G1186" i="1"/>
  <c r="M1185" i="1"/>
  <c r="G1185" i="1"/>
  <c r="M1184" i="1"/>
  <c r="G1184" i="1"/>
  <c r="M1183" i="1"/>
  <c r="G1183" i="1"/>
  <c r="M1182" i="1"/>
  <c r="G1182" i="1"/>
  <c r="M1181" i="1"/>
  <c r="G1181" i="1"/>
  <c r="M1180" i="1"/>
  <c r="G1180" i="1"/>
  <c r="M1179" i="1"/>
  <c r="G1179" i="1"/>
  <c r="M1178" i="1"/>
  <c r="G1178" i="1"/>
  <c r="M1177" i="1"/>
  <c r="G1177" i="1"/>
  <c r="M1176" i="1"/>
  <c r="G1176" i="1"/>
  <c r="M1175" i="1"/>
  <c r="G1175" i="1"/>
  <c r="M1174" i="1"/>
  <c r="G1174" i="1"/>
  <c r="M1173" i="1"/>
  <c r="G1173" i="1"/>
  <c r="M1172" i="1"/>
  <c r="G1172" i="1"/>
  <c r="M1171" i="1"/>
  <c r="G1171" i="1"/>
  <c r="M1170" i="1"/>
  <c r="G1170" i="1"/>
  <c r="M1169" i="1"/>
  <c r="G1169" i="1"/>
  <c r="M1168" i="1"/>
  <c r="G1168" i="1"/>
  <c r="M1167" i="1"/>
  <c r="G1167" i="1"/>
  <c r="M1166" i="1"/>
  <c r="G1166" i="1"/>
  <c r="M1165" i="1"/>
  <c r="G1165" i="1"/>
  <c r="M1164" i="1"/>
  <c r="G1164" i="1"/>
  <c r="M1163" i="1"/>
  <c r="G1163" i="1"/>
  <c r="M1162" i="1"/>
  <c r="G1162" i="1"/>
  <c r="M1161" i="1"/>
  <c r="G1161" i="1"/>
  <c r="M1160" i="1"/>
  <c r="G1160" i="1"/>
  <c r="M1159" i="1"/>
  <c r="G1159" i="1"/>
  <c r="M1158" i="1"/>
  <c r="G1158" i="1"/>
  <c r="M1157" i="1"/>
  <c r="G1157" i="1"/>
  <c r="M1156" i="1"/>
  <c r="G1156" i="1"/>
  <c r="M1155" i="1"/>
  <c r="G1155" i="1"/>
  <c r="M1154" i="1"/>
  <c r="G1154" i="1"/>
  <c r="M1153" i="1"/>
  <c r="G1153" i="1"/>
  <c r="M1152" i="1"/>
  <c r="G1152" i="1"/>
  <c r="M1151" i="1"/>
  <c r="G1151" i="1"/>
  <c r="M1150" i="1"/>
  <c r="G1150" i="1"/>
  <c r="M1149" i="1"/>
  <c r="G1149" i="1"/>
  <c r="M1148" i="1"/>
  <c r="G1148" i="1"/>
  <c r="M1147" i="1"/>
  <c r="G1147" i="1"/>
  <c r="M1146" i="1"/>
  <c r="G1146" i="1"/>
  <c r="M1145" i="1"/>
  <c r="G1145" i="1"/>
  <c r="M1144" i="1"/>
  <c r="G1144" i="1"/>
  <c r="M1143" i="1"/>
  <c r="G1143" i="1"/>
  <c r="M1142" i="1"/>
  <c r="G1142" i="1"/>
  <c r="M1141" i="1"/>
  <c r="G1141" i="1"/>
  <c r="M1140" i="1"/>
  <c r="G1140" i="1"/>
  <c r="M1139" i="1"/>
  <c r="G1139" i="1"/>
  <c r="M1138" i="1"/>
  <c r="G1138" i="1"/>
  <c r="M1137" i="1"/>
  <c r="G1137" i="1"/>
  <c r="M1136" i="1"/>
  <c r="G1136" i="1"/>
  <c r="M1135" i="1"/>
  <c r="G1135" i="1"/>
  <c r="M1134" i="1"/>
  <c r="G1134" i="1"/>
  <c r="M1133" i="1"/>
  <c r="G1133" i="1"/>
  <c r="M1132" i="1"/>
  <c r="G1132" i="1"/>
  <c r="M1131" i="1"/>
  <c r="G1131" i="1"/>
  <c r="M1130" i="1"/>
  <c r="G1130" i="1"/>
  <c r="M1129" i="1"/>
  <c r="G1129" i="1"/>
  <c r="M1128" i="1"/>
  <c r="G1128" i="1"/>
  <c r="M1127" i="1"/>
  <c r="G1127" i="1"/>
  <c r="M1126" i="1"/>
  <c r="G1126" i="1"/>
  <c r="M1125" i="1"/>
  <c r="G1125" i="1"/>
  <c r="M1124" i="1"/>
  <c r="G1124" i="1"/>
  <c r="M1123" i="1"/>
  <c r="G1123" i="1"/>
  <c r="M1122" i="1"/>
  <c r="G1122" i="1"/>
  <c r="M1121" i="1"/>
  <c r="G1121" i="1"/>
  <c r="M1120" i="1"/>
  <c r="G1120" i="1"/>
  <c r="M1119" i="1"/>
  <c r="G1119" i="1"/>
  <c r="M1118" i="1"/>
  <c r="G1118" i="1"/>
  <c r="M1117" i="1"/>
  <c r="G1117" i="1"/>
  <c r="M1116" i="1"/>
  <c r="G1116" i="1"/>
  <c r="M1115" i="1"/>
  <c r="G1115" i="1"/>
  <c r="M1114" i="1"/>
  <c r="G1114" i="1"/>
  <c r="M1113" i="1"/>
  <c r="G1113" i="1"/>
  <c r="M1112" i="1"/>
  <c r="G1112" i="1"/>
  <c r="M1111" i="1"/>
  <c r="G1111" i="1"/>
  <c r="M1110" i="1"/>
  <c r="G1110" i="1"/>
  <c r="M1109" i="1"/>
  <c r="G1109" i="1"/>
  <c r="M1108" i="1"/>
  <c r="G1108" i="1"/>
  <c r="M1107" i="1"/>
  <c r="G1107" i="1"/>
  <c r="M1106" i="1"/>
  <c r="G1106" i="1"/>
  <c r="M1105" i="1"/>
  <c r="G1105" i="1"/>
  <c r="M1104" i="1"/>
  <c r="G1104" i="1"/>
  <c r="M1103" i="1"/>
  <c r="G1103" i="1"/>
  <c r="M1102" i="1"/>
  <c r="G1102" i="1"/>
  <c r="M1101" i="1"/>
  <c r="G1101" i="1"/>
  <c r="M1100" i="1"/>
  <c r="G1100" i="1"/>
  <c r="M1099" i="1"/>
  <c r="G1099" i="1"/>
  <c r="M1098" i="1"/>
  <c r="G1098" i="1"/>
  <c r="M1097" i="1"/>
  <c r="G1097" i="1"/>
  <c r="M1096" i="1"/>
  <c r="G1096" i="1"/>
  <c r="M1095" i="1"/>
  <c r="G1095" i="1"/>
  <c r="M1094" i="1"/>
  <c r="G1094" i="1"/>
  <c r="M1093" i="1"/>
  <c r="G1093" i="1"/>
  <c r="M1092" i="1"/>
  <c r="G1092" i="1"/>
  <c r="M1091" i="1"/>
  <c r="G1091" i="1"/>
  <c r="M1090" i="1"/>
  <c r="G1090" i="1"/>
  <c r="M1089" i="1"/>
  <c r="G1089" i="1"/>
  <c r="M1088" i="1"/>
  <c r="G1088" i="1"/>
  <c r="M1087" i="1"/>
  <c r="G1087" i="1"/>
  <c r="M1086" i="1"/>
  <c r="G1086" i="1"/>
  <c r="M1085" i="1"/>
  <c r="G1085" i="1"/>
  <c r="M1084" i="1"/>
  <c r="G1084" i="1"/>
  <c r="M1083" i="1"/>
  <c r="G1083" i="1"/>
  <c r="M1082" i="1"/>
  <c r="G1082" i="1"/>
  <c r="M1081" i="1"/>
  <c r="G1081" i="1"/>
  <c r="M1080" i="1"/>
  <c r="G1080" i="1"/>
  <c r="M1079" i="1"/>
  <c r="G1079" i="1"/>
  <c r="M1078" i="1"/>
  <c r="G1078" i="1"/>
  <c r="M1077" i="1"/>
  <c r="G1077" i="1"/>
  <c r="M1076" i="1"/>
  <c r="G1076" i="1"/>
  <c r="M1075" i="1"/>
  <c r="G1075" i="1"/>
  <c r="M1074" i="1"/>
  <c r="G1074" i="1"/>
  <c r="M1073" i="1"/>
  <c r="G1073" i="1"/>
  <c r="M1072" i="1"/>
  <c r="G1072" i="1"/>
  <c r="M1071" i="1"/>
  <c r="G1071" i="1"/>
  <c r="M1070" i="1"/>
  <c r="G1070" i="1"/>
  <c r="M1069" i="1"/>
  <c r="G1069" i="1"/>
  <c r="M1068" i="1"/>
  <c r="G1068" i="1"/>
  <c r="M1067" i="1"/>
  <c r="G1067" i="1"/>
  <c r="M1066" i="1"/>
  <c r="G1066" i="1"/>
  <c r="M1065" i="1"/>
  <c r="G1065" i="1"/>
  <c r="M1064" i="1"/>
  <c r="G1064" i="1"/>
  <c r="M1063" i="1"/>
  <c r="G1063" i="1"/>
  <c r="M1062" i="1"/>
  <c r="G1062" i="1"/>
  <c r="M1061" i="1"/>
  <c r="G1061" i="1"/>
  <c r="M1060" i="1"/>
  <c r="G1060" i="1"/>
  <c r="M1059" i="1"/>
  <c r="G1059" i="1"/>
  <c r="M1058" i="1"/>
  <c r="G1058" i="1"/>
  <c r="M1057" i="1"/>
  <c r="G1057" i="1"/>
  <c r="M1056" i="1"/>
  <c r="G1056" i="1"/>
  <c r="M1055" i="1"/>
  <c r="G1055" i="1"/>
  <c r="M1054" i="1"/>
  <c r="G1054" i="1"/>
  <c r="M1053" i="1"/>
  <c r="G1053" i="1"/>
  <c r="M1052" i="1"/>
  <c r="G1052" i="1"/>
  <c r="M1051" i="1"/>
  <c r="G1051" i="1"/>
  <c r="M1050" i="1"/>
  <c r="G1050" i="1"/>
  <c r="M1049" i="1"/>
  <c r="G1049" i="1"/>
  <c r="M1048" i="1"/>
  <c r="G1048" i="1"/>
  <c r="M1047" i="1"/>
  <c r="G1047" i="1"/>
  <c r="M1046" i="1"/>
  <c r="G1046" i="1"/>
  <c r="M1045" i="1"/>
  <c r="G1045" i="1"/>
  <c r="M1044" i="1"/>
  <c r="G1044" i="1"/>
  <c r="M1043" i="1"/>
  <c r="G1043" i="1"/>
  <c r="M1042" i="1"/>
  <c r="G1042" i="1"/>
  <c r="M1041" i="1"/>
  <c r="G1041" i="1"/>
  <c r="M1040" i="1"/>
  <c r="G1040" i="1"/>
  <c r="M1039" i="1"/>
  <c r="G1039" i="1"/>
  <c r="M1038" i="1"/>
  <c r="G1038" i="1"/>
  <c r="M1037" i="1"/>
  <c r="G1037" i="1"/>
  <c r="M1036" i="1"/>
  <c r="G1036" i="1"/>
  <c r="M1035" i="1"/>
  <c r="G1035" i="1"/>
  <c r="M1034" i="1"/>
  <c r="G1034" i="1"/>
  <c r="M1033" i="1"/>
  <c r="G1033" i="1"/>
  <c r="M1032" i="1"/>
  <c r="G1032" i="1"/>
  <c r="M1031" i="1"/>
  <c r="G1031" i="1"/>
  <c r="M1030" i="1"/>
  <c r="G1030" i="1"/>
  <c r="M1029" i="1"/>
  <c r="G1029" i="1"/>
  <c r="M1028" i="1"/>
  <c r="G1028" i="1"/>
  <c r="M1027" i="1"/>
  <c r="G1027" i="1"/>
  <c r="M1026" i="1"/>
  <c r="G1026" i="1"/>
  <c r="M1025" i="1"/>
  <c r="G1025" i="1"/>
  <c r="M1024" i="1"/>
  <c r="G1024" i="1"/>
  <c r="M1023" i="1"/>
  <c r="G1023" i="1"/>
  <c r="M1022" i="1"/>
  <c r="G1022" i="1"/>
  <c r="M1021" i="1"/>
  <c r="G1021" i="1"/>
  <c r="M1020" i="1"/>
  <c r="G1020" i="1"/>
  <c r="M1019" i="1"/>
  <c r="G1019" i="1"/>
  <c r="M1018" i="1"/>
  <c r="G1018" i="1"/>
  <c r="M1017" i="1"/>
  <c r="G1017" i="1"/>
  <c r="M1016" i="1"/>
  <c r="G1016" i="1"/>
  <c r="M1015" i="1"/>
  <c r="G1015" i="1"/>
  <c r="M1014" i="1"/>
  <c r="G1014" i="1"/>
  <c r="M1013" i="1"/>
  <c r="G1013" i="1"/>
  <c r="M1012" i="1"/>
  <c r="G1012" i="1"/>
  <c r="M1011" i="1"/>
  <c r="G1011" i="1"/>
  <c r="M1010" i="1"/>
  <c r="G1010" i="1"/>
  <c r="M1009" i="1"/>
  <c r="G1009" i="1"/>
  <c r="M1008" i="1"/>
  <c r="G1008" i="1"/>
  <c r="M1007" i="1"/>
  <c r="G1007" i="1"/>
  <c r="M1006" i="1"/>
  <c r="G1006" i="1"/>
  <c r="M1005" i="1"/>
  <c r="G1005" i="1"/>
  <c r="M1004" i="1"/>
  <c r="G1004" i="1"/>
  <c r="M1003" i="1"/>
  <c r="G1003" i="1"/>
  <c r="M1002" i="1"/>
  <c r="G1002" i="1"/>
  <c r="M1001" i="1"/>
  <c r="G1001" i="1"/>
  <c r="M1000" i="1"/>
  <c r="G1000" i="1"/>
  <c r="M999" i="1"/>
  <c r="G999" i="1"/>
  <c r="M998" i="1"/>
  <c r="G998" i="1"/>
  <c r="M997" i="1"/>
  <c r="G997" i="1"/>
  <c r="M996" i="1"/>
  <c r="G996" i="1"/>
  <c r="M995" i="1"/>
  <c r="G995" i="1"/>
  <c r="M994" i="1"/>
  <c r="G994" i="1"/>
  <c r="M993" i="1"/>
  <c r="G993" i="1"/>
  <c r="M992" i="1"/>
  <c r="G992" i="1"/>
  <c r="M991" i="1"/>
  <c r="G991" i="1"/>
  <c r="M990" i="1"/>
  <c r="G990" i="1"/>
  <c r="M989" i="1"/>
  <c r="G989" i="1"/>
  <c r="M988" i="1"/>
  <c r="G988" i="1"/>
  <c r="M987" i="1"/>
  <c r="G987" i="1"/>
  <c r="M986" i="1"/>
  <c r="G986" i="1"/>
  <c r="M985" i="1"/>
  <c r="G985" i="1"/>
  <c r="M984" i="1"/>
  <c r="G984" i="1"/>
  <c r="M983" i="1"/>
  <c r="G983" i="1"/>
  <c r="M982" i="1"/>
  <c r="G982" i="1"/>
  <c r="M981" i="1"/>
  <c r="G981" i="1"/>
  <c r="M980" i="1"/>
  <c r="G980" i="1"/>
  <c r="M979" i="1"/>
  <c r="G979" i="1"/>
  <c r="M978" i="1"/>
  <c r="G978" i="1"/>
  <c r="M977" i="1"/>
  <c r="G977" i="1"/>
  <c r="M976" i="1"/>
  <c r="G976" i="1"/>
  <c r="M975" i="1"/>
  <c r="G975" i="1"/>
  <c r="M974" i="1"/>
  <c r="G974" i="1"/>
  <c r="M973" i="1"/>
  <c r="G973" i="1"/>
  <c r="M972" i="1"/>
  <c r="G972" i="1"/>
  <c r="M971" i="1"/>
  <c r="G971" i="1"/>
  <c r="M970" i="1"/>
  <c r="G970" i="1"/>
  <c r="M969" i="1"/>
  <c r="G969" i="1"/>
  <c r="M968" i="1"/>
  <c r="G968" i="1"/>
  <c r="M967" i="1"/>
  <c r="G967" i="1"/>
  <c r="M966" i="1"/>
  <c r="G966" i="1"/>
  <c r="M965" i="1"/>
  <c r="G965" i="1"/>
  <c r="M964" i="1"/>
  <c r="G964" i="1"/>
  <c r="M963" i="1"/>
  <c r="G963" i="1"/>
  <c r="M962" i="1"/>
  <c r="G962" i="1"/>
  <c r="M961" i="1"/>
  <c r="G961" i="1"/>
  <c r="M960" i="1"/>
  <c r="G960" i="1"/>
  <c r="M959" i="1"/>
  <c r="G959" i="1"/>
  <c r="M958" i="1"/>
  <c r="G958" i="1"/>
  <c r="M957" i="1"/>
  <c r="G957" i="1"/>
  <c r="M956" i="1"/>
  <c r="G956" i="1"/>
  <c r="M955" i="1"/>
  <c r="G955" i="1"/>
  <c r="M954" i="1"/>
  <c r="G954" i="1"/>
  <c r="M953" i="1"/>
  <c r="G953" i="1"/>
  <c r="M952" i="1"/>
  <c r="G952" i="1"/>
  <c r="M951" i="1"/>
  <c r="G951" i="1"/>
  <c r="M950" i="1"/>
  <c r="G950" i="1"/>
  <c r="M949" i="1"/>
  <c r="G949" i="1"/>
  <c r="M948" i="1"/>
  <c r="G948" i="1"/>
  <c r="M947" i="1"/>
  <c r="G947" i="1"/>
  <c r="M946" i="1"/>
  <c r="G946" i="1"/>
  <c r="M945" i="1"/>
  <c r="G945" i="1"/>
  <c r="M944" i="1"/>
  <c r="G944" i="1"/>
  <c r="M943" i="1"/>
  <c r="G943" i="1"/>
  <c r="M942" i="1"/>
  <c r="G942" i="1"/>
  <c r="M941" i="1"/>
  <c r="G941" i="1"/>
  <c r="M940" i="1"/>
  <c r="G940" i="1"/>
  <c r="M939" i="1"/>
  <c r="G939" i="1"/>
  <c r="M938" i="1"/>
  <c r="G938" i="1"/>
  <c r="M937" i="1"/>
  <c r="G937" i="1"/>
  <c r="M936" i="1"/>
  <c r="G936" i="1"/>
  <c r="M935" i="1"/>
  <c r="G935" i="1"/>
  <c r="M934" i="1"/>
  <c r="G934" i="1"/>
  <c r="M933" i="1"/>
  <c r="G933" i="1"/>
  <c r="M932" i="1"/>
  <c r="G932" i="1"/>
  <c r="M931" i="1"/>
  <c r="G931" i="1"/>
  <c r="M930" i="1"/>
  <c r="G930" i="1"/>
  <c r="M929" i="1"/>
  <c r="G929" i="1"/>
  <c r="M928" i="1"/>
  <c r="G928" i="1"/>
  <c r="M927" i="1"/>
  <c r="G927" i="1"/>
  <c r="M926" i="1"/>
  <c r="G926" i="1"/>
  <c r="M925" i="1"/>
  <c r="G925" i="1"/>
  <c r="M924" i="1"/>
  <c r="G924" i="1"/>
  <c r="M923" i="1"/>
  <c r="G923" i="1"/>
  <c r="M922" i="1"/>
  <c r="G922" i="1"/>
  <c r="M921" i="1"/>
  <c r="G921" i="1"/>
  <c r="M920" i="1"/>
  <c r="G920" i="1"/>
  <c r="M919" i="1"/>
  <c r="G919" i="1"/>
  <c r="M918" i="1"/>
  <c r="G918" i="1"/>
  <c r="M917" i="1"/>
  <c r="G917" i="1"/>
  <c r="M916" i="1"/>
  <c r="G916" i="1"/>
  <c r="M915" i="1"/>
  <c r="G915" i="1"/>
  <c r="M914" i="1"/>
  <c r="G914" i="1"/>
  <c r="M913" i="1"/>
  <c r="G913" i="1"/>
  <c r="M912" i="1"/>
  <c r="G912" i="1"/>
  <c r="M911" i="1"/>
  <c r="G911" i="1"/>
  <c r="M910" i="1"/>
  <c r="G910" i="1"/>
  <c r="M909" i="1"/>
  <c r="G909" i="1"/>
  <c r="M908" i="1"/>
  <c r="G908" i="1"/>
  <c r="M907" i="1"/>
  <c r="G907" i="1"/>
  <c r="M906" i="1"/>
  <c r="G906" i="1"/>
  <c r="M905" i="1"/>
  <c r="G905" i="1"/>
  <c r="M904" i="1"/>
  <c r="G904" i="1"/>
  <c r="M903" i="1"/>
  <c r="G903" i="1"/>
  <c r="M902" i="1"/>
  <c r="G902" i="1"/>
  <c r="M901" i="1"/>
  <c r="G901" i="1"/>
  <c r="M900" i="1"/>
  <c r="G900" i="1"/>
  <c r="M899" i="1"/>
  <c r="G899" i="1"/>
  <c r="M898" i="1"/>
  <c r="G898" i="1"/>
  <c r="M897" i="1"/>
  <c r="G897" i="1"/>
  <c r="M896" i="1"/>
  <c r="G896" i="1"/>
  <c r="M895" i="1"/>
  <c r="G895" i="1"/>
  <c r="M894" i="1"/>
  <c r="G894" i="1"/>
  <c r="M893" i="1"/>
  <c r="G893" i="1"/>
  <c r="M892" i="1"/>
  <c r="G892" i="1"/>
  <c r="M891" i="1"/>
  <c r="G891" i="1"/>
  <c r="M890" i="1"/>
  <c r="G890" i="1"/>
  <c r="M889" i="1"/>
  <c r="G889" i="1"/>
  <c r="M888" i="1"/>
  <c r="G888" i="1"/>
  <c r="M887" i="1"/>
  <c r="G887" i="1"/>
  <c r="M886" i="1"/>
  <c r="G886" i="1"/>
  <c r="M885" i="1"/>
  <c r="G885" i="1"/>
  <c r="M884" i="1"/>
  <c r="G884" i="1"/>
  <c r="M883" i="1"/>
  <c r="G883" i="1"/>
  <c r="M882" i="1"/>
  <c r="G882" i="1"/>
  <c r="M881" i="1"/>
  <c r="G881" i="1"/>
  <c r="M880" i="1"/>
  <c r="G880" i="1"/>
  <c r="M879" i="1"/>
  <c r="G879" i="1"/>
  <c r="M878" i="1"/>
  <c r="G878" i="1"/>
  <c r="M877" i="1"/>
  <c r="G877" i="1"/>
  <c r="M876" i="1"/>
  <c r="G876" i="1"/>
  <c r="M875" i="1"/>
  <c r="G875" i="1"/>
  <c r="M874" i="1"/>
  <c r="G874" i="1"/>
  <c r="M873" i="1"/>
  <c r="G873" i="1"/>
  <c r="M872" i="1"/>
  <c r="G872" i="1"/>
  <c r="M871" i="1"/>
  <c r="G871" i="1"/>
  <c r="M870" i="1"/>
  <c r="G870" i="1"/>
  <c r="M869" i="1"/>
  <c r="G869" i="1"/>
  <c r="M868" i="1"/>
  <c r="G868" i="1"/>
  <c r="M867" i="1"/>
  <c r="G867" i="1"/>
  <c r="M866" i="1"/>
  <c r="G866" i="1"/>
  <c r="M865" i="1"/>
  <c r="G865" i="1"/>
  <c r="M864" i="1"/>
  <c r="G864" i="1"/>
  <c r="M863" i="1"/>
  <c r="G863" i="1"/>
  <c r="M862" i="1"/>
  <c r="G862" i="1"/>
  <c r="M861" i="1"/>
  <c r="G861" i="1"/>
  <c r="M860" i="1"/>
  <c r="G860" i="1"/>
  <c r="M859" i="1"/>
  <c r="G859" i="1"/>
  <c r="M858" i="1"/>
  <c r="G858" i="1"/>
  <c r="M857" i="1"/>
  <c r="G857" i="1"/>
  <c r="M856" i="1"/>
  <c r="G856" i="1"/>
  <c r="M855" i="1"/>
  <c r="G855" i="1"/>
  <c r="M854" i="1"/>
  <c r="G854" i="1"/>
  <c r="M853" i="1"/>
  <c r="G853" i="1"/>
  <c r="M852" i="1"/>
  <c r="G852" i="1"/>
  <c r="M851" i="1"/>
  <c r="G851" i="1"/>
  <c r="M850" i="1"/>
  <c r="G850" i="1"/>
  <c r="M849" i="1"/>
  <c r="G849" i="1"/>
  <c r="M848" i="1"/>
  <c r="G848" i="1"/>
  <c r="M847" i="1"/>
  <c r="G847" i="1"/>
  <c r="M846" i="1"/>
  <c r="G846" i="1"/>
  <c r="M845" i="1"/>
  <c r="G845" i="1"/>
  <c r="M844" i="1"/>
  <c r="G844" i="1"/>
  <c r="M843" i="1"/>
  <c r="G843" i="1"/>
  <c r="M842" i="1"/>
  <c r="G842" i="1"/>
  <c r="M841" i="1"/>
  <c r="G841" i="1"/>
  <c r="M840" i="1"/>
  <c r="G840" i="1"/>
  <c r="M839" i="1"/>
  <c r="G839" i="1"/>
  <c r="M838" i="1"/>
  <c r="G838" i="1"/>
  <c r="M837" i="1"/>
  <c r="G837" i="1"/>
  <c r="M836" i="1"/>
  <c r="G836" i="1"/>
  <c r="M835" i="1"/>
  <c r="G835" i="1"/>
  <c r="M834" i="1"/>
  <c r="G834" i="1"/>
  <c r="M833" i="1"/>
  <c r="G833" i="1"/>
  <c r="M832" i="1"/>
  <c r="G832" i="1"/>
  <c r="M831" i="1"/>
  <c r="G831" i="1"/>
  <c r="M830" i="1"/>
  <c r="G830" i="1"/>
  <c r="M829" i="1"/>
  <c r="G829" i="1"/>
  <c r="M828" i="1"/>
  <c r="G828" i="1"/>
  <c r="M827" i="1"/>
  <c r="G827" i="1"/>
  <c r="M826" i="1"/>
  <c r="G826" i="1"/>
  <c r="M825" i="1"/>
  <c r="G825" i="1"/>
  <c r="M824" i="1"/>
  <c r="G824" i="1"/>
  <c r="M823" i="1"/>
  <c r="G823" i="1"/>
  <c r="M822" i="1"/>
  <c r="G822" i="1"/>
  <c r="M821" i="1"/>
  <c r="G821" i="1"/>
  <c r="M820" i="1"/>
  <c r="G820" i="1"/>
  <c r="M819" i="1"/>
  <c r="G819" i="1"/>
  <c r="M818" i="1"/>
  <c r="G818" i="1"/>
  <c r="M817" i="1"/>
  <c r="G817" i="1"/>
  <c r="M816" i="1"/>
  <c r="G816" i="1"/>
  <c r="M815" i="1"/>
  <c r="G815" i="1"/>
  <c r="M814" i="1"/>
  <c r="G814" i="1"/>
  <c r="M813" i="1"/>
  <c r="G813" i="1"/>
  <c r="M812" i="1"/>
  <c r="G812" i="1"/>
  <c r="M811" i="1"/>
  <c r="G811" i="1"/>
  <c r="M810" i="1"/>
  <c r="G810" i="1"/>
  <c r="M809" i="1"/>
  <c r="G809" i="1"/>
  <c r="M808" i="1"/>
  <c r="G808" i="1"/>
  <c r="M807" i="1"/>
  <c r="G807" i="1"/>
  <c r="M806" i="1"/>
  <c r="G806" i="1"/>
  <c r="M805" i="1"/>
  <c r="G805" i="1"/>
  <c r="M804" i="1"/>
  <c r="G804" i="1"/>
  <c r="M803" i="1"/>
  <c r="G803" i="1"/>
  <c r="M802" i="1"/>
  <c r="G802" i="1"/>
  <c r="M801" i="1"/>
  <c r="G801" i="1"/>
  <c r="M800" i="1"/>
  <c r="G800" i="1"/>
  <c r="M799" i="1"/>
  <c r="G799" i="1"/>
  <c r="M798" i="1"/>
  <c r="G798" i="1"/>
  <c r="M797" i="1"/>
  <c r="G797" i="1"/>
  <c r="M796" i="1"/>
  <c r="G796" i="1"/>
  <c r="M795" i="1"/>
  <c r="G795" i="1"/>
  <c r="M794" i="1"/>
  <c r="G794" i="1"/>
  <c r="M793" i="1"/>
  <c r="G793" i="1"/>
  <c r="M792" i="1"/>
  <c r="G792" i="1"/>
  <c r="M791" i="1"/>
  <c r="G791" i="1"/>
  <c r="M790" i="1"/>
  <c r="G790" i="1"/>
  <c r="M789" i="1"/>
  <c r="G789" i="1"/>
  <c r="M788" i="1"/>
  <c r="G788" i="1"/>
  <c r="M787" i="1"/>
  <c r="G787" i="1"/>
  <c r="M786" i="1"/>
  <c r="G786" i="1"/>
  <c r="M785" i="1"/>
  <c r="G785" i="1"/>
  <c r="M784" i="1"/>
  <c r="G784" i="1"/>
  <c r="M783" i="1"/>
  <c r="G783" i="1"/>
  <c r="M782" i="1"/>
  <c r="G782" i="1"/>
  <c r="M781" i="1"/>
  <c r="G781" i="1"/>
  <c r="M780" i="1"/>
  <c r="G780" i="1"/>
  <c r="M779" i="1"/>
  <c r="G779" i="1"/>
  <c r="M778" i="1"/>
  <c r="G778" i="1"/>
  <c r="M777" i="1"/>
  <c r="G777" i="1"/>
  <c r="M776" i="1"/>
  <c r="G776" i="1"/>
  <c r="M775" i="1"/>
  <c r="G775" i="1"/>
  <c r="M774" i="1"/>
  <c r="G774" i="1"/>
  <c r="M773" i="1"/>
  <c r="G773" i="1"/>
  <c r="M772" i="1"/>
  <c r="G772" i="1"/>
  <c r="M771" i="1"/>
  <c r="G771" i="1"/>
  <c r="G770" i="1"/>
  <c r="M769" i="1"/>
  <c r="G769" i="1"/>
  <c r="M768" i="1"/>
  <c r="G768" i="1"/>
  <c r="M767" i="1"/>
  <c r="G767" i="1"/>
  <c r="M766" i="1"/>
  <c r="G766" i="1"/>
  <c r="M765" i="1"/>
  <c r="G765" i="1"/>
  <c r="M764" i="1"/>
  <c r="G764" i="1"/>
  <c r="M763" i="1"/>
  <c r="G763" i="1"/>
  <c r="M762" i="1"/>
  <c r="G762" i="1"/>
  <c r="M761" i="1"/>
  <c r="G761" i="1"/>
  <c r="M760" i="1"/>
  <c r="G760" i="1"/>
  <c r="M759" i="1"/>
  <c r="G759" i="1"/>
  <c r="M758" i="1"/>
  <c r="G758" i="1"/>
  <c r="M757" i="1"/>
  <c r="G757" i="1"/>
  <c r="M756" i="1"/>
  <c r="G756" i="1"/>
  <c r="M755" i="1"/>
  <c r="G755" i="1"/>
  <c r="M754" i="1"/>
  <c r="G754" i="1"/>
  <c r="M753" i="1"/>
  <c r="G753" i="1"/>
  <c r="M752" i="1"/>
  <c r="G752" i="1"/>
  <c r="M751" i="1"/>
  <c r="G751" i="1"/>
  <c r="M750" i="1"/>
  <c r="G750" i="1"/>
  <c r="M749" i="1"/>
  <c r="G749" i="1"/>
  <c r="M748" i="1"/>
  <c r="G748" i="1"/>
  <c r="M747" i="1"/>
  <c r="G747" i="1"/>
  <c r="M746" i="1"/>
  <c r="G746" i="1"/>
  <c r="M745" i="1"/>
  <c r="G745" i="1"/>
  <c r="M744" i="1"/>
  <c r="G744" i="1"/>
  <c r="M743" i="1"/>
  <c r="G743" i="1"/>
  <c r="M742" i="1"/>
  <c r="G742" i="1"/>
  <c r="M741" i="1"/>
  <c r="G741" i="1"/>
  <c r="M740" i="1"/>
  <c r="G740" i="1"/>
  <c r="M739" i="1"/>
  <c r="G739" i="1"/>
  <c r="M738" i="1"/>
  <c r="G738" i="1"/>
  <c r="M737" i="1"/>
  <c r="G737" i="1"/>
  <c r="M736" i="1"/>
  <c r="G736" i="1"/>
  <c r="M735" i="1"/>
  <c r="G735" i="1"/>
  <c r="M734" i="1"/>
  <c r="G734" i="1"/>
  <c r="M733" i="1"/>
  <c r="G733" i="1"/>
  <c r="M732" i="1"/>
  <c r="G732" i="1"/>
  <c r="M731" i="1"/>
  <c r="G731" i="1"/>
  <c r="M730" i="1"/>
  <c r="G730" i="1"/>
  <c r="M729" i="1"/>
  <c r="G729" i="1"/>
  <c r="M728" i="1"/>
  <c r="G728" i="1"/>
  <c r="M727" i="1"/>
  <c r="G727" i="1"/>
  <c r="M726" i="1"/>
  <c r="G726" i="1"/>
  <c r="M725" i="1"/>
  <c r="G725" i="1"/>
  <c r="M724" i="1"/>
  <c r="G724" i="1"/>
  <c r="M723" i="1"/>
  <c r="G723" i="1"/>
  <c r="M722" i="1"/>
  <c r="G722" i="1"/>
  <c r="M721" i="1"/>
  <c r="G721" i="1"/>
  <c r="M720" i="1"/>
  <c r="G720" i="1"/>
  <c r="M719" i="1"/>
  <c r="G719" i="1"/>
  <c r="M718" i="1"/>
  <c r="G718" i="1"/>
  <c r="M717" i="1"/>
  <c r="G717" i="1"/>
  <c r="M716" i="1"/>
  <c r="G716" i="1"/>
  <c r="M715" i="1"/>
  <c r="G715" i="1"/>
  <c r="M714" i="1"/>
  <c r="G714" i="1"/>
  <c r="M713" i="1"/>
  <c r="G713" i="1"/>
  <c r="M712" i="1"/>
  <c r="G712" i="1"/>
  <c r="M711" i="1"/>
  <c r="G711" i="1"/>
  <c r="M710" i="1"/>
  <c r="G710" i="1"/>
  <c r="M709" i="1"/>
  <c r="G709" i="1"/>
  <c r="M708" i="1"/>
  <c r="G708" i="1"/>
  <c r="M707" i="1"/>
  <c r="G707" i="1"/>
  <c r="M706" i="1"/>
  <c r="G706" i="1"/>
  <c r="M705" i="1"/>
  <c r="G705" i="1"/>
  <c r="M704" i="1"/>
  <c r="G704" i="1"/>
  <c r="M703" i="1"/>
  <c r="G703" i="1"/>
  <c r="M702" i="1"/>
  <c r="G702" i="1"/>
  <c r="M701" i="1"/>
  <c r="G701" i="1"/>
  <c r="M700" i="1"/>
  <c r="G700" i="1"/>
  <c r="M699" i="1"/>
  <c r="G699" i="1"/>
  <c r="M698" i="1"/>
  <c r="G698" i="1"/>
  <c r="M697" i="1"/>
  <c r="G697" i="1"/>
  <c r="M696" i="1"/>
  <c r="G696" i="1"/>
  <c r="M695" i="1"/>
  <c r="G695" i="1"/>
  <c r="M694" i="1"/>
  <c r="G694" i="1"/>
  <c r="M693" i="1"/>
  <c r="G693" i="1"/>
  <c r="M692" i="1"/>
  <c r="G692" i="1"/>
  <c r="M691" i="1"/>
  <c r="G691" i="1"/>
  <c r="M690" i="1"/>
  <c r="G690" i="1"/>
  <c r="M689" i="1"/>
  <c r="G689" i="1"/>
  <c r="M688" i="1"/>
  <c r="G688" i="1"/>
  <c r="M687" i="1"/>
  <c r="G687" i="1"/>
  <c r="M686" i="1"/>
  <c r="G686" i="1"/>
  <c r="M685" i="1"/>
  <c r="G685" i="1"/>
  <c r="M684" i="1"/>
  <c r="G684" i="1"/>
  <c r="M683" i="1"/>
  <c r="G683" i="1"/>
  <c r="M682" i="1"/>
  <c r="G682" i="1"/>
  <c r="M681" i="1"/>
  <c r="G681" i="1"/>
  <c r="M680" i="1"/>
  <c r="G680" i="1"/>
  <c r="M679" i="1"/>
  <c r="G679" i="1"/>
  <c r="M678" i="1"/>
  <c r="G678" i="1"/>
  <c r="M677" i="1"/>
  <c r="G677" i="1"/>
  <c r="M676" i="1"/>
  <c r="G676" i="1"/>
  <c r="M675" i="1"/>
  <c r="G675" i="1"/>
  <c r="M674" i="1"/>
  <c r="G674" i="1"/>
  <c r="M673" i="1"/>
  <c r="G673" i="1"/>
  <c r="M672" i="1"/>
  <c r="G672" i="1"/>
  <c r="M671" i="1"/>
  <c r="G671" i="1"/>
  <c r="M670" i="1"/>
  <c r="G670" i="1"/>
  <c r="M669" i="1"/>
  <c r="G669" i="1"/>
  <c r="M668" i="1"/>
  <c r="G668" i="1"/>
  <c r="M667" i="1"/>
  <c r="G667" i="1"/>
  <c r="M666" i="1"/>
  <c r="G666" i="1"/>
  <c r="M665" i="1"/>
  <c r="G665" i="1"/>
  <c r="M664" i="1"/>
  <c r="G664" i="1"/>
  <c r="M663" i="1"/>
  <c r="G663" i="1"/>
  <c r="M662" i="1"/>
  <c r="G662" i="1"/>
  <c r="M661" i="1"/>
  <c r="G661" i="1"/>
  <c r="M660" i="1"/>
  <c r="G660" i="1"/>
  <c r="M659" i="1"/>
  <c r="G659" i="1"/>
  <c r="M658" i="1"/>
  <c r="G658" i="1"/>
  <c r="M657" i="1"/>
  <c r="G657" i="1"/>
  <c r="M656" i="1"/>
  <c r="G656" i="1"/>
  <c r="M655" i="1"/>
  <c r="G655" i="1"/>
  <c r="M654" i="1"/>
  <c r="G654" i="1"/>
  <c r="M653" i="1"/>
  <c r="G653" i="1"/>
  <c r="M652" i="1"/>
  <c r="G652" i="1"/>
  <c r="M651" i="1"/>
  <c r="G651" i="1"/>
  <c r="M650" i="1"/>
  <c r="G650" i="1"/>
  <c r="M649" i="1"/>
  <c r="G649" i="1"/>
  <c r="M648" i="1"/>
  <c r="G648" i="1"/>
  <c r="M647" i="1"/>
  <c r="G647" i="1"/>
  <c r="M646" i="1"/>
  <c r="G646" i="1"/>
  <c r="M645" i="1"/>
  <c r="G645" i="1"/>
  <c r="M644" i="1"/>
  <c r="G644" i="1"/>
  <c r="M643" i="1"/>
  <c r="G643" i="1"/>
  <c r="M642" i="1"/>
  <c r="G642" i="1"/>
  <c r="M641" i="1"/>
  <c r="G641" i="1"/>
  <c r="M640" i="1"/>
  <c r="G640" i="1"/>
  <c r="M639" i="1"/>
  <c r="G639" i="1"/>
  <c r="M638" i="1"/>
  <c r="G638" i="1"/>
  <c r="M637" i="1"/>
  <c r="G637" i="1"/>
  <c r="M636" i="1"/>
  <c r="G636" i="1"/>
  <c r="M635" i="1"/>
  <c r="G635" i="1"/>
  <c r="M634" i="1"/>
  <c r="G634" i="1"/>
  <c r="M633" i="1"/>
  <c r="G633" i="1"/>
  <c r="M632" i="1"/>
  <c r="G632" i="1"/>
  <c r="M631" i="1"/>
  <c r="G631" i="1"/>
  <c r="M630" i="1"/>
  <c r="G630" i="1"/>
  <c r="M629" i="1"/>
  <c r="G629" i="1"/>
  <c r="M628" i="1"/>
  <c r="G628" i="1"/>
  <c r="M627" i="1"/>
  <c r="G627" i="1"/>
  <c r="M626" i="1"/>
  <c r="G626" i="1"/>
  <c r="M625" i="1"/>
  <c r="G625" i="1"/>
  <c r="M624" i="1"/>
  <c r="G624" i="1"/>
  <c r="M623" i="1"/>
  <c r="G623" i="1"/>
  <c r="M622" i="1"/>
  <c r="G622" i="1"/>
  <c r="M621" i="1"/>
  <c r="G621" i="1"/>
  <c r="M620" i="1"/>
  <c r="G620" i="1"/>
  <c r="M619" i="1"/>
  <c r="G619" i="1"/>
  <c r="M618" i="1"/>
  <c r="G618" i="1"/>
  <c r="M617" i="1"/>
  <c r="G617" i="1"/>
  <c r="M616" i="1"/>
  <c r="G616" i="1"/>
  <c r="M615" i="1"/>
  <c r="G615" i="1"/>
  <c r="M614" i="1"/>
  <c r="G614" i="1"/>
  <c r="M613" i="1"/>
  <c r="G613" i="1"/>
  <c r="M612" i="1"/>
  <c r="G612" i="1"/>
  <c r="M611" i="1"/>
  <c r="G611" i="1"/>
  <c r="M610" i="1"/>
  <c r="G610" i="1"/>
  <c r="M609" i="1"/>
  <c r="G609" i="1"/>
  <c r="M608" i="1"/>
  <c r="G608" i="1"/>
  <c r="M607" i="1"/>
  <c r="G607" i="1"/>
  <c r="M606" i="1"/>
  <c r="G606" i="1"/>
  <c r="M605" i="1"/>
  <c r="G605" i="1"/>
  <c r="M604" i="1"/>
  <c r="G604" i="1"/>
  <c r="M603" i="1"/>
  <c r="G603" i="1"/>
  <c r="M602" i="1"/>
  <c r="G602" i="1"/>
  <c r="M601" i="1"/>
  <c r="G601" i="1"/>
  <c r="M600" i="1"/>
  <c r="G600" i="1"/>
  <c r="M599" i="1"/>
  <c r="G599" i="1"/>
  <c r="M598" i="1"/>
  <c r="G598" i="1"/>
  <c r="M597" i="1"/>
  <c r="G597" i="1"/>
  <c r="M596" i="1"/>
  <c r="G596" i="1"/>
  <c r="M595" i="1"/>
  <c r="G595" i="1"/>
  <c r="M594" i="1"/>
  <c r="G594" i="1"/>
  <c r="M593" i="1"/>
  <c r="G593" i="1"/>
  <c r="M592" i="1"/>
  <c r="G592" i="1"/>
  <c r="M591" i="1"/>
  <c r="G591" i="1"/>
  <c r="M590" i="1"/>
  <c r="G590" i="1"/>
  <c r="M589" i="1"/>
  <c r="G589" i="1"/>
  <c r="M588" i="1"/>
  <c r="G588" i="1"/>
  <c r="M587" i="1"/>
  <c r="G587" i="1"/>
  <c r="M586" i="1"/>
  <c r="G586" i="1"/>
  <c r="M585" i="1"/>
  <c r="G585" i="1"/>
  <c r="M584" i="1"/>
  <c r="G584" i="1"/>
  <c r="M583" i="1"/>
  <c r="G583" i="1"/>
  <c r="M582" i="1"/>
  <c r="G582" i="1"/>
  <c r="M581" i="1"/>
  <c r="G581" i="1"/>
  <c r="M580" i="1"/>
  <c r="G580" i="1"/>
  <c r="M579" i="1"/>
  <c r="G579" i="1"/>
  <c r="M578" i="1"/>
  <c r="G578" i="1"/>
  <c r="M577" i="1"/>
  <c r="G577" i="1"/>
  <c r="M576" i="1"/>
  <c r="G576" i="1"/>
  <c r="M575" i="1"/>
  <c r="G575" i="1"/>
  <c r="M574" i="1"/>
  <c r="G574" i="1"/>
  <c r="M573" i="1"/>
  <c r="G573" i="1"/>
  <c r="M572" i="1"/>
  <c r="G572" i="1"/>
  <c r="M571" i="1"/>
  <c r="G571" i="1"/>
  <c r="M570" i="1"/>
  <c r="G570" i="1"/>
  <c r="M569" i="1"/>
  <c r="G569" i="1"/>
  <c r="M568" i="1"/>
  <c r="G568" i="1"/>
  <c r="M567" i="1"/>
  <c r="G567" i="1"/>
  <c r="M566" i="1"/>
  <c r="G566" i="1"/>
  <c r="M565" i="1"/>
  <c r="G565" i="1"/>
  <c r="M564" i="1"/>
  <c r="G564" i="1"/>
  <c r="M563" i="1"/>
  <c r="G563" i="1"/>
  <c r="M562" i="1"/>
  <c r="G562" i="1"/>
  <c r="M561" i="1"/>
  <c r="G561" i="1"/>
  <c r="M560" i="1"/>
  <c r="G560" i="1"/>
  <c r="M559" i="1"/>
  <c r="G559" i="1"/>
  <c r="M558" i="1"/>
  <c r="G558" i="1"/>
  <c r="M557" i="1"/>
  <c r="G557" i="1"/>
  <c r="M556" i="1"/>
  <c r="G556" i="1"/>
  <c r="M555" i="1"/>
  <c r="G555" i="1"/>
  <c r="M554" i="1"/>
  <c r="G554" i="1"/>
  <c r="M553" i="1"/>
  <c r="G553" i="1"/>
  <c r="M552" i="1"/>
  <c r="G552" i="1"/>
  <c r="M551" i="1"/>
  <c r="G551" i="1"/>
  <c r="M550" i="1"/>
  <c r="G550" i="1"/>
  <c r="M549" i="1"/>
  <c r="G549" i="1"/>
  <c r="M548" i="1"/>
  <c r="G548" i="1"/>
  <c r="M547" i="1"/>
  <c r="G547" i="1"/>
  <c r="M546" i="1"/>
  <c r="G546" i="1"/>
  <c r="M545" i="1"/>
  <c r="G545" i="1"/>
  <c r="M544" i="1"/>
  <c r="G544" i="1"/>
  <c r="M543" i="1"/>
  <c r="G543" i="1"/>
  <c r="M542" i="1"/>
  <c r="G542" i="1"/>
  <c r="M541" i="1"/>
  <c r="G541" i="1"/>
  <c r="M540" i="1"/>
  <c r="G540" i="1"/>
  <c r="M539" i="1"/>
  <c r="G539" i="1"/>
  <c r="M538" i="1"/>
  <c r="G538" i="1"/>
  <c r="M537" i="1"/>
  <c r="G537" i="1"/>
  <c r="M536" i="1"/>
  <c r="G536" i="1"/>
  <c r="M535" i="1"/>
  <c r="G535" i="1"/>
  <c r="M534" i="1"/>
  <c r="G534" i="1"/>
  <c r="M533" i="1"/>
  <c r="G533" i="1"/>
  <c r="M532" i="1"/>
  <c r="G532" i="1"/>
  <c r="M531" i="1"/>
  <c r="G531" i="1"/>
  <c r="M530" i="1"/>
  <c r="G530" i="1"/>
  <c r="M529" i="1"/>
  <c r="G529" i="1"/>
  <c r="M528" i="1"/>
  <c r="G528" i="1"/>
  <c r="M527" i="1"/>
  <c r="G527" i="1"/>
  <c r="M526" i="1"/>
  <c r="G526" i="1"/>
  <c r="M525" i="1"/>
  <c r="G525" i="1"/>
  <c r="M524" i="1"/>
  <c r="G524" i="1"/>
  <c r="M523" i="1"/>
  <c r="G523" i="1"/>
  <c r="M522" i="1"/>
  <c r="G522" i="1"/>
  <c r="M521" i="1"/>
  <c r="G521" i="1"/>
  <c r="M520" i="1"/>
  <c r="G520" i="1"/>
  <c r="M519" i="1"/>
  <c r="G519" i="1"/>
  <c r="M518" i="1"/>
  <c r="G518" i="1"/>
  <c r="M517" i="1"/>
  <c r="G517" i="1"/>
  <c r="M516" i="1"/>
  <c r="G516" i="1"/>
  <c r="M515" i="1"/>
  <c r="G515" i="1"/>
  <c r="M514" i="1"/>
  <c r="G514" i="1"/>
  <c r="M513" i="1"/>
  <c r="G513" i="1"/>
  <c r="M512" i="1"/>
  <c r="G512" i="1"/>
  <c r="M511" i="1"/>
  <c r="G511" i="1"/>
  <c r="M510" i="1"/>
  <c r="G510" i="1"/>
  <c r="M509" i="1"/>
  <c r="G509" i="1"/>
  <c r="M508" i="1"/>
  <c r="G508" i="1"/>
  <c r="M507" i="1"/>
  <c r="G507" i="1"/>
  <c r="M506" i="1"/>
  <c r="G506" i="1"/>
  <c r="M505" i="1"/>
  <c r="G505" i="1"/>
  <c r="M504" i="1"/>
  <c r="G504" i="1"/>
  <c r="M503" i="1"/>
  <c r="G503" i="1"/>
  <c r="M502" i="1"/>
  <c r="G502" i="1"/>
  <c r="M501" i="1"/>
  <c r="G501" i="1"/>
  <c r="M500" i="1"/>
  <c r="G500" i="1"/>
  <c r="M499" i="1"/>
  <c r="G499" i="1"/>
  <c r="M498" i="1"/>
  <c r="G498" i="1"/>
  <c r="M497" i="1"/>
  <c r="G497" i="1"/>
  <c r="M496" i="1"/>
  <c r="G496" i="1"/>
  <c r="M495" i="1"/>
  <c r="G495" i="1"/>
  <c r="M494" i="1"/>
  <c r="G494" i="1"/>
  <c r="M493" i="1"/>
  <c r="G493" i="1"/>
  <c r="M492" i="1"/>
  <c r="G492" i="1"/>
  <c r="M491" i="1"/>
  <c r="G491" i="1"/>
  <c r="M490" i="1"/>
  <c r="G490" i="1"/>
  <c r="M489" i="1"/>
  <c r="G489" i="1"/>
  <c r="M488" i="1"/>
  <c r="G488" i="1"/>
  <c r="M487" i="1"/>
  <c r="G487" i="1"/>
  <c r="M486" i="1"/>
  <c r="G486" i="1"/>
  <c r="M485" i="1"/>
  <c r="G485" i="1"/>
  <c r="M484" i="1"/>
  <c r="G484" i="1"/>
  <c r="M483" i="1"/>
  <c r="G483" i="1"/>
  <c r="M482" i="1"/>
  <c r="G482" i="1"/>
  <c r="M481" i="1"/>
  <c r="G481" i="1"/>
  <c r="M480" i="1"/>
  <c r="G480" i="1"/>
  <c r="M479" i="1"/>
  <c r="G479" i="1"/>
  <c r="M478" i="1"/>
  <c r="G478" i="1"/>
  <c r="M477" i="1"/>
  <c r="G477" i="1"/>
  <c r="M476" i="1"/>
  <c r="G476" i="1"/>
  <c r="M475" i="1"/>
  <c r="G475" i="1"/>
  <c r="M474" i="1"/>
  <c r="G474" i="1"/>
  <c r="M473" i="1"/>
  <c r="G473" i="1"/>
  <c r="M472" i="1"/>
  <c r="G472" i="1"/>
  <c r="M471" i="1"/>
  <c r="G471" i="1"/>
  <c r="M470" i="1"/>
  <c r="G470" i="1"/>
  <c r="M469" i="1"/>
  <c r="G469" i="1"/>
  <c r="M468" i="1"/>
  <c r="G468" i="1"/>
  <c r="M467" i="1"/>
  <c r="G467" i="1"/>
  <c r="M466" i="1"/>
  <c r="G466" i="1"/>
  <c r="M465" i="1"/>
  <c r="G465" i="1"/>
  <c r="M464" i="1"/>
  <c r="G464" i="1"/>
  <c r="M463" i="1"/>
  <c r="G463" i="1"/>
  <c r="M462" i="1"/>
  <c r="G462" i="1"/>
  <c r="M461" i="1"/>
  <c r="G461" i="1"/>
  <c r="M460" i="1"/>
  <c r="G460" i="1"/>
  <c r="M459" i="1"/>
  <c r="G459" i="1"/>
  <c r="M458" i="1"/>
  <c r="G458" i="1"/>
  <c r="M457" i="1"/>
  <c r="G457" i="1"/>
  <c r="M456" i="1"/>
  <c r="G456" i="1"/>
  <c r="M455" i="1"/>
  <c r="G455" i="1"/>
  <c r="M454" i="1"/>
  <c r="G454" i="1"/>
  <c r="M453" i="1"/>
  <c r="G453" i="1"/>
  <c r="M452" i="1"/>
  <c r="G452" i="1"/>
  <c r="M451" i="1"/>
  <c r="G451" i="1"/>
  <c r="M450" i="1"/>
  <c r="G450" i="1"/>
  <c r="M449" i="1"/>
  <c r="G449" i="1"/>
  <c r="M448" i="1"/>
  <c r="G448" i="1"/>
  <c r="M447" i="1"/>
  <c r="G447" i="1"/>
  <c r="M446" i="1"/>
  <c r="G446" i="1"/>
  <c r="M445" i="1"/>
  <c r="G445" i="1"/>
  <c r="M444" i="1"/>
  <c r="G444" i="1"/>
  <c r="M443" i="1"/>
  <c r="G443" i="1"/>
  <c r="M442" i="1"/>
  <c r="G442" i="1"/>
  <c r="M441" i="1"/>
  <c r="G441" i="1"/>
  <c r="M440" i="1"/>
  <c r="G440" i="1"/>
  <c r="M439" i="1"/>
  <c r="G439" i="1"/>
  <c r="M438" i="1"/>
  <c r="G438" i="1"/>
  <c r="M437" i="1"/>
  <c r="G437" i="1"/>
  <c r="M436" i="1"/>
  <c r="G436" i="1"/>
  <c r="M435" i="1"/>
  <c r="G435" i="1"/>
  <c r="M434" i="1"/>
  <c r="G434" i="1"/>
  <c r="M433" i="1"/>
  <c r="G433" i="1"/>
  <c r="M432" i="1"/>
  <c r="G432" i="1"/>
  <c r="M431" i="1"/>
  <c r="G431" i="1"/>
  <c r="M430" i="1"/>
  <c r="G430" i="1"/>
  <c r="M429" i="1"/>
  <c r="G429" i="1"/>
  <c r="M428" i="1"/>
  <c r="G428" i="1"/>
  <c r="M427" i="1"/>
  <c r="G427" i="1"/>
  <c r="M426" i="1"/>
  <c r="G426" i="1"/>
  <c r="M425" i="1"/>
  <c r="G425" i="1"/>
  <c r="M424" i="1"/>
  <c r="G424" i="1"/>
  <c r="M423" i="1"/>
  <c r="G423" i="1"/>
  <c r="M422" i="1"/>
  <c r="G422" i="1"/>
  <c r="M421" i="1"/>
  <c r="G421" i="1"/>
  <c r="M420" i="1"/>
  <c r="G420" i="1"/>
  <c r="M419" i="1"/>
  <c r="G419" i="1"/>
  <c r="M418" i="1"/>
  <c r="G418" i="1"/>
  <c r="M417" i="1"/>
  <c r="G417" i="1"/>
  <c r="M416" i="1"/>
  <c r="G416" i="1"/>
  <c r="M415" i="1"/>
  <c r="G415" i="1"/>
  <c r="M414" i="1"/>
  <c r="G414" i="1"/>
  <c r="M413" i="1"/>
  <c r="G413" i="1"/>
  <c r="M412" i="1"/>
  <c r="G412" i="1"/>
  <c r="M411" i="1"/>
  <c r="G411" i="1"/>
  <c r="M410" i="1"/>
  <c r="G410" i="1"/>
  <c r="M409" i="1"/>
  <c r="G409" i="1"/>
  <c r="M408" i="1"/>
  <c r="G408" i="1"/>
  <c r="M407" i="1"/>
  <c r="G407" i="1"/>
  <c r="M406" i="1"/>
  <c r="G406" i="1"/>
  <c r="M405" i="1"/>
  <c r="G405" i="1"/>
  <c r="M404" i="1"/>
  <c r="G404" i="1"/>
  <c r="M403" i="1"/>
  <c r="G403" i="1"/>
  <c r="M402" i="1"/>
  <c r="G402" i="1"/>
  <c r="M401" i="1"/>
  <c r="G401" i="1"/>
  <c r="M400" i="1"/>
  <c r="G400" i="1"/>
  <c r="M399" i="1"/>
  <c r="G399" i="1"/>
  <c r="M398" i="1"/>
  <c r="G398" i="1"/>
  <c r="M397" i="1"/>
  <c r="G397" i="1"/>
  <c r="M396" i="1"/>
  <c r="G396" i="1"/>
  <c r="M395" i="1"/>
  <c r="G395" i="1"/>
  <c r="M394" i="1"/>
  <c r="G394" i="1"/>
  <c r="M393" i="1"/>
  <c r="G393" i="1"/>
  <c r="M392" i="1"/>
  <c r="G392" i="1"/>
  <c r="M391" i="1"/>
  <c r="G391" i="1"/>
  <c r="M390" i="1"/>
  <c r="G390" i="1"/>
  <c r="M389" i="1"/>
  <c r="G389" i="1"/>
  <c r="M388" i="1"/>
  <c r="G388" i="1"/>
  <c r="M387" i="1"/>
  <c r="G387" i="1"/>
  <c r="M386" i="1"/>
  <c r="G386" i="1"/>
  <c r="M385" i="1"/>
  <c r="G385" i="1"/>
  <c r="M384" i="1"/>
  <c r="G384" i="1"/>
  <c r="M383" i="1"/>
  <c r="G383" i="1"/>
  <c r="M382" i="1"/>
  <c r="G382" i="1"/>
  <c r="M381" i="1"/>
  <c r="G381" i="1"/>
  <c r="M380" i="1"/>
  <c r="G380" i="1"/>
  <c r="M379" i="1"/>
  <c r="G379" i="1"/>
  <c r="M378" i="1"/>
  <c r="G378" i="1"/>
  <c r="M377" i="1"/>
  <c r="G377" i="1"/>
  <c r="M376" i="1"/>
  <c r="G376" i="1"/>
  <c r="M375" i="1"/>
  <c r="G375" i="1"/>
  <c r="M374" i="1"/>
  <c r="G374" i="1"/>
  <c r="M373" i="1"/>
  <c r="G373" i="1"/>
  <c r="M372" i="1"/>
  <c r="G372" i="1"/>
  <c r="M371" i="1"/>
  <c r="G371" i="1"/>
  <c r="M370" i="1"/>
  <c r="G370" i="1"/>
  <c r="M369" i="1"/>
  <c r="G369" i="1"/>
  <c r="M368" i="1"/>
  <c r="G368" i="1"/>
  <c r="M367" i="1"/>
  <c r="G367" i="1"/>
  <c r="M366" i="1"/>
  <c r="G366" i="1"/>
  <c r="M365" i="1"/>
  <c r="G365" i="1"/>
  <c r="M364" i="1"/>
  <c r="G364" i="1"/>
  <c r="M363" i="1"/>
  <c r="G363" i="1"/>
  <c r="M362" i="1"/>
  <c r="G362" i="1"/>
  <c r="M361" i="1"/>
  <c r="G361" i="1"/>
  <c r="M360" i="1"/>
  <c r="G360" i="1"/>
  <c r="M359" i="1"/>
  <c r="G359" i="1"/>
  <c r="M358" i="1"/>
  <c r="G358" i="1"/>
  <c r="M357" i="1"/>
  <c r="G357" i="1"/>
  <c r="M356" i="1"/>
  <c r="G356" i="1"/>
  <c r="M355" i="1"/>
  <c r="G355" i="1"/>
  <c r="M354" i="1"/>
  <c r="G354" i="1"/>
  <c r="M353" i="1"/>
  <c r="G353" i="1"/>
  <c r="M352" i="1"/>
  <c r="G352" i="1"/>
  <c r="M351" i="1"/>
  <c r="G351" i="1"/>
  <c r="M350" i="1"/>
  <c r="G350" i="1"/>
  <c r="M349" i="1"/>
  <c r="G349" i="1"/>
  <c r="M348" i="1"/>
  <c r="G348" i="1"/>
  <c r="M347" i="1"/>
  <c r="G347" i="1"/>
  <c r="M346" i="1"/>
  <c r="G346" i="1"/>
  <c r="M345" i="1"/>
  <c r="G345" i="1"/>
  <c r="M344" i="1"/>
  <c r="G344" i="1"/>
  <c r="M343" i="1"/>
  <c r="G343" i="1"/>
  <c r="M342" i="1"/>
  <c r="G342" i="1"/>
  <c r="M341" i="1"/>
  <c r="G341" i="1"/>
  <c r="M340" i="1"/>
  <c r="G340" i="1"/>
  <c r="M339" i="1"/>
  <c r="G339" i="1"/>
  <c r="M338" i="1"/>
  <c r="G338" i="1"/>
  <c r="M337" i="1"/>
  <c r="G337" i="1"/>
  <c r="M336" i="1"/>
  <c r="G336" i="1"/>
  <c r="M335" i="1"/>
  <c r="G335" i="1"/>
  <c r="M334" i="1"/>
  <c r="G334" i="1"/>
  <c r="M333" i="1"/>
  <c r="G333" i="1"/>
  <c r="M332" i="1"/>
  <c r="G332" i="1"/>
  <c r="M331" i="1"/>
  <c r="G331" i="1"/>
  <c r="M330" i="1"/>
  <c r="G330" i="1"/>
  <c r="M329" i="1"/>
  <c r="G329" i="1"/>
  <c r="M328" i="1"/>
  <c r="G328" i="1"/>
  <c r="M327" i="1"/>
  <c r="G327" i="1"/>
  <c r="M326" i="1"/>
  <c r="G326" i="1"/>
  <c r="M325" i="1"/>
  <c r="G325" i="1"/>
  <c r="M324" i="1"/>
  <c r="G324" i="1"/>
  <c r="M323" i="1"/>
  <c r="G323" i="1"/>
  <c r="M322" i="1"/>
  <c r="G322" i="1"/>
  <c r="M321" i="1"/>
  <c r="G321" i="1"/>
  <c r="M320" i="1"/>
  <c r="G320" i="1"/>
  <c r="M319" i="1"/>
  <c r="G319" i="1"/>
  <c r="M318" i="1"/>
  <c r="G318" i="1"/>
  <c r="M317" i="1"/>
  <c r="G317" i="1"/>
  <c r="M316" i="1"/>
  <c r="G316" i="1"/>
  <c r="M315" i="1"/>
  <c r="G315" i="1"/>
  <c r="M314" i="1"/>
  <c r="G314" i="1"/>
  <c r="M313" i="1"/>
  <c r="G313" i="1"/>
  <c r="M312" i="1"/>
  <c r="M311" i="1"/>
  <c r="G311" i="1"/>
  <c r="M310" i="1"/>
  <c r="M309" i="1"/>
  <c r="M308" i="1"/>
  <c r="G308" i="1"/>
  <c r="M307" i="1"/>
  <c r="G307" i="1"/>
  <c r="M306" i="1"/>
  <c r="G306" i="1"/>
  <c r="M305" i="1"/>
  <c r="M304" i="1"/>
  <c r="M303" i="1"/>
  <c r="M302" i="1"/>
  <c r="G302" i="1"/>
  <c r="M301" i="1"/>
  <c r="G301" i="1"/>
  <c r="M300" i="1"/>
  <c r="G300" i="1"/>
  <c r="M299" i="1"/>
  <c r="G299" i="1"/>
  <c r="M298" i="1"/>
  <c r="G298" i="1"/>
  <c r="M297" i="1"/>
  <c r="G297" i="1"/>
  <c r="M296" i="1"/>
  <c r="G296" i="1"/>
  <c r="M295" i="1"/>
  <c r="G295" i="1"/>
  <c r="M294" i="1"/>
  <c r="G294" i="1"/>
  <c r="M293" i="1"/>
  <c r="G293" i="1"/>
  <c r="M292" i="1"/>
  <c r="G292" i="1"/>
  <c r="M291" i="1"/>
  <c r="G291" i="1"/>
  <c r="M290" i="1"/>
  <c r="G290" i="1"/>
  <c r="M289" i="1"/>
  <c r="G289" i="1"/>
  <c r="M288" i="1"/>
  <c r="G288" i="1"/>
  <c r="M287" i="1"/>
  <c r="G287" i="1"/>
  <c r="M286" i="1"/>
  <c r="G286" i="1"/>
  <c r="M285" i="1"/>
  <c r="G285" i="1"/>
  <c r="M284" i="1"/>
  <c r="G284" i="1"/>
  <c r="M283" i="1"/>
  <c r="G283" i="1"/>
  <c r="M282" i="1"/>
  <c r="G282" i="1"/>
  <c r="M281" i="1"/>
  <c r="G281" i="1"/>
  <c r="M280" i="1"/>
  <c r="G280" i="1"/>
  <c r="M279" i="1"/>
  <c r="G279" i="1"/>
  <c r="M278" i="1"/>
  <c r="G278" i="1"/>
  <c r="M277" i="1"/>
  <c r="G277" i="1"/>
  <c r="M276" i="1"/>
  <c r="G276" i="1"/>
  <c r="M275" i="1"/>
  <c r="G275" i="1"/>
  <c r="M274" i="1"/>
  <c r="G274" i="1"/>
  <c r="M273" i="1"/>
  <c r="G273" i="1"/>
  <c r="M272" i="1"/>
  <c r="G272" i="1"/>
  <c r="M271" i="1"/>
  <c r="G271" i="1"/>
  <c r="M270" i="1"/>
  <c r="G270" i="1"/>
  <c r="M269" i="1"/>
  <c r="G269" i="1"/>
  <c r="M268" i="1"/>
  <c r="G268" i="1"/>
  <c r="M267" i="1"/>
  <c r="G267" i="1"/>
  <c r="M266" i="1"/>
  <c r="G266" i="1"/>
  <c r="M265" i="1"/>
  <c r="G265" i="1"/>
  <c r="M264" i="1"/>
  <c r="G264" i="1"/>
  <c r="M263" i="1"/>
  <c r="G263" i="1"/>
  <c r="M262" i="1"/>
  <c r="G262" i="1"/>
  <c r="M261" i="1"/>
  <c r="G261" i="1"/>
  <c r="M260" i="1"/>
  <c r="G260" i="1"/>
  <c r="M259" i="1"/>
  <c r="G259" i="1"/>
  <c r="M258" i="1"/>
  <c r="G258" i="1"/>
  <c r="G257" i="1"/>
  <c r="M256" i="1"/>
  <c r="G256" i="1"/>
  <c r="M255" i="1"/>
  <c r="G255" i="1"/>
  <c r="M254" i="1"/>
  <c r="G254" i="1"/>
  <c r="M253" i="1"/>
  <c r="G253" i="1"/>
  <c r="M252" i="1"/>
  <c r="G252" i="1"/>
  <c r="M251" i="1"/>
  <c r="G251" i="1"/>
  <c r="M250" i="1"/>
  <c r="G250" i="1"/>
  <c r="M249" i="1"/>
  <c r="G249" i="1"/>
  <c r="M248" i="1"/>
  <c r="G248" i="1"/>
  <c r="M247" i="1"/>
  <c r="G247" i="1"/>
  <c r="M246" i="1"/>
  <c r="G246" i="1"/>
  <c r="M245" i="1"/>
  <c r="G245" i="1"/>
  <c r="M244" i="1"/>
  <c r="G244" i="1"/>
  <c r="M243" i="1"/>
  <c r="G243" i="1"/>
  <c r="M242" i="1"/>
  <c r="G242" i="1"/>
  <c r="M241" i="1"/>
  <c r="G241" i="1"/>
  <c r="M240" i="1"/>
  <c r="G240" i="1"/>
  <c r="M239" i="1"/>
  <c r="G239" i="1"/>
  <c r="M238" i="1"/>
  <c r="G238" i="1"/>
  <c r="M237" i="1"/>
  <c r="G237" i="1"/>
  <c r="M236" i="1"/>
  <c r="G236" i="1"/>
  <c r="M235" i="1"/>
  <c r="G235" i="1"/>
  <c r="M234" i="1"/>
  <c r="G234" i="1"/>
  <c r="M233" i="1"/>
  <c r="G233" i="1"/>
  <c r="M232" i="1"/>
  <c r="G232" i="1"/>
  <c r="M231" i="1"/>
  <c r="G231" i="1"/>
  <c r="M230" i="1"/>
  <c r="G230" i="1"/>
  <c r="M229" i="1"/>
  <c r="G229" i="1"/>
  <c r="M228" i="1"/>
  <c r="G228" i="1"/>
  <c r="M227" i="1"/>
  <c r="G227" i="1"/>
  <c r="M226" i="1"/>
  <c r="G226" i="1"/>
  <c r="M225" i="1"/>
  <c r="G225" i="1"/>
  <c r="M224" i="1"/>
  <c r="G224" i="1"/>
  <c r="M223" i="1"/>
  <c r="G223" i="1"/>
  <c r="M222" i="1"/>
  <c r="M221" i="1"/>
  <c r="G221" i="1"/>
  <c r="M220" i="1"/>
  <c r="G220" i="1"/>
  <c r="M219" i="1"/>
  <c r="M218" i="1"/>
  <c r="G218" i="1"/>
  <c r="M217" i="1"/>
  <c r="G217" i="1"/>
  <c r="M216" i="1"/>
  <c r="G216" i="1"/>
  <c r="M215" i="1"/>
  <c r="G215" i="1"/>
  <c r="M214" i="1"/>
  <c r="G214" i="1"/>
  <c r="M213" i="1"/>
  <c r="G213" i="1"/>
  <c r="M212" i="1"/>
  <c r="G212" i="1"/>
  <c r="M211" i="1"/>
  <c r="G211" i="1"/>
  <c r="M210" i="1"/>
  <c r="G210" i="1"/>
  <c r="M209" i="1"/>
  <c r="G209" i="1"/>
  <c r="M208" i="1"/>
  <c r="G208" i="1"/>
  <c r="M207" i="1"/>
  <c r="G207" i="1"/>
  <c r="M206" i="1"/>
  <c r="G206" i="1"/>
  <c r="M205" i="1"/>
  <c r="M204" i="1"/>
  <c r="G204" i="1"/>
  <c r="M203" i="1"/>
  <c r="M202" i="1"/>
  <c r="G202" i="1"/>
  <c r="M201" i="1"/>
  <c r="G201" i="1"/>
  <c r="M200" i="1"/>
  <c r="G200" i="1"/>
  <c r="M199" i="1"/>
  <c r="G199" i="1"/>
  <c r="M198" i="1"/>
  <c r="M197" i="1"/>
  <c r="G197" i="1"/>
  <c r="M196" i="1"/>
  <c r="G196" i="1"/>
  <c r="M195" i="1"/>
  <c r="G195" i="1"/>
  <c r="M194" i="1"/>
  <c r="G194" i="1"/>
  <c r="M193" i="1"/>
  <c r="G193" i="1"/>
  <c r="M192" i="1"/>
  <c r="G192" i="1"/>
  <c r="M191" i="1"/>
  <c r="G191" i="1"/>
  <c r="M190" i="1"/>
  <c r="G190" i="1"/>
  <c r="M189" i="1"/>
  <c r="G189" i="1"/>
  <c r="M188" i="1"/>
  <c r="M187" i="1"/>
  <c r="G187" i="1"/>
  <c r="M186" i="1"/>
  <c r="M185" i="1"/>
  <c r="G185" i="1"/>
  <c r="M184" i="1"/>
  <c r="G184" i="1"/>
  <c r="M183" i="1"/>
  <c r="G183" i="1"/>
  <c r="M182" i="1"/>
  <c r="G182" i="1"/>
  <c r="M181" i="1"/>
  <c r="G181" i="1"/>
  <c r="M180" i="1"/>
  <c r="G180" i="1"/>
  <c r="M179" i="1"/>
  <c r="G179" i="1"/>
  <c r="M178" i="1"/>
  <c r="G178" i="1"/>
  <c r="M177" i="1"/>
  <c r="G177" i="1"/>
  <c r="M176" i="1"/>
  <c r="G176" i="1"/>
  <c r="M175" i="1"/>
  <c r="G175" i="1"/>
  <c r="M174" i="1"/>
  <c r="G174" i="1"/>
  <c r="M173" i="1"/>
  <c r="G173" i="1"/>
  <c r="M172" i="1"/>
  <c r="G172" i="1"/>
  <c r="M171" i="1"/>
  <c r="G171" i="1"/>
  <c r="M170" i="1"/>
  <c r="G170" i="1"/>
  <c r="M169" i="1"/>
  <c r="G169" i="1"/>
  <c r="M168" i="1"/>
  <c r="G168" i="1"/>
  <c r="M167" i="1"/>
  <c r="M166" i="1"/>
  <c r="M165" i="1"/>
  <c r="G165" i="1"/>
  <c r="M164" i="1"/>
  <c r="G164" i="1"/>
  <c r="M163" i="1"/>
  <c r="M162" i="1"/>
  <c r="G162" i="1"/>
  <c r="M161" i="1"/>
  <c r="G161" i="1"/>
  <c r="M160" i="1"/>
  <c r="G160" i="1"/>
  <c r="M159" i="1"/>
  <c r="G159" i="1"/>
  <c r="M158" i="1"/>
  <c r="G158" i="1"/>
  <c r="M157" i="1"/>
  <c r="G157" i="1"/>
  <c r="M156" i="1"/>
  <c r="G156" i="1"/>
  <c r="M155" i="1"/>
  <c r="G155" i="1"/>
  <c r="M154" i="1"/>
  <c r="G154" i="1"/>
  <c r="M153" i="1"/>
  <c r="G153" i="1"/>
  <c r="M152" i="1"/>
  <c r="G152" i="1"/>
  <c r="M151" i="1"/>
  <c r="G151" i="1"/>
  <c r="M150" i="1"/>
  <c r="M149" i="1"/>
  <c r="M148" i="1"/>
  <c r="G148" i="1"/>
  <c r="M147" i="1"/>
  <c r="G147" i="1"/>
  <c r="M146" i="1"/>
  <c r="M145" i="1"/>
  <c r="M144" i="1"/>
  <c r="G144" i="1"/>
  <c r="M143" i="1"/>
  <c r="G143" i="1"/>
  <c r="M142" i="1"/>
  <c r="G142" i="1"/>
  <c r="M141" i="1"/>
  <c r="G141" i="1"/>
  <c r="M140" i="1"/>
  <c r="G140" i="1"/>
  <c r="M139" i="1"/>
  <c r="G139" i="1"/>
  <c r="M138" i="1"/>
  <c r="G138" i="1"/>
  <c r="M137" i="1"/>
  <c r="G137" i="1"/>
  <c r="M136" i="1"/>
  <c r="G136" i="1"/>
  <c r="M135" i="1"/>
  <c r="G135" i="1"/>
  <c r="M134" i="1"/>
  <c r="G134" i="1"/>
  <c r="M133" i="1"/>
  <c r="G133" i="1"/>
  <c r="M132" i="1"/>
  <c r="M131" i="1"/>
  <c r="G131" i="1"/>
  <c r="M130" i="1"/>
  <c r="G130" i="1"/>
  <c r="M129" i="1"/>
  <c r="M128" i="1"/>
  <c r="G128" i="1"/>
  <c r="M127" i="1"/>
  <c r="G127" i="1"/>
  <c r="M126" i="1"/>
  <c r="M125" i="1"/>
  <c r="G125" i="1"/>
  <c r="M124" i="1"/>
  <c r="G124" i="1"/>
  <c r="M123" i="1"/>
  <c r="G123" i="1"/>
  <c r="M122" i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M67" i="1"/>
  <c r="M66" i="1"/>
  <c r="G66" i="1"/>
  <c r="M65" i="1"/>
  <c r="M64" i="1"/>
  <c r="G64" i="1"/>
  <c r="M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</calcChain>
</file>

<file path=xl/comments1.xml><?xml version="1.0" encoding="utf-8"?>
<comments xmlns="http://schemas.openxmlformats.org/spreadsheetml/2006/main">
  <authors>
    <author>fengtaichuna</author>
    <author>acer</author>
  </authors>
  <commentList>
    <comment ref="F703" authorId="0">
      <text>
        <r>
          <rPr>
            <sz val="9"/>
            <rFont val="宋体"/>
            <family val="3"/>
            <charset val="134"/>
          </rPr>
          <t>其中进项税额转出部分为53.29元</t>
        </r>
      </text>
    </comment>
    <comment ref="B1346" authorId="1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分包已逃跑，不付款</t>
        </r>
      </text>
    </comment>
  </commentList>
</comments>
</file>

<file path=xl/comments2.xml><?xml version="1.0" encoding="utf-8"?>
<comments xmlns="http://schemas.openxmlformats.org/spreadsheetml/2006/main">
  <authors>
    <author>fengtaichuna</author>
    <author>acer</author>
  </authors>
  <commentList>
    <comment ref="C7" authorId="0">
      <text/>
    </comment>
    <comment ref="C19" authorId="1">
      <text>
        <r>
          <rPr>
            <b/>
            <sz val="9"/>
            <rFont val="宋体"/>
            <family val="3"/>
            <charset val="134"/>
          </rPr>
          <t>截止到2019.12.31科目余额表应交税费-进项税额科目的期末余额</t>
        </r>
      </text>
    </comment>
    <comment ref="C20" authorId="1">
      <text>
        <r>
          <rPr>
            <b/>
            <sz val="9"/>
            <rFont val="宋体"/>
            <family val="3"/>
            <charset val="134"/>
          </rPr>
          <t>截止到2019.12.31科目余额表中扣除进项税额转出科目后的应交税费=进项税额科目的期末余额</t>
        </r>
      </text>
    </comment>
    <comment ref="C22" authorId="1">
      <text>
        <r>
          <rPr>
            <b/>
            <sz val="9"/>
            <rFont val="宋体"/>
            <family val="3"/>
            <charset val="134"/>
          </rPr>
          <t>为增值税进项税额减去销项税额金额</t>
        </r>
      </text>
    </comment>
    <comment ref="E22" authorId="1">
      <text>
        <r>
          <rPr>
            <b/>
            <sz val="9"/>
            <rFont val="宋体"/>
            <family val="3"/>
            <charset val="134"/>
          </rPr>
          <t xml:space="preserve">截止到2019.12.31，etax上进项税额留底的金额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D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etax增值税附表2 税前金额--当期申报抵扣进项税额合计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</commentList>
</comments>
</file>

<file path=xl/comments4.xml><?xml version="1.0" encoding="utf-8"?>
<comments xmlns="http://schemas.openxmlformats.org/spreadsheetml/2006/main">
  <authors>
    <author>acer</author>
  </authors>
  <commentList>
    <comment ref="N1" authorId="0">
      <text>
        <r>
          <rPr>
            <b/>
            <sz val="9"/>
            <rFont val="宋体"/>
            <family val="3"/>
            <charset val="134"/>
          </rPr>
          <t>如有差异，详情见202001之后差异明细表</t>
        </r>
      </text>
    </comment>
    <comment ref="K2" authorId="0">
      <text>
        <r>
          <rPr>
            <b/>
            <sz val="9"/>
            <rFont val="宋体"/>
            <family val="3"/>
            <charset val="134"/>
          </rPr>
          <t>航空火车类：本月可抵扣进项为2098.06元，发票数量：20张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可抵扣进项发票4张，税前金额为3996.33
不可抵扣进项发票1张，税前金额为1944.95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 xml:space="preserve">航空火车类：本月可抵扣进项为359.67元，发票数量：4张
在此之外本月进项税额转出为175.05元，发票数量：1张
</t>
        </r>
      </text>
    </comment>
  </commentList>
</comments>
</file>

<file path=xl/sharedStrings.xml><?xml version="1.0" encoding="utf-8"?>
<sst xmlns="http://schemas.openxmlformats.org/spreadsheetml/2006/main" count="7835" uniqueCount="2269">
  <si>
    <t xml:space="preserve">       </t>
  </si>
  <si>
    <t>序号</t>
  </si>
  <si>
    <t>供应商名称</t>
  </si>
  <si>
    <t>发票号码</t>
  </si>
  <si>
    <t>发票总额</t>
  </si>
  <si>
    <t>税前金额</t>
  </si>
  <si>
    <t>税额</t>
  </si>
  <si>
    <t>税率</t>
  </si>
  <si>
    <t>开具发票日期</t>
  </si>
  <si>
    <t>收发票日期</t>
  </si>
  <si>
    <t>是否付款</t>
  </si>
  <si>
    <t>入账月份</t>
  </si>
  <si>
    <t>发票认证/确认日期</t>
  </si>
  <si>
    <t>开具天数</t>
  </si>
  <si>
    <t>上海众材工程检测有限公司</t>
  </si>
  <si>
    <t>14371439</t>
  </si>
  <si>
    <t>是</t>
  </si>
  <si>
    <t>5月</t>
  </si>
  <si>
    <t>杭州中联筑境建筑设计有限公司</t>
  </si>
  <si>
    <t>01083462</t>
  </si>
  <si>
    <t>01083461</t>
  </si>
  <si>
    <t>上海宝申建筑工程技术咨询有限公司</t>
  </si>
  <si>
    <t>24338770</t>
  </si>
  <si>
    <t>24338769</t>
  </si>
  <si>
    <t>弗思特工程咨询南京有限公司</t>
  </si>
  <si>
    <t>24729369</t>
  </si>
  <si>
    <t>32860083</t>
  </si>
  <si>
    <t>上海现代建筑设计集团工程建设咨询有限公司</t>
  </si>
  <si>
    <t>05484615</t>
  </si>
  <si>
    <t>上海永达汽车贸易中心有限公司</t>
  </si>
  <si>
    <t>32690366</t>
  </si>
  <si>
    <t>上海爱信诺航天信息有限公司</t>
  </si>
  <si>
    <t>01563140</t>
  </si>
  <si>
    <t>上海建科工程咨询有限公司</t>
  </si>
  <si>
    <t>63041680</t>
  </si>
  <si>
    <t>上海浦东威立雅自来水有限公司</t>
  </si>
  <si>
    <t>71206589</t>
  </si>
  <si>
    <t>上海市君悦律师事务所</t>
  </si>
  <si>
    <t>66978311</t>
  </si>
  <si>
    <t>6月</t>
  </si>
  <si>
    <t>上海京海工程技术有限公司</t>
  </si>
  <si>
    <t>34427784</t>
  </si>
  <si>
    <t>7月</t>
  </si>
  <si>
    <t>34427785</t>
  </si>
  <si>
    <t>华东建筑设计研究院有限公司</t>
  </si>
  <si>
    <t>41113872</t>
  </si>
  <si>
    <t>90946087</t>
  </si>
  <si>
    <t>上海慧凯建筑工程审图有限公司</t>
  </si>
  <si>
    <t>59238442</t>
  </si>
  <si>
    <t>59238443</t>
  </si>
  <si>
    <t>59238444</t>
  </si>
  <si>
    <t>国网上海市电力公司</t>
  </si>
  <si>
    <t>75606511</t>
  </si>
  <si>
    <t>上海采铂广告有限公司</t>
  </si>
  <si>
    <t>08551966</t>
  </si>
  <si>
    <t>87669627</t>
  </si>
  <si>
    <t>87357414</t>
  </si>
  <si>
    <t>71206912</t>
  </si>
  <si>
    <t>上海郝舜实业有限公司</t>
  </si>
  <si>
    <t>03845091</t>
  </si>
  <si>
    <t>03845089</t>
  </si>
  <si>
    <t>03845092</t>
  </si>
  <si>
    <t>01167277</t>
  </si>
  <si>
    <t>8月</t>
  </si>
  <si>
    <t>01167278</t>
  </si>
  <si>
    <t>01167279</t>
  </si>
  <si>
    <t>04537831</t>
  </si>
  <si>
    <t>上海同畅交通工程咨询有限公司</t>
  </si>
  <si>
    <t>00941950</t>
  </si>
  <si>
    <t>沈麦韦（上海）商务咨询有限公司</t>
  </si>
  <si>
    <t>94662967</t>
  </si>
  <si>
    <t>94662968</t>
  </si>
  <si>
    <t>64248671</t>
  </si>
  <si>
    <t>64248672</t>
  </si>
  <si>
    <t>64248673</t>
  </si>
  <si>
    <t>64248674</t>
  </si>
  <si>
    <t>01167287</t>
  </si>
  <si>
    <t>上海常昕商贸有限公司</t>
  </si>
  <si>
    <t>74790024</t>
  </si>
  <si>
    <t>74790023</t>
  </si>
  <si>
    <t>上海圆迈贸易有限公司</t>
  </si>
  <si>
    <t>83390584</t>
  </si>
  <si>
    <t>工具</t>
  </si>
  <si>
    <t>94237724</t>
  </si>
  <si>
    <t>03456864</t>
  </si>
  <si>
    <t>钮海信息技术（上海）有限公司</t>
  </si>
  <si>
    <t>16130639</t>
  </si>
  <si>
    <t>03407775</t>
  </si>
  <si>
    <t>上海臻圣科技有限公司</t>
  </si>
  <si>
    <t>12852340</t>
  </si>
  <si>
    <t>9月</t>
  </si>
  <si>
    <t>87353980</t>
  </si>
  <si>
    <t>中国石化销售有限公司上海石油分公司</t>
  </si>
  <si>
    <t>88516810</t>
  </si>
  <si>
    <t>17762875</t>
  </si>
  <si>
    <t>上海阑途信息技术有限公司</t>
  </si>
  <si>
    <t>89890036</t>
  </si>
  <si>
    <t>01167290</t>
  </si>
  <si>
    <t>01167291</t>
  </si>
  <si>
    <t>01167292</t>
  </si>
  <si>
    <t>01167293</t>
  </si>
  <si>
    <t>01167294</t>
  </si>
  <si>
    <t>01167295</t>
  </si>
  <si>
    <t>87761139</t>
  </si>
  <si>
    <t>上海百安居建材超市有限公司</t>
  </si>
  <si>
    <t>91967759</t>
  </si>
  <si>
    <t>昆山京东尚信贸易有限公司</t>
  </si>
  <si>
    <t>08619935</t>
  </si>
  <si>
    <t>08569726</t>
  </si>
  <si>
    <t>08602314</t>
  </si>
  <si>
    <t>03430734</t>
  </si>
  <si>
    <t>16270481</t>
  </si>
  <si>
    <t>08606915</t>
  </si>
  <si>
    <t>94438159</t>
  </si>
  <si>
    <t>上海扩鑫通讯科技有限公司</t>
  </si>
  <si>
    <t>00244120</t>
  </si>
  <si>
    <t>00246677</t>
  </si>
  <si>
    <t>07639092</t>
  </si>
  <si>
    <t>07639090</t>
  </si>
  <si>
    <t>07639094</t>
  </si>
  <si>
    <t>上海永达嘉沃汽车销售服务有限公司</t>
  </si>
  <si>
    <t>83568287</t>
  </si>
  <si>
    <t>进项税额转出28.30</t>
  </si>
  <si>
    <t>05334987</t>
  </si>
  <si>
    <t>11月</t>
  </si>
  <si>
    <t>05334986</t>
  </si>
  <si>
    <t>上海龙好贸易有限公司</t>
  </si>
  <si>
    <t>21401223</t>
  </si>
  <si>
    <t>21401224</t>
  </si>
  <si>
    <t>00256185</t>
  </si>
  <si>
    <t>49433829</t>
  </si>
  <si>
    <t>23515086</t>
  </si>
  <si>
    <t>上海汉得信息技术股份有限公司</t>
  </si>
  <si>
    <t>22598690</t>
  </si>
  <si>
    <t>05242195</t>
  </si>
  <si>
    <t>08035383</t>
  </si>
  <si>
    <t>00247809</t>
  </si>
  <si>
    <t>00227890</t>
  </si>
  <si>
    <t>03420263</t>
  </si>
  <si>
    <t>上海市不动产登记事务中心（上海市地籍事务中心）</t>
  </si>
  <si>
    <t>61850908</t>
  </si>
  <si>
    <t>10月</t>
  </si>
  <si>
    <t>上海淘色纸制品有限公司</t>
  </si>
  <si>
    <t>32916950</t>
  </si>
  <si>
    <t>13257042</t>
  </si>
  <si>
    <t>上海永达汽车经营服务有限公司</t>
  </si>
  <si>
    <t>03215191</t>
  </si>
  <si>
    <t>上海长江汽车销售服务有限公司</t>
  </si>
  <si>
    <t>11194620</t>
  </si>
  <si>
    <t>上海扩赢商贸有限公司</t>
  </si>
  <si>
    <t>00742957</t>
  </si>
  <si>
    <t>上海市建筑科学研究院</t>
  </si>
  <si>
    <t>02860561</t>
  </si>
  <si>
    <t>02860562</t>
  </si>
  <si>
    <t>02860563</t>
  </si>
  <si>
    <t>上海市浦东新区建筑建材业受理服务中心</t>
  </si>
  <si>
    <t>16583870</t>
  </si>
  <si>
    <t>07846040</t>
  </si>
  <si>
    <t>27579242</t>
  </si>
  <si>
    <t>04962932</t>
  </si>
  <si>
    <t>04962934</t>
  </si>
  <si>
    <t>上海优际家具装饰有限公司</t>
  </si>
  <si>
    <t>23153804</t>
  </si>
  <si>
    <t>2016年12月</t>
  </si>
  <si>
    <t>上海诺山工程设计咨询有限公司</t>
  </si>
  <si>
    <t>93757136</t>
  </si>
  <si>
    <t>93757137</t>
  </si>
  <si>
    <t>上海丰塔信息科技有限公司</t>
  </si>
  <si>
    <t>08600199</t>
  </si>
  <si>
    <t>上海本班电子科技有限公司</t>
  </si>
  <si>
    <t>24815914</t>
  </si>
  <si>
    <t>中国太平洋财产保险股份有限公司上海分公司</t>
  </si>
  <si>
    <t>03615730</t>
  </si>
  <si>
    <t>21502966</t>
  </si>
  <si>
    <t>13737035</t>
  </si>
  <si>
    <t>21535376</t>
  </si>
  <si>
    <t>21981278</t>
  </si>
  <si>
    <t>苹果电子产品商贸（北京）有限公司</t>
  </si>
  <si>
    <t>16281693</t>
  </si>
  <si>
    <t>01687787</t>
  </si>
  <si>
    <t>16960351</t>
  </si>
  <si>
    <t>北京网聘咨询有限公司上海分公司</t>
  </si>
  <si>
    <t>20912866</t>
  </si>
  <si>
    <t>07839380</t>
  </si>
  <si>
    <t>19545412</t>
  </si>
  <si>
    <t>21076942</t>
  </si>
  <si>
    <t>17091181</t>
  </si>
  <si>
    <t>18156977</t>
  </si>
  <si>
    <t>溧阳东亚实业发展有限公司</t>
  </si>
  <si>
    <t>20472039</t>
  </si>
  <si>
    <t>12月</t>
  </si>
  <si>
    <t>16110629</t>
  </si>
  <si>
    <t>16110630</t>
  </si>
  <si>
    <t>上海聚信行建设工程配套有限公司</t>
  </si>
  <si>
    <t>35050953</t>
  </si>
  <si>
    <t>无锡一购文化用品有限公司</t>
  </si>
  <si>
    <t>27985193</t>
  </si>
  <si>
    <t>21580679</t>
  </si>
  <si>
    <t>27963438</t>
  </si>
  <si>
    <t>02844550</t>
  </si>
  <si>
    <t>02921569</t>
  </si>
  <si>
    <t>27960496</t>
  </si>
  <si>
    <t>27946833</t>
  </si>
  <si>
    <t>17091321</t>
  </si>
  <si>
    <t>15813248</t>
  </si>
  <si>
    <t>上海宏大东亚会计师事务所有限公司</t>
  </si>
  <si>
    <t>05450603</t>
  </si>
  <si>
    <t>否</t>
  </si>
  <si>
    <t>2016-12A</t>
  </si>
  <si>
    <t>05450602</t>
  </si>
  <si>
    <t>00542691</t>
  </si>
  <si>
    <t>04274920</t>
  </si>
  <si>
    <t>04274919</t>
  </si>
  <si>
    <t>上海申江怡德投资经营管理有限公司</t>
  </si>
  <si>
    <t>23472094</t>
  </si>
  <si>
    <t>23472095</t>
  </si>
  <si>
    <t>上海足智汽车维修有限公司</t>
  </si>
  <si>
    <t>18923217</t>
  </si>
  <si>
    <t>34140881</t>
  </si>
  <si>
    <t>32405902</t>
  </si>
  <si>
    <t>35715477</t>
  </si>
  <si>
    <t>02914761</t>
  </si>
  <si>
    <t>27983351</t>
  </si>
  <si>
    <t>02860812</t>
  </si>
  <si>
    <t>28013102</t>
  </si>
  <si>
    <t>35732863</t>
  </si>
  <si>
    <t>11690540</t>
  </si>
  <si>
    <t>11690539</t>
  </si>
  <si>
    <t>42491861</t>
  </si>
  <si>
    <t>42491859</t>
  </si>
  <si>
    <t>42491860</t>
  </si>
  <si>
    <t>上海众虹汽车维修有限公司</t>
  </si>
  <si>
    <t>15393836</t>
  </si>
  <si>
    <t>23153863</t>
  </si>
  <si>
    <t>上海溢臻投资管理有限公司</t>
  </si>
  <si>
    <t>67642045</t>
  </si>
  <si>
    <t>67642046</t>
  </si>
  <si>
    <t>67642044</t>
  </si>
  <si>
    <t>06020183</t>
  </si>
  <si>
    <t>北京京东世纪信息技术有限公司</t>
  </si>
  <si>
    <t>05556367</t>
  </si>
  <si>
    <t>05545591</t>
  </si>
  <si>
    <t>05544268</t>
  </si>
  <si>
    <t>05544257</t>
  </si>
  <si>
    <t>05545375</t>
  </si>
  <si>
    <t>杭州京东惠景贸易有限公司</t>
  </si>
  <si>
    <t>20875926</t>
  </si>
  <si>
    <t>11731948</t>
  </si>
  <si>
    <t>上海燃气浦东销售有限公司</t>
  </si>
  <si>
    <t>95308880</t>
  </si>
  <si>
    <t>07471899</t>
  </si>
  <si>
    <t>07471897</t>
  </si>
  <si>
    <t>上海众鑫建筑设计研究院有限公司</t>
  </si>
  <si>
    <t>02570950</t>
  </si>
  <si>
    <t>02570949</t>
  </si>
  <si>
    <t>中国平安财产保险股份有限公司上海分公司</t>
  </si>
  <si>
    <t>22868567</t>
  </si>
  <si>
    <t>黄晓晟</t>
  </si>
  <si>
    <t>10055265</t>
  </si>
  <si>
    <t>46156528</t>
  </si>
  <si>
    <t>19744111</t>
  </si>
  <si>
    <t>上海乐迪汽车销售服务有限公司</t>
  </si>
  <si>
    <t>33881304</t>
  </si>
  <si>
    <t>02984097</t>
  </si>
  <si>
    <t>49689528</t>
  </si>
  <si>
    <t>49689527</t>
  </si>
  <si>
    <t>2017年12月</t>
  </si>
  <si>
    <t>2017年5月9日</t>
  </si>
  <si>
    <t>49689525</t>
  </si>
  <si>
    <t>上海金印办公设备有限公司</t>
  </si>
  <si>
    <t>27984400</t>
  </si>
  <si>
    <t>0724646</t>
  </si>
  <si>
    <t>07275524</t>
  </si>
  <si>
    <t>07275527</t>
  </si>
  <si>
    <t>07275522</t>
  </si>
  <si>
    <t>07274989</t>
  </si>
  <si>
    <t>07064498</t>
  </si>
  <si>
    <t>07064676</t>
  </si>
  <si>
    <t>07064340</t>
  </si>
  <si>
    <t>07064497</t>
  </si>
  <si>
    <t>上海佳隆办公设备有限公司</t>
  </si>
  <si>
    <t>39974792</t>
  </si>
  <si>
    <t>39974793</t>
  </si>
  <si>
    <t>46063874</t>
  </si>
  <si>
    <t>59402992</t>
  </si>
  <si>
    <t>08717033</t>
  </si>
  <si>
    <t>08717022</t>
  </si>
  <si>
    <t>08718226</t>
  </si>
  <si>
    <t>上海金娇电子商务有限公司</t>
  </si>
  <si>
    <t>49229566</t>
  </si>
  <si>
    <t>08699298</t>
  </si>
  <si>
    <t>08699281</t>
  </si>
  <si>
    <t>08699050</t>
  </si>
  <si>
    <t>07283257</t>
  </si>
  <si>
    <t>07283570</t>
  </si>
  <si>
    <t>08686405</t>
  </si>
  <si>
    <t>08685617</t>
  </si>
  <si>
    <t>08685033</t>
  </si>
  <si>
    <t>46716356</t>
  </si>
  <si>
    <t>18907840</t>
  </si>
  <si>
    <t>201705</t>
  </si>
  <si>
    <t>2017/6/12</t>
  </si>
  <si>
    <t>46065989</t>
  </si>
  <si>
    <t>1599104</t>
  </si>
  <si>
    <t>08628504</t>
  </si>
  <si>
    <t>16077458</t>
  </si>
  <si>
    <t>16078835</t>
  </si>
  <si>
    <t>16771858</t>
  </si>
  <si>
    <t>16694598</t>
  </si>
  <si>
    <t>16692820</t>
  </si>
  <si>
    <t>16694296</t>
  </si>
  <si>
    <t>16694613</t>
  </si>
  <si>
    <t>16630929</t>
  </si>
  <si>
    <t>16631090</t>
  </si>
  <si>
    <t>绍兴铁血教育信息咨询有限公司</t>
  </si>
  <si>
    <t>24878508</t>
  </si>
  <si>
    <t>上海樱南灯光工程有限公司</t>
  </si>
  <si>
    <t>77998863</t>
  </si>
  <si>
    <t>上海海洋地质勘查设计有限公司</t>
  </si>
  <si>
    <t>69780480</t>
  </si>
  <si>
    <t>201706</t>
  </si>
  <si>
    <t>2017/7/11</t>
  </si>
  <si>
    <t>74339075</t>
  </si>
  <si>
    <t>杭州大厦有限公司</t>
  </si>
  <si>
    <t>09796695</t>
  </si>
  <si>
    <t>上海建工七建集团有限公司</t>
  </si>
  <si>
    <t>75969724</t>
  </si>
  <si>
    <t>01474049</t>
  </si>
  <si>
    <t>01474050</t>
  </si>
  <si>
    <t>上海杰筑建筑规划设计股份有限公司</t>
  </si>
  <si>
    <t>77959157</t>
  </si>
  <si>
    <t>2017年8月</t>
  </si>
  <si>
    <t>2017年9月6日</t>
  </si>
  <si>
    <t>77959156</t>
  </si>
  <si>
    <t>柏城工程技术（北京）有限公司</t>
  </si>
  <si>
    <t>01187293</t>
  </si>
  <si>
    <t>62051100</t>
  </si>
  <si>
    <t>北京金冠达房地产开发有限公司东煌酒店</t>
  </si>
  <si>
    <t>13947360</t>
  </si>
  <si>
    <t>13947362</t>
  </si>
  <si>
    <t>南京第三代通信科技有限公司</t>
  </si>
  <si>
    <t>40270251</t>
  </si>
  <si>
    <t>04034728</t>
  </si>
  <si>
    <t>00476359</t>
  </si>
  <si>
    <t>80400249</t>
  </si>
  <si>
    <t>03251151</t>
  </si>
  <si>
    <t>22528450</t>
  </si>
  <si>
    <t>22528452</t>
  </si>
  <si>
    <t>02443135</t>
  </si>
  <si>
    <t>02443184</t>
  </si>
  <si>
    <t>02442265</t>
  </si>
  <si>
    <t>02442406</t>
  </si>
  <si>
    <t>02442930</t>
  </si>
  <si>
    <t>03251349</t>
  </si>
  <si>
    <t>00479824</t>
  </si>
  <si>
    <t>02691553</t>
  </si>
  <si>
    <t>上海市基础工程集团有限公司</t>
  </si>
  <si>
    <t>04564943</t>
  </si>
  <si>
    <t>75969877</t>
  </si>
  <si>
    <t>2017年7月</t>
  </si>
  <si>
    <t>2017年8月8日</t>
  </si>
  <si>
    <t>06687387</t>
  </si>
  <si>
    <t>天津市依兰国际商务酒店管理有限责任公司</t>
  </si>
  <si>
    <t>00376352</t>
  </si>
  <si>
    <t>深圳市奥城酒店管理有限公司</t>
  </si>
  <si>
    <t>09865677</t>
  </si>
  <si>
    <t>北京力行华信科技有限公司</t>
  </si>
  <si>
    <t>00700110</t>
  </si>
  <si>
    <t>上海灿徽信息技术有限公司</t>
  </si>
  <si>
    <t>79796217</t>
  </si>
  <si>
    <t>北京易奇国际管理顾问有限公司</t>
  </si>
  <si>
    <t>02157660</t>
  </si>
  <si>
    <t>04962295</t>
  </si>
  <si>
    <t>固定资产</t>
  </si>
  <si>
    <t>上海由由国际广场有限公司喜来登由由酒店</t>
  </si>
  <si>
    <t>22280430</t>
  </si>
  <si>
    <t>戴尔（中国）有限公司</t>
  </si>
  <si>
    <t>01193478</t>
  </si>
  <si>
    <t>06786988</t>
  </si>
  <si>
    <t>22264010</t>
  </si>
  <si>
    <t>22264004</t>
  </si>
  <si>
    <t>22264005</t>
  </si>
  <si>
    <t>75969940</t>
  </si>
  <si>
    <t>75969938</t>
  </si>
  <si>
    <t>06705831</t>
  </si>
  <si>
    <t>06705142</t>
  </si>
  <si>
    <t>06705425</t>
  </si>
  <si>
    <t>06705397</t>
  </si>
  <si>
    <t>06705991</t>
  </si>
  <si>
    <t>06706230</t>
  </si>
  <si>
    <t>06704924</t>
  </si>
  <si>
    <t>06704949</t>
  </si>
  <si>
    <t>06705928</t>
  </si>
  <si>
    <t>06737848</t>
  </si>
  <si>
    <t>06697492</t>
  </si>
  <si>
    <t>06729680</t>
  </si>
  <si>
    <t>03049553</t>
  </si>
  <si>
    <t>03048498</t>
  </si>
  <si>
    <t>03716254</t>
  </si>
  <si>
    <t>0675240</t>
  </si>
  <si>
    <t>上海栾朗电子科技有限公司</t>
  </si>
  <si>
    <t>03128986</t>
  </si>
  <si>
    <t>03173087</t>
  </si>
  <si>
    <t>2017年10月</t>
  </si>
  <si>
    <t>2017年11月13日</t>
  </si>
  <si>
    <t>北京嘉里大酒店有限公司</t>
  </si>
  <si>
    <t>23281457</t>
  </si>
  <si>
    <t>22214150</t>
  </si>
  <si>
    <t>16539422</t>
  </si>
  <si>
    <t>上海住总集团建设发展有限公司</t>
  </si>
  <si>
    <t>24893157</t>
  </si>
  <si>
    <t>00516393</t>
  </si>
  <si>
    <t>00516394</t>
  </si>
  <si>
    <t>00516395</t>
  </si>
  <si>
    <t>上海曼图设计有限公司</t>
  </si>
  <si>
    <t>05984315</t>
  </si>
  <si>
    <t>杭州市拱墅区启德图文制作室</t>
  </si>
  <si>
    <t>00753774</t>
  </si>
  <si>
    <t>02192702</t>
  </si>
  <si>
    <t>02192701</t>
  </si>
  <si>
    <t>02192703</t>
  </si>
  <si>
    <t>07928146</t>
  </si>
  <si>
    <t>07856695</t>
  </si>
  <si>
    <t>07857756</t>
  </si>
  <si>
    <t>14001283</t>
  </si>
  <si>
    <t>03025775</t>
  </si>
  <si>
    <t>03025882</t>
  </si>
  <si>
    <t>03025876</t>
  </si>
  <si>
    <t>07927245</t>
  </si>
  <si>
    <t>14001913</t>
  </si>
  <si>
    <t>07866095</t>
  </si>
  <si>
    <t>07867593</t>
  </si>
  <si>
    <t>07866925</t>
  </si>
  <si>
    <t>08018849</t>
  </si>
  <si>
    <t>03025986</t>
  </si>
  <si>
    <t>23531601</t>
  </si>
  <si>
    <t>03803799</t>
  </si>
  <si>
    <t>厦门莱恩迪贸易发展有限公司</t>
  </si>
  <si>
    <t>04606278</t>
  </si>
  <si>
    <t>扬中市天灵电器设备有限公司</t>
  </si>
  <si>
    <t>18726621</t>
  </si>
  <si>
    <t>18726622</t>
  </si>
  <si>
    <t>18726623</t>
  </si>
  <si>
    <t>18726624</t>
  </si>
  <si>
    <t>18726625</t>
  </si>
  <si>
    <t>18726626</t>
  </si>
  <si>
    <t>18726627</t>
  </si>
  <si>
    <t>18726628</t>
  </si>
  <si>
    <t>18726629</t>
  </si>
  <si>
    <t>18726630</t>
  </si>
  <si>
    <t>浙江华星酒店管理有限公司</t>
  </si>
  <si>
    <t>19936981</t>
  </si>
  <si>
    <t>04088300</t>
  </si>
  <si>
    <t>16541074</t>
  </si>
  <si>
    <t>2017年10月12日</t>
  </si>
  <si>
    <t>00223115</t>
  </si>
  <si>
    <t>2017年9月</t>
  </si>
  <si>
    <t>11150547</t>
  </si>
  <si>
    <t>03809691</t>
  </si>
  <si>
    <t>上海璎南灯光工程有限公司</t>
  </si>
  <si>
    <t>77998865</t>
  </si>
  <si>
    <t>02187710</t>
  </si>
  <si>
    <t>03680648</t>
  </si>
  <si>
    <t>上海正广和饮用水有限公司</t>
  </si>
  <si>
    <t>04248003</t>
  </si>
  <si>
    <t>02187645</t>
  </si>
  <si>
    <t>14092342</t>
  </si>
  <si>
    <t>14145136</t>
  </si>
  <si>
    <t>07960759</t>
  </si>
  <si>
    <t>02273796</t>
  </si>
  <si>
    <t>02275090</t>
  </si>
  <si>
    <t>03680992</t>
  </si>
  <si>
    <t>03650312</t>
  </si>
  <si>
    <t>03649719</t>
  </si>
  <si>
    <t>上海纯一实业发展有限公司</t>
  </si>
  <si>
    <t>11285228</t>
  </si>
  <si>
    <t>方胜磐石保险经纪有限公司</t>
  </si>
  <si>
    <t>03331760</t>
  </si>
  <si>
    <t>16597309</t>
  </si>
  <si>
    <t>丽都饭店有限公司</t>
  </si>
  <si>
    <t>02915300</t>
  </si>
  <si>
    <t>02915299</t>
  </si>
  <si>
    <t>02915298</t>
  </si>
  <si>
    <t>02915301</t>
  </si>
  <si>
    <t>02915302</t>
  </si>
  <si>
    <t>22264045</t>
  </si>
  <si>
    <t>22264046</t>
  </si>
  <si>
    <t>22264047</t>
  </si>
  <si>
    <t>31685885</t>
  </si>
  <si>
    <t>16029773</t>
  </si>
  <si>
    <t>03662641</t>
  </si>
  <si>
    <t>03686060</t>
  </si>
  <si>
    <t>上海艾味实业投资有限公司</t>
  </si>
  <si>
    <t>29586607</t>
  </si>
  <si>
    <t>02386018</t>
  </si>
  <si>
    <t>08832485</t>
  </si>
  <si>
    <t>08833938</t>
  </si>
  <si>
    <t>08838003</t>
  </si>
  <si>
    <t>08838797</t>
  </si>
  <si>
    <t>0377812</t>
  </si>
  <si>
    <t>08764500</t>
  </si>
  <si>
    <t>08764779</t>
  </si>
  <si>
    <t>23678477</t>
  </si>
  <si>
    <t>31672568</t>
  </si>
  <si>
    <t>2017年11月</t>
  </si>
  <si>
    <t>2017年12月11日</t>
  </si>
  <si>
    <t>31672567</t>
  </si>
  <si>
    <t>31672566</t>
  </si>
  <si>
    <t>31672565</t>
  </si>
  <si>
    <t>北京大成（上海）律师事务所</t>
  </si>
  <si>
    <t>11195248</t>
  </si>
  <si>
    <t>23947964</t>
  </si>
  <si>
    <t>18979849</t>
  </si>
  <si>
    <t>18979848</t>
  </si>
  <si>
    <t>18979846</t>
  </si>
  <si>
    <t>18979847</t>
  </si>
  <si>
    <t>24893158</t>
  </si>
  <si>
    <t>2018年1月9日</t>
  </si>
  <si>
    <t>24893216</t>
  </si>
  <si>
    <t>28512536</t>
  </si>
  <si>
    <t>仲量联行测量师事务所（上海）有限公司</t>
  </si>
  <si>
    <t>35522324</t>
  </si>
  <si>
    <t>35522327</t>
  </si>
  <si>
    <t>35522328</t>
  </si>
  <si>
    <t>35522329</t>
  </si>
  <si>
    <t>31452830</t>
  </si>
  <si>
    <t>29830300</t>
  </si>
  <si>
    <t>75969196</t>
  </si>
  <si>
    <t>04219833</t>
  </si>
  <si>
    <t>上海吉兮搬场服务有限公司</t>
  </si>
  <si>
    <t>29083570</t>
  </si>
  <si>
    <t>08982266</t>
  </si>
  <si>
    <t>02158447</t>
  </si>
  <si>
    <t>01779093</t>
  </si>
  <si>
    <t>02233149</t>
  </si>
  <si>
    <t>01918585</t>
  </si>
  <si>
    <t>01917343</t>
  </si>
  <si>
    <t>铿晓设计咨询（上海）有限公司</t>
  </si>
  <si>
    <t>10959047</t>
  </si>
  <si>
    <t>23478993</t>
  </si>
  <si>
    <t>19690305</t>
  </si>
  <si>
    <t>04219850</t>
  </si>
  <si>
    <t>12578502</t>
  </si>
  <si>
    <t>12578501</t>
  </si>
  <si>
    <t>35439392</t>
  </si>
  <si>
    <t>上海超才企业管理咨询有限公司</t>
  </si>
  <si>
    <t>15595989</t>
  </si>
  <si>
    <t>上海环东广告装潢有限公司</t>
  </si>
  <si>
    <t>43554935</t>
  </si>
  <si>
    <t>2018年1月</t>
  </si>
  <si>
    <t>2018-2-11</t>
  </si>
  <si>
    <t>14209381</t>
  </si>
  <si>
    <t>14209382</t>
  </si>
  <si>
    <t>上海民防建筑研究设计院有限公司</t>
  </si>
  <si>
    <t>20285603</t>
  </si>
  <si>
    <t>20285602</t>
  </si>
  <si>
    <t>已退回</t>
  </si>
  <si>
    <t>龙元建设集团股份有限公司</t>
  </si>
  <si>
    <t>01172337</t>
  </si>
  <si>
    <t>32554606</t>
  </si>
  <si>
    <t>23330545</t>
  </si>
  <si>
    <t>35530241</t>
  </si>
  <si>
    <t>35530243</t>
  </si>
  <si>
    <t>35530242</t>
  </si>
  <si>
    <t>上海罗浦实业有限公司</t>
  </si>
  <si>
    <t>18787996</t>
  </si>
  <si>
    <t>08679556</t>
  </si>
  <si>
    <t>上海华川保洁服务有限公司</t>
  </si>
  <si>
    <t>37756394</t>
  </si>
  <si>
    <t>22257218</t>
  </si>
  <si>
    <t>07558703</t>
  </si>
  <si>
    <t>01962857</t>
  </si>
  <si>
    <t>07468699</t>
  </si>
  <si>
    <t>07559164</t>
  </si>
  <si>
    <t>01962200</t>
  </si>
  <si>
    <t>01962068</t>
  </si>
  <si>
    <t>07412825</t>
  </si>
  <si>
    <t>07532402</t>
  </si>
  <si>
    <t>07627243</t>
  </si>
  <si>
    <t>01936335</t>
  </si>
  <si>
    <t>02173878</t>
  </si>
  <si>
    <t>01936302</t>
  </si>
  <si>
    <t>01935291</t>
  </si>
  <si>
    <t>02173044</t>
  </si>
  <si>
    <t>02251041</t>
  </si>
  <si>
    <t>01934871</t>
  </si>
  <si>
    <t>01934068</t>
  </si>
  <si>
    <t>02251618</t>
  </si>
  <si>
    <t>02252502</t>
  </si>
  <si>
    <t>31739871</t>
  </si>
  <si>
    <t>2018年1月10日</t>
  </si>
  <si>
    <t>29256422</t>
  </si>
  <si>
    <t>32554783</t>
  </si>
  <si>
    <t>37756395</t>
  </si>
  <si>
    <t>19856796</t>
  </si>
  <si>
    <t>2018年2月</t>
  </si>
  <si>
    <t>2018年3月12日</t>
  </si>
  <si>
    <t>上海浦呈园艺有限公司</t>
  </si>
  <si>
    <t>06962336</t>
  </si>
  <si>
    <t>03868945</t>
  </si>
  <si>
    <t>已做进项转出</t>
  </si>
  <si>
    <t>02808003</t>
  </si>
  <si>
    <t>02808004</t>
  </si>
  <si>
    <t>02808005</t>
  </si>
  <si>
    <t>上海瑞毅文化发展有限公司</t>
  </si>
  <si>
    <t>39462308</t>
  </si>
  <si>
    <t>22169983</t>
  </si>
  <si>
    <t>43744798</t>
  </si>
  <si>
    <t>芮宏电子科技（上海）有限公司</t>
  </si>
  <si>
    <t>29601630</t>
  </si>
  <si>
    <t>29256434</t>
  </si>
  <si>
    <t>19841685</t>
  </si>
  <si>
    <t>19841686</t>
  </si>
  <si>
    <t>07547312</t>
  </si>
  <si>
    <t>02395833</t>
  </si>
  <si>
    <t>45680111</t>
  </si>
  <si>
    <t>07533476</t>
  </si>
  <si>
    <t>07533423</t>
  </si>
  <si>
    <t>07533422</t>
  </si>
  <si>
    <t>07533474</t>
  </si>
  <si>
    <t>07533515</t>
  </si>
  <si>
    <t>07534027</t>
  </si>
  <si>
    <t>07534009</t>
  </si>
  <si>
    <t>07533377</t>
  </si>
  <si>
    <t>07533798</t>
  </si>
  <si>
    <t>07533961</t>
  </si>
  <si>
    <t>07533823</t>
  </si>
  <si>
    <t>07533938</t>
  </si>
  <si>
    <t>07533919</t>
  </si>
  <si>
    <t>07533885</t>
  </si>
  <si>
    <t>07533826</t>
  </si>
  <si>
    <t>06512769</t>
  </si>
  <si>
    <t>亚朵（上海）酒店管理有限公司北京分公司</t>
  </si>
  <si>
    <t>00348935</t>
  </si>
  <si>
    <t>03778696</t>
  </si>
  <si>
    <t>深圳市拓仕人力资源有限公司</t>
  </si>
  <si>
    <t>40155866</t>
  </si>
  <si>
    <t>德佑房地产经纪有限公司</t>
  </si>
  <si>
    <t>32992334</t>
  </si>
  <si>
    <t>11282037</t>
  </si>
  <si>
    <t>上海东锦江大酒店有限公司</t>
  </si>
  <si>
    <t>04135243</t>
  </si>
  <si>
    <t>15343360</t>
  </si>
  <si>
    <t>15343359</t>
  </si>
  <si>
    <t>上海路盛德照明工程设计有限公司</t>
  </si>
  <si>
    <t>21996532</t>
  </si>
  <si>
    <t>21996531</t>
  </si>
  <si>
    <t>04270916</t>
  </si>
  <si>
    <t>16367376</t>
  </si>
  <si>
    <t>16367377</t>
  </si>
  <si>
    <t>上海辉越数码图文设计有限公司</t>
  </si>
  <si>
    <t>15132692</t>
  </si>
  <si>
    <t>32477154</t>
  </si>
  <si>
    <t>07700783</t>
  </si>
  <si>
    <t>37756431</t>
  </si>
  <si>
    <t>32555039</t>
  </si>
  <si>
    <t>32555082</t>
  </si>
  <si>
    <t>32555083</t>
  </si>
  <si>
    <t>32555081</t>
  </si>
  <si>
    <t>2018年3月</t>
  </si>
  <si>
    <t>2018/4/11</t>
  </si>
  <si>
    <t>苏州国大置业有限公司太仓国际大酒店</t>
  </si>
  <si>
    <t>01130164</t>
  </si>
  <si>
    <t>35323272</t>
  </si>
  <si>
    <t>35323275</t>
  </si>
  <si>
    <t>04697572</t>
  </si>
  <si>
    <t>北京中仪博腾科技有限公司</t>
  </si>
  <si>
    <t>02950855</t>
  </si>
  <si>
    <t>132477155</t>
  </si>
  <si>
    <t>2018年4月</t>
  </si>
  <si>
    <t>2018-5-9</t>
  </si>
  <si>
    <t>12887611</t>
  </si>
  <si>
    <t>上海赫程国际旅行社有限公司</t>
  </si>
  <si>
    <t>15049064</t>
  </si>
  <si>
    <t>06962335</t>
  </si>
  <si>
    <t>04831764</t>
  </si>
  <si>
    <t>04831400</t>
  </si>
  <si>
    <t>重庆市北斗星辰人力资源顾问有限公司</t>
  </si>
  <si>
    <t>07269667</t>
  </si>
  <si>
    <t>04154097</t>
  </si>
  <si>
    <t>上海曼图室内设计有限公司</t>
  </si>
  <si>
    <t>24925836</t>
  </si>
  <si>
    <t>24925837</t>
  </si>
  <si>
    <t>24925838</t>
  </si>
  <si>
    <t>24925839</t>
  </si>
  <si>
    <t>24925840</t>
  </si>
  <si>
    <t>24925841</t>
  </si>
  <si>
    <t>10959347</t>
  </si>
  <si>
    <t>21996539</t>
  </si>
  <si>
    <t>21996540</t>
  </si>
  <si>
    <t>11265432</t>
  </si>
  <si>
    <t>37756443</t>
  </si>
  <si>
    <t>37756466</t>
  </si>
  <si>
    <t>37724333</t>
  </si>
  <si>
    <t>17895502</t>
  </si>
  <si>
    <t>17895501</t>
  </si>
  <si>
    <t>09022574</t>
  </si>
  <si>
    <t>09022575</t>
  </si>
  <si>
    <t>容讯智能科技（上海）有限公司</t>
  </si>
  <si>
    <t>37523857</t>
  </si>
  <si>
    <t>北京东方快捷酒店有限公司朝阳分公司</t>
  </si>
  <si>
    <t>09071607</t>
  </si>
  <si>
    <t>28171472</t>
  </si>
  <si>
    <t>28171474</t>
  </si>
  <si>
    <t>16806460</t>
  </si>
  <si>
    <t>10021390</t>
  </si>
  <si>
    <t>10021389</t>
  </si>
  <si>
    <t>上海银行股份有限公司</t>
  </si>
  <si>
    <t>15858194</t>
  </si>
  <si>
    <t>上海上咨会计师事务所有限公司</t>
  </si>
  <si>
    <t>11144248</t>
  </si>
  <si>
    <t>19619510</t>
  </si>
  <si>
    <t>11794834</t>
  </si>
  <si>
    <t>11851858</t>
  </si>
  <si>
    <t>11836335</t>
  </si>
  <si>
    <t>11794322</t>
  </si>
  <si>
    <t>11849923</t>
  </si>
  <si>
    <t>11794109</t>
  </si>
  <si>
    <t>11850691</t>
  </si>
  <si>
    <t>11850464</t>
  </si>
  <si>
    <t>11793295</t>
  </si>
  <si>
    <t>11910305</t>
  </si>
  <si>
    <t>11854061</t>
  </si>
  <si>
    <t>10959359</t>
  </si>
  <si>
    <t>2018年5月</t>
  </si>
  <si>
    <t>2018-5-11</t>
  </si>
  <si>
    <t>金银岛国际大酒店有限公司</t>
  </si>
  <si>
    <t>03574103</t>
  </si>
  <si>
    <t>03574102</t>
  </si>
  <si>
    <t>11885034</t>
  </si>
  <si>
    <t>07998003</t>
  </si>
  <si>
    <t>07998006</t>
  </si>
  <si>
    <t>07998005</t>
  </si>
  <si>
    <t>07998004</t>
  </si>
  <si>
    <t>46121805</t>
  </si>
  <si>
    <t>45848484</t>
  </si>
  <si>
    <t>46127306</t>
  </si>
  <si>
    <t>27892463</t>
  </si>
  <si>
    <t>00827594</t>
  </si>
  <si>
    <t>01076336</t>
  </si>
  <si>
    <t>01101723</t>
  </si>
  <si>
    <t>00818107</t>
  </si>
  <si>
    <t>07998033</t>
  </si>
  <si>
    <t>浙江穿越川行企业管理咨询有限公司</t>
  </si>
  <si>
    <t>19850268</t>
  </si>
  <si>
    <t>上海同昆数码科技有限公司</t>
  </si>
  <si>
    <t>14473187</t>
  </si>
  <si>
    <t>上海良测电子设备有限公司</t>
  </si>
  <si>
    <t>10323812</t>
  </si>
  <si>
    <t>06796932</t>
  </si>
  <si>
    <t>23565691</t>
  </si>
  <si>
    <t>32555238</t>
  </si>
  <si>
    <t>柏诚工程技术（北京）有限公司</t>
  </si>
  <si>
    <t>16095675</t>
  </si>
  <si>
    <t>16095680</t>
  </si>
  <si>
    <t>前锦网络信息技术（上海）有限公司</t>
  </si>
  <si>
    <t>04295773</t>
  </si>
  <si>
    <t>同道精英（天津）信息技术有限公司</t>
  </si>
  <si>
    <t>08385083</t>
  </si>
  <si>
    <t>34495694</t>
  </si>
  <si>
    <t>34495693</t>
  </si>
  <si>
    <t>04947061</t>
  </si>
  <si>
    <t>2018-5-31王瑾取回</t>
  </si>
  <si>
    <t>01229726</t>
  </si>
  <si>
    <t>05742866</t>
  </si>
  <si>
    <t>01222699</t>
  </si>
  <si>
    <t>01230157</t>
  </si>
  <si>
    <t>05699012</t>
  </si>
  <si>
    <t>01222547</t>
  </si>
  <si>
    <t>05739966</t>
  </si>
  <si>
    <t>05798024</t>
  </si>
  <si>
    <t>05797179</t>
  </si>
  <si>
    <t>34495740</t>
  </si>
  <si>
    <t>05116414</t>
  </si>
  <si>
    <t>23108717</t>
  </si>
  <si>
    <t>38092972</t>
  </si>
  <si>
    <t>38092971</t>
  </si>
  <si>
    <t>28208194</t>
  </si>
  <si>
    <t>2018.06</t>
  </si>
  <si>
    <t>2018-7-9</t>
  </si>
  <si>
    <t>01106431</t>
  </si>
  <si>
    <t>28234775</t>
  </si>
  <si>
    <t>迅达（中国）电梯有限公司</t>
  </si>
  <si>
    <t>00479554</t>
  </si>
  <si>
    <t>深圳市智芯电子技术有限公司</t>
  </si>
  <si>
    <t>14761042</t>
  </si>
  <si>
    <t>10959376</t>
  </si>
  <si>
    <t>09332113</t>
  </si>
  <si>
    <t>33941097</t>
  </si>
  <si>
    <t>特灵空调系统（中国）有限公司</t>
  </si>
  <si>
    <t>54406243</t>
  </si>
  <si>
    <t>56427423</t>
  </si>
  <si>
    <t>39937567</t>
  </si>
  <si>
    <t>29738031</t>
  </si>
  <si>
    <t>23111186</t>
  </si>
  <si>
    <t>2018-8-13</t>
  </si>
  <si>
    <t>23111185</t>
  </si>
  <si>
    <t>39937572</t>
  </si>
  <si>
    <t>03625604</t>
  </si>
  <si>
    <t>29739042</t>
  </si>
  <si>
    <t>中国电信股份有限公司上海分公司</t>
  </si>
  <si>
    <t>17815651</t>
  </si>
  <si>
    <t>17815650</t>
  </si>
  <si>
    <t>上海馨彩图文设计有限公司</t>
  </si>
  <si>
    <t>33941830</t>
  </si>
  <si>
    <t>2018.07</t>
  </si>
  <si>
    <t>09394076</t>
  </si>
  <si>
    <t>75968924</t>
  </si>
  <si>
    <t>上海吉拓网络技术有限公司</t>
  </si>
  <si>
    <t>05307056</t>
  </si>
  <si>
    <t>00743742</t>
  </si>
  <si>
    <t>00743741</t>
  </si>
  <si>
    <t>10553319</t>
  </si>
  <si>
    <t>31838477</t>
  </si>
  <si>
    <t>2018年8月</t>
  </si>
  <si>
    <t>2018-9-11</t>
  </si>
  <si>
    <t>01393648</t>
  </si>
  <si>
    <t>12900434</t>
  </si>
  <si>
    <t>13066555</t>
  </si>
  <si>
    <t>13066556</t>
  </si>
  <si>
    <t>13066557</t>
  </si>
  <si>
    <t>13066552</t>
  </si>
  <si>
    <t>16216018</t>
  </si>
  <si>
    <t>22321494</t>
  </si>
  <si>
    <t>16215693</t>
  </si>
  <si>
    <t>22321549</t>
  </si>
  <si>
    <t>22321849</t>
  </si>
  <si>
    <t>36768976</t>
  </si>
  <si>
    <t>36768977</t>
  </si>
  <si>
    <t>42109525</t>
  </si>
  <si>
    <t>13110197</t>
  </si>
  <si>
    <t>31838508</t>
  </si>
  <si>
    <t>23197694</t>
  </si>
  <si>
    <t>09064223</t>
  </si>
  <si>
    <t>13066564</t>
  </si>
  <si>
    <t>13066565</t>
  </si>
  <si>
    <t xml:space="preserve">已退回设计部 </t>
  </si>
  <si>
    <t>11210361</t>
  </si>
  <si>
    <t>11210360</t>
  </si>
  <si>
    <t>36768996</t>
  </si>
  <si>
    <t>2018年9月</t>
  </si>
  <si>
    <t>2018-10-11</t>
  </si>
  <si>
    <t>36768999</t>
  </si>
  <si>
    <t>00482761</t>
  </si>
  <si>
    <t>阿尔卑斯饮品有限公司</t>
  </si>
  <si>
    <t>18377991</t>
  </si>
  <si>
    <t>12530179</t>
  </si>
  <si>
    <t>29164767</t>
  </si>
  <si>
    <t>01928159</t>
  </si>
  <si>
    <t>12377160</t>
  </si>
  <si>
    <t>21161702</t>
  </si>
  <si>
    <t>江苏长青艾德利装饰材料有限公司</t>
  </si>
  <si>
    <t>21010187</t>
  </si>
  <si>
    <t>21161983</t>
  </si>
  <si>
    <t>13066573</t>
  </si>
  <si>
    <t>31838594</t>
  </si>
  <si>
    <t>2019年7月12日</t>
  </si>
  <si>
    <t>31838595</t>
  </si>
  <si>
    <t>22569064</t>
  </si>
  <si>
    <t>21074629</t>
  </si>
  <si>
    <t>21074628</t>
  </si>
  <si>
    <t>21074627</t>
  </si>
  <si>
    <t>00033639</t>
  </si>
  <si>
    <t>46926068</t>
  </si>
  <si>
    <t>46926069</t>
  </si>
  <si>
    <t>惟梦酒业（上海）有限公司</t>
  </si>
  <si>
    <t>31014014</t>
  </si>
  <si>
    <t>31014020</t>
  </si>
  <si>
    <t>31014022</t>
  </si>
  <si>
    <t>01448234</t>
  </si>
  <si>
    <t>13263568</t>
  </si>
  <si>
    <t>13263569</t>
  </si>
  <si>
    <t>36334833</t>
  </si>
  <si>
    <t>36334834</t>
  </si>
  <si>
    <t>31838638</t>
  </si>
  <si>
    <t>21162327</t>
  </si>
  <si>
    <t>36859843</t>
  </si>
  <si>
    <t>12717608</t>
  </si>
  <si>
    <t>27892492</t>
  </si>
  <si>
    <t>34115142</t>
  </si>
  <si>
    <t>11367018</t>
  </si>
  <si>
    <t>31838677</t>
  </si>
  <si>
    <t>31838678</t>
  </si>
  <si>
    <t>31838727</t>
  </si>
  <si>
    <t>上海西蒙铝业有限公司</t>
  </si>
  <si>
    <t>32698241</t>
  </si>
  <si>
    <t>30209230</t>
  </si>
  <si>
    <t>2018年10月</t>
  </si>
  <si>
    <t>2018-11-9</t>
  </si>
  <si>
    <t>46908338</t>
  </si>
  <si>
    <t>39976777</t>
  </si>
  <si>
    <t>39976782</t>
  </si>
  <si>
    <t>47012599</t>
  </si>
  <si>
    <t>53416280</t>
  </si>
  <si>
    <t>45008421</t>
  </si>
  <si>
    <t>27892496</t>
  </si>
  <si>
    <t>上海灿微信息技术有限公司</t>
  </si>
  <si>
    <t>20199427</t>
  </si>
  <si>
    <t>20199417</t>
  </si>
  <si>
    <t>09394142</t>
  </si>
  <si>
    <t>36904730</t>
  </si>
  <si>
    <t>36757378</t>
  </si>
  <si>
    <t>北京鸿得博雅装饰有限公司</t>
  </si>
  <si>
    <t>16163844</t>
  </si>
  <si>
    <t>36967645</t>
  </si>
  <si>
    <t>61430705</t>
  </si>
  <si>
    <t>67303741</t>
  </si>
  <si>
    <t>67303742</t>
  </si>
  <si>
    <t>67303743</t>
  </si>
  <si>
    <t>31838868</t>
  </si>
  <si>
    <t>31838925</t>
  </si>
  <si>
    <t>2019年1月</t>
  </si>
  <si>
    <t>2019-2-18</t>
  </si>
  <si>
    <t>72594079</t>
  </si>
  <si>
    <t>38876193</t>
  </si>
  <si>
    <t>31838951</t>
  </si>
  <si>
    <t>上海长江企业发展合作公司</t>
  </si>
  <si>
    <t>61583073</t>
  </si>
  <si>
    <t>2018-11</t>
  </si>
  <si>
    <t>2018-12-10</t>
  </si>
  <si>
    <t>31838953</t>
  </si>
  <si>
    <t>上海策一广告有限公司</t>
  </si>
  <si>
    <t>07436793</t>
  </si>
  <si>
    <t>31838957</t>
  </si>
  <si>
    <t>31838952</t>
  </si>
  <si>
    <t>北京松岛菱电电力工程有限公司</t>
  </si>
  <si>
    <t>10456572</t>
  </si>
  <si>
    <t>10456571</t>
  </si>
  <si>
    <t>10456570</t>
  </si>
  <si>
    <t>13066590</t>
  </si>
  <si>
    <t>上海纽凯建筑规划设计有限公司</t>
  </si>
  <si>
    <t>72612529</t>
  </si>
  <si>
    <t>59263162</t>
  </si>
  <si>
    <t>59263165</t>
  </si>
  <si>
    <t>59263164</t>
  </si>
  <si>
    <t>36904786</t>
  </si>
  <si>
    <t>33986636</t>
  </si>
  <si>
    <t>31014109</t>
  </si>
  <si>
    <t>2018-12</t>
  </si>
  <si>
    <t>2019年1月11日</t>
  </si>
  <si>
    <t>上海尊沁贸易有限公司</t>
  </si>
  <si>
    <t>67154955</t>
  </si>
  <si>
    <t>31014098</t>
  </si>
  <si>
    <t>61433577</t>
  </si>
  <si>
    <t>上海森林特种钢门有限公司</t>
  </si>
  <si>
    <t>45438039</t>
  </si>
  <si>
    <t>62419725</t>
  </si>
  <si>
    <t>62419726</t>
  </si>
  <si>
    <t>62419727</t>
  </si>
  <si>
    <t>62419728</t>
  </si>
  <si>
    <t>31839007</t>
  </si>
  <si>
    <t>03980613</t>
  </si>
  <si>
    <t>37208324</t>
  </si>
  <si>
    <t>44814421</t>
  </si>
  <si>
    <t>47422861</t>
  </si>
  <si>
    <t>44761918</t>
  </si>
  <si>
    <t>浙江金扇子网络科技有限公司</t>
  </si>
  <si>
    <t>09105399</t>
  </si>
  <si>
    <t>济南世纪三鑫空调设备有限公司</t>
  </si>
  <si>
    <t>15481604</t>
  </si>
  <si>
    <t>15481605</t>
  </si>
  <si>
    <t>15481606</t>
  </si>
  <si>
    <t>15481607</t>
  </si>
  <si>
    <t>15481608</t>
  </si>
  <si>
    <t>15481609</t>
  </si>
  <si>
    <t>15481610</t>
  </si>
  <si>
    <t>15481611</t>
  </si>
  <si>
    <t>15481603</t>
  </si>
  <si>
    <t>03938202</t>
  </si>
  <si>
    <t>上海地测勘察工程有限公司</t>
  </si>
  <si>
    <t>38283572</t>
  </si>
  <si>
    <t>31839187</t>
  </si>
  <si>
    <t>54288859</t>
  </si>
  <si>
    <t>02457712</t>
  </si>
  <si>
    <t>02457713</t>
  </si>
  <si>
    <t>44771977</t>
  </si>
  <si>
    <t>44772086</t>
  </si>
  <si>
    <t>44771634</t>
  </si>
  <si>
    <t>50933640</t>
  </si>
  <si>
    <t>44769712</t>
  </si>
  <si>
    <t>44769267</t>
  </si>
  <si>
    <t>50936873</t>
  </si>
  <si>
    <t>45407572</t>
  </si>
  <si>
    <t>45407555</t>
  </si>
  <si>
    <t>31839193</t>
  </si>
  <si>
    <t>北京紫光图文系统有限公司上海分公司</t>
  </si>
  <si>
    <t>67641169</t>
  </si>
  <si>
    <t>67641170</t>
  </si>
  <si>
    <t>67641156</t>
  </si>
  <si>
    <t>14250341</t>
  </si>
  <si>
    <t>14250342</t>
  </si>
  <si>
    <t>19050731</t>
  </si>
  <si>
    <t>19050732</t>
  </si>
  <si>
    <t>62597972</t>
  </si>
  <si>
    <t>31839243</t>
  </si>
  <si>
    <t>58678362</t>
  </si>
  <si>
    <t>31839359</t>
  </si>
  <si>
    <t>09394237</t>
  </si>
  <si>
    <t>62597975</t>
  </si>
  <si>
    <t>35848704</t>
  </si>
  <si>
    <t>31839426</t>
  </si>
  <si>
    <t>31839428</t>
  </si>
  <si>
    <t>广州万好万家商务酒店有限公司</t>
  </si>
  <si>
    <t>19764437</t>
  </si>
  <si>
    <t>19764436</t>
  </si>
  <si>
    <t>上海佳洁图文设计制作有限公司</t>
  </si>
  <si>
    <t>21799897</t>
  </si>
  <si>
    <t>21799896</t>
  </si>
  <si>
    <t>35472401</t>
  </si>
  <si>
    <t>35472402</t>
  </si>
  <si>
    <t>22545262</t>
  </si>
  <si>
    <t>22545263</t>
  </si>
  <si>
    <t>22545264</t>
  </si>
  <si>
    <t>15663534</t>
  </si>
  <si>
    <t>15663536</t>
  </si>
  <si>
    <t>15663537</t>
  </si>
  <si>
    <t>15663538</t>
  </si>
  <si>
    <t>15663539</t>
  </si>
  <si>
    <t>22545258</t>
  </si>
  <si>
    <t>22545259</t>
  </si>
  <si>
    <t>22545260</t>
  </si>
  <si>
    <t>22545261</t>
  </si>
  <si>
    <t>15663527</t>
  </si>
  <si>
    <t>15663528</t>
  </si>
  <si>
    <t>15663529</t>
  </si>
  <si>
    <t>15663530</t>
  </si>
  <si>
    <t>15663531</t>
  </si>
  <si>
    <t>15663532</t>
  </si>
  <si>
    <t>15663533</t>
  </si>
  <si>
    <t>31839348</t>
  </si>
  <si>
    <t>上海赢展流体设备有限公司</t>
  </si>
  <si>
    <t>34734362</t>
  </si>
  <si>
    <t>34734361</t>
  </si>
  <si>
    <t>34734359</t>
  </si>
  <si>
    <t>34734358</t>
  </si>
  <si>
    <t>34734357</t>
  </si>
  <si>
    <t>31839349</t>
  </si>
  <si>
    <t>41429296</t>
  </si>
  <si>
    <t>31839427</t>
  </si>
  <si>
    <t>03560212</t>
  </si>
  <si>
    <t>46468413</t>
  </si>
  <si>
    <t>上海道石能源科技有限公司</t>
  </si>
  <si>
    <t>24292102</t>
  </si>
  <si>
    <t>24292105</t>
  </si>
  <si>
    <t>24292106</t>
  </si>
  <si>
    <t>24292107</t>
  </si>
  <si>
    <t>24292108</t>
  </si>
  <si>
    <t>24292109</t>
  </si>
  <si>
    <t>24292110</t>
  </si>
  <si>
    <t>24292111</t>
  </si>
  <si>
    <t>24292112</t>
  </si>
  <si>
    <t>24292113</t>
  </si>
  <si>
    <t>24292114</t>
  </si>
  <si>
    <t>24292115</t>
  </si>
  <si>
    <t>24292116</t>
  </si>
  <si>
    <t>31839429</t>
  </si>
  <si>
    <t>04783421</t>
  </si>
  <si>
    <t>35472491</t>
  </si>
  <si>
    <t>35472492</t>
  </si>
  <si>
    <t>35472489</t>
  </si>
  <si>
    <t>35472490</t>
  </si>
  <si>
    <t>35472523</t>
  </si>
  <si>
    <t>22569442</t>
  </si>
  <si>
    <t>22569420</t>
  </si>
  <si>
    <t>22569421</t>
  </si>
  <si>
    <t>22569422</t>
  </si>
  <si>
    <t>22569423</t>
  </si>
  <si>
    <t>22569424</t>
  </si>
  <si>
    <t>22569425</t>
  </si>
  <si>
    <t>22569426</t>
  </si>
  <si>
    <t>22569427</t>
  </si>
  <si>
    <t>22569428</t>
  </si>
  <si>
    <t>22569430</t>
  </si>
  <si>
    <t>22569431</t>
  </si>
  <si>
    <t>22569432</t>
  </si>
  <si>
    <t>22569433</t>
  </si>
  <si>
    <t>22569434</t>
  </si>
  <si>
    <t>22569435</t>
  </si>
  <si>
    <t>22569436</t>
  </si>
  <si>
    <t>22569437</t>
  </si>
  <si>
    <t>22569438</t>
  </si>
  <si>
    <t>22569439</t>
  </si>
  <si>
    <t>22569440</t>
  </si>
  <si>
    <t>22569441</t>
  </si>
  <si>
    <t>13579173</t>
  </si>
  <si>
    <t>2019年4月</t>
  </si>
  <si>
    <t>2019-5-14</t>
  </si>
  <si>
    <t>13579174</t>
  </si>
  <si>
    <t>13579175</t>
  </si>
  <si>
    <t>13579176</t>
  </si>
  <si>
    <t>13579177</t>
  </si>
  <si>
    <t>13579178</t>
  </si>
  <si>
    <t>35472562</t>
  </si>
  <si>
    <t>29185608</t>
  </si>
  <si>
    <t>上海迈腾环保科技有限公司</t>
  </si>
  <si>
    <t>08171976</t>
  </si>
  <si>
    <t>08171977</t>
  </si>
  <si>
    <t>08171978</t>
  </si>
  <si>
    <t>08171979</t>
  </si>
  <si>
    <t>08171980</t>
  </si>
  <si>
    <t>08171981</t>
  </si>
  <si>
    <t>08171982</t>
  </si>
  <si>
    <t>08171983</t>
  </si>
  <si>
    <t>08171984</t>
  </si>
  <si>
    <t>08171985</t>
  </si>
  <si>
    <t>08171986</t>
  </si>
  <si>
    <t>08171987</t>
  </si>
  <si>
    <t>08171988</t>
  </si>
  <si>
    <t>08171990</t>
  </si>
  <si>
    <t>35472687</t>
  </si>
  <si>
    <t>35472689</t>
  </si>
  <si>
    <t>10484859</t>
  </si>
  <si>
    <t>10484863</t>
  </si>
  <si>
    <t>35472676</t>
  </si>
  <si>
    <t>35472679</t>
  </si>
  <si>
    <t>35472681</t>
  </si>
  <si>
    <t>35472680</t>
  </si>
  <si>
    <t>35472677</t>
  </si>
  <si>
    <t>35472688</t>
  </si>
  <si>
    <t>35472682</t>
  </si>
  <si>
    <t>2019年2月</t>
  </si>
  <si>
    <t>2019-3-11</t>
  </si>
  <si>
    <t>35472685</t>
  </si>
  <si>
    <t>35472683</t>
  </si>
  <si>
    <t>35472690</t>
  </si>
  <si>
    <t>35472678</t>
  </si>
  <si>
    <t>35472684</t>
  </si>
  <si>
    <t>09394238</t>
  </si>
  <si>
    <t xml:space="preserve">         </t>
  </si>
  <si>
    <t>2019年3月</t>
  </si>
  <si>
    <t>2019-4-8</t>
  </si>
  <si>
    <t>上海奥特莱斯品牌直销广场有限公司</t>
  </si>
  <si>
    <t>20164092</t>
  </si>
  <si>
    <t>29023697</t>
  </si>
  <si>
    <t>00262802</t>
  </si>
  <si>
    <t>上海迪耀机电设备配套有限公司</t>
  </si>
  <si>
    <t>35104358</t>
  </si>
  <si>
    <t>于2019.08.13退回陆瑞环处</t>
  </si>
  <si>
    <t>35104357</t>
  </si>
  <si>
    <t>上海江欢成建筑设计有限公司</t>
  </si>
  <si>
    <t>23117871</t>
  </si>
  <si>
    <t>46412781</t>
  </si>
  <si>
    <t>51107940</t>
  </si>
  <si>
    <t>18738243</t>
  </si>
  <si>
    <t>56679309</t>
  </si>
  <si>
    <t>56679310</t>
  </si>
  <si>
    <t>62597995</t>
  </si>
  <si>
    <t>上海康业建筑装饰工程有限公司</t>
  </si>
  <si>
    <t>15965823</t>
  </si>
  <si>
    <t>上海世博土地控股有限公司</t>
  </si>
  <si>
    <t>48968619</t>
  </si>
  <si>
    <t>46412832</t>
  </si>
  <si>
    <t>00037298</t>
  </si>
  <si>
    <t>02578401</t>
  </si>
  <si>
    <t>北京太阳花酒店管理有限公司</t>
  </si>
  <si>
    <t>63466418</t>
  </si>
  <si>
    <t>47803705</t>
  </si>
  <si>
    <t>02282329</t>
  </si>
  <si>
    <t>东方美高美（北京）国际酒店有限公司</t>
  </si>
  <si>
    <t>54976357</t>
  </si>
  <si>
    <t>中国国际贸易中心股份有限公司北京国贸大酒店分公司</t>
  </si>
  <si>
    <t>34823185</t>
  </si>
  <si>
    <t>63466419</t>
  </si>
  <si>
    <t>02530582</t>
  </si>
  <si>
    <t>32923302</t>
  </si>
  <si>
    <t>30209283</t>
  </si>
  <si>
    <t>02230204</t>
  </si>
  <si>
    <t>02230205</t>
  </si>
  <si>
    <t>02230206</t>
  </si>
  <si>
    <t>02230207</t>
  </si>
  <si>
    <t>无锡市新圆梦智能网络科技有限公司</t>
  </si>
  <si>
    <t>08176141</t>
  </si>
  <si>
    <t>66105746</t>
  </si>
  <si>
    <t>66120700</t>
  </si>
  <si>
    <t>66120701</t>
  </si>
  <si>
    <t>66120702</t>
  </si>
  <si>
    <t>66120703</t>
  </si>
  <si>
    <t>66120704</t>
  </si>
  <si>
    <t>64246098</t>
  </si>
  <si>
    <t>64246097</t>
  </si>
  <si>
    <t>66238716</t>
  </si>
  <si>
    <t>66238708</t>
  </si>
  <si>
    <t>66148630</t>
  </si>
  <si>
    <t>66148629</t>
  </si>
  <si>
    <t>66148628</t>
  </si>
  <si>
    <t>66238704</t>
  </si>
  <si>
    <t>亨特道格拉斯建筑产品（中国）有限公司</t>
  </si>
  <si>
    <t>13502216</t>
  </si>
  <si>
    <t>48966753</t>
  </si>
  <si>
    <t>36261283</t>
  </si>
  <si>
    <t>01048704</t>
  </si>
  <si>
    <t>13502215</t>
  </si>
  <si>
    <t>欧华玛新型建材（上海）有限公司</t>
  </si>
  <si>
    <t>01585023</t>
  </si>
  <si>
    <t>10702995</t>
  </si>
  <si>
    <t>10702994</t>
  </si>
  <si>
    <t>北京龙腾同创商贸有限公司</t>
  </si>
  <si>
    <t>31150755</t>
  </si>
  <si>
    <t>2019-6-11</t>
  </si>
  <si>
    <t>35473139</t>
  </si>
  <si>
    <t>35473137</t>
  </si>
  <si>
    <t>35473138</t>
  </si>
  <si>
    <t>上海赣润图文制作中心</t>
  </si>
  <si>
    <t>44335904</t>
  </si>
  <si>
    <t>02578440</t>
  </si>
  <si>
    <t>38329106</t>
  </si>
  <si>
    <t>32923313</t>
  </si>
  <si>
    <t>2019年6月</t>
  </si>
  <si>
    <t>33635897</t>
  </si>
  <si>
    <t>26507225</t>
  </si>
  <si>
    <t>56679349</t>
  </si>
  <si>
    <t>16932975</t>
  </si>
  <si>
    <t>16929836</t>
  </si>
  <si>
    <t>16929837</t>
  </si>
  <si>
    <t>16929838</t>
  </si>
  <si>
    <t>16929839</t>
  </si>
  <si>
    <t>16929840</t>
  </si>
  <si>
    <t>16929841</t>
  </si>
  <si>
    <t>16929842</t>
  </si>
  <si>
    <t>66139253</t>
  </si>
  <si>
    <t>32864634</t>
  </si>
  <si>
    <t>32864635</t>
  </si>
  <si>
    <t>00121725</t>
  </si>
  <si>
    <t>62597994</t>
  </si>
  <si>
    <t>阿姆斯壮世界工业（中国）有限公司</t>
  </si>
  <si>
    <t>32280897</t>
  </si>
  <si>
    <t>13534360</t>
  </si>
  <si>
    <t>23117881</t>
  </si>
  <si>
    <t>2019.11</t>
  </si>
  <si>
    <t>2019-12-10</t>
  </si>
  <si>
    <t>醴陵市彩盈纳瓷业有限公司</t>
  </si>
  <si>
    <t>03142795</t>
  </si>
  <si>
    <t>25935105</t>
  </si>
  <si>
    <t>25935106</t>
  </si>
  <si>
    <t>上海鹏途文化发展有限公司</t>
  </si>
  <si>
    <t>74788706</t>
  </si>
  <si>
    <t>15700160</t>
  </si>
  <si>
    <t>15671557</t>
  </si>
  <si>
    <t>上海哈珀贸易有限公司</t>
  </si>
  <si>
    <t>23387700</t>
  </si>
  <si>
    <t>35473184</t>
  </si>
  <si>
    <t>12084908</t>
  </si>
  <si>
    <t>07382850</t>
  </si>
  <si>
    <t>2019年5月</t>
  </si>
  <si>
    <t>07382849</t>
  </si>
  <si>
    <t>07382848</t>
  </si>
  <si>
    <t>39629558</t>
  </si>
  <si>
    <t>39629555</t>
  </si>
  <si>
    <t>39629554</t>
  </si>
  <si>
    <t>39629552</t>
  </si>
  <si>
    <t>39629559</t>
  </si>
  <si>
    <t>39629561</t>
  </si>
  <si>
    <t>39629560</t>
  </si>
  <si>
    <t>35473257</t>
  </si>
  <si>
    <t>16063843</t>
  </si>
  <si>
    <t>16063842</t>
  </si>
  <si>
    <t>上海博寅印务科技有限公司</t>
  </si>
  <si>
    <t>47201316</t>
  </si>
  <si>
    <t>47201323</t>
  </si>
  <si>
    <t>35473356</t>
  </si>
  <si>
    <t>35473355</t>
  </si>
  <si>
    <t>爱优特空气技术（上海）有限公司</t>
  </si>
  <si>
    <t>21250942</t>
  </si>
  <si>
    <t>21250943</t>
  </si>
  <si>
    <t>21250944</t>
  </si>
  <si>
    <t>05298190</t>
  </si>
  <si>
    <t>05298186</t>
  </si>
  <si>
    <t>05298191</t>
  </si>
  <si>
    <t>05298192</t>
  </si>
  <si>
    <t>20910531</t>
  </si>
  <si>
    <t>20910529</t>
  </si>
  <si>
    <t>20910530</t>
  </si>
  <si>
    <t>35473332</t>
  </si>
  <si>
    <t>杭州临安杭越酒店管理有限公司临安酒店分公司</t>
  </si>
  <si>
    <t>18218118</t>
  </si>
  <si>
    <t>上海学渊企业管理有限公司</t>
  </si>
  <si>
    <t>22338700</t>
  </si>
  <si>
    <t>北京市长城饭店公司</t>
  </si>
  <si>
    <t>01425057</t>
  </si>
  <si>
    <t>01425058</t>
  </si>
  <si>
    <t>35473432</t>
  </si>
  <si>
    <t>35473343</t>
  </si>
  <si>
    <t>29428189</t>
  </si>
  <si>
    <t>29428188</t>
  </si>
  <si>
    <t>29428191</t>
  </si>
  <si>
    <t>29428187</t>
  </si>
  <si>
    <t>29428186</t>
  </si>
  <si>
    <t>29428185</t>
  </si>
  <si>
    <t>01017450</t>
  </si>
  <si>
    <t>29428190</t>
  </si>
  <si>
    <t>12084948</t>
  </si>
  <si>
    <t>35473456</t>
  </si>
  <si>
    <t>67696877</t>
  </si>
  <si>
    <t>上海起鑫贸易有限公司</t>
  </si>
  <si>
    <t>19971565</t>
  </si>
  <si>
    <t>14567808</t>
  </si>
  <si>
    <t>14557993</t>
  </si>
  <si>
    <t>14567807</t>
  </si>
  <si>
    <t>12008269</t>
  </si>
  <si>
    <t>33635906</t>
  </si>
  <si>
    <t>重庆两江新区瑞尔酒店管理有限公司</t>
  </si>
  <si>
    <t>02923041</t>
  </si>
  <si>
    <t>29448333</t>
  </si>
  <si>
    <t>42384700</t>
  </si>
  <si>
    <t>27212289</t>
  </si>
  <si>
    <t>36800774</t>
  </si>
  <si>
    <t>27193036</t>
  </si>
  <si>
    <t>望瑞门遮阳系统设备（上海）有限公司</t>
  </si>
  <si>
    <t>18088699</t>
  </si>
  <si>
    <t>上海名成建筑遮阳节能技术股份有限公司</t>
  </si>
  <si>
    <t>11885179</t>
  </si>
  <si>
    <t>28801375</t>
  </si>
  <si>
    <t>上海微光装饰材料有限公司</t>
  </si>
  <si>
    <t>05663855</t>
  </si>
  <si>
    <t>35473455</t>
  </si>
  <si>
    <t>上海鼎邦会计师事务所（普通合伙）</t>
  </si>
  <si>
    <t>16859680</t>
  </si>
  <si>
    <t>49691400</t>
  </si>
  <si>
    <t>27271716</t>
  </si>
  <si>
    <t>35473666</t>
  </si>
  <si>
    <t>35473624</t>
  </si>
  <si>
    <t>35473667</t>
  </si>
  <si>
    <t>35473639</t>
  </si>
  <si>
    <t>35473706</t>
  </si>
  <si>
    <t>35473707</t>
  </si>
  <si>
    <t>08202265</t>
  </si>
  <si>
    <t>08202266</t>
  </si>
  <si>
    <t>08202267</t>
  </si>
  <si>
    <t>08202268</t>
  </si>
  <si>
    <t>08202269</t>
  </si>
  <si>
    <t>08202270</t>
  </si>
  <si>
    <t>中国人民财产保险股份有限公司上海市分公司</t>
  </si>
  <si>
    <t>33294499</t>
  </si>
  <si>
    <t>31874660</t>
  </si>
  <si>
    <t>上海桐葆服饰礼品销售中心</t>
  </si>
  <si>
    <t>15603299</t>
  </si>
  <si>
    <t>32184981</t>
  </si>
  <si>
    <t>35473876</t>
  </si>
  <si>
    <t>2019年7月</t>
  </si>
  <si>
    <t>2019-8-13</t>
  </si>
  <si>
    <t>04348193</t>
  </si>
  <si>
    <t>2019年8月</t>
  </si>
  <si>
    <t>2019-9-10</t>
  </si>
  <si>
    <t>35473875</t>
  </si>
  <si>
    <t>尚飞帘闸门窗设备（上海）有限公司</t>
  </si>
  <si>
    <t>03181358</t>
  </si>
  <si>
    <t>03181359</t>
  </si>
  <si>
    <t>03181356</t>
  </si>
  <si>
    <t>03181357</t>
  </si>
  <si>
    <t>03181355</t>
  </si>
  <si>
    <t>03181354</t>
  </si>
  <si>
    <t>03181353</t>
  </si>
  <si>
    <t>03181352</t>
  </si>
  <si>
    <t>03181351</t>
  </si>
  <si>
    <t>03181350</t>
  </si>
  <si>
    <t>03181349</t>
  </si>
  <si>
    <t>03181348</t>
  </si>
  <si>
    <t>03181347</t>
  </si>
  <si>
    <t>03181346</t>
  </si>
  <si>
    <t>03181345</t>
  </si>
  <si>
    <t>03181344</t>
  </si>
  <si>
    <t>03181392</t>
  </si>
  <si>
    <t>03181393</t>
  </si>
  <si>
    <t>03181394</t>
  </si>
  <si>
    <t>03181395</t>
  </si>
  <si>
    <t>35473912</t>
  </si>
  <si>
    <t>35473911</t>
  </si>
  <si>
    <t>32184988</t>
  </si>
  <si>
    <t>49226609</t>
  </si>
  <si>
    <t>49226608</t>
  </si>
  <si>
    <t>32184994</t>
  </si>
  <si>
    <t>上海明开实业有限公司</t>
  </si>
  <si>
    <t>09477552</t>
  </si>
  <si>
    <t>42344347</t>
  </si>
  <si>
    <t>上海酉浩贸易有限公司</t>
  </si>
  <si>
    <t>01546027</t>
  </si>
  <si>
    <t>44699639</t>
  </si>
  <si>
    <t>科进柏诚工程技术（北京）有限公司</t>
  </si>
  <si>
    <t>24067942</t>
  </si>
  <si>
    <t>24067960</t>
  </si>
  <si>
    <t>上海道尔实业有限公司</t>
  </si>
  <si>
    <t>26359573</t>
  </si>
  <si>
    <t>35461608</t>
  </si>
  <si>
    <t>35461607</t>
  </si>
  <si>
    <t>00258009</t>
  </si>
  <si>
    <t>2019年10月</t>
  </si>
  <si>
    <t>2019-11-5</t>
  </si>
  <si>
    <t>03546166</t>
  </si>
  <si>
    <t>上海酉昊贸易有限公司</t>
  </si>
  <si>
    <t>01546040</t>
  </si>
  <si>
    <t>上海凯装装饰材料有限公司</t>
  </si>
  <si>
    <t>55624457</t>
  </si>
  <si>
    <t>常州嘉亿新型材料科技有限公司</t>
  </si>
  <si>
    <t>02887937</t>
  </si>
  <si>
    <t>35473943</t>
  </si>
  <si>
    <t>32923343</t>
  </si>
  <si>
    <t>33464954</t>
  </si>
  <si>
    <t>25013151</t>
  </si>
  <si>
    <t>35461633</t>
  </si>
  <si>
    <t>35461727</t>
  </si>
  <si>
    <t>00609709</t>
  </si>
  <si>
    <t>12166022</t>
  </si>
  <si>
    <t>广州市至形装潢标识工程有限公司</t>
  </si>
  <si>
    <t>14137607</t>
  </si>
  <si>
    <t>16860555</t>
  </si>
  <si>
    <t>27364290</t>
  </si>
  <si>
    <t>27364289</t>
  </si>
  <si>
    <t>27364288</t>
  </si>
  <si>
    <t>27364286</t>
  </si>
  <si>
    <t>27364285</t>
  </si>
  <si>
    <t>27364284</t>
  </si>
  <si>
    <t>27364283</t>
  </si>
  <si>
    <t>27364282</t>
  </si>
  <si>
    <t>27364287</t>
  </si>
  <si>
    <t>圣澳汽车修理服务（上海）有限公司</t>
  </si>
  <si>
    <t>04066302</t>
  </si>
  <si>
    <t>05592135</t>
  </si>
  <si>
    <t>01546047</t>
  </si>
  <si>
    <t>01546046</t>
  </si>
  <si>
    <t>01546045</t>
  </si>
  <si>
    <t>01546044</t>
  </si>
  <si>
    <t>01546043</t>
  </si>
  <si>
    <t>01546042</t>
  </si>
  <si>
    <t>02598786</t>
  </si>
  <si>
    <t>20910549</t>
  </si>
  <si>
    <t>怡美家便捷酒店管理（北京）有限公司</t>
  </si>
  <si>
    <t>03002714</t>
  </si>
  <si>
    <t>北京国投商务酒店管理连锁有限责任公司</t>
  </si>
  <si>
    <t>04552524</t>
  </si>
  <si>
    <t>35461678</t>
  </si>
  <si>
    <t>35461726</t>
  </si>
  <si>
    <t>欧必翼门控科技（北京）有限公司</t>
  </si>
  <si>
    <t>14287480</t>
  </si>
  <si>
    <t>50076010</t>
  </si>
  <si>
    <t>50076011</t>
  </si>
  <si>
    <t>02283973</t>
  </si>
  <si>
    <t>02283974</t>
  </si>
  <si>
    <t>02283975</t>
  </si>
  <si>
    <t>02283972</t>
  </si>
  <si>
    <t>35461839</t>
  </si>
  <si>
    <t>35461840</t>
  </si>
  <si>
    <t>2019年9月</t>
  </si>
  <si>
    <t>2019年10月21日</t>
  </si>
  <si>
    <t>35461803</t>
  </si>
  <si>
    <t>03709347</t>
  </si>
  <si>
    <t>16188016</t>
  </si>
  <si>
    <t>23636244</t>
  </si>
  <si>
    <t>35461993</t>
  </si>
  <si>
    <t>35461949</t>
  </si>
  <si>
    <t>35461990</t>
  </si>
  <si>
    <t>35461991</t>
  </si>
  <si>
    <t>35461988</t>
  </si>
  <si>
    <t>35461989</t>
  </si>
  <si>
    <t>05195535</t>
  </si>
  <si>
    <t>05195536</t>
  </si>
  <si>
    <t>05195537</t>
  </si>
  <si>
    <t>23628365</t>
  </si>
  <si>
    <t>上海吉到文化发展有限公司</t>
  </si>
  <si>
    <t>01089504</t>
  </si>
  <si>
    <t>唯梦酒业（上海）有限公司</t>
  </si>
  <si>
    <t>00832042</t>
  </si>
  <si>
    <t>23636548</t>
  </si>
  <si>
    <t>10108643</t>
  </si>
  <si>
    <t>10108642</t>
  </si>
  <si>
    <t>10144583</t>
  </si>
  <si>
    <t>10144582</t>
  </si>
  <si>
    <t>01089518</t>
  </si>
  <si>
    <t>12.6退至行政部沈经理处</t>
  </si>
  <si>
    <t>09477566</t>
  </si>
  <si>
    <t>33635971</t>
  </si>
  <si>
    <t>佳辰地板常州有限公司</t>
  </si>
  <si>
    <t>06482723</t>
  </si>
  <si>
    <t>31191655</t>
  </si>
  <si>
    <t>上海朱家角皇家郁金香花园酒店有限公司</t>
  </si>
  <si>
    <t>28821403</t>
  </si>
  <si>
    <t>42659231</t>
  </si>
  <si>
    <t>34068171</t>
  </si>
  <si>
    <t>49827055</t>
  </si>
  <si>
    <t>23628393</t>
  </si>
  <si>
    <t>23628394</t>
  </si>
  <si>
    <t>23628395</t>
  </si>
  <si>
    <t>42659500</t>
  </si>
  <si>
    <t>35462301</t>
  </si>
  <si>
    <t>上海新天舜华有限公司</t>
  </si>
  <si>
    <t>28181833</t>
  </si>
  <si>
    <t>35462336</t>
  </si>
  <si>
    <t>25412908</t>
  </si>
  <si>
    <t>25412907</t>
  </si>
  <si>
    <t>35462073</t>
  </si>
  <si>
    <t>35462320</t>
  </si>
  <si>
    <t>35462345</t>
  </si>
  <si>
    <t>35461804</t>
  </si>
  <si>
    <t>35462363</t>
  </si>
  <si>
    <t>35462361</t>
  </si>
  <si>
    <t>35462318</t>
  </si>
  <si>
    <t>35462362</t>
  </si>
  <si>
    <t>35462403</t>
  </si>
  <si>
    <t>04278082</t>
  </si>
  <si>
    <t>04278083</t>
  </si>
  <si>
    <t>04278081</t>
  </si>
  <si>
    <t>04278084</t>
  </si>
  <si>
    <t>04278086</t>
  </si>
  <si>
    <t>04278087</t>
  </si>
  <si>
    <t>04278088</t>
  </si>
  <si>
    <t>04278089</t>
  </si>
  <si>
    <t>42748483</t>
  </si>
  <si>
    <t>42748482</t>
  </si>
  <si>
    <t>00981423</t>
  </si>
  <si>
    <t>01137523</t>
  </si>
  <si>
    <t>01137525</t>
  </si>
  <si>
    <t>01137524</t>
  </si>
  <si>
    <t>01137519</t>
  </si>
  <si>
    <t>01137518</t>
  </si>
  <si>
    <t>01137521</t>
  </si>
  <si>
    <t>01137520</t>
  </si>
  <si>
    <t>01137522</t>
  </si>
  <si>
    <t>02218871</t>
  </si>
  <si>
    <t>201912</t>
  </si>
  <si>
    <t>2020-01-13</t>
  </si>
  <si>
    <t>02708143</t>
  </si>
  <si>
    <t>02218857</t>
  </si>
  <si>
    <t>11.29已退至设计部</t>
  </si>
  <si>
    <t>32137471</t>
  </si>
  <si>
    <t>43661090</t>
  </si>
  <si>
    <t>泉州恒福酒店有限公司</t>
  </si>
  <si>
    <t>00630098</t>
  </si>
  <si>
    <t>00583227</t>
  </si>
  <si>
    <t>00607531</t>
  </si>
  <si>
    <t>00583424</t>
  </si>
  <si>
    <t>00989339</t>
  </si>
  <si>
    <t>00989340</t>
  </si>
  <si>
    <t>00989338</t>
  </si>
  <si>
    <t>11988072</t>
  </si>
  <si>
    <t>23628431</t>
  </si>
  <si>
    <t>23628432</t>
  </si>
  <si>
    <t>04278090</t>
  </si>
  <si>
    <t>04278091</t>
  </si>
  <si>
    <t>35462493</t>
  </si>
  <si>
    <t>北京顺景园林南京有限公司</t>
  </si>
  <si>
    <t>65171829</t>
  </si>
  <si>
    <t>65175495</t>
  </si>
  <si>
    <t>65171827</t>
  </si>
  <si>
    <t>65171828</t>
  </si>
  <si>
    <t>65171830</t>
  </si>
  <si>
    <t>65175494</t>
  </si>
  <si>
    <t>11988071</t>
  </si>
  <si>
    <t>00564610</t>
  </si>
  <si>
    <t>泉州市澳盛石材市场有限公司南安澳盛酒店分公司</t>
  </si>
  <si>
    <t>09801562</t>
  </si>
  <si>
    <t>09801564</t>
  </si>
  <si>
    <t>09801563</t>
  </si>
  <si>
    <t>03527265</t>
  </si>
  <si>
    <t>43660692</t>
  </si>
  <si>
    <t>23628435</t>
  </si>
  <si>
    <t>11988215</t>
  </si>
  <si>
    <t>33635847</t>
  </si>
  <si>
    <t>58370417</t>
  </si>
  <si>
    <t>58370514</t>
  </si>
  <si>
    <t>58370416</t>
  </si>
  <si>
    <t>11988318</t>
  </si>
  <si>
    <t>11988317</t>
  </si>
  <si>
    <t>00630589</t>
  </si>
  <si>
    <t>00630590</t>
  </si>
  <si>
    <t>65177914</t>
  </si>
  <si>
    <t>65177913</t>
  </si>
  <si>
    <t>65177912</t>
  </si>
  <si>
    <t>74417525</t>
  </si>
  <si>
    <t>上海渊薇网络信息科技有限公司</t>
  </si>
  <si>
    <t>49640325</t>
  </si>
  <si>
    <t>02473360</t>
  </si>
  <si>
    <t>11.25退至设计部</t>
  </si>
  <si>
    <t>11988294</t>
  </si>
  <si>
    <t>49226644</t>
  </si>
  <si>
    <t>上海熠途交通设施工程有限公司</t>
  </si>
  <si>
    <t>42227639</t>
  </si>
  <si>
    <t>11988293</t>
  </si>
  <si>
    <t>06740612</t>
  </si>
  <si>
    <t>11988389</t>
  </si>
  <si>
    <t>31813063</t>
  </si>
  <si>
    <t>11988467</t>
  </si>
  <si>
    <t>新伍方石材（上海）有限公司</t>
  </si>
  <si>
    <t>09933926</t>
  </si>
  <si>
    <t>09933931</t>
  </si>
  <si>
    <t>09933930</t>
  </si>
  <si>
    <t>09933929</t>
  </si>
  <si>
    <t>09933928</t>
  </si>
  <si>
    <t>09933927</t>
  </si>
  <si>
    <t>11988474</t>
  </si>
  <si>
    <t>00114144</t>
  </si>
  <si>
    <t>26309766</t>
  </si>
  <si>
    <t>21034706</t>
  </si>
  <si>
    <t>00851863</t>
  </si>
  <si>
    <t>00851864</t>
  </si>
  <si>
    <t>00851865</t>
  </si>
  <si>
    <t>00851866</t>
  </si>
  <si>
    <t>00851867</t>
  </si>
  <si>
    <t>00851868</t>
  </si>
  <si>
    <t>02218944</t>
  </si>
  <si>
    <t>11988488</t>
  </si>
  <si>
    <t>02272538</t>
  </si>
  <si>
    <t>02272539</t>
  </si>
  <si>
    <t>02272540</t>
  </si>
  <si>
    <t>02272541</t>
  </si>
  <si>
    <t>02272542</t>
  </si>
  <si>
    <t>02272543</t>
  </si>
  <si>
    <t>02272544</t>
  </si>
  <si>
    <t>02272545</t>
  </si>
  <si>
    <t>02272546</t>
  </si>
  <si>
    <t>02473371</t>
  </si>
  <si>
    <t>23628462</t>
  </si>
  <si>
    <t>30867066</t>
  </si>
  <si>
    <t>11988802</t>
  </si>
  <si>
    <t>11988803</t>
  </si>
  <si>
    <t>04295738</t>
  </si>
  <si>
    <t>23628481</t>
  </si>
  <si>
    <t>北京环球信诚商贸有限公司</t>
  </si>
  <si>
    <t>04405763</t>
  </si>
  <si>
    <t>11988872</t>
  </si>
  <si>
    <t>11988875</t>
  </si>
  <si>
    <t>11988874</t>
  </si>
  <si>
    <t>11988871</t>
  </si>
  <si>
    <t>11988876</t>
  </si>
  <si>
    <t>202004</t>
  </si>
  <si>
    <t>2020-05-22</t>
  </si>
  <si>
    <t>11988873</t>
  </si>
  <si>
    <t>西乐诚信息科技（上海）有限公司</t>
  </si>
  <si>
    <t>25751737</t>
  </si>
  <si>
    <t>202001</t>
  </si>
  <si>
    <t>2020-02-25</t>
  </si>
  <si>
    <t>25751738</t>
  </si>
  <si>
    <t>05501034</t>
  </si>
  <si>
    <t>05517576</t>
  </si>
  <si>
    <t>65183923</t>
  </si>
  <si>
    <t>65183924</t>
  </si>
  <si>
    <t>65183933</t>
  </si>
  <si>
    <t>65183932</t>
  </si>
  <si>
    <t>65183931</t>
  </si>
  <si>
    <t>65183930</t>
  </si>
  <si>
    <t>65183929</t>
  </si>
  <si>
    <t>65183928</t>
  </si>
  <si>
    <t>65183927</t>
  </si>
  <si>
    <t>65183926</t>
  </si>
  <si>
    <t>65183925</t>
  </si>
  <si>
    <t>10701741</t>
  </si>
  <si>
    <t>11988867</t>
  </si>
  <si>
    <t>11988868</t>
  </si>
  <si>
    <t>11988815</t>
  </si>
  <si>
    <t>11988816</t>
  </si>
  <si>
    <t>11988768</t>
  </si>
  <si>
    <t>39817214</t>
  </si>
  <si>
    <t>39817213</t>
  </si>
  <si>
    <t>39817212</t>
  </si>
  <si>
    <t>39817211</t>
  </si>
  <si>
    <t>39817210</t>
  </si>
  <si>
    <t>39817209</t>
  </si>
  <si>
    <t>39817208</t>
  </si>
  <si>
    <t>39817207</t>
  </si>
  <si>
    <t>39817206</t>
  </si>
  <si>
    <t>39817205</t>
  </si>
  <si>
    <t>39817204</t>
  </si>
  <si>
    <t>39817203</t>
  </si>
  <si>
    <t>39817202</t>
  </si>
  <si>
    <t>11988869</t>
  </si>
  <si>
    <t>上海百申建设工程有限公司</t>
  </si>
  <si>
    <t>04581342</t>
  </si>
  <si>
    <t>04581343</t>
  </si>
  <si>
    <t>04581344</t>
  </si>
  <si>
    <t>04581345</t>
  </si>
  <si>
    <t>04581346</t>
  </si>
  <si>
    <t>04581348</t>
  </si>
  <si>
    <t>04581349</t>
  </si>
  <si>
    <t>04581350</t>
  </si>
  <si>
    <t>04581351</t>
  </si>
  <si>
    <t>04581352</t>
  </si>
  <si>
    <t>04581353</t>
  </si>
  <si>
    <t>04581354</t>
  </si>
  <si>
    <t>04581356</t>
  </si>
  <si>
    <t>04581357</t>
  </si>
  <si>
    <t>52810652</t>
  </si>
  <si>
    <t>52810651</t>
  </si>
  <si>
    <t>22214921</t>
  </si>
  <si>
    <t>11988870</t>
  </si>
  <si>
    <t>02473377</t>
  </si>
  <si>
    <t>11988996</t>
  </si>
  <si>
    <t>11988918</t>
  </si>
  <si>
    <t>11988993</t>
  </si>
  <si>
    <t>202005</t>
  </si>
  <si>
    <t>2020-06-15</t>
  </si>
  <si>
    <t>35461992</t>
  </si>
  <si>
    <t>11989008</t>
  </si>
  <si>
    <t>11989009</t>
  </si>
  <si>
    <t>11988920</t>
  </si>
  <si>
    <t>11988900</t>
  </si>
  <si>
    <t>11989001</t>
  </si>
  <si>
    <t>11988995</t>
  </si>
  <si>
    <t>11988994</t>
  </si>
  <si>
    <t>11989010</t>
  </si>
  <si>
    <t>上海东楚装饰有限公司</t>
  </si>
  <si>
    <t>54918862</t>
  </si>
  <si>
    <t>54918863</t>
  </si>
  <si>
    <t>54918864</t>
  </si>
  <si>
    <t>54918865</t>
  </si>
  <si>
    <t>54918866</t>
  </si>
  <si>
    <t>54918867</t>
  </si>
  <si>
    <t>54918868</t>
  </si>
  <si>
    <t>54918869</t>
  </si>
  <si>
    <t>54918870</t>
  </si>
  <si>
    <t>54918871</t>
  </si>
  <si>
    <t>20200410退还至开票单位</t>
  </si>
  <si>
    <t>54918872</t>
  </si>
  <si>
    <t>54918873</t>
  </si>
  <si>
    <t>54918874</t>
  </si>
  <si>
    <t>54918875</t>
  </si>
  <si>
    <t>54918876</t>
  </si>
  <si>
    <t>54918877</t>
  </si>
  <si>
    <t>11989002</t>
  </si>
  <si>
    <t>03527907</t>
  </si>
  <si>
    <t>03527908</t>
  </si>
  <si>
    <t>03527911</t>
  </si>
  <si>
    <t>03527912</t>
  </si>
  <si>
    <t>03527913</t>
  </si>
  <si>
    <t>03527914</t>
  </si>
  <si>
    <t>03527910</t>
  </si>
  <si>
    <t>03527909</t>
  </si>
  <si>
    <t>03523632</t>
  </si>
  <si>
    <t>03513374</t>
  </si>
  <si>
    <t>03523633</t>
  </si>
  <si>
    <t>上海市浦东新区房屋状况信息中心</t>
  </si>
  <si>
    <t>02192280</t>
  </si>
  <si>
    <t>02192279</t>
  </si>
  <si>
    <t>02192278</t>
  </si>
  <si>
    <t>11517899</t>
  </si>
  <si>
    <t>11554862</t>
  </si>
  <si>
    <t>11548277</t>
  </si>
  <si>
    <t>11548278</t>
  </si>
  <si>
    <t>11548279</t>
  </si>
  <si>
    <t>23628500</t>
  </si>
  <si>
    <t>23628496</t>
  </si>
  <si>
    <t>13129802</t>
  </si>
  <si>
    <t>05234106</t>
  </si>
  <si>
    <t>37568431</t>
  </si>
  <si>
    <t>上海市中民防建设工程质量监督检测中心有限公司</t>
  </si>
  <si>
    <t>48761369</t>
  </si>
  <si>
    <t>202003</t>
  </si>
  <si>
    <t>2020-04-16</t>
  </si>
  <si>
    <t>18988705</t>
  </si>
  <si>
    <t>04350474</t>
  </si>
  <si>
    <t>上海甲哇国际贸易有限公司</t>
  </si>
  <si>
    <t>30523989</t>
  </si>
  <si>
    <t>30523990</t>
  </si>
  <si>
    <t>30523991</t>
  </si>
  <si>
    <t>30523992</t>
  </si>
  <si>
    <t>30523993</t>
  </si>
  <si>
    <t>32142987</t>
  </si>
  <si>
    <t>29881640</t>
  </si>
  <si>
    <t>31617240</t>
  </si>
  <si>
    <t>16347979</t>
  </si>
  <si>
    <t>202008</t>
  </si>
  <si>
    <t>2020-09-08</t>
  </si>
  <si>
    <t>北京伯豪瑞庭酒店有限责任公司</t>
  </si>
  <si>
    <t>06343301</t>
  </si>
  <si>
    <t>迅港（上海）商贸有限公司</t>
  </si>
  <si>
    <t>32799549</t>
  </si>
  <si>
    <t>40176181</t>
  </si>
  <si>
    <t>05234145</t>
  </si>
  <si>
    <t>202002</t>
  </si>
  <si>
    <t>2020-03-18</t>
  </si>
  <si>
    <t>41416166</t>
  </si>
  <si>
    <t>40648147</t>
  </si>
  <si>
    <t>40648148</t>
  </si>
  <si>
    <t>05234169</t>
  </si>
  <si>
    <t>15369958</t>
  </si>
  <si>
    <t>05234170</t>
  </si>
  <si>
    <t>05234171</t>
  </si>
  <si>
    <t>15151490</t>
  </si>
  <si>
    <t>32769013</t>
  </si>
  <si>
    <t>32769012</t>
  </si>
  <si>
    <t>32778813</t>
  </si>
  <si>
    <t>32781730</t>
  </si>
  <si>
    <t>32764298</t>
  </si>
  <si>
    <t>32789043</t>
  </si>
  <si>
    <t>32789045</t>
  </si>
  <si>
    <t>32789046</t>
  </si>
  <si>
    <t>32789047</t>
  </si>
  <si>
    <t>32789044</t>
  </si>
  <si>
    <t>北京雀巢奈斯派索咖啡有限公司</t>
  </si>
  <si>
    <t>13092470</t>
  </si>
  <si>
    <t>32801775</t>
  </si>
  <si>
    <t>上海东昌汽车服务有限公司</t>
  </si>
  <si>
    <t>45803744</t>
  </si>
  <si>
    <t>47083154</t>
  </si>
  <si>
    <t>52149801</t>
  </si>
  <si>
    <t>47082789</t>
  </si>
  <si>
    <t>47082790</t>
  </si>
  <si>
    <t>47082791</t>
  </si>
  <si>
    <t>47082792</t>
  </si>
  <si>
    <t>47082793</t>
  </si>
  <si>
    <t>47082794</t>
  </si>
  <si>
    <t>47082795</t>
  </si>
  <si>
    <t>47082796</t>
  </si>
  <si>
    <t>47082797</t>
  </si>
  <si>
    <t>47082798</t>
  </si>
  <si>
    <t>47082799</t>
  </si>
  <si>
    <t>54918942</t>
  </si>
  <si>
    <t>上海来伊份云商网络有限公司</t>
  </si>
  <si>
    <t>39351965</t>
  </si>
  <si>
    <t>32143045</t>
  </si>
  <si>
    <t>202007</t>
  </si>
  <si>
    <t>2020-08-14</t>
  </si>
  <si>
    <t>52747085</t>
  </si>
  <si>
    <t>37810959</t>
  </si>
  <si>
    <t>37810960</t>
  </si>
  <si>
    <t xml:space="preserve">是 </t>
  </si>
  <si>
    <t>上海浦信交通设施有限公司</t>
  </si>
  <si>
    <t>13862729</t>
  </si>
  <si>
    <t>13862730</t>
  </si>
  <si>
    <t>13862731</t>
  </si>
  <si>
    <t>13862732</t>
  </si>
  <si>
    <t>13862733</t>
  </si>
  <si>
    <t>13862734</t>
  </si>
  <si>
    <t>13862735</t>
  </si>
  <si>
    <t>13862736</t>
  </si>
  <si>
    <t>上海诚云环境卫生技术服务中心</t>
  </si>
  <si>
    <t>28682321</t>
  </si>
  <si>
    <t>28682322</t>
  </si>
  <si>
    <t>28682323</t>
  </si>
  <si>
    <t>65241859</t>
  </si>
  <si>
    <t xml:space="preserve"> </t>
  </si>
  <si>
    <t>上海弘路建设发展有限公司</t>
  </si>
  <si>
    <t>00894715</t>
  </si>
  <si>
    <t>00894716</t>
  </si>
  <si>
    <t>00894717</t>
  </si>
  <si>
    <t>00894718</t>
  </si>
  <si>
    <t>04295771</t>
  </si>
  <si>
    <t>04295859</t>
  </si>
  <si>
    <t>52149838</t>
  </si>
  <si>
    <t>44250228</t>
  </si>
  <si>
    <t>07059309</t>
  </si>
  <si>
    <t>上海天德建设（集团）有限公司</t>
  </si>
  <si>
    <t>42583651</t>
  </si>
  <si>
    <t>202006</t>
  </si>
  <si>
    <t>2020-07-14</t>
  </si>
  <si>
    <t>48671642</t>
  </si>
  <si>
    <t>上海市建筑科学研究院有限公司</t>
  </si>
  <si>
    <t>18237149</t>
  </si>
  <si>
    <t>20201030退还至设计部祝秋云</t>
  </si>
  <si>
    <t>32143074</t>
  </si>
  <si>
    <t>辽宁忠旺集团有限公司</t>
  </si>
  <si>
    <t>06143626</t>
  </si>
  <si>
    <t>42784184</t>
  </si>
  <si>
    <t>42784183</t>
  </si>
  <si>
    <t>30204005</t>
  </si>
  <si>
    <t>30204006</t>
  </si>
  <si>
    <t>48734882</t>
  </si>
  <si>
    <t>北京金宝花园酒店管理有限公司</t>
  </si>
  <si>
    <t>06193781</t>
  </si>
  <si>
    <t>北京怡江爱悦酒店管理有限公司</t>
  </si>
  <si>
    <t>06784711</t>
  </si>
  <si>
    <t>44250685</t>
  </si>
  <si>
    <t>顺丰速运集团（上海）速运有限公司</t>
  </si>
  <si>
    <t>08882152</t>
  </si>
  <si>
    <t>20200701退还至开票单位</t>
  </si>
  <si>
    <t>42583669</t>
  </si>
  <si>
    <t>202009</t>
  </si>
  <si>
    <t>2020-10-13</t>
  </si>
  <si>
    <t>42026424</t>
  </si>
  <si>
    <t>上海国城土地房地产估价有限公司</t>
  </si>
  <si>
    <t>08720732</t>
  </si>
  <si>
    <t>20200901退还至开票单位</t>
  </si>
  <si>
    <t>08720733</t>
  </si>
  <si>
    <t>08720734</t>
  </si>
  <si>
    <t>08720735</t>
  </si>
  <si>
    <t>08720736</t>
  </si>
  <si>
    <t>49226693</t>
  </si>
  <si>
    <t>49226694</t>
  </si>
  <si>
    <t>49226695</t>
  </si>
  <si>
    <t>49226696</t>
  </si>
  <si>
    <t>08904261</t>
  </si>
  <si>
    <t>上海金创电梯有限公司</t>
  </si>
  <si>
    <t>47831791</t>
  </si>
  <si>
    <t>03711325</t>
  </si>
  <si>
    <t>法奈（上海）设计顾问有限公司</t>
  </si>
  <si>
    <t>25478720</t>
  </si>
  <si>
    <t>20200904退还至设计部祝秋云</t>
  </si>
  <si>
    <t>25478721</t>
  </si>
  <si>
    <t>32920051</t>
  </si>
  <si>
    <t>上海江兆实业有限公司</t>
  </si>
  <si>
    <t>02423459</t>
  </si>
  <si>
    <t>02423460</t>
  </si>
  <si>
    <t>00934252</t>
  </si>
  <si>
    <t>11216908</t>
  </si>
  <si>
    <t>02473376</t>
  </si>
  <si>
    <t>52149888</t>
  </si>
  <si>
    <t>上海联桩新能源科技有限责任公司</t>
  </si>
  <si>
    <t>45336202</t>
  </si>
  <si>
    <t>45336203</t>
  </si>
  <si>
    <t>45336204</t>
  </si>
  <si>
    <t>45336205</t>
  </si>
  <si>
    <t>48735422</t>
  </si>
  <si>
    <t>上海望谷室内装饰设计有限公司</t>
  </si>
  <si>
    <t>31396021</t>
  </si>
  <si>
    <t>20210106退还至设计部祝秋云</t>
  </si>
  <si>
    <t>31396022</t>
  </si>
  <si>
    <t>31396023</t>
  </si>
  <si>
    <t>22779439</t>
  </si>
  <si>
    <t>26206147</t>
  </si>
  <si>
    <t>202010</t>
  </si>
  <si>
    <t>2020-11-10</t>
  </si>
  <si>
    <t>00557819</t>
  </si>
  <si>
    <t>迅达（中国）电梯有限公司上海分公司</t>
  </si>
  <si>
    <t>01404011</t>
  </si>
  <si>
    <t>43734997</t>
  </si>
  <si>
    <t>43735025</t>
  </si>
  <si>
    <t>43735050</t>
  </si>
  <si>
    <t>来安县鑫宇酒店有限公司</t>
  </si>
  <si>
    <t>09005258</t>
  </si>
  <si>
    <t>09422183</t>
  </si>
  <si>
    <t>09422184</t>
  </si>
  <si>
    <t>09422185</t>
  </si>
  <si>
    <t>20887552</t>
  </si>
  <si>
    <t>20887553</t>
  </si>
  <si>
    <t>上海建科检验有限公司</t>
  </si>
  <si>
    <t>08983003</t>
  </si>
  <si>
    <t>08983004</t>
  </si>
  <si>
    <t>08983005</t>
  </si>
  <si>
    <t>22912788</t>
  </si>
  <si>
    <t>22912789</t>
  </si>
  <si>
    <t>22912790</t>
  </si>
  <si>
    <t>22912791</t>
  </si>
  <si>
    <t>22912792</t>
  </si>
  <si>
    <t>22912793</t>
  </si>
  <si>
    <t>上海国城土地房地产资产评估有限公司</t>
  </si>
  <si>
    <t>08721495</t>
  </si>
  <si>
    <t>08721496</t>
  </si>
  <si>
    <t>08721497</t>
  </si>
  <si>
    <t>08721498</t>
  </si>
  <si>
    <t>08721499</t>
  </si>
  <si>
    <t>25478726</t>
  </si>
  <si>
    <t>20201105退还至设计部祝秋云</t>
  </si>
  <si>
    <t>25478727</t>
  </si>
  <si>
    <t>22514917</t>
  </si>
  <si>
    <t>31396027</t>
  </si>
  <si>
    <t>20201228退还至设计部祝秋云</t>
  </si>
  <si>
    <t>31396028</t>
  </si>
  <si>
    <t>31396029</t>
  </si>
  <si>
    <t>44476129</t>
  </si>
  <si>
    <t>44476130</t>
  </si>
  <si>
    <t>44476131</t>
  </si>
  <si>
    <t>44476132</t>
  </si>
  <si>
    <t>44476133</t>
  </si>
  <si>
    <t>44476134</t>
  </si>
  <si>
    <t>44476135</t>
  </si>
  <si>
    <t>44476136</t>
  </si>
  <si>
    <t>44476137</t>
  </si>
  <si>
    <t>44476138</t>
  </si>
  <si>
    <t>24834769</t>
  </si>
  <si>
    <t>42744345</t>
  </si>
  <si>
    <t>18267712</t>
  </si>
  <si>
    <t>18267713</t>
  </si>
  <si>
    <t>18267802</t>
  </si>
  <si>
    <t>03711381</t>
  </si>
  <si>
    <t>22913070</t>
  </si>
  <si>
    <t>22913071</t>
  </si>
  <si>
    <t>22913072</t>
  </si>
  <si>
    <t>22913073</t>
  </si>
  <si>
    <t>22913074</t>
  </si>
  <si>
    <t>22913075</t>
  </si>
  <si>
    <t>22913076</t>
  </si>
  <si>
    <t>22913077</t>
  </si>
  <si>
    <t>22913078</t>
  </si>
  <si>
    <t>22913079</t>
  </si>
  <si>
    <t>22913080</t>
  </si>
  <si>
    <t>23108787</t>
  </si>
  <si>
    <t>23108788</t>
  </si>
  <si>
    <t>42277212</t>
  </si>
  <si>
    <t>上海百捷企业管理咨询有限公司</t>
  </si>
  <si>
    <t>37786080</t>
  </si>
  <si>
    <t>北京爱特国际酒店有限公司</t>
  </si>
  <si>
    <t>11791463</t>
  </si>
  <si>
    <t>202012</t>
  </si>
  <si>
    <t>2021-1-15</t>
  </si>
  <si>
    <t>11791736</t>
  </si>
  <si>
    <t>北京国信鑫业工程咨询有限责任公司</t>
  </si>
  <si>
    <t>04803764</t>
  </si>
  <si>
    <t>43224750</t>
  </si>
  <si>
    <t>中国石化销售股份有限公司上海石油分公司</t>
  </si>
  <si>
    <t>54635996</t>
  </si>
  <si>
    <t>202011</t>
  </si>
  <si>
    <t>2020-12-14</t>
  </si>
  <si>
    <t>上海集强贸易有限公司</t>
  </si>
  <si>
    <t>57401579</t>
  </si>
  <si>
    <t>11791856</t>
  </si>
  <si>
    <t>42744351</t>
  </si>
  <si>
    <t>42744352</t>
  </si>
  <si>
    <t>37786090</t>
  </si>
  <si>
    <t>22073105</t>
  </si>
  <si>
    <t>20201215退还至开票单位（开票信息错误）</t>
  </si>
  <si>
    <t>01065425</t>
  </si>
  <si>
    <t>22073230</t>
  </si>
  <si>
    <t>01072138</t>
  </si>
  <si>
    <t>上海住远工程造价咨询有限公司</t>
  </si>
  <si>
    <t>11737616</t>
  </si>
  <si>
    <t>29320665</t>
  </si>
  <si>
    <t>29320666</t>
  </si>
  <si>
    <t>29320667</t>
  </si>
  <si>
    <t>02473378</t>
  </si>
  <si>
    <t>29320711</t>
  </si>
  <si>
    <t>29320765</t>
  </si>
  <si>
    <t>04469301</t>
  </si>
  <si>
    <t>10274127</t>
  </si>
  <si>
    <t>01806343</t>
  </si>
  <si>
    <t>29320713</t>
  </si>
  <si>
    <t>57234630</t>
  </si>
  <si>
    <t>57234631</t>
  </si>
  <si>
    <t>57234632</t>
  </si>
  <si>
    <t>57234633</t>
  </si>
  <si>
    <t>59676773</t>
  </si>
  <si>
    <t>06293603</t>
  </si>
  <si>
    <t>06293604</t>
  </si>
  <si>
    <t>06293605</t>
  </si>
  <si>
    <t>06293606</t>
  </si>
  <si>
    <t>06293607</t>
  </si>
  <si>
    <t>05593787</t>
  </si>
  <si>
    <t>29320734</t>
  </si>
  <si>
    <t>15279725</t>
  </si>
  <si>
    <t>48265205</t>
  </si>
  <si>
    <t>48265206</t>
  </si>
  <si>
    <t>42848960</t>
  </si>
  <si>
    <t>42848961</t>
  </si>
  <si>
    <t>42848962</t>
  </si>
  <si>
    <t>上海昀锋建设科技有限公司</t>
  </si>
  <si>
    <t>58370156</t>
  </si>
  <si>
    <t>58370157</t>
  </si>
  <si>
    <t>58370158</t>
  </si>
  <si>
    <t>58370159</t>
  </si>
  <si>
    <t>30524043</t>
  </si>
  <si>
    <t>上海房地产估价师事务所有限公司</t>
  </si>
  <si>
    <t>40486508</t>
  </si>
  <si>
    <t>40486509</t>
  </si>
  <si>
    <t>40486510</t>
  </si>
  <si>
    <t>40486511</t>
  </si>
  <si>
    <t>25304262</t>
  </si>
  <si>
    <t>25304263</t>
  </si>
  <si>
    <t>25304264</t>
  </si>
  <si>
    <t>40676314</t>
  </si>
  <si>
    <t>40676317</t>
  </si>
  <si>
    <t>月份</t>
  </si>
  <si>
    <t>会计税前金额</t>
  </si>
  <si>
    <t>会计进项</t>
  </si>
  <si>
    <t>税务税前金额</t>
  </si>
  <si>
    <t>税务进项</t>
  </si>
  <si>
    <t>进项税额转出</t>
  </si>
  <si>
    <t>转出原因</t>
  </si>
  <si>
    <t>税前差额</t>
  </si>
  <si>
    <t>税额差额</t>
  </si>
  <si>
    <t>原因</t>
  </si>
  <si>
    <t>本月申报5-7月进项税额</t>
  </si>
  <si>
    <t>国网上海市电力公司8月13433.34未抵扣</t>
  </si>
  <si>
    <t>国网上海市电力公司9月109436.2未抵扣</t>
  </si>
  <si>
    <t>2016.10</t>
  </si>
  <si>
    <t>国网上海市电力公司10月税前68317.23，税额11613.93；上海圆迈贸易有限公司税前1423.07，税额241.93元未抵扣</t>
  </si>
  <si>
    <t>2016.11</t>
  </si>
  <si>
    <t>国网上海市电力公司11月税前81682.56，税额56620.05元未抵扣</t>
  </si>
  <si>
    <t>2016.12</t>
  </si>
  <si>
    <t>国网上海市电力公司12月税前41307.38，税额7022.26元未抵扣</t>
  </si>
  <si>
    <t>2016.12A</t>
  </si>
  <si>
    <t>上海宏大会计师事务所审计费发票，税前130188.68元，税额7811.32元未付款计提入账</t>
  </si>
  <si>
    <t>进项税额</t>
  </si>
  <si>
    <t>扣除进项转出金额</t>
  </si>
  <si>
    <t>会计进项税额转出</t>
  </si>
  <si>
    <t>税务进项税额转出</t>
  </si>
  <si>
    <t>期初金额</t>
  </si>
  <si>
    <t>国网上海市电力公司12月税前41307.38，税额7022.26元未抵扣；上海宏大会计师事务所审计费发票，税前130188.68元，税额7811.32元未付款计提入账</t>
  </si>
  <si>
    <t>2017.01</t>
  </si>
  <si>
    <t>2017.02</t>
  </si>
  <si>
    <t>发票号22868567及10055265本月未入账先认证，因税号变更提前认证</t>
  </si>
  <si>
    <t>2017.03</t>
  </si>
  <si>
    <t>发票号22868567及10055265上月未入账先认证（因税号变更提前认证）；本月电费发票46063874已入账未认证</t>
  </si>
  <si>
    <t>2017.04</t>
  </si>
  <si>
    <t>提前认证保洁费6000元（因保洁费开具税号为旧税号）</t>
  </si>
  <si>
    <t>2017.05</t>
  </si>
  <si>
    <t>2017.06</t>
  </si>
  <si>
    <t>2017.07</t>
  </si>
  <si>
    <t>提前认证保洁费6000元（因保洁费开具税号为旧税号），深圳奥城酒店发票976元税号错误退回重开</t>
  </si>
  <si>
    <t>2017.08</t>
  </si>
  <si>
    <t>提前认证保洁费6000元（因保洁费开具税号为旧税号），本月国网上海市电力公司电费92419.44元（发票号16029773）未认证</t>
  </si>
  <si>
    <t>2017.09</t>
  </si>
  <si>
    <t>2017.10</t>
  </si>
  <si>
    <t>2017.11</t>
  </si>
  <si>
    <t>2017.12</t>
  </si>
  <si>
    <t>调整12月参数</t>
  </si>
  <si>
    <t>税务上保洁费发票做进项税额转出，会计上直接红冲</t>
  </si>
  <si>
    <t>会计保洁费做红冲，税务做进项税额转出</t>
  </si>
  <si>
    <t>2018.01</t>
  </si>
  <si>
    <t>年会费用为普票 不需要进项税额转出692.83元</t>
  </si>
  <si>
    <t>2018.02</t>
  </si>
  <si>
    <t>已调平</t>
  </si>
  <si>
    <t>2018.03</t>
  </si>
  <si>
    <t>2018.04</t>
  </si>
  <si>
    <t>国网上海市电力公司发票号45858484，税前19611.71，税额3333.99</t>
  </si>
  <si>
    <t>2018.05</t>
  </si>
  <si>
    <t>国网上海市电力公司发票号23111186，税前6354.22，税额1080.22。
国网上海市电力公司发票23111185，税前26868.50，税额4298.96。
合计税前金额为33222.72，税额5379.18。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</si>
  <si>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</si>
  <si>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</si>
  <si>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</si>
  <si>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</si>
  <si>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</si>
  <si>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</si>
  <si>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</si>
  <si>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</si>
  <si>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31150740</t>
  </si>
  <si>
    <t>2019.04</t>
  </si>
  <si>
    <t>2019.05</t>
  </si>
  <si>
    <t>2019.06</t>
  </si>
  <si>
    <t>2019.07</t>
  </si>
  <si>
    <t>2019.08</t>
  </si>
  <si>
    <t>见差异明细表</t>
  </si>
  <si>
    <t>2019.09</t>
  </si>
  <si>
    <t>2019.10</t>
  </si>
  <si>
    <t>2019.12</t>
  </si>
  <si>
    <t>2019年9月销项金额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</si>
  <si>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</si>
  <si>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</si>
  <si>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</si>
  <si>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</si>
  <si>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</si>
  <si>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</si>
  <si>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</si>
  <si>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</si>
  <si>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</si>
  <si>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</si>
  <si>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</si>
  <si>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</si>
  <si>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差额</t>
  </si>
  <si>
    <t>小计</t>
  </si>
  <si>
    <t>总计</t>
  </si>
  <si>
    <t>当月会计进项</t>
  </si>
  <si>
    <t>当月会计进项税额转出</t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</si>
  <si>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税前金额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</si>
  <si>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进项</t>
    </r>
  </si>
  <si>
    <r>
      <rPr>
        <b/>
        <sz val="11"/>
        <color theme="1"/>
        <rFont val="宋体"/>
        <family val="3"/>
        <charset val="134"/>
        <scheme val="minor"/>
      </rPr>
      <t>当月认证平台勾选</t>
    </r>
    <r>
      <rPr>
        <b/>
        <sz val="11"/>
        <color theme="7"/>
        <rFont val="宋体"/>
        <family val="3"/>
        <charset val="134"/>
        <scheme val="minor"/>
      </rPr>
      <t>抵扣</t>
    </r>
    <r>
      <rPr>
        <b/>
        <sz val="11"/>
        <color theme="1"/>
        <rFont val="宋体"/>
        <family val="3"/>
        <charset val="134"/>
        <scheme val="minor"/>
      </rPr>
      <t>发票份数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</si>
  <si>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不抵扣</t>
    </r>
    <r>
      <rPr>
        <b/>
        <sz val="11"/>
        <color theme="1"/>
        <rFont val="宋体"/>
        <family val="3"/>
        <charset val="134"/>
        <scheme val="minor"/>
      </rPr>
      <t>税前金额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</si>
  <si>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不抵扣</t>
    </r>
    <r>
      <rPr>
        <b/>
        <sz val="11"/>
        <color theme="1"/>
        <rFont val="宋体"/>
        <family val="3"/>
        <charset val="134"/>
        <scheme val="minor"/>
      </rPr>
      <t>进项(进项税额转出）</t>
    </r>
  </si>
  <si>
    <r>
      <rPr>
        <b/>
        <sz val="11"/>
        <color theme="1"/>
        <rFont val="宋体"/>
        <family val="3"/>
        <charset val="134"/>
        <scheme val="minor"/>
      </rPr>
      <t>当月认证平台勾选</t>
    </r>
    <r>
      <rPr>
        <b/>
        <sz val="11"/>
        <color rgb="FFFF0000"/>
        <rFont val="宋体"/>
        <family val="3"/>
        <charset val="134"/>
        <scheme val="minor"/>
      </rPr>
      <t>不抵扣发票</t>
    </r>
    <r>
      <rPr>
        <b/>
        <sz val="11"/>
        <color theme="1"/>
        <rFont val="宋体"/>
        <family val="3"/>
        <charset val="134"/>
        <scheme val="minor"/>
      </rPr>
      <t>份数</t>
    </r>
  </si>
  <si>
    <r>
      <rPr>
        <b/>
        <sz val="11"/>
        <color theme="1"/>
        <rFont val="宋体"/>
        <family val="3"/>
        <charset val="134"/>
        <scheme val="minor"/>
      </rPr>
      <t>当月认证平台未计入航空火车可以抵扣</t>
    </r>
    <r>
      <rPr>
        <b/>
        <sz val="11"/>
        <color rgb="FFFF0000"/>
        <rFont val="宋体"/>
        <family val="3"/>
        <charset val="134"/>
        <scheme val="minor"/>
      </rPr>
      <t>税前金额（不包含进项税额转出部分）</t>
    </r>
  </si>
  <si>
    <r>
      <rPr>
        <b/>
        <sz val="11"/>
        <color theme="1"/>
        <rFont val="宋体"/>
        <family val="3"/>
        <charset val="134"/>
        <scheme val="minor"/>
      </rPr>
      <t>当月认证平台</t>
    </r>
    <r>
      <rPr>
        <b/>
        <sz val="11"/>
        <color rgb="FFFF0000"/>
        <rFont val="宋体"/>
        <family val="3"/>
        <charset val="134"/>
        <scheme val="minor"/>
      </rPr>
      <t>未计入</t>
    </r>
    <r>
      <rPr>
        <b/>
        <sz val="11"/>
        <color theme="1"/>
        <rFont val="宋体"/>
        <family val="3"/>
        <charset val="134"/>
        <scheme val="minor"/>
      </rPr>
      <t>航空火车</t>
    </r>
    <r>
      <rPr>
        <b/>
        <sz val="11"/>
        <color rgb="FFFF0000"/>
        <rFont val="宋体"/>
        <family val="3"/>
        <charset val="134"/>
        <scheme val="minor"/>
      </rPr>
      <t>可以抵扣</t>
    </r>
    <r>
      <rPr>
        <b/>
        <sz val="11"/>
        <color theme="1"/>
        <rFont val="宋体"/>
        <family val="3"/>
        <charset val="134"/>
        <scheme val="minor"/>
      </rPr>
      <t>进项税额（不包含进项税额转出部分）</t>
    </r>
  </si>
  <si>
    <t>当月会计实际进项抵扣税额</t>
  </si>
  <si>
    <t>当月认证平台进项实际抵扣税额</t>
  </si>
  <si>
    <r>
      <rPr>
        <b/>
        <sz val="11"/>
        <color theme="1"/>
        <rFont val="宋体"/>
        <family val="3"/>
        <charset val="134"/>
        <scheme val="minor"/>
      </rPr>
      <t>当月会计进项抵扣税额与认证平台进项抵扣税额</t>
    </r>
    <r>
      <rPr>
        <b/>
        <sz val="11"/>
        <rFont val="宋体"/>
        <family val="3"/>
        <charset val="134"/>
        <scheme val="minor"/>
      </rPr>
      <t>差额</t>
    </r>
  </si>
  <si>
    <t>当月用于销项税额抵扣的进项税额</t>
  </si>
  <si>
    <t>期末会计账本进项税额留底金额（扣除进项税额转出后的金额）</t>
  </si>
  <si>
    <t>期末进项税额留底（etax上应该有的数字）</t>
  </si>
  <si>
    <t>期末留底进项税额差额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</si>
  <si>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2份</t>
    </r>
  </si>
  <si>
    <t>9份</t>
  </si>
  <si>
    <t>22份</t>
  </si>
  <si>
    <t>0份</t>
  </si>
  <si>
    <t>1份</t>
  </si>
  <si>
    <t>6份</t>
  </si>
  <si>
    <t>20份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</si>
  <si>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7份</t>
    </r>
  </si>
  <si>
    <t>3份</t>
  </si>
  <si>
    <t>8份</t>
  </si>
  <si>
    <t>16份</t>
  </si>
  <si>
    <t>5份</t>
  </si>
  <si>
    <t>11份</t>
  </si>
  <si>
    <t>10份</t>
  </si>
  <si>
    <t>固资编号</t>
  </si>
  <si>
    <t>摘要</t>
  </si>
  <si>
    <t>发票金额</t>
  </si>
  <si>
    <t>联想M4600T台式机</t>
  </si>
  <si>
    <t>ThinkPadT460笔记本</t>
  </si>
  <si>
    <t>大班桌</t>
  </si>
  <si>
    <t xml:space="preserve">有的家具为固资 </t>
  </si>
  <si>
    <t>三人沙发</t>
  </si>
  <si>
    <t>格力壁挂式空调</t>
  </si>
  <si>
    <t>施乐复印机</t>
  </si>
  <si>
    <t>格力空调</t>
  </si>
  <si>
    <t>MBAIR苹果笔记本电脑</t>
  </si>
  <si>
    <t>戴尔台式机</t>
  </si>
  <si>
    <t>空气净化器</t>
  </si>
  <si>
    <t>会议电话</t>
  </si>
  <si>
    <t>电话交换机</t>
  </si>
  <si>
    <t>双人沙发</t>
  </si>
  <si>
    <t>阅读桌</t>
  </si>
  <si>
    <t>牛角沙发</t>
  </si>
  <si>
    <t>会议桌</t>
  </si>
  <si>
    <t>LO班台</t>
  </si>
  <si>
    <t>沙发</t>
  </si>
  <si>
    <t>合计</t>
  </si>
  <si>
    <t>班台</t>
  </si>
  <si>
    <t>班椅</t>
  </si>
  <si>
    <t>工程进项</t>
  </si>
  <si>
    <t>申请事项</t>
  </si>
  <si>
    <t>审批权限（单笔或单项）</t>
  </si>
  <si>
    <t>申请部门签批</t>
  </si>
  <si>
    <t>财务部</t>
  </si>
  <si>
    <t>总经理</t>
  </si>
  <si>
    <t>集团财务负责人</t>
  </si>
  <si>
    <t>集团总裁</t>
  </si>
  <si>
    <t>备注</t>
  </si>
  <si>
    <t>支出类别</t>
  </si>
  <si>
    <t>项目</t>
  </si>
  <si>
    <t>明细分类</t>
  </si>
  <si>
    <t>报销人或经办人</t>
  </si>
  <si>
    <t>部门负责人</t>
  </si>
  <si>
    <t>出纳</t>
  </si>
  <si>
    <t>财务负责人</t>
  </si>
  <si>
    <t>资金类</t>
  </si>
  <si>
    <t>资金划拨</t>
  </si>
  <si>
    <t>账户开立、核销</t>
  </si>
  <si>
    <t>全部</t>
  </si>
  <si>
    <t>√</t>
  </si>
  <si>
    <t>单据审核</t>
  </si>
  <si>
    <t>内部账户划转</t>
  </si>
  <si>
    <t>集团内部拆借</t>
  </si>
  <si>
    <t>购置</t>
  </si>
  <si>
    <t>固定资产（以5000元为标准）</t>
  </si>
  <si>
    <t>需附已签批的内部请示单
需附已签批的内部请示单</t>
  </si>
  <si>
    <t>费用类</t>
  </si>
  <si>
    <t>有内请</t>
  </si>
  <si>
    <t>咨询服务、法务、营销类费用</t>
  </si>
  <si>
    <t>大型活动费（开竣工仪式、开盘等）</t>
  </si>
  <si>
    <t>职工福利、奖金</t>
  </si>
  <si>
    <t>无内请</t>
  </si>
  <si>
    <t>非常规性费用</t>
  </si>
  <si>
    <t>差旅费</t>
  </si>
  <si>
    <t>业务招待费、专家费、项目协调费</t>
  </si>
  <si>
    <t>常规性费用</t>
  </si>
  <si>
    <t>办公杂费、纸张、耗材、办公用品费用</t>
  </si>
  <si>
    <t>根据已签批的有关合同、公司规定标准支付的常规项目</t>
  </si>
  <si>
    <t>车辆使用及保养类费用</t>
  </si>
  <si>
    <t>工资、社保、公积金、交通通讯补贴。</t>
  </si>
  <si>
    <t>电话费、宽带费</t>
  </si>
  <si>
    <t>办公室租赁费、物业管理费、水电费、保洁费、绿化租摆费、市内交通费</t>
  </si>
  <si>
    <t>工程类</t>
  </si>
  <si>
    <t>有合同</t>
  </si>
  <si>
    <t>工程进度款</t>
  </si>
  <si>
    <t>需附已签批的合同审批单及相关合同复印件</t>
  </si>
  <si>
    <t>设备采购、材料采购款</t>
  </si>
  <si>
    <t>工程结算款、变更签证工程款</t>
  </si>
  <si>
    <t>特殊工程款</t>
  </si>
  <si>
    <t>施工用水、电费用</t>
  </si>
  <si>
    <t>无合同</t>
  </si>
  <si>
    <t>政府规费</t>
  </si>
  <si>
    <t>北京顺景园林南京有限公司</t>
    <phoneticPr fontId="16" type="noConversion"/>
  </si>
  <si>
    <t>30897251</t>
    <phoneticPr fontId="16" type="noConversion"/>
  </si>
  <si>
    <t>30897250</t>
    <phoneticPr fontId="16" type="noConversion"/>
  </si>
  <si>
    <t>30906353</t>
    <phoneticPr fontId="16" type="noConversion"/>
  </si>
  <si>
    <t>30906354</t>
    <phoneticPr fontId="16" type="noConversion"/>
  </si>
  <si>
    <t>30906355</t>
    <phoneticPr fontId="16" type="noConversion"/>
  </si>
  <si>
    <t>30906356</t>
    <phoneticPr fontId="16" type="noConversion"/>
  </si>
  <si>
    <t>上海建工七建集团有限公司</t>
    <phoneticPr fontId="16" type="noConversion"/>
  </si>
  <si>
    <t>29321446</t>
    <phoneticPr fontId="16" type="noConversion"/>
  </si>
  <si>
    <t>20210125退还至工程部张永利</t>
    <phoneticPr fontId="16" type="noConversion"/>
  </si>
  <si>
    <t>29321444</t>
    <phoneticPr fontId="16" type="noConversion"/>
  </si>
  <si>
    <t>29321445</t>
    <phoneticPr fontId="16" type="noConversion"/>
  </si>
  <si>
    <t>上海昀锋建设科技有限公司</t>
    <phoneticPr fontId="16" type="noConversion"/>
  </si>
  <si>
    <t>58370164</t>
    <phoneticPr fontId="16" type="noConversion"/>
  </si>
  <si>
    <t>58370165</t>
    <phoneticPr fontId="16" type="noConversion"/>
  </si>
  <si>
    <t>58370166</t>
    <phoneticPr fontId="16" type="noConversion"/>
  </si>
  <si>
    <t>58370167</t>
    <phoneticPr fontId="16" type="noConversion"/>
  </si>
  <si>
    <t>国网上海市电力公司</t>
    <phoneticPr fontId="16" type="noConversion"/>
  </si>
  <si>
    <t>24226662</t>
    <phoneticPr fontId="16" type="noConversion"/>
  </si>
  <si>
    <t>北京松岛菱电电力工程有限公司</t>
    <phoneticPr fontId="16" type="noConversion"/>
  </si>
  <si>
    <t>25359496</t>
    <phoneticPr fontId="16" type="noConversion"/>
  </si>
  <si>
    <t>25359497</t>
    <phoneticPr fontId="16" type="noConversion"/>
  </si>
  <si>
    <t>上海建工七建集团有限公司</t>
    <phoneticPr fontId="16" type="noConversion"/>
  </si>
  <si>
    <t>29321621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</si>
</sst>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yy&quot;年&quot;m&quot;月&quot;d&quot;日&quot;;@"/>
    <numFmt numFmtId="177" formatCode="yyyy/m/d;@"/>
    <numFmt numFmtId="178" formatCode="m&quot;月&quot;d&quot;日&quot;;@"/>
    <numFmt numFmtId="179" formatCode="_ \¥* #,##0.00_ ;_ \¥* \-#,##0.00_ ;_ \¥* &quot;-&quot;??_ ;_ @_ "/>
    <numFmt numFmtId="180" formatCode="0.00_ "/>
    <numFmt numFmtId="181" formatCode="#,##0.00_ "/>
  </numFmts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7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 applyAlignment="1">
      <alignment vertical="center" wrapText="1"/>
    </xf>
    <xf numFmtId="43" fontId="0" fillId="3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>
      <alignment vertical="center"/>
    </xf>
    <xf numFmtId="43" fontId="1" fillId="0" borderId="1" xfId="1" applyFont="1" applyBorder="1">
      <alignment vertical="center"/>
    </xf>
    <xf numFmtId="43" fontId="0" fillId="2" borderId="1" xfId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3" fontId="4" fillId="2" borderId="1" xfId="1" applyFont="1" applyFill="1" applyBorder="1">
      <alignment vertical="center"/>
    </xf>
    <xf numFmtId="10" fontId="4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 applyAlignment="1">
      <alignment vertical="center"/>
    </xf>
    <xf numFmtId="43" fontId="6" fillId="2" borderId="1" xfId="1" applyFont="1" applyFill="1" applyBorder="1">
      <alignment vertical="center"/>
    </xf>
    <xf numFmtId="43" fontId="3" fillId="2" borderId="1" xfId="1" applyFont="1" applyFill="1" applyBorder="1">
      <alignment vertical="center"/>
    </xf>
    <xf numFmtId="43" fontId="3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/>
    </xf>
    <xf numFmtId="43" fontId="3" fillId="2" borderId="0" xfId="1" applyFont="1" applyFill="1">
      <alignment vertical="center"/>
    </xf>
    <xf numFmtId="178" fontId="5" fillId="0" borderId="1" xfId="0" applyNumberFormat="1" applyFont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3" fontId="4" fillId="0" borderId="1" xfId="1" applyFont="1" applyBorder="1">
      <alignment vertical="center"/>
    </xf>
    <xf numFmtId="43" fontId="4" fillId="4" borderId="1" xfId="1" applyFont="1" applyFill="1" applyBorder="1">
      <alignment vertical="center"/>
    </xf>
    <xf numFmtId="10" fontId="4" fillId="0" borderId="1" xfId="0" applyNumberFormat="1" applyFont="1" applyBorder="1">
      <alignment vertical="center"/>
    </xf>
    <xf numFmtId="177" fontId="4" fillId="0" borderId="1" xfId="0" applyNumberFormat="1" applyFont="1" applyFill="1" applyBorder="1" applyAlignment="1">
      <alignment vertical="center"/>
    </xf>
    <xf numFmtId="43" fontId="4" fillId="5" borderId="1" xfId="1" applyFont="1" applyFill="1" applyBorder="1">
      <alignment vertical="center"/>
    </xf>
    <xf numFmtId="43" fontId="4" fillId="3" borderId="1" xfId="1" applyFont="1" applyFill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43" fontId="5" fillId="0" borderId="1" xfId="1" applyFont="1" applyBorder="1">
      <alignment vertical="center"/>
    </xf>
    <xf numFmtId="49" fontId="5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0" fillId="5" borderId="1" xfId="0" applyFill="1" applyBorder="1">
      <alignment vertical="center"/>
    </xf>
    <xf numFmtId="43" fontId="1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1" xfId="0" applyNumberFormat="1" applyFont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1" xfId="0" applyFont="1" applyBorder="1" applyAlignment="1">
      <alignment horizontal="center" vertical="center" wrapText="1"/>
    </xf>
    <xf numFmtId="43" fontId="0" fillId="0" borderId="1" xfId="0" applyNumberFormat="1" applyFont="1" applyBorder="1" applyAlignment="1">
      <alignment horizontal="center" vertical="center" wrapText="1"/>
    </xf>
    <xf numFmtId="43" fontId="0" fillId="0" borderId="0" xfId="0" applyNumberFormat="1">
      <alignment vertical="center"/>
    </xf>
    <xf numFmtId="43" fontId="0" fillId="3" borderId="0" xfId="0" applyNumberFormat="1" applyFill="1">
      <alignment vertical="center"/>
    </xf>
    <xf numFmtId="181" fontId="0" fillId="3" borderId="0" xfId="0" applyNumberFormat="1" applyFill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180" fontId="0" fillId="2" borderId="1" xfId="1" applyNumberFormat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0" fillId="4" borderId="1" xfId="1" applyFont="1" applyFill="1" applyBorder="1">
      <alignment vertical="center"/>
    </xf>
    <xf numFmtId="180" fontId="0" fillId="4" borderId="1" xfId="1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2" borderId="0" xfId="0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43" fontId="4" fillId="2" borderId="0" xfId="1" applyFont="1" applyFill="1" applyBorder="1">
      <alignment vertical="center"/>
    </xf>
    <xf numFmtId="0" fontId="4" fillId="2" borderId="0" xfId="0" applyFont="1" applyFill="1" applyBorder="1">
      <alignment vertical="center"/>
    </xf>
    <xf numFmtId="43" fontId="4" fillId="0" borderId="1" xfId="1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11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43" fontId="8" fillId="0" borderId="0" xfId="1" applyFont="1">
      <alignment vertical="center"/>
    </xf>
    <xf numFmtId="1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8" fontId="8" fillId="2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3" fontId="4" fillId="8" borderId="1" xfId="1" applyFont="1" applyFill="1" applyBorder="1">
      <alignment vertical="center"/>
    </xf>
    <xf numFmtId="10" fontId="4" fillId="8" borderId="1" xfId="0" applyNumberFormat="1" applyFont="1" applyFill="1" applyBorder="1">
      <alignment vertical="center"/>
    </xf>
    <xf numFmtId="177" fontId="4" fillId="8" borderId="1" xfId="0" applyNumberFormat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10" fontId="4" fillId="3" borderId="1" xfId="0" applyNumberFormat="1" applyFont="1" applyFill="1" applyBorder="1">
      <alignment vertical="center"/>
    </xf>
    <xf numFmtId="177" fontId="4" fillId="3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58" fontId="4" fillId="0" borderId="6" xfId="0" applyNumberFormat="1" applyFont="1" applyBorder="1" applyAlignment="1">
      <alignment horizontal="center" vertical="center"/>
    </xf>
    <xf numFmtId="58" fontId="4" fillId="2" borderId="6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11" borderId="1" xfId="0" applyNumberFormat="1" applyFont="1" applyFill="1" applyBorder="1">
      <alignment vertical="center"/>
    </xf>
    <xf numFmtId="43" fontId="4" fillId="11" borderId="1" xfId="1" applyFont="1" applyFill="1" applyBorder="1">
      <alignment vertical="center"/>
    </xf>
    <xf numFmtId="10" fontId="4" fillId="11" borderId="1" xfId="0" applyNumberFormat="1" applyFont="1" applyFill="1" applyBorder="1">
      <alignment vertical="center"/>
    </xf>
    <xf numFmtId="177" fontId="4" fillId="11" borderId="1" xfId="0" applyNumberFormat="1" applyFont="1" applyFill="1" applyBorder="1" applyAlignment="1">
      <alignment vertical="center"/>
    </xf>
    <xf numFmtId="178" fontId="4" fillId="11" borderId="1" xfId="0" applyNumberFormat="1" applyFont="1" applyFill="1" applyBorder="1" applyAlignment="1">
      <alignment horizontal="center" vertical="center"/>
    </xf>
    <xf numFmtId="58" fontId="4" fillId="11" borderId="1" xfId="0" applyNumberFormat="1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43" fontId="4" fillId="10" borderId="1" xfId="1" applyFont="1" applyFill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43" fontId="4" fillId="15" borderId="1" xfId="1" applyFont="1" applyFill="1" applyBorder="1">
      <alignment vertical="center"/>
    </xf>
    <xf numFmtId="178" fontId="4" fillId="11" borderId="1" xfId="0" applyNumberFormat="1" applyFont="1" applyFill="1" applyBorder="1" applyAlignment="1">
      <alignment horizontal="left" vertical="center"/>
    </xf>
    <xf numFmtId="43" fontId="4" fillId="16" borderId="1" xfId="1" applyFont="1" applyFill="1" applyBorder="1">
      <alignment vertical="center"/>
    </xf>
    <xf numFmtId="178" fontId="4" fillId="2" borderId="1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3" fontId="4" fillId="13" borderId="1" xfId="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80"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</dxfs>
  <tableStyles count="0" defaultTableStyle="TableStyleMedium2"/>
  <colors>
    <mruColors>
      <color rgb="FFFFFF00"/>
      <color rgb="FFFFFF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695"/>
  <sheetViews>
    <sheetView tabSelected="1" workbookViewId="0">
      <pane ySplit="2" topLeftCell="A1667" activePane="bottomLeft" state="frozen"/>
      <selection pane="bottomLeft" activeCell="B1679" sqref="B1679"/>
    </sheetView>
  </sheetViews>
  <sheetFormatPr defaultColWidth="9" defaultRowHeight="16.5"/>
  <cols>
    <col min="1" max="1" width="5.125" style="120" customWidth="1"/>
    <col min="2" max="2" width="54.125" style="121" customWidth="1"/>
    <col min="3" max="3" width="17.875" style="122" customWidth="1"/>
    <col min="4" max="6" width="15.125" style="123" customWidth="1"/>
    <col min="7" max="7" width="8.75" style="124" customWidth="1"/>
    <col min="8" max="8" width="15.125" style="125" customWidth="1"/>
    <col min="9" max="9" width="12.375" style="125" customWidth="1"/>
    <col min="10" max="10" width="9.625" style="126" customWidth="1"/>
    <col min="11" max="11" width="12.375" style="127" customWidth="1"/>
    <col min="12" max="12" width="17" style="120" customWidth="1"/>
    <col min="13" max="13" width="15.125" style="128" customWidth="1"/>
    <col min="14" max="16384" width="9" style="121"/>
  </cols>
  <sheetData>
    <row r="1" spans="1:13">
      <c r="F1" s="123" t="s">
        <v>0</v>
      </c>
    </row>
    <row r="2" spans="1:13" s="24" customFormat="1" ht="23.1" customHeight="1">
      <c r="A2" s="26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8" t="s">
        <v>6</v>
      </c>
      <c r="G2" s="29" t="s">
        <v>7</v>
      </c>
      <c r="H2" s="129" t="s">
        <v>8</v>
      </c>
      <c r="I2" s="129" t="s">
        <v>9</v>
      </c>
      <c r="J2" s="43" t="s">
        <v>10</v>
      </c>
      <c r="K2" s="137" t="s">
        <v>11</v>
      </c>
      <c r="L2" s="26" t="s">
        <v>12</v>
      </c>
      <c r="M2" s="26" t="s">
        <v>13</v>
      </c>
    </row>
    <row r="3" spans="1:13" s="50" customFormat="1" ht="23.1" hidden="1" customHeight="1">
      <c r="A3" s="51">
        <v>1</v>
      </c>
      <c r="B3" s="52" t="s">
        <v>14</v>
      </c>
      <c r="C3" s="53" t="s">
        <v>15</v>
      </c>
      <c r="D3" s="54">
        <v>265244</v>
      </c>
      <c r="E3" s="54">
        <v>250230.19</v>
      </c>
      <c r="F3" s="54">
        <v>15013.81</v>
      </c>
      <c r="G3" s="56">
        <f>F3/E3</f>
        <v>5.9999994405151497E-2</v>
      </c>
      <c r="H3" s="57">
        <v>42493</v>
      </c>
      <c r="I3" s="57">
        <v>42493</v>
      </c>
      <c r="J3" s="45" t="s">
        <v>16</v>
      </c>
      <c r="K3" s="138" t="s">
        <v>17</v>
      </c>
      <c r="L3" s="139">
        <v>42586</v>
      </c>
      <c r="M3" s="62">
        <f ca="1">DATE(YEAR(NOW()),MONTH(NOW()),DAY(NOW()))-H3</f>
        <v>1735</v>
      </c>
    </row>
    <row r="4" spans="1:13" s="50" customFormat="1" ht="23.1" hidden="1" customHeight="1">
      <c r="A4" s="51">
        <v>2</v>
      </c>
      <c r="B4" s="52" t="s">
        <v>18</v>
      </c>
      <c r="C4" s="53" t="s">
        <v>19</v>
      </c>
      <c r="D4" s="54">
        <v>125000</v>
      </c>
      <c r="E4" s="54">
        <v>117924.53</v>
      </c>
      <c r="F4" s="54">
        <v>7075.47</v>
      </c>
      <c r="G4" s="56">
        <f>F4/E4</f>
        <v>5.9999984736000198E-2</v>
      </c>
      <c r="H4" s="57">
        <v>42493</v>
      </c>
      <c r="I4" s="57">
        <v>42494</v>
      </c>
      <c r="J4" s="45" t="s">
        <v>16</v>
      </c>
      <c r="K4" s="138" t="s">
        <v>17</v>
      </c>
      <c r="L4" s="139">
        <v>42586</v>
      </c>
      <c r="M4" s="62">
        <f t="shared" ref="M4:M35" ca="1" si="0">DATE(YEAR(NOW()),MONTH(NOW()),DAY(NOW()))-H4</f>
        <v>1735</v>
      </c>
    </row>
    <row r="5" spans="1:13" s="50" customFormat="1" ht="23.1" hidden="1" customHeight="1">
      <c r="A5" s="51">
        <v>3</v>
      </c>
      <c r="B5" s="52" t="s">
        <v>18</v>
      </c>
      <c r="C5" s="53" t="s">
        <v>20</v>
      </c>
      <c r="D5" s="54">
        <v>1000000</v>
      </c>
      <c r="E5" s="54">
        <v>943396.23</v>
      </c>
      <c r="F5" s="54">
        <v>56603.77</v>
      </c>
      <c r="G5" s="56">
        <f>F5/E5</f>
        <v>5.9999995972000002E-2</v>
      </c>
      <c r="H5" s="57">
        <v>42493</v>
      </c>
      <c r="I5" s="57">
        <v>42494</v>
      </c>
      <c r="J5" s="45" t="s">
        <v>16</v>
      </c>
      <c r="K5" s="138" t="s">
        <v>17</v>
      </c>
      <c r="L5" s="139">
        <v>42586</v>
      </c>
      <c r="M5" s="62">
        <f t="shared" ca="1" si="0"/>
        <v>1735</v>
      </c>
    </row>
    <row r="6" spans="1:13" s="50" customFormat="1" ht="23.1" hidden="1" customHeight="1">
      <c r="A6" s="51">
        <v>4</v>
      </c>
      <c r="B6" s="52" t="s">
        <v>21</v>
      </c>
      <c r="C6" s="53" t="s">
        <v>22</v>
      </c>
      <c r="D6" s="54">
        <v>16000</v>
      </c>
      <c r="E6" s="54">
        <v>15094.34</v>
      </c>
      <c r="F6" s="54">
        <v>905.66</v>
      </c>
      <c r="G6" s="56">
        <f t="shared" ref="G6:G23" si="1">F6/E6</f>
        <v>5.9999973500000699E-2</v>
      </c>
      <c r="H6" s="57">
        <v>42496</v>
      </c>
      <c r="I6" s="57">
        <v>42499</v>
      </c>
      <c r="J6" s="45" t="s">
        <v>16</v>
      </c>
      <c r="K6" s="138" t="s">
        <v>17</v>
      </c>
      <c r="L6" s="139">
        <v>42586</v>
      </c>
      <c r="M6" s="62">
        <f t="shared" ca="1" si="0"/>
        <v>1732</v>
      </c>
    </row>
    <row r="7" spans="1:13" s="50" customFormat="1" ht="23.1" hidden="1" customHeight="1">
      <c r="A7" s="51">
        <v>5</v>
      </c>
      <c r="B7" s="52" t="s">
        <v>21</v>
      </c>
      <c r="C7" s="53" t="s">
        <v>23</v>
      </c>
      <c r="D7" s="54">
        <v>100000</v>
      </c>
      <c r="E7" s="54">
        <v>94339.62</v>
      </c>
      <c r="F7" s="54">
        <v>5660.38</v>
      </c>
      <c r="G7" s="56">
        <f t="shared" si="1"/>
        <v>6.0000029680000802E-2</v>
      </c>
      <c r="H7" s="57">
        <v>42496</v>
      </c>
      <c r="I7" s="57">
        <v>42499</v>
      </c>
      <c r="J7" s="45" t="s">
        <v>16</v>
      </c>
      <c r="K7" s="138" t="s">
        <v>17</v>
      </c>
      <c r="L7" s="139">
        <v>42586</v>
      </c>
      <c r="M7" s="62">
        <f t="shared" ca="1" si="0"/>
        <v>1732</v>
      </c>
    </row>
    <row r="8" spans="1:13" s="50" customFormat="1" ht="23.1" hidden="1" customHeight="1">
      <c r="A8" s="51">
        <v>6</v>
      </c>
      <c r="B8" s="52" t="s">
        <v>24</v>
      </c>
      <c r="C8" s="53" t="s">
        <v>25</v>
      </c>
      <c r="D8" s="54">
        <v>100000</v>
      </c>
      <c r="E8" s="54">
        <v>94339.62</v>
      </c>
      <c r="F8" s="54">
        <v>5660.38</v>
      </c>
      <c r="G8" s="56">
        <f t="shared" si="1"/>
        <v>6.0000029680000802E-2</v>
      </c>
      <c r="H8" s="57">
        <v>42495</v>
      </c>
      <c r="I8" s="57">
        <v>42499</v>
      </c>
      <c r="J8" s="45" t="s">
        <v>16</v>
      </c>
      <c r="K8" s="138" t="s">
        <v>17</v>
      </c>
      <c r="L8" s="139">
        <v>42586</v>
      </c>
      <c r="M8" s="62">
        <f t="shared" ca="1" si="0"/>
        <v>1733</v>
      </c>
    </row>
    <row r="9" spans="1:13" s="50" customFormat="1" ht="23.1" hidden="1" customHeight="1">
      <c r="A9" s="51">
        <v>7</v>
      </c>
      <c r="B9" s="52" t="s">
        <v>24</v>
      </c>
      <c r="C9" s="53" t="s">
        <v>26</v>
      </c>
      <c r="D9" s="54">
        <v>62000</v>
      </c>
      <c r="E9" s="54">
        <v>58490.57</v>
      </c>
      <c r="F9" s="54">
        <v>3509.43</v>
      </c>
      <c r="G9" s="56">
        <f t="shared" si="1"/>
        <v>5.9999928193553299E-2</v>
      </c>
      <c r="H9" s="57">
        <v>42496</v>
      </c>
      <c r="I9" s="57">
        <v>42499</v>
      </c>
      <c r="J9" s="45" t="s">
        <v>16</v>
      </c>
      <c r="K9" s="138" t="s">
        <v>17</v>
      </c>
      <c r="L9" s="139">
        <v>42586</v>
      </c>
      <c r="M9" s="62">
        <f t="shared" ca="1" si="0"/>
        <v>1732</v>
      </c>
    </row>
    <row r="10" spans="1:13" s="50" customFormat="1" ht="23.1" hidden="1" customHeight="1">
      <c r="A10" s="51">
        <v>8</v>
      </c>
      <c r="B10" s="52" t="s">
        <v>27</v>
      </c>
      <c r="C10" s="53" t="s">
        <v>28</v>
      </c>
      <c r="D10" s="54">
        <v>120000</v>
      </c>
      <c r="E10" s="54">
        <v>113207.55</v>
      </c>
      <c r="F10" s="54">
        <v>6792.45</v>
      </c>
      <c r="G10" s="56">
        <f t="shared" si="1"/>
        <v>5.9999973500000699E-2</v>
      </c>
      <c r="H10" s="57">
        <v>42500</v>
      </c>
      <c r="I10" s="57">
        <v>42503</v>
      </c>
      <c r="J10" s="45" t="s">
        <v>16</v>
      </c>
      <c r="K10" s="138" t="s">
        <v>17</v>
      </c>
      <c r="L10" s="139">
        <v>42586</v>
      </c>
      <c r="M10" s="62">
        <f t="shared" ca="1" si="0"/>
        <v>1728</v>
      </c>
    </row>
    <row r="11" spans="1:13" s="50" customFormat="1" ht="23.1" hidden="1" customHeight="1">
      <c r="A11" s="51">
        <v>9</v>
      </c>
      <c r="B11" s="52" t="s">
        <v>29</v>
      </c>
      <c r="C11" s="53" t="s">
        <v>30</v>
      </c>
      <c r="D11" s="54">
        <v>1564</v>
      </c>
      <c r="E11" s="54">
        <v>1336.75</v>
      </c>
      <c r="F11" s="54">
        <v>227.25</v>
      </c>
      <c r="G11" s="56">
        <f t="shared" si="1"/>
        <v>0.170001870207593</v>
      </c>
      <c r="H11" s="57">
        <v>42506</v>
      </c>
      <c r="I11" s="57">
        <v>42506</v>
      </c>
      <c r="J11" s="45" t="s">
        <v>16</v>
      </c>
      <c r="K11" s="138" t="s">
        <v>17</v>
      </c>
      <c r="L11" s="139">
        <v>42586</v>
      </c>
      <c r="M11" s="62">
        <f t="shared" ca="1" si="0"/>
        <v>1722</v>
      </c>
    </row>
    <row r="12" spans="1:13" s="25" customFormat="1" ht="23.1" hidden="1" customHeight="1">
      <c r="A12" s="51">
        <v>10</v>
      </c>
      <c r="B12" s="32" t="s">
        <v>31</v>
      </c>
      <c r="C12" s="33" t="s">
        <v>32</v>
      </c>
      <c r="D12" s="34">
        <v>9160</v>
      </c>
      <c r="E12" s="34">
        <v>7829.06</v>
      </c>
      <c r="F12" s="34">
        <v>1330.94</v>
      </c>
      <c r="G12" s="35">
        <f t="shared" si="1"/>
        <v>0.16999997445414899</v>
      </c>
      <c r="H12" s="36">
        <v>42503</v>
      </c>
      <c r="I12" s="36">
        <v>42507</v>
      </c>
      <c r="J12" s="45" t="s">
        <v>16</v>
      </c>
      <c r="K12" s="45" t="s">
        <v>17</v>
      </c>
      <c r="L12" s="140">
        <v>42586</v>
      </c>
      <c r="M12" s="48">
        <f t="shared" ca="1" si="0"/>
        <v>1725</v>
      </c>
    </row>
    <row r="13" spans="1:13" s="50" customFormat="1" ht="23.1" hidden="1" customHeight="1">
      <c r="A13" s="51">
        <v>11</v>
      </c>
      <c r="B13" s="52" t="s">
        <v>33</v>
      </c>
      <c r="C13" s="53" t="s">
        <v>34</v>
      </c>
      <c r="D13" s="54">
        <v>555441.1</v>
      </c>
      <c r="E13" s="54">
        <v>524001.04</v>
      </c>
      <c r="F13" s="54">
        <v>31440.06</v>
      </c>
      <c r="G13" s="56">
        <f t="shared" si="1"/>
        <v>5.99999954198564E-2</v>
      </c>
      <c r="H13" s="57">
        <v>42509</v>
      </c>
      <c r="I13" s="57">
        <v>42509</v>
      </c>
      <c r="J13" s="45" t="s">
        <v>16</v>
      </c>
      <c r="K13" s="138" t="s">
        <v>17</v>
      </c>
      <c r="L13" s="139">
        <v>42586</v>
      </c>
      <c r="M13" s="62">
        <f t="shared" ca="1" si="0"/>
        <v>1719</v>
      </c>
    </row>
    <row r="14" spans="1:13" s="50" customFormat="1" ht="23.1" hidden="1" customHeight="1">
      <c r="A14" s="51">
        <v>12</v>
      </c>
      <c r="B14" s="52" t="s">
        <v>35</v>
      </c>
      <c r="C14" s="53" t="s">
        <v>36</v>
      </c>
      <c r="D14" s="54">
        <v>699.38</v>
      </c>
      <c r="E14" s="54">
        <v>679.01</v>
      </c>
      <c r="F14" s="54">
        <v>20.37</v>
      </c>
      <c r="G14" s="56">
        <f t="shared" si="1"/>
        <v>2.9999558180291899E-2</v>
      </c>
      <c r="H14" s="57">
        <v>42517</v>
      </c>
      <c r="I14" s="57">
        <v>42517</v>
      </c>
      <c r="J14" s="45" t="s">
        <v>16</v>
      </c>
      <c r="K14" s="138" t="s">
        <v>17</v>
      </c>
      <c r="L14" s="139">
        <v>42586</v>
      </c>
      <c r="M14" s="62">
        <f t="shared" ca="1" si="0"/>
        <v>1711</v>
      </c>
    </row>
    <row r="15" spans="1:13" s="50" customFormat="1" ht="23.1" hidden="1" customHeight="1">
      <c r="A15" s="51">
        <v>13</v>
      </c>
      <c r="B15" s="52" t="s">
        <v>37</v>
      </c>
      <c r="C15" s="53" t="s">
        <v>38</v>
      </c>
      <c r="D15" s="130">
        <v>50000</v>
      </c>
      <c r="E15" s="130">
        <v>47169.81</v>
      </c>
      <c r="F15" s="130">
        <v>2830.19</v>
      </c>
      <c r="G15" s="131">
        <f t="shared" si="1"/>
        <v>6.0000029680000802E-2</v>
      </c>
      <c r="H15" s="132">
        <v>42527</v>
      </c>
      <c r="I15" s="132">
        <v>42528</v>
      </c>
      <c r="J15" s="141" t="s">
        <v>16</v>
      </c>
      <c r="K15" s="141" t="s">
        <v>39</v>
      </c>
      <c r="L15" s="139">
        <v>42586</v>
      </c>
      <c r="M15" s="62">
        <f t="shared" ca="1" si="0"/>
        <v>1701</v>
      </c>
    </row>
    <row r="16" spans="1:13" s="50" customFormat="1" ht="23.1" hidden="1" customHeight="1">
      <c r="A16" s="51">
        <v>14</v>
      </c>
      <c r="B16" s="52" t="s">
        <v>40</v>
      </c>
      <c r="C16" s="53" t="s">
        <v>41</v>
      </c>
      <c r="D16" s="54">
        <v>100000</v>
      </c>
      <c r="E16" s="54">
        <v>94339.62</v>
      </c>
      <c r="F16" s="54">
        <v>5660.38</v>
      </c>
      <c r="G16" s="56">
        <f t="shared" si="1"/>
        <v>6.0000029680000802E-2</v>
      </c>
      <c r="H16" s="57">
        <v>42527</v>
      </c>
      <c r="I16" s="57">
        <v>42528</v>
      </c>
      <c r="J16" s="45" t="s">
        <v>16</v>
      </c>
      <c r="K16" s="138" t="s">
        <v>42</v>
      </c>
      <c r="L16" s="142">
        <v>42587</v>
      </c>
      <c r="M16" s="62">
        <f t="shared" ca="1" si="0"/>
        <v>1701</v>
      </c>
    </row>
    <row r="17" spans="1:13" s="50" customFormat="1" ht="23.1" hidden="1" customHeight="1">
      <c r="A17" s="51">
        <v>15</v>
      </c>
      <c r="B17" s="52" t="s">
        <v>40</v>
      </c>
      <c r="C17" s="53" t="s">
        <v>43</v>
      </c>
      <c r="D17" s="54">
        <v>8354</v>
      </c>
      <c r="E17" s="54">
        <v>7881.13</v>
      </c>
      <c r="F17" s="54">
        <v>472.87</v>
      </c>
      <c r="G17" s="56">
        <f t="shared" si="1"/>
        <v>6.0000279147787203E-2</v>
      </c>
      <c r="H17" s="57">
        <v>42527</v>
      </c>
      <c r="I17" s="57">
        <v>42528</v>
      </c>
      <c r="J17" s="45" t="s">
        <v>16</v>
      </c>
      <c r="K17" s="138" t="s">
        <v>42</v>
      </c>
      <c r="L17" s="142">
        <v>42587</v>
      </c>
      <c r="M17" s="62">
        <f t="shared" ca="1" si="0"/>
        <v>1701</v>
      </c>
    </row>
    <row r="18" spans="1:13" s="50" customFormat="1" ht="23.1" hidden="1" customHeight="1">
      <c r="A18" s="51">
        <v>16</v>
      </c>
      <c r="B18" s="52" t="s">
        <v>44</v>
      </c>
      <c r="C18" s="53" t="s">
        <v>45</v>
      </c>
      <c r="D18" s="54">
        <v>308000</v>
      </c>
      <c r="E18" s="54">
        <v>290566.03999999998</v>
      </c>
      <c r="F18" s="54">
        <v>17433.96</v>
      </c>
      <c r="G18" s="56">
        <f t="shared" si="1"/>
        <v>5.99999917402598E-2</v>
      </c>
      <c r="H18" s="57">
        <v>42538</v>
      </c>
      <c r="I18" s="57">
        <v>42544</v>
      </c>
      <c r="J18" s="45" t="s">
        <v>16</v>
      </c>
      <c r="K18" s="138" t="s">
        <v>42</v>
      </c>
      <c r="L18" s="142">
        <v>42587</v>
      </c>
      <c r="M18" s="62">
        <f t="shared" ca="1" si="0"/>
        <v>1690</v>
      </c>
    </row>
    <row r="19" spans="1:13" s="50" customFormat="1" ht="23.1" hidden="1" customHeight="1">
      <c r="A19" s="51">
        <v>17</v>
      </c>
      <c r="B19" s="52" t="s">
        <v>35</v>
      </c>
      <c r="C19" s="53" t="s">
        <v>46</v>
      </c>
      <c r="D19" s="130">
        <v>546.21</v>
      </c>
      <c r="E19" s="130">
        <v>530.29999999999995</v>
      </c>
      <c r="F19" s="130">
        <v>15.91</v>
      </c>
      <c r="G19" s="131">
        <f t="shared" si="1"/>
        <v>3.0001885725061302E-2</v>
      </c>
      <c r="H19" s="132">
        <v>42544</v>
      </c>
      <c r="I19" s="132">
        <v>42544</v>
      </c>
      <c r="J19" s="141" t="s">
        <v>16</v>
      </c>
      <c r="K19" s="141" t="s">
        <v>39</v>
      </c>
      <c r="L19" s="139">
        <v>42586</v>
      </c>
      <c r="M19" s="62">
        <f t="shared" ca="1" si="0"/>
        <v>1684</v>
      </c>
    </row>
    <row r="20" spans="1:13" s="50" customFormat="1" ht="23.1" hidden="1" customHeight="1">
      <c r="A20" s="51">
        <v>18</v>
      </c>
      <c r="B20" s="52" t="s">
        <v>47</v>
      </c>
      <c r="C20" s="53" t="s">
        <v>48</v>
      </c>
      <c r="D20" s="54">
        <v>100000</v>
      </c>
      <c r="E20" s="54">
        <v>94339.62</v>
      </c>
      <c r="F20" s="54">
        <v>5660.38</v>
      </c>
      <c r="G20" s="56">
        <f t="shared" si="1"/>
        <v>6.0000029680000802E-2</v>
      </c>
      <c r="H20" s="57">
        <v>42548</v>
      </c>
      <c r="I20" s="57">
        <v>42549</v>
      </c>
      <c r="J20" s="45" t="s">
        <v>16</v>
      </c>
      <c r="K20" s="138" t="s">
        <v>42</v>
      </c>
      <c r="L20" s="142">
        <v>42587</v>
      </c>
      <c r="M20" s="62">
        <f t="shared" ca="1" si="0"/>
        <v>1680</v>
      </c>
    </row>
    <row r="21" spans="1:13" s="50" customFormat="1" ht="23.1" hidden="1" customHeight="1">
      <c r="A21" s="51">
        <v>19</v>
      </c>
      <c r="B21" s="52" t="s">
        <v>47</v>
      </c>
      <c r="C21" s="53" t="s">
        <v>49</v>
      </c>
      <c r="D21" s="54">
        <v>100000</v>
      </c>
      <c r="E21" s="54">
        <v>94339.62</v>
      </c>
      <c r="F21" s="54">
        <v>5660.38</v>
      </c>
      <c r="G21" s="56">
        <f t="shared" si="1"/>
        <v>6.0000029680000802E-2</v>
      </c>
      <c r="H21" s="57">
        <v>42548</v>
      </c>
      <c r="I21" s="57">
        <v>42549</v>
      </c>
      <c r="J21" s="45" t="s">
        <v>16</v>
      </c>
      <c r="K21" s="138" t="s">
        <v>42</v>
      </c>
      <c r="L21" s="142">
        <v>42587</v>
      </c>
      <c r="M21" s="62">
        <f t="shared" ca="1" si="0"/>
        <v>1680</v>
      </c>
    </row>
    <row r="22" spans="1:13" s="50" customFormat="1" ht="23.1" hidden="1" customHeight="1">
      <c r="A22" s="51">
        <v>20</v>
      </c>
      <c r="B22" s="52" t="s">
        <v>47</v>
      </c>
      <c r="C22" s="53" t="s">
        <v>50</v>
      </c>
      <c r="D22" s="54">
        <v>28990</v>
      </c>
      <c r="E22" s="54">
        <v>27349.06</v>
      </c>
      <c r="F22" s="54">
        <v>1640.94</v>
      </c>
      <c r="G22" s="56">
        <f t="shared" si="1"/>
        <v>5.9999868368419203E-2</v>
      </c>
      <c r="H22" s="57">
        <v>42548</v>
      </c>
      <c r="I22" s="57">
        <v>42549</v>
      </c>
      <c r="J22" s="45" t="s">
        <v>16</v>
      </c>
      <c r="K22" s="138" t="s">
        <v>42</v>
      </c>
      <c r="L22" s="142">
        <v>42587</v>
      </c>
      <c r="M22" s="62">
        <f t="shared" ca="1" si="0"/>
        <v>1680</v>
      </c>
    </row>
    <row r="23" spans="1:13" s="50" customFormat="1" ht="23.1" hidden="1" customHeight="1">
      <c r="A23" s="51">
        <v>21</v>
      </c>
      <c r="B23" s="52" t="s">
        <v>51</v>
      </c>
      <c r="C23" s="53" t="s">
        <v>52</v>
      </c>
      <c r="D23" s="130">
        <v>6023.3</v>
      </c>
      <c r="E23" s="130">
        <v>5148.12</v>
      </c>
      <c r="F23" s="130">
        <v>875.18</v>
      </c>
      <c r="G23" s="131">
        <f t="shared" si="1"/>
        <v>0.169999922301733</v>
      </c>
      <c r="H23" s="132">
        <v>42549</v>
      </c>
      <c r="I23" s="132">
        <v>42549</v>
      </c>
      <c r="J23" s="141" t="s">
        <v>16</v>
      </c>
      <c r="K23" s="141" t="s">
        <v>39</v>
      </c>
      <c r="L23" s="139">
        <v>42586</v>
      </c>
      <c r="M23" s="62">
        <f t="shared" ca="1" si="0"/>
        <v>1679</v>
      </c>
    </row>
    <row r="24" spans="1:13" s="50" customFormat="1" ht="23.1" hidden="1" customHeight="1">
      <c r="A24" s="51">
        <v>22</v>
      </c>
      <c r="B24" s="52" t="s">
        <v>53</v>
      </c>
      <c r="C24" s="53" t="s">
        <v>54</v>
      </c>
      <c r="D24" s="54">
        <v>2680</v>
      </c>
      <c r="E24" s="54">
        <v>2528.3000000000002</v>
      </c>
      <c r="F24" s="54">
        <v>151.69999999999999</v>
      </c>
      <c r="G24" s="56">
        <f t="shared" ref="G24:G42" si="2">F24/E24</f>
        <v>6.0000791045366403E-2</v>
      </c>
      <c r="H24" s="57">
        <v>42551</v>
      </c>
      <c r="I24" s="57">
        <v>42555</v>
      </c>
      <c r="J24" s="45" t="s">
        <v>16</v>
      </c>
      <c r="K24" s="138" t="s">
        <v>42</v>
      </c>
      <c r="L24" s="142">
        <v>42587</v>
      </c>
      <c r="M24" s="62">
        <f t="shared" ca="1" si="0"/>
        <v>1677</v>
      </c>
    </row>
    <row r="25" spans="1:13" s="50" customFormat="1" ht="23.1" hidden="1" customHeight="1">
      <c r="A25" s="51">
        <v>23</v>
      </c>
      <c r="B25" s="52" t="s">
        <v>29</v>
      </c>
      <c r="C25" s="53" t="s">
        <v>55</v>
      </c>
      <c r="D25" s="54">
        <v>1826</v>
      </c>
      <c r="E25" s="54">
        <v>1560.68</v>
      </c>
      <c r="F25" s="54">
        <v>265.32</v>
      </c>
      <c r="G25" s="56">
        <f t="shared" si="2"/>
        <v>0.17000281928390201</v>
      </c>
      <c r="H25" s="57">
        <v>42555</v>
      </c>
      <c r="I25" s="57">
        <v>42555</v>
      </c>
      <c r="J25" s="45" t="s">
        <v>16</v>
      </c>
      <c r="K25" s="138" t="s">
        <v>42</v>
      </c>
      <c r="L25" s="142">
        <v>42587</v>
      </c>
      <c r="M25" s="62">
        <f t="shared" ca="1" si="0"/>
        <v>1673</v>
      </c>
    </row>
    <row r="26" spans="1:13" s="50" customFormat="1" ht="23.1" hidden="1" customHeight="1">
      <c r="A26" s="51">
        <v>24</v>
      </c>
      <c r="B26" s="52" t="s">
        <v>51</v>
      </c>
      <c r="C26" s="53" t="s">
        <v>56</v>
      </c>
      <c r="D26" s="54">
        <v>6965.92</v>
      </c>
      <c r="E26" s="54">
        <v>5953.78</v>
      </c>
      <c r="F26" s="54">
        <v>1012.14</v>
      </c>
      <c r="G26" s="56">
        <f t="shared" si="2"/>
        <v>0.16999956330264099</v>
      </c>
      <c r="H26" s="57">
        <v>42564</v>
      </c>
      <c r="I26" s="57">
        <v>42564</v>
      </c>
      <c r="J26" s="45" t="s">
        <v>16</v>
      </c>
      <c r="K26" s="138" t="s">
        <v>42</v>
      </c>
      <c r="L26" s="142">
        <v>42587</v>
      </c>
      <c r="M26" s="62">
        <f t="shared" ca="1" si="0"/>
        <v>1664</v>
      </c>
    </row>
    <row r="27" spans="1:13" s="50" customFormat="1" ht="23.1" hidden="1" customHeight="1">
      <c r="A27" s="51">
        <v>25</v>
      </c>
      <c r="B27" s="52" t="s">
        <v>35</v>
      </c>
      <c r="C27" s="53" t="s">
        <v>57</v>
      </c>
      <c r="D27" s="54">
        <v>1312.06</v>
      </c>
      <c r="E27" s="54">
        <v>1273.8399999999999</v>
      </c>
      <c r="F27" s="54">
        <v>38.22</v>
      </c>
      <c r="G27" s="56">
        <f t="shared" si="2"/>
        <v>3.0003768134145601E-2</v>
      </c>
      <c r="H27" s="57">
        <v>42564</v>
      </c>
      <c r="I27" s="57">
        <v>42564</v>
      </c>
      <c r="J27" s="45" t="s">
        <v>16</v>
      </c>
      <c r="K27" s="138" t="s">
        <v>42</v>
      </c>
      <c r="L27" s="142">
        <v>42587</v>
      </c>
      <c r="M27" s="62">
        <f t="shared" ca="1" si="0"/>
        <v>1664</v>
      </c>
    </row>
    <row r="28" spans="1:13" s="50" customFormat="1" ht="23.1" hidden="1" customHeight="1">
      <c r="A28" s="51">
        <v>26</v>
      </c>
      <c r="B28" s="52" t="s">
        <v>58</v>
      </c>
      <c r="C28" s="53" t="s">
        <v>59</v>
      </c>
      <c r="D28" s="54">
        <v>90000</v>
      </c>
      <c r="E28" s="54">
        <v>87378.64</v>
      </c>
      <c r="F28" s="54">
        <v>2621.36</v>
      </c>
      <c r="G28" s="56">
        <f t="shared" si="2"/>
        <v>3.0000009155555601E-2</v>
      </c>
      <c r="H28" s="57">
        <v>42570</v>
      </c>
      <c r="I28" s="57">
        <v>42571</v>
      </c>
      <c r="J28" s="45" t="s">
        <v>16</v>
      </c>
      <c r="K28" s="138" t="s">
        <v>42</v>
      </c>
      <c r="L28" s="142">
        <v>42587</v>
      </c>
      <c r="M28" s="62">
        <f t="shared" ca="1" si="0"/>
        <v>1658</v>
      </c>
    </row>
    <row r="29" spans="1:13" s="50" customFormat="1" ht="23.1" hidden="1" customHeight="1">
      <c r="A29" s="51">
        <v>27</v>
      </c>
      <c r="B29" s="52" t="s">
        <v>58</v>
      </c>
      <c r="C29" s="53" t="s">
        <v>60</v>
      </c>
      <c r="D29" s="54">
        <v>16838.25</v>
      </c>
      <c r="E29" s="54">
        <v>16347.82</v>
      </c>
      <c r="F29" s="54">
        <v>490.43</v>
      </c>
      <c r="G29" s="56">
        <f t="shared" si="2"/>
        <v>2.9999718616916499E-2</v>
      </c>
      <c r="H29" s="57">
        <v>42570</v>
      </c>
      <c r="I29" s="57">
        <v>42571</v>
      </c>
      <c r="J29" s="45" t="s">
        <v>16</v>
      </c>
      <c r="K29" s="138" t="s">
        <v>42</v>
      </c>
      <c r="L29" s="142">
        <v>42587</v>
      </c>
      <c r="M29" s="62">
        <f t="shared" ca="1" si="0"/>
        <v>1658</v>
      </c>
    </row>
    <row r="30" spans="1:13" s="50" customFormat="1" ht="23.1" hidden="1" customHeight="1">
      <c r="A30" s="51">
        <v>28</v>
      </c>
      <c r="B30" s="52" t="s">
        <v>58</v>
      </c>
      <c r="C30" s="53" t="s">
        <v>61</v>
      </c>
      <c r="D30" s="54">
        <v>10005</v>
      </c>
      <c r="E30" s="54">
        <v>9713.59</v>
      </c>
      <c r="F30" s="54">
        <v>291.41000000000003</v>
      </c>
      <c r="G30" s="56">
        <f t="shared" si="2"/>
        <v>3.0000236781663601E-2</v>
      </c>
      <c r="H30" s="57">
        <v>42570</v>
      </c>
      <c r="I30" s="57">
        <v>42571</v>
      </c>
      <c r="J30" s="45" t="s">
        <v>16</v>
      </c>
      <c r="K30" s="138" t="s">
        <v>42</v>
      </c>
      <c r="L30" s="142">
        <v>42587</v>
      </c>
      <c r="M30" s="62">
        <f t="shared" ca="1" si="0"/>
        <v>1658</v>
      </c>
    </row>
    <row r="31" spans="1:13" s="50" customFormat="1" ht="23.1" hidden="1" customHeight="1">
      <c r="A31" s="51">
        <v>29</v>
      </c>
      <c r="B31" s="52" t="s">
        <v>18</v>
      </c>
      <c r="C31" s="53" t="s">
        <v>62</v>
      </c>
      <c r="D31" s="54">
        <v>1000000</v>
      </c>
      <c r="E31" s="54">
        <v>943396.23</v>
      </c>
      <c r="F31" s="54">
        <v>56603.77</v>
      </c>
      <c r="G31" s="56">
        <f t="shared" si="2"/>
        <v>5.9999995972000002E-2</v>
      </c>
      <c r="H31" s="57">
        <v>42565</v>
      </c>
      <c r="I31" s="57">
        <v>42572</v>
      </c>
      <c r="J31" s="45" t="s">
        <v>16</v>
      </c>
      <c r="K31" s="138" t="s">
        <v>63</v>
      </c>
      <c r="L31" s="142">
        <v>42626</v>
      </c>
      <c r="M31" s="62">
        <f t="shared" ca="1" si="0"/>
        <v>1663</v>
      </c>
    </row>
    <row r="32" spans="1:13" s="50" customFormat="1" ht="23.1" hidden="1" customHeight="1">
      <c r="A32" s="51">
        <v>30</v>
      </c>
      <c r="B32" s="52" t="s">
        <v>18</v>
      </c>
      <c r="C32" s="53" t="s">
        <v>64</v>
      </c>
      <c r="D32" s="54">
        <v>1000000</v>
      </c>
      <c r="E32" s="54">
        <v>943396.23</v>
      </c>
      <c r="F32" s="54">
        <v>56603.77</v>
      </c>
      <c r="G32" s="56">
        <f t="shared" si="2"/>
        <v>5.9999995972000002E-2</v>
      </c>
      <c r="H32" s="57">
        <v>42565</v>
      </c>
      <c r="I32" s="57">
        <v>42572</v>
      </c>
      <c r="J32" s="45" t="s">
        <v>16</v>
      </c>
      <c r="K32" s="138" t="s">
        <v>63</v>
      </c>
      <c r="L32" s="142">
        <v>42626</v>
      </c>
      <c r="M32" s="62">
        <f t="shared" ca="1" si="0"/>
        <v>1663</v>
      </c>
    </row>
    <row r="33" spans="1:15" s="50" customFormat="1" ht="23.1" hidden="1" customHeight="1">
      <c r="A33" s="51">
        <v>31</v>
      </c>
      <c r="B33" s="52" t="s">
        <v>18</v>
      </c>
      <c r="C33" s="53" t="s">
        <v>65</v>
      </c>
      <c r="D33" s="54">
        <v>1000000</v>
      </c>
      <c r="E33" s="54">
        <v>943396.23</v>
      </c>
      <c r="F33" s="54">
        <v>56603.77</v>
      </c>
      <c r="G33" s="56">
        <f t="shared" si="2"/>
        <v>5.9999995972000002E-2</v>
      </c>
      <c r="H33" s="57">
        <v>42565</v>
      </c>
      <c r="I33" s="57">
        <v>42572</v>
      </c>
      <c r="J33" s="45" t="s">
        <v>16</v>
      </c>
      <c r="K33" s="138" t="s">
        <v>63</v>
      </c>
      <c r="L33" s="142">
        <v>42626</v>
      </c>
      <c r="M33" s="62">
        <f t="shared" ca="1" si="0"/>
        <v>1663</v>
      </c>
    </row>
    <row r="34" spans="1:15" s="50" customFormat="1" ht="23.1" hidden="1" customHeight="1">
      <c r="A34" s="51">
        <v>32</v>
      </c>
      <c r="B34" s="52" t="s">
        <v>58</v>
      </c>
      <c r="C34" s="53" t="s">
        <v>66</v>
      </c>
      <c r="D34" s="54">
        <v>887.5</v>
      </c>
      <c r="E34" s="54">
        <v>861.65</v>
      </c>
      <c r="F34" s="54">
        <v>25.85</v>
      </c>
      <c r="G34" s="56">
        <f t="shared" si="2"/>
        <v>3.00005802820171E-2</v>
      </c>
      <c r="H34" s="57">
        <v>42572</v>
      </c>
      <c r="I34" s="57">
        <v>42573</v>
      </c>
      <c r="J34" s="45" t="s">
        <v>16</v>
      </c>
      <c r="K34" s="138" t="s">
        <v>42</v>
      </c>
      <c r="L34" s="142">
        <v>42587</v>
      </c>
      <c r="M34" s="62">
        <f t="shared" ca="1" si="0"/>
        <v>1656</v>
      </c>
    </row>
    <row r="35" spans="1:15" s="50" customFormat="1" ht="23.1" hidden="1" customHeight="1">
      <c r="A35" s="51">
        <v>33</v>
      </c>
      <c r="B35" s="52" t="s">
        <v>67</v>
      </c>
      <c r="C35" s="53" t="s">
        <v>68</v>
      </c>
      <c r="D35" s="54">
        <v>160000</v>
      </c>
      <c r="E35" s="54">
        <v>155339.81</v>
      </c>
      <c r="F35" s="54">
        <v>4660.1899999999996</v>
      </c>
      <c r="G35" s="56">
        <f t="shared" si="2"/>
        <v>2.9999972318750699E-2</v>
      </c>
      <c r="H35" s="57">
        <v>42509</v>
      </c>
      <c r="I35" s="57">
        <v>42583</v>
      </c>
      <c r="J35" s="45" t="s">
        <v>16</v>
      </c>
      <c r="K35" s="138" t="s">
        <v>63</v>
      </c>
      <c r="L35" s="142">
        <v>42626</v>
      </c>
      <c r="M35" s="62">
        <f t="shared" ca="1" si="0"/>
        <v>1719</v>
      </c>
    </row>
    <row r="36" spans="1:15" s="50" customFormat="1" ht="23.1" hidden="1" customHeight="1">
      <c r="A36" s="51">
        <v>34</v>
      </c>
      <c r="B36" s="52" t="s">
        <v>69</v>
      </c>
      <c r="C36" s="53" t="s">
        <v>70</v>
      </c>
      <c r="D36" s="54">
        <v>100000</v>
      </c>
      <c r="E36" s="54">
        <v>94339.62</v>
      </c>
      <c r="F36" s="54">
        <v>5660.38</v>
      </c>
      <c r="G36" s="56">
        <f t="shared" si="2"/>
        <v>6.0000029680000802E-2</v>
      </c>
      <c r="H36" s="57">
        <v>42576</v>
      </c>
      <c r="I36" s="57">
        <v>42583</v>
      </c>
      <c r="J36" s="45" t="s">
        <v>16</v>
      </c>
      <c r="K36" s="138" t="s">
        <v>63</v>
      </c>
      <c r="L36" s="142">
        <v>42626</v>
      </c>
      <c r="M36" s="62">
        <f t="shared" ref="M36:M43" ca="1" si="3">DATE(YEAR(NOW()),MONTH(NOW()),DAY(NOW()))-H36</f>
        <v>1652</v>
      </c>
    </row>
    <row r="37" spans="1:15" s="50" customFormat="1" ht="23.1" hidden="1" customHeight="1">
      <c r="A37" s="51">
        <v>35</v>
      </c>
      <c r="B37" s="52" t="s">
        <v>69</v>
      </c>
      <c r="C37" s="53" t="s">
        <v>71</v>
      </c>
      <c r="D37" s="54">
        <v>30000</v>
      </c>
      <c r="E37" s="54">
        <v>28301.89</v>
      </c>
      <c r="F37" s="54">
        <v>1698.11</v>
      </c>
      <c r="G37" s="56">
        <f t="shared" si="2"/>
        <v>5.9999879866680303E-2</v>
      </c>
      <c r="H37" s="57">
        <v>42576</v>
      </c>
      <c r="I37" s="57">
        <v>42583</v>
      </c>
      <c r="J37" s="45" t="s">
        <v>16</v>
      </c>
      <c r="K37" s="138" t="s">
        <v>63</v>
      </c>
      <c r="L37" s="142">
        <v>42626</v>
      </c>
      <c r="M37" s="62">
        <f t="shared" ca="1" si="3"/>
        <v>1652</v>
      </c>
    </row>
    <row r="38" spans="1:15" s="50" customFormat="1" ht="23.1" hidden="1" customHeight="1">
      <c r="A38" s="51">
        <v>36</v>
      </c>
      <c r="B38" s="52" t="s">
        <v>21</v>
      </c>
      <c r="C38" s="53" t="s">
        <v>72</v>
      </c>
      <c r="D38" s="54">
        <v>100000</v>
      </c>
      <c r="E38" s="54">
        <v>94339.62</v>
      </c>
      <c r="F38" s="54">
        <v>5660.38</v>
      </c>
      <c r="G38" s="56">
        <f t="shared" si="2"/>
        <v>6.0000029680000802E-2</v>
      </c>
      <c r="H38" s="57">
        <v>42573</v>
      </c>
      <c r="I38" s="57">
        <v>42583</v>
      </c>
      <c r="J38" s="45" t="s">
        <v>16</v>
      </c>
      <c r="K38" s="138" t="s">
        <v>63</v>
      </c>
      <c r="L38" s="142">
        <v>42626</v>
      </c>
      <c r="M38" s="62">
        <f t="shared" ca="1" si="3"/>
        <v>1655</v>
      </c>
    </row>
    <row r="39" spans="1:15" s="50" customFormat="1" ht="23.1" hidden="1" customHeight="1">
      <c r="A39" s="51">
        <v>37</v>
      </c>
      <c r="B39" s="52" t="s">
        <v>21</v>
      </c>
      <c r="C39" s="53" t="s">
        <v>73</v>
      </c>
      <c r="D39" s="54">
        <v>100000</v>
      </c>
      <c r="E39" s="54">
        <v>94339.62</v>
      </c>
      <c r="F39" s="54">
        <v>5660.38</v>
      </c>
      <c r="G39" s="56">
        <f t="shared" si="2"/>
        <v>6.0000029680000802E-2</v>
      </c>
      <c r="H39" s="57">
        <v>42573</v>
      </c>
      <c r="I39" s="57">
        <v>42583</v>
      </c>
      <c r="J39" s="45" t="s">
        <v>16</v>
      </c>
      <c r="K39" s="138" t="s">
        <v>63</v>
      </c>
      <c r="L39" s="142">
        <v>42626</v>
      </c>
      <c r="M39" s="62">
        <f t="shared" ca="1" si="3"/>
        <v>1655</v>
      </c>
    </row>
    <row r="40" spans="1:15" s="50" customFormat="1" ht="23.1" hidden="1" customHeight="1">
      <c r="A40" s="51">
        <v>38</v>
      </c>
      <c r="B40" s="52" t="s">
        <v>21</v>
      </c>
      <c r="C40" s="53" t="s">
        <v>74</v>
      </c>
      <c r="D40" s="54">
        <v>100000</v>
      </c>
      <c r="E40" s="54">
        <v>94339.62</v>
      </c>
      <c r="F40" s="54">
        <v>5660.38</v>
      </c>
      <c r="G40" s="56">
        <f t="shared" si="2"/>
        <v>6.0000029680000802E-2</v>
      </c>
      <c r="H40" s="57">
        <v>42573</v>
      </c>
      <c r="I40" s="57">
        <v>42583</v>
      </c>
      <c r="J40" s="45" t="s">
        <v>16</v>
      </c>
      <c r="K40" s="138" t="s">
        <v>63</v>
      </c>
      <c r="L40" s="142">
        <v>42626</v>
      </c>
      <c r="M40" s="62">
        <f t="shared" ca="1" si="3"/>
        <v>1655</v>
      </c>
    </row>
    <row r="41" spans="1:15" s="50" customFormat="1" ht="23.1" hidden="1" customHeight="1">
      <c r="A41" s="51">
        <v>39</v>
      </c>
      <c r="B41" s="52" t="s">
        <v>21</v>
      </c>
      <c r="C41" s="53" t="s">
        <v>75</v>
      </c>
      <c r="D41" s="54">
        <v>100000</v>
      </c>
      <c r="E41" s="54">
        <v>94339.62</v>
      </c>
      <c r="F41" s="54">
        <v>5660.38</v>
      </c>
      <c r="G41" s="56">
        <f t="shared" si="2"/>
        <v>6.0000029680000802E-2</v>
      </c>
      <c r="H41" s="57">
        <v>42573</v>
      </c>
      <c r="I41" s="57">
        <v>42583</v>
      </c>
      <c r="J41" s="45" t="s">
        <v>16</v>
      </c>
      <c r="K41" s="138" t="s">
        <v>63</v>
      </c>
      <c r="L41" s="142">
        <v>42626</v>
      </c>
      <c r="M41" s="62">
        <f t="shared" ca="1" si="3"/>
        <v>1655</v>
      </c>
    </row>
    <row r="42" spans="1:15" s="50" customFormat="1" ht="23.1" hidden="1" customHeight="1">
      <c r="A42" s="51">
        <v>40</v>
      </c>
      <c r="B42" s="52" t="s">
        <v>18</v>
      </c>
      <c r="C42" s="53" t="s">
        <v>76</v>
      </c>
      <c r="D42" s="54">
        <v>50000</v>
      </c>
      <c r="E42" s="54">
        <v>47169.81</v>
      </c>
      <c r="F42" s="54">
        <v>2830.19</v>
      </c>
      <c r="G42" s="56">
        <f t="shared" si="2"/>
        <v>6.0000029680000802E-2</v>
      </c>
      <c r="H42" s="57">
        <v>42572</v>
      </c>
      <c r="I42" s="57">
        <v>42584</v>
      </c>
      <c r="J42" s="45" t="s">
        <v>16</v>
      </c>
      <c r="K42" s="138" t="s">
        <v>63</v>
      </c>
      <c r="L42" s="142">
        <v>42626</v>
      </c>
      <c r="M42" s="62">
        <f t="shared" ca="1" si="3"/>
        <v>1656</v>
      </c>
    </row>
    <row r="43" spans="1:15" s="50" customFormat="1" ht="23.1" hidden="1" customHeight="1">
      <c r="A43" s="51">
        <v>41</v>
      </c>
      <c r="B43" s="52" t="s">
        <v>77</v>
      </c>
      <c r="C43" s="53" t="s">
        <v>78</v>
      </c>
      <c r="D43" s="54">
        <v>4272</v>
      </c>
      <c r="E43" s="54">
        <v>3651.28</v>
      </c>
      <c r="F43" s="54">
        <v>620.72</v>
      </c>
      <c r="G43" s="56">
        <f t="shared" ref="G43:G52" si="4">F43/E43</f>
        <v>0.17000065730374</v>
      </c>
      <c r="H43" s="57">
        <v>42584</v>
      </c>
      <c r="I43" s="57">
        <v>42586</v>
      </c>
      <c r="J43" s="45" t="s">
        <v>16</v>
      </c>
      <c r="K43" s="138" t="s">
        <v>63</v>
      </c>
      <c r="L43" s="142">
        <v>42626</v>
      </c>
      <c r="M43" s="62">
        <f t="shared" ca="1" si="3"/>
        <v>1644</v>
      </c>
    </row>
    <row r="44" spans="1:15" s="50" customFormat="1" ht="23.1" hidden="1" customHeight="1">
      <c r="A44" s="51">
        <v>42</v>
      </c>
      <c r="B44" s="52" t="s">
        <v>77</v>
      </c>
      <c r="C44" s="53" t="s">
        <v>79</v>
      </c>
      <c r="D44" s="54">
        <v>10000</v>
      </c>
      <c r="E44" s="54">
        <v>8547.01</v>
      </c>
      <c r="F44" s="54">
        <v>1452.99</v>
      </c>
      <c r="G44" s="56">
        <f t="shared" si="4"/>
        <v>0.16999980110003399</v>
      </c>
      <c r="H44" s="57">
        <v>42584</v>
      </c>
      <c r="I44" s="57">
        <v>42586</v>
      </c>
      <c r="J44" s="45" t="s">
        <v>16</v>
      </c>
      <c r="K44" s="138" t="s">
        <v>63</v>
      </c>
      <c r="L44" s="142">
        <v>42626</v>
      </c>
      <c r="M44" s="62">
        <f t="shared" ref="M44:M54" ca="1" si="5">DATE(YEAR(NOW()),MONTH(NOW()),DAY(NOW()))-H44</f>
        <v>1644</v>
      </c>
    </row>
    <row r="45" spans="1:15" s="50" customFormat="1" ht="23.1" hidden="1" customHeight="1">
      <c r="A45" s="51">
        <v>43</v>
      </c>
      <c r="B45" s="52" t="s">
        <v>80</v>
      </c>
      <c r="C45" s="53" t="s">
        <v>81</v>
      </c>
      <c r="D45" s="54">
        <v>107</v>
      </c>
      <c r="E45" s="54">
        <v>91.45</v>
      </c>
      <c r="F45" s="54">
        <v>15.55</v>
      </c>
      <c r="G45" s="56">
        <f t="shared" si="4"/>
        <v>0.17003827227993401</v>
      </c>
      <c r="H45" s="57">
        <v>42559</v>
      </c>
      <c r="I45" s="57">
        <v>42586</v>
      </c>
      <c r="J45" s="45" t="s">
        <v>16</v>
      </c>
      <c r="K45" s="138" t="s">
        <v>63</v>
      </c>
      <c r="L45" s="142">
        <v>42626</v>
      </c>
      <c r="M45" s="62">
        <f t="shared" ca="1" si="5"/>
        <v>1669</v>
      </c>
      <c r="O45" s="50" t="s">
        <v>82</v>
      </c>
    </row>
    <row r="46" spans="1:15" s="50" customFormat="1" ht="23.1" hidden="1" customHeight="1">
      <c r="A46" s="51">
        <v>44</v>
      </c>
      <c r="B46" s="52" t="s">
        <v>80</v>
      </c>
      <c r="C46" s="53" t="s">
        <v>83</v>
      </c>
      <c r="D46" s="54">
        <v>99.8</v>
      </c>
      <c r="E46" s="54">
        <v>85.3</v>
      </c>
      <c r="F46" s="54">
        <v>14.5</v>
      </c>
      <c r="G46" s="56">
        <f t="shared" si="4"/>
        <v>0.16998827667057401</v>
      </c>
      <c r="H46" s="57">
        <v>42566</v>
      </c>
      <c r="I46" s="57">
        <v>42586</v>
      </c>
      <c r="J46" s="45" t="s">
        <v>16</v>
      </c>
      <c r="K46" s="138" t="s">
        <v>63</v>
      </c>
      <c r="L46" s="142">
        <v>42626</v>
      </c>
      <c r="M46" s="62">
        <f t="shared" ca="1" si="5"/>
        <v>1662</v>
      </c>
    </row>
    <row r="47" spans="1:15" s="50" customFormat="1" ht="23.1" hidden="1" customHeight="1">
      <c r="A47" s="51">
        <v>45</v>
      </c>
      <c r="B47" s="52" t="s">
        <v>80</v>
      </c>
      <c r="C47" s="53" t="s">
        <v>84</v>
      </c>
      <c r="D47" s="54">
        <v>221.4</v>
      </c>
      <c r="E47" s="54">
        <v>189.23</v>
      </c>
      <c r="F47" s="54">
        <v>32.17</v>
      </c>
      <c r="G47" s="56">
        <f t="shared" si="4"/>
        <v>0.170004756116895</v>
      </c>
      <c r="H47" s="57">
        <v>42576</v>
      </c>
      <c r="I47" s="57">
        <v>42586</v>
      </c>
      <c r="J47" s="45" t="s">
        <v>16</v>
      </c>
      <c r="K47" s="138" t="s">
        <v>63</v>
      </c>
      <c r="L47" s="142">
        <v>42626</v>
      </c>
      <c r="M47" s="62">
        <f t="shared" ca="1" si="5"/>
        <v>1652</v>
      </c>
    </row>
    <row r="48" spans="1:15" s="50" customFormat="1" ht="23.1" hidden="1" customHeight="1">
      <c r="A48" s="51">
        <v>46</v>
      </c>
      <c r="B48" s="52" t="s">
        <v>85</v>
      </c>
      <c r="C48" s="53" t="s">
        <v>86</v>
      </c>
      <c r="D48" s="54">
        <v>357.4</v>
      </c>
      <c r="E48" s="54">
        <v>305.45</v>
      </c>
      <c r="F48" s="54">
        <v>51.95</v>
      </c>
      <c r="G48" s="56">
        <f t="shared" si="4"/>
        <v>0.17007693566868601</v>
      </c>
      <c r="H48" s="57">
        <v>42577</v>
      </c>
      <c r="I48" s="57">
        <v>42586</v>
      </c>
      <c r="J48" s="45" t="s">
        <v>16</v>
      </c>
      <c r="K48" s="138" t="s">
        <v>63</v>
      </c>
      <c r="L48" s="142">
        <v>42626</v>
      </c>
      <c r="M48" s="62">
        <f t="shared" ca="1" si="5"/>
        <v>1651</v>
      </c>
    </row>
    <row r="49" spans="1:13" s="50" customFormat="1" ht="23.1" hidden="1" customHeight="1">
      <c r="A49" s="51">
        <v>47</v>
      </c>
      <c r="B49" s="52" t="s">
        <v>80</v>
      </c>
      <c r="C49" s="53" t="s">
        <v>87</v>
      </c>
      <c r="D49" s="54">
        <v>122.8</v>
      </c>
      <c r="E49" s="54">
        <v>104.96</v>
      </c>
      <c r="F49" s="54">
        <v>17.84</v>
      </c>
      <c r="G49" s="56">
        <f t="shared" si="4"/>
        <v>0.16996951219512199</v>
      </c>
      <c r="H49" s="57">
        <v>42579</v>
      </c>
      <c r="I49" s="57">
        <v>42586</v>
      </c>
      <c r="J49" s="45" t="s">
        <v>16</v>
      </c>
      <c r="K49" s="138" t="s">
        <v>63</v>
      </c>
      <c r="L49" s="142">
        <v>42626</v>
      </c>
      <c r="M49" s="62">
        <f t="shared" ca="1" si="5"/>
        <v>1649</v>
      </c>
    </row>
    <row r="50" spans="1:13" s="25" customFormat="1" ht="23.1" hidden="1" customHeight="1">
      <c r="A50" s="51">
        <v>48</v>
      </c>
      <c r="B50" s="32" t="s">
        <v>88</v>
      </c>
      <c r="C50" s="33" t="s">
        <v>89</v>
      </c>
      <c r="D50" s="34">
        <v>9500</v>
      </c>
      <c r="E50" s="34">
        <v>8119.66</v>
      </c>
      <c r="F50" s="34">
        <v>1380.34</v>
      </c>
      <c r="G50" s="35">
        <f t="shared" si="4"/>
        <v>0.169999729052694</v>
      </c>
      <c r="H50" s="36">
        <v>42587</v>
      </c>
      <c r="I50" s="36">
        <v>42590</v>
      </c>
      <c r="J50" s="45" t="s">
        <v>16</v>
      </c>
      <c r="K50" s="45" t="s">
        <v>90</v>
      </c>
      <c r="L50" s="143">
        <v>42662</v>
      </c>
      <c r="M50" s="48">
        <f t="shared" ca="1" si="5"/>
        <v>1641</v>
      </c>
    </row>
    <row r="51" spans="1:13" s="50" customFormat="1" ht="23.1" hidden="1" customHeight="1">
      <c r="A51" s="51">
        <v>49</v>
      </c>
      <c r="B51" s="133" t="s">
        <v>51</v>
      </c>
      <c r="C51" s="134" t="s">
        <v>91</v>
      </c>
      <c r="D51" s="59">
        <v>13433.34</v>
      </c>
      <c r="E51" s="59">
        <v>11481.49</v>
      </c>
      <c r="F51" s="59">
        <v>1951.85</v>
      </c>
      <c r="G51" s="135">
        <f t="shared" si="4"/>
        <v>0.169999712580858</v>
      </c>
      <c r="H51" s="136">
        <v>42592</v>
      </c>
      <c r="I51" s="136">
        <v>42592</v>
      </c>
      <c r="J51" s="144" t="s">
        <v>16</v>
      </c>
      <c r="K51" s="144" t="s">
        <v>63</v>
      </c>
      <c r="L51" s="142">
        <v>42662</v>
      </c>
      <c r="M51" s="62">
        <f t="shared" ca="1" si="5"/>
        <v>1636</v>
      </c>
    </row>
    <row r="52" spans="1:13" s="50" customFormat="1" ht="23.1" hidden="1" customHeight="1">
      <c r="A52" s="51">
        <v>50</v>
      </c>
      <c r="B52" s="52" t="s">
        <v>92</v>
      </c>
      <c r="C52" s="53" t="s">
        <v>93</v>
      </c>
      <c r="D52" s="54">
        <v>4980</v>
      </c>
      <c r="E52" s="54">
        <v>4256.41</v>
      </c>
      <c r="F52" s="54">
        <v>723.59</v>
      </c>
      <c r="G52" s="56">
        <f t="shared" si="4"/>
        <v>0.170000070481932</v>
      </c>
      <c r="H52" s="57">
        <v>42593</v>
      </c>
      <c r="I52" s="57">
        <v>42593</v>
      </c>
      <c r="J52" s="45" t="s">
        <v>16</v>
      </c>
      <c r="K52" s="138" t="s">
        <v>63</v>
      </c>
      <c r="L52" s="142">
        <v>42626</v>
      </c>
      <c r="M52" s="62">
        <f t="shared" ca="1" si="5"/>
        <v>1635</v>
      </c>
    </row>
    <row r="53" spans="1:13" s="50" customFormat="1" ht="23.1" hidden="1" customHeight="1">
      <c r="A53" s="51">
        <v>51</v>
      </c>
      <c r="B53" s="52" t="s">
        <v>35</v>
      </c>
      <c r="C53" s="53" t="s">
        <v>94</v>
      </c>
      <c r="D53" s="54">
        <v>9776.8700000000008</v>
      </c>
      <c r="E53" s="54">
        <v>9492.11</v>
      </c>
      <c r="F53" s="54">
        <v>284.76</v>
      </c>
      <c r="G53" s="56">
        <f t="shared" ref="G53:G62" si="6">F53/E53</f>
        <v>2.9999652342840501E-2</v>
      </c>
      <c r="H53" s="57">
        <v>42600</v>
      </c>
      <c r="I53" s="57">
        <v>42600</v>
      </c>
      <c r="J53" s="45" t="s">
        <v>16</v>
      </c>
      <c r="K53" s="138" t="s">
        <v>63</v>
      </c>
      <c r="L53" s="142">
        <v>42626</v>
      </c>
      <c r="M53" s="62">
        <f t="shared" ca="1" si="5"/>
        <v>1628</v>
      </c>
    </row>
    <row r="54" spans="1:13" s="50" customFormat="1" ht="23.1" hidden="1" customHeight="1">
      <c r="A54" s="51">
        <v>52</v>
      </c>
      <c r="B54" s="52" t="s">
        <v>95</v>
      </c>
      <c r="C54" s="53" t="s">
        <v>96</v>
      </c>
      <c r="D54" s="54">
        <v>3569</v>
      </c>
      <c r="E54" s="54">
        <v>3050.43</v>
      </c>
      <c r="F54" s="54">
        <v>518.57000000000005</v>
      </c>
      <c r="G54" s="56">
        <f t="shared" si="6"/>
        <v>0.16999898374983199</v>
      </c>
      <c r="H54" s="57">
        <v>42586</v>
      </c>
      <c r="I54" s="57">
        <v>42601</v>
      </c>
      <c r="J54" s="45" t="s">
        <v>16</v>
      </c>
      <c r="K54" s="138" t="s">
        <v>90</v>
      </c>
      <c r="L54" s="142">
        <v>42662</v>
      </c>
      <c r="M54" s="62">
        <f t="shared" ca="1" si="5"/>
        <v>1642</v>
      </c>
    </row>
    <row r="55" spans="1:13" s="50" customFormat="1" ht="23.1" hidden="1" customHeight="1">
      <c r="A55" s="51">
        <v>53</v>
      </c>
      <c r="B55" s="52" t="s">
        <v>18</v>
      </c>
      <c r="C55" s="53" t="s">
        <v>97</v>
      </c>
      <c r="D55" s="54">
        <v>1000000</v>
      </c>
      <c r="E55" s="54">
        <v>943396.23</v>
      </c>
      <c r="F55" s="54">
        <v>56603.77</v>
      </c>
      <c r="G55" s="56">
        <f t="shared" si="6"/>
        <v>5.9999995972000002E-2</v>
      </c>
      <c r="H55" s="57">
        <v>42590</v>
      </c>
      <c r="I55" s="57">
        <v>42605</v>
      </c>
      <c r="J55" s="45" t="s">
        <v>16</v>
      </c>
      <c r="K55" s="138" t="s">
        <v>90</v>
      </c>
      <c r="L55" s="142">
        <v>42662</v>
      </c>
      <c r="M55" s="62">
        <f t="shared" ref="M55:M61" ca="1" si="7">DATE(YEAR(NOW()),MONTH(NOW()),DAY(NOW()))-H55</f>
        <v>1638</v>
      </c>
    </row>
    <row r="56" spans="1:13" s="50" customFormat="1" ht="23.1" hidden="1" customHeight="1">
      <c r="A56" s="51">
        <v>54</v>
      </c>
      <c r="B56" s="52" t="s">
        <v>18</v>
      </c>
      <c r="C56" s="53" t="s">
        <v>98</v>
      </c>
      <c r="D56" s="54">
        <v>1000000</v>
      </c>
      <c r="E56" s="54">
        <v>943396.23</v>
      </c>
      <c r="F56" s="54">
        <v>56603.77</v>
      </c>
      <c r="G56" s="56">
        <f t="shared" si="6"/>
        <v>5.9999995972000002E-2</v>
      </c>
      <c r="H56" s="57">
        <v>42590</v>
      </c>
      <c r="I56" s="57">
        <v>42605</v>
      </c>
      <c r="J56" s="45" t="s">
        <v>16</v>
      </c>
      <c r="K56" s="138" t="s">
        <v>90</v>
      </c>
      <c r="L56" s="142">
        <v>42662</v>
      </c>
      <c r="M56" s="62">
        <f t="shared" ca="1" si="7"/>
        <v>1638</v>
      </c>
    </row>
    <row r="57" spans="1:13" s="50" customFormat="1" ht="23.1" hidden="1" customHeight="1">
      <c r="A57" s="51">
        <v>55</v>
      </c>
      <c r="B57" s="52" t="s">
        <v>18</v>
      </c>
      <c r="C57" s="53" t="s">
        <v>99</v>
      </c>
      <c r="D57" s="54">
        <v>1000000</v>
      </c>
      <c r="E57" s="54">
        <v>943396.23</v>
      </c>
      <c r="F57" s="54">
        <v>56603.77</v>
      </c>
      <c r="G57" s="56">
        <f t="shared" si="6"/>
        <v>5.9999995972000002E-2</v>
      </c>
      <c r="H57" s="57">
        <v>42590</v>
      </c>
      <c r="I57" s="57">
        <v>42605</v>
      </c>
      <c r="J57" s="45" t="s">
        <v>16</v>
      </c>
      <c r="K57" s="138" t="s">
        <v>90</v>
      </c>
      <c r="L57" s="142">
        <v>42662</v>
      </c>
      <c r="M57" s="62">
        <f t="shared" ca="1" si="7"/>
        <v>1638</v>
      </c>
    </row>
    <row r="58" spans="1:13" s="50" customFormat="1" ht="23.1" hidden="1" customHeight="1">
      <c r="A58" s="51">
        <v>56</v>
      </c>
      <c r="B58" s="52" t="s">
        <v>18</v>
      </c>
      <c r="C58" s="53" t="s">
        <v>100</v>
      </c>
      <c r="D58" s="54">
        <v>1000000</v>
      </c>
      <c r="E58" s="54">
        <v>943396.23</v>
      </c>
      <c r="F58" s="54">
        <v>56603.77</v>
      </c>
      <c r="G58" s="56">
        <f t="shared" si="6"/>
        <v>5.9999995972000002E-2</v>
      </c>
      <c r="H58" s="57">
        <v>42590</v>
      </c>
      <c r="I58" s="57">
        <v>42605</v>
      </c>
      <c r="J58" s="45" t="s">
        <v>16</v>
      </c>
      <c r="K58" s="138" t="s">
        <v>90</v>
      </c>
      <c r="L58" s="142">
        <v>42662</v>
      </c>
      <c r="M58" s="62">
        <f t="shared" ca="1" si="7"/>
        <v>1638</v>
      </c>
    </row>
    <row r="59" spans="1:13" s="50" customFormat="1" ht="23.1" hidden="1" customHeight="1">
      <c r="A59" s="51">
        <v>57</v>
      </c>
      <c r="B59" s="52" t="s">
        <v>18</v>
      </c>
      <c r="C59" s="53" t="s">
        <v>101</v>
      </c>
      <c r="D59" s="54">
        <v>1000000</v>
      </c>
      <c r="E59" s="54">
        <v>943396.23</v>
      </c>
      <c r="F59" s="54">
        <v>56603.77</v>
      </c>
      <c r="G59" s="56">
        <f t="shared" si="6"/>
        <v>5.9999995972000002E-2</v>
      </c>
      <c r="H59" s="57">
        <v>42590</v>
      </c>
      <c r="I59" s="57">
        <v>42605</v>
      </c>
      <c r="J59" s="45" t="s">
        <v>16</v>
      </c>
      <c r="K59" s="138" t="s">
        <v>90</v>
      </c>
      <c r="L59" s="142">
        <v>42662</v>
      </c>
      <c r="M59" s="62">
        <f t="shared" ca="1" si="7"/>
        <v>1638</v>
      </c>
    </row>
    <row r="60" spans="1:13" s="50" customFormat="1" ht="23.1" hidden="1" customHeight="1">
      <c r="A60" s="51">
        <v>58</v>
      </c>
      <c r="B60" s="52" t="s">
        <v>18</v>
      </c>
      <c r="C60" s="53" t="s">
        <v>102</v>
      </c>
      <c r="D60" s="54">
        <v>250000</v>
      </c>
      <c r="E60" s="54">
        <v>235849.06</v>
      </c>
      <c r="F60" s="54">
        <v>14150.94</v>
      </c>
      <c r="G60" s="56">
        <f t="shared" si="6"/>
        <v>5.9999984736000198E-2</v>
      </c>
      <c r="H60" s="57">
        <v>42590</v>
      </c>
      <c r="I60" s="57">
        <v>42605</v>
      </c>
      <c r="J60" s="45" t="s">
        <v>16</v>
      </c>
      <c r="K60" s="138" t="s">
        <v>90</v>
      </c>
      <c r="L60" s="142">
        <v>42662</v>
      </c>
      <c r="M60" s="62">
        <f t="shared" ca="1" si="7"/>
        <v>1638</v>
      </c>
    </row>
    <row r="61" spans="1:13" s="50" customFormat="1" ht="23.1" hidden="1" customHeight="1">
      <c r="A61" s="51">
        <v>59</v>
      </c>
      <c r="B61" s="52" t="s">
        <v>29</v>
      </c>
      <c r="C61" s="53" t="s">
        <v>103</v>
      </c>
      <c r="D61" s="54">
        <v>2814</v>
      </c>
      <c r="E61" s="54">
        <v>2405.13</v>
      </c>
      <c r="F61" s="54">
        <v>408.87</v>
      </c>
      <c r="G61" s="56">
        <f t="shared" si="6"/>
        <v>0.16999912686632301</v>
      </c>
      <c r="H61" s="57">
        <v>42605</v>
      </c>
      <c r="I61" s="57">
        <v>42605</v>
      </c>
      <c r="J61" s="45" t="s">
        <v>16</v>
      </c>
      <c r="K61" s="138" t="s">
        <v>90</v>
      </c>
      <c r="L61" s="142">
        <v>42662</v>
      </c>
      <c r="M61" s="62">
        <f t="shared" ca="1" si="7"/>
        <v>1623</v>
      </c>
    </row>
    <row r="62" spans="1:13" s="50" customFormat="1" ht="23.1" hidden="1" customHeight="1">
      <c r="A62" s="51">
        <v>60</v>
      </c>
      <c r="B62" s="52" t="s">
        <v>104</v>
      </c>
      <c r="C62" s="53" t="s">
        <v>105</v>
      </c>
      <c r="D62" s="54">
        <v>283.5</v>
      </c>
      <c r="E62" s="54">
        <v>242.31</v>
      </c>
      <c r="F62" s="54">
        <v>41.19</v>
      </c>
      <c r="G62" s="56">
        <f t="shared" si="6"/>
        <v>0.169988857248979</v>
      </c>
      <c r="H62" s="57">
        <v>42605</v>
      </c>
      <c r="I62" s="57">
        <v>42606</v>
      </c>
      <c r="J62" s="45" t="s">
        <v>16</v>
      </c>
      <c r="K62" s="138" t="s">
        <v>90</v>
      </c>
      <c r="L62" s="142">
        <v>42662</v>
      </c>
      <c r="M62" s="62">
        <f t="shared" ref="M62:M68" ca="1" si="8">DATE(YEAR(NOW()),MONTH(NOW()),DAY(NOW()))-H62</f>
        <v>1623</v>
      </c>
    </row>
    <row r="63" spans="1:13" s="50" customFormat="1" ht="23.1" hidden="1" customHeight="1">
      <c r="A63" s="51">
        <v>61</v>
      </c>
      <c r="B63" s="52" t="s">
        <v>106</v>
      </c>
      <c r="C63" s="53" t="s">
        <v>107</v>
      </c>
      <c r="D63" s="54">
        <v>40.9</v>
      </c>
      <c r="E63" s="54">
        <v>34.96</v>
      </c>
      <c r="F63" s="54">
        <v>5.94</v>
      </c>
      <c r="G63" s="56">
        <v>0.17</v>
      </c>
      <c r="H63" s="57">
        <v>42607</v>
      </c>
      <c r="I63" s="57">
        <v>42612</v>
      </c>
      <c r="J63" s="45" t="s">
        <v>16</v>
      </c>
      <c r="K63" s="138" t="s">
        <v>90</v>
      </c>
      <c r="L63" s="142">
        <v>42662</v>
      </c>
      <c r="M63" s="62">
        <f t="shared" ca="1" si="8"/>
        <v>1621</v>
      </c>
    </row>
    <row r="64" spans="1:13" s="50" customFormat="1" ht="23.1" hidden="1" customHeight="1">
      <c r="A64" s="51">
        <v>62</v>
      </c>
      <c r="B64" s="52" t="s">
        <v>106</v>
      </c>
      <c r="C64" s="53" t="s">
        <v>108</v>
      </c>
      <c r="D64" s="54">
        <v>361.6</v>
      </c>
      <c r="E64" s="54">
        <v>309.06</v>
      </c>
      <c r="F64" s="54">
        <v>52.54</v>
      </c>
      <c r="G64" s="56">
        <f>F64/E64</f>
        <v>0.169999352876464</v>
      </c>
      <c r="H64" s="57">
        <v>42594</v>
      </c>
      <c r="I64" s="57">
        <v>42612</v>
      </c>
      <c r="J64" s="45" t="s">
        <v>16</v>
      </c>
      <c r="K64" s="138" t="s">
        <v>90</v>
      </c>
      <c r="L64" s="142">
        <v>42662</v>
      </c>
      <c r="M64" s="62">
        <f t="shared" ca="1" si="8"/>
        <v>1634</v>
      </c>
    </row>
    <row r="65" spans="1:14" s="50" customFormat="1" ht="23.1" hidden="1" customHeight="1">
      <c r="A65" s="51">
        <v>63</v>
      </c>
      <c r="B65" s="52" t="s">
        <v>106</v>
      </c>
      <c r="C65" s="53" t="s">
        <v>109</v>
      </c>
      <c r="D65" s="54">
        <v>27.9</v>
      </c>
      <c r="E65" s="54">
        <v>23.85</v>
      </c>
      <c r="F65" s="54">
        <v>4.05</v>
      </c>
      <c r="G65" s="56">
        <v>0.17</v>
      </c>
      <c r="H65" s="57">
        <v>42597</v>
      </c>
      <c r="I65" s="57">
        <v>42612</v>
      </c>
      <c r="J65" s="45" t="s">
        <v>16</v>
      </c>
      <c r="K65" s="138" t="s">
        <v>90</v>
      </c>
      <c r="L65" s="142">
        <v>42662</v>
      </c>
      <c r="M65" s="62">
        <f t="shared" ca="1" si="8"/>
        <v>1631</v>
      </c>
    </row>
    <row r="66" spans="1:14" s="50" customFormat="1" ht="23.1" hidden="1" customHeight="1">
      <c r="A66" s="51">
        <v>64</v>
      </c>
      <c r="B66" s="52" t="s">
        <v>80</v>
      </c>
      <c r="C66" s="53" t="s">
        <v>110</v>
      </c>
      <c r="D66" s="54">
        <v>306.8</v>
      </c>
      <c r="E66" s="54">
        <v>262.22000000000003</v>
      </c>
      <c r="F66" s="54">
        <v>44.58</v>
      </c>
      <c r="G66" s="56">
        <f>F66/E66</f>
        <v>0.17000991533826601</v>
      </c>
      <c r="H66" s="57">
        <v>42597</v>
      </c>
      <c r="I66" s="57">
        <v>42612</v>
      </c>
      <c r="J66" s="45" t="s">
        <v>16</v>
      </c>
      <c r="K66" s="138" t="s">
        <v>90</v>
      </c>
      <c r="L66" s="142">
        <v>42662</v>
      </c>
      <c r="M66" s="62">
        <f t="shared" ca="1" si="8"/>
        <v>1631</v>
      </c>
    </row>
    <row r="67" spans="1:14" s="50" customFormat="1" ht="23.1" hidden="1" customHeight="1">
      <c r="A67" s="51">
        <v>65</v>
      </c>
      <c r="B67" s="52" t="s">
        <v>85</v>
      </c>
      <c r="C67" s="53" t="s">
        <v>111</v>
      </c>
      <c r="D67" s="54">
        <v>78.900000000000006</v>
      </c>
      <c r="E67" s="54">
        <v>67.44</v>
      </c>
      <c r="F67" s="54">
        <v>11.46</v>
      </c>
      <c r="G67" s="56">
        <v>0.17</v>
      </c>
      <c r="H67" s="57">
        <v>42598</v>
      </c>
      <c r="I67" s="57">
        <v>42612</v>
      </c>
      <c r="J67" s="45" t="s">
        <v>16</v>
      </c>
      <c r="K67" s="138" t="s">
        <v>90</v>
      </c>
      <c r="L67" s="142">
        <v>42662</v>
      </c>
      <c r="M67" s="62">
        <f t="shared" ca="1" si="8"/>
        <v>1630</v>
      </c>
    </row>
    <row r="68" spans="1:14" s="50" customFormat="1" ht="23.1" hidden="1" customHeight="1">
      <c r="A68" s="51">
        <v>66</v>
      </c>
      <c r="B68" s="52" t="s">
        <v>106</v>
      </c>
      <c r="C68" s="53" t="s">
        <v>112</v>
      </c>
      <c r="D68" s="54">
        <v>104.1</v>
      </c>
      <c r="E68" s="54">
        <v>88.96</v>
      </c>
      <c r="F68" s="54">
        <v>15.14</v>
      </c>
      <c r="G68" s="56">
        <v>0.17</v>
      </c>
      <c r="H68" s="57">
        <v>42601</v>
      </c>
      <c r="I68" s="57">
        <v>42612</v>
      </c>
      <c r="J68" s="45" t="s">
        <v>16</v>
      </c>
      <c r="K68" s="138" t="s">
        <v>90</v>
      </c>
      <c r="L68" s="142">
        <v>42662</v>
      </c>
      <c r="M68" s="62">
        <f t="shared" ca="1" si="8"/>
        <v>1627</v>
      </c>
    </row>
    <row r="69" spans="1:14" s="50" customFormat="1" ht="23.1" hidden="1" customHeight="1">
      <c r="A69" s="51">
        <v>67</v>
      </c>
      <c r="B69" s="52" t="s">
        <v>80</v>
      </c>
      <c r="C69" s="53" t="s">
        <v>113</v>
      </c>
      <c r="D69" s="54">
        <v>195.4</v>
      </c>
      <c r="E69" s="54">
        <v>167.01</v>
      </c>
      <c r="F69" s="54">
        <v>28.39</v>
      </c>
      <c r="G69" s="56">
        <f t="shared" ref="G69:G81" si="9">F69/E69</f>
        <v>0.169989820968804</v>
      </c>
      <c r="H69" s="57">
        <v>42607</v>
      </c>
      <c r="I69" s="57">
        <v>42612</v>
      </c>
      <c r="J69" s="45" t="s">
        <v>16</v>
      </c>
      <c r="K69" s="138" t="s">
        <v>90</v>
      </c>
      <c r="L69" s="142">
        <v>42662</v>
      </c>
      <c r="M69" s="62">
        <f t="shared" ref="M69:M76" ca="1" si="10">DATE(YEAR(NOW()),MONTH(NOW()),DAY(NOW()))-H69</f>
        <v>1621</v>
      </c>
    </row>
    <row r="70" spans="1:14" s="25" customFormat="1" ht="23.1" hidden="1" customHeight="1">
      <c r="A70" s="51">
        <v>68</v>
      </c>
      <c r="B70" s="32" t="s">
        <v>114</v>
      </c>
      <c r="C70" s="33" t="s">
        <v>115</v>
      </c>
      <c r="D70" s="34">
        <v>21730</v>
      </c>
      <c r="E70" s="34">
        <v>21097.09</v>
      </c>
      <c r="F70" s="34">
        <v>632.91</v>
      </c>
      <c r="G70" s="35">
        <f t="shared" si="9"/>
        <v>2.9999872020264402E-2</v>
      </c>
      <c r="H70" s="36">
        <v>42612</v>
      </c>
      <c r="I70" s="36">
        <v>42614</v>
      </c>
      <c r="J70" s="45" t="s">
        <v>16</v>
      </c>
      <c r="K70" s="45" t="s">
        <v>90</v>
      </c>
      <c r="L70" s="143">
        <v>42662</v>
      </c>
      <c r="M70" s="48">
        <f t="shared" ca="1" si="10"/>
        <v>1616</v>
      </c>
    </row>
    <row r="71" spans="1:14" s="50" customFormat="1" ht="23.1" hidden="1" customHeight="1">
      <c r="A71" s="51">
        <v>69</v>
      </c>
      <c r="B71" s="52" t="s">
        <v>80</v>
      </c>
      <c r="C71" s="53" t="s">
        <v>116</v>
      </c>
      <c r="D71" s="54">
        <v>198</v>
      </c>
      <c r="E71" s="54">
        <v>169.23</v>
      </c>
      <c r="F71" s="54">
        <v>28.77</v>
      </c>
      <c r="G71" s="56">
        <f t="shared" si="9"/>
        <v>0.17000531820599199</v>
      </c>
      <c r="H71" s="57">
        <v>42613</v>
      </c>
      <c r="I71" s="57">
        <v>42615</v>
      </c>
      <c r="J71" s="45" t="s">
        <v>16</v>
      </c>
      <c r="K71" s="138" t="s">
        <v>90</v>
      </c>
      <c r="L71" s="142">
        <v>42662</v>
      </c>
      <c r="M71" s="62">
        <f t="shared" ca="1" si="10"/>
        <v>1615</v>
      </c>
    </row>
    <row r="72" spans="1:14" s="50" customFormat="1" ht="23.1" hidden="1" customHeight="1">
      <c r="A72" s="51">
        <v>70</v>
      </c>
      <c r="B72" s="52" t="s">
        <v>58</v>
      </c>
      <c r="C72" s="53" t="s">
        <v>117</v>
      </c>
      <c r="D72" s="54">
        <v>23397</v>
      </c>
      <c r="E72" s="54">
        <v>22715.53</v>
      </c>
      <c r="F72" s="54">
        <v>681.47</v>
      </c>
      <c r="G72" s="56">
        <f t="shared" si="9"/>
        <v>3.0000180493257301E-2</v>
      </c>
      <c r="H72" s="57">
        <v>42620</v>
      </c>
      <c r="I72" s="57">
        <v>42625</v>
      </c>
      <c r="J72" s="45" t="s">
        <v>16</v>
      </c>
      <c r="K72" s="138" t="s">
        <v>90</v>
      </c>
      <c r="L72" s="142">
        <v>42662</v>
      </c>
      <c r="M72" s="62">
        <f t="shared" ca="1" si="10"/>
        <v>1608</v>
      </c>
    </row>
    <row r="73" spans="1:14" s="50" customFormat="1" ht="23.1" hidden="1" customHeight="1">
      <c r="A73" s="51">
        <v>71</v>
      </c>
      <c r="B73" s="52" t="s">
        <v>58</v>
      </c>
      <c r="C73" s="53" t="s">
        <v>118</v>
      </c>
      <c r="D73" s="54">
        <v>13320</v>
      </c>
      <c r="E73" s="54">
        <v>12932.04</v>
      </c>
      <c r="F73" s="54">
        <v>387.96</v>
      </c>
      <c r="G73" s="56">
        <f t="shared" si="9"/>
        <v>2.9999907207215602E-2</v>
      </c>
      <c r="H73" s="57">
        <v>42620</v>
      </c>
      <c r="I73" s="57">
        <v>42625</v>
      </c>
      <c r="J73" s="45" t="s">
        <v>16</v>
      </c>
      <c r="K73" s="138" t="s">
        <v>90</v>
      </c>
      <c r="L73" s="142">
        <v>42662</v>
      </c>
      <c r="M73" s="62">
        <f t="shared" ca="1" si="10"/>
        <v>1608</v>
      </c>
    </row>
    <row r="74" spans="1:14" s="50" customFormat="1" ht="23.1" hidden="1" customHeight="1">
      <c r="A74" s="51">
        <v>72</v>
      </c>
      <c r="B74" s="52" t="s">
        <v>58</v>
      </c>
      <c r="C74" s="53" t="s">
        <v>119</v>
      </c>
      <c r="D74" s="54">
        <v>90000</v>
      </c>
      <c r="E74" s="54">
        <v>87378.64</v>
      </c>
      <c r="F74" s="54">
        <v>2621.36</v>
      </c>
      <c r="G74" s="56">
        <f t="shared" si="9"/>
        <v>3.0000009155555601E-2</v>
      </c>
      <c r="H74" s="57">
        <v>42620</v>
      </c>
      <c r="I74" s="57">
        <v>42625</v>
      </c>
      <c r="J74" s="45" t="s">
        <v>16</v>
      </c>
      <c r="K74" s="138" t="s">
        <v>90</v>
      </c>
      <c r="L74" s="142">
        <v>42662</v>
      </c>
      <c r="M74" s="62">
        <f t="shared" ca="1" si="10"/>
        <v>1608</v>
      </c>
    </row>
    <row r="75" spans="1:14" s="119" customFormat="1" ht="23.1" hidden="1" customHeight="1">
      <c r="A75" s="51">
        <v>73</v>
      </c>
      <c r="B75" s="145" t="s">
        <v>120</v>
      </c>
      <c r="C75" s="146" t="s">
        <v>121</v>
      </c>
      <c r="D75" s="147">
        <v>6500</v>
      </c>
      <c r="E75" s="147">
        <v>6132.08</v>
      </c>
      <c r="F75" s="147">
        <v>367.92</v>
      </c>
      <c r="G75" s="148">
        <f t="shared" si="9"/>
        <v>5.9999217231347303E-2</v>
      </c>
      <c r="H75" s="149">
        <v>42580</v>
      </c>
      <c r="I75" s="149">
        <v>42626</v>
      </c>
      <c r="J75" s="150" t="s">
        <v>16</v>
      </c>
      <c r="K75" s="150" t="s">
        <v>90</v>
      </c>
      <c r="L75" s="151">
        <v>42662</v>
      </c>
      <c r="M75" s="152">
        <f t="shared" ca="1" si="10"/>
        <v>1648</v>
      </c>
      <c r="N75" s="119" t="s">
        <v>122</v>
      </c>
    </row>
    <row r="76" spans="1:14" s="50" customFormat="1" ht="23.1" hidden="1" customHeight="1">
      <c r="A76" s="51">
        <v>74</v>
      </c>
      <c r="B76" s="52" t="s">
        <v>40</v>
      </c>
      <c r="C76" s="53" t="s">
        <v>123</v>
      </c>
      <c r="D76" s="54">
        <v>8354</v>
      </c>
      <c r="E76" s="54">
        <v>7881.13</v>
      </c>
      <c r="F76" s="34">
        <v>472.87</v>
      </c>
      <c r="G76" s="56">
        <f t="shared" si="9"/>
        <v>6.0000279147787203E-2</v>
      </c>
      <c r="H76" s="57">
        <v>42611</v>
      </c>
      <c r="I76" s="57">
        <v>42627</v>
      </c>
      <c r="J76" s="45" t="s">
        <v>16</v>
      </c>
      <c r="K76" s="138" t="s">
        <v>124</v>
      </c>
      <c r="L76" s="142">
        <v>42711</v>
      </c>
      <c r="M76" s="62">
        <f t="shared" ca="1" si="10"/>
        <v>1617</v>
      </c>
    </row>
    <row r="77" spans="1:14" s="50" customFormat="1" ht="23.1" hidden="1" customHeight="1">
      <c r="A77" s="51">
        <v>75</v>
      </c>
      <c r="B77" s="52" t="s">
        <v>40</v>
      </c>
      <c r="C77" s="53" t="s">
        <v>125</v>
      </c>
      <c r="D77" s="54">
        <v>100000</v>
      </c>
      <c r="E77" s="54">
        <v>94339.62</v>
      </c>
      <c r="F77" s="34">
        <v>5660.38</v>
      </c>
      <c r="G77" s="56">
        <f t="shared" si="9"/>
        <v>6.0000029680000802E-2</v>
      </c>
      <c r="H77" s="57">
        <v>42611</v>
      </c>
      <c r="I77" s="57">
        <v>42627</v>
      </c>
      <c r="J77" s="45" t="s">
        <v>16</v>
      </c>
      <c r="K77" s="138" t="s">
        <v>124</v>
      </c>
      <c r="L77" s="142">
        <v>42711</v>
      </c>
      <c r="M77" s="62">
        <f t="shared" ref="M77:M84" ca="1" si="11">DATE(YEAR(NOW()),MONTH(NOW()),DAY(NOW()))-H77</f>
        <v>1617</v>
      </c>
    </row>
    <row r="78" spans="1:14" s="50" customFormat="1" ht="23.1" hidden="1" customHeight="1">
      <c r="A78" s="51">
        <v>76</v>
      </c>
      <c r="B78" s="52" t="s">
        <v>126</v>
      </c>
      <c r="C78" s="53" t="s">
        <v>127</v>
      </c>
      <c r="D78" s="54">
        <v>2000</v>
      </c>
      <c r="E78" s="54">
        <v>1709.4</v>
      </c>
      <c r="F78" s="54">
        <v>290.60000000000002</v>
      </c>
      <c r="G78" s="56">
        <f t="shared" si="9"/>
        <v>0.17000117000116999</v>
      </c>
      <c r="H78" s="57">
        <v>42623</v>
      </c>
      <c r="I78" s="57">
        <v>42631</v>
      </c>
      <c r="J78" s="45" t="s">
        <v>16</v>
      </c>
      <c r="K78" s="138" t="s">
        <v>90</v>
      </c>
      <c r="L78" s="142">
        <v>42662</v>
      </c>
      <c r="M78" s="62">
        <f t="shared" ca="1" si="11"/>
        <v>1605</v>
      </c>
    </row>
    <row r="79" spans="1:14" s="50" customFormat="1" ht="23.1" hidden="1" customHeight="1">
      <c r="A79" s="51">
        <v>77</v>
      </c>
      <c r="B79" s="52" t="s">
        <v>126</v>
      </c>
      <c r="C79" s="53" t="s">
        <v>128</v>
      </c>
      <c r="D79" s="54">
        <v>960</v>
      </c>
      <c r="E79" s="54">
        <v>820.51</v>
      </c>
      <c r="F79" s="54">
        <v>139.49</v>
      </c>
      <c r="G79" s="56">
        <f t="shared" si="9"/>
        <v>0.17000402188882499</v>
      </c>
      <c r="H79" s="57">
        <v>42623</v>
      </c>
      <c r="I79" s="57">
        <v>42631</v>
      </c>
      <c r="J79" s="45" t="s">
        <v>16</v>
      </c>
      <c r="K79" s="138" t="s">
        <v>90</v>
      </c>
      <c r="L79" s="142">
        <v>42662</v>
      </c>
      <c r="M79" s="62">
        <f t="shared" ca="1" si="11"/>
        <v>1605</v>
      </c>
    </row>
    <row r="80" spans="1:14" s="50" customFormat="1" ht="23.1" hidden="1" customHeight="1">
      <c r="A80" s="51">
        <v>78</v>
      </c>
      <c r="B80" s="52" t="s">
        <v>80</v>
      </c>
      <c r="C80" s="53" t="s">
        <v>129</v>
      </c>
      <c r="D80" s="54">
        <v>3516.48</v>
      </c>
      <c r="E80" s="54">
        <v>3005.54</v>
      </c>
      <c r="F80" s="54">
        <v>510.94</v>
      </c>
      <c r="G80" s="56">
        <f t="shared" si="9"/>
        <v>0.16999940110595799</v>
      </c>
      <c r="H80" s="57">
        <v>42620</v>
      </c>
      <c r="I80" s="57">
        <v>42631</v>
      </c>
      <c r="J80" s="45" t="s">
        <v>16</v>
      </c>
      <c r="K80" s="138" t="s">
        <v>90</v>
      </c>
      <c r="L80" s="142">
        <v>42662</v>
      </c>
      <c r="M80" s="62">
        <f t="shared" ca="1" si="11"/>
        <v>1608</v>
      </c>
    </row>
    <row r="81" spans="1:13" s="50" customFormat="1" ht="23.1" hidden="1" customHeight="1">
      <c r="A81" s="51">
        <v>79</v>
      </c>
      <c r="B81" s="52" t="s">
        <v>106</v>
      </c>
      <c r="C81" s="53" t="s">
        <v>130</v>
      </c>
      <c r="D81" s="54">
        <v>183</v>
      </c>
      <c r="E81" s="54">
        <v>156.41</v>
      </c>
      <c r="F81" s="54">
        <v>26.59</v>
      </c>
      <c r="G81" s="56">
        <f t="shared" si="9"/>
        <v>0.17000191803593101</v>
      </c>
      <c r="H81" s="57">
        <v>42618</v>
      </c>
      <c r="I81" s="57">
        <v>42631</v>
      </c>
      <c r="J81" s="45" t="s">
        <v>16</v>
      </c>
      <c r="K81" s="138" t="s">
        <v>90</v>
      </c>
      <c r="L81" s="142">
        <v>42662</v>
      </c>
      <c r="M81" s="62">
        <f t="shared" ca="1" si="11"/>
        <v>1610</v>
      </c>
    </row>
    <row r="82" spans="1:13" s="50" customFormat="1" ht="23.1" hidden="1" customHeight="1">
      <c r="A82" s="51">
        <v>80</v>
      </c>
      <c r="B82" s="133" t="s">
        <v>51</v>
      </c>
      <c r="C82" s="134" t="s">
        <v>131</v>
      </c>
      <c r="D82" s="59">
        <v>109436.2</v>
      </c>
      <c r="E82" s="59">
        <v>93535.21</v>
      </c>
      <c r="F82" s="59">
        <v>15900.99</v>
      </c>
      <c r="G82" s="135">
        <f t="shared" ref="G82:G94" si="12">F82/E82</f>
        <v>0.170000045971993</v>
      </c>
      <c r="H82" s="136">
        <v>42633</v>
      </c>
      <c r="I82" s="136">
        <v>42633</v>
      </c>
      <c r="J82" s="144" t="s">
        <v>16</v>
      </c>
      <c r="K82" s="144" t="s">
        <v>90</v>
      </c>
      <c r="L82" s="142">
        <v>42683</v>
      </c>
      <c r="M82" s="62">
        <f t="shared" ca="1" si="11"/>
        <v>1595</v>
      </c>
    </row>
    <row r="83" spans="1:13" s="50" customFormat="1" ht="23.1" hidden="1" customHeight="1">
      <c r="A83" s="51">
        <v>81</v>
      </c>
      <c r="B83" s="52" t="s">
        <v>132</v>
      </c>
      <c r="C83" s="53" t="s">
        <v>133</v>
      </c>
      <c r="D83" s="54">
        <v>30000</v>
      </c>
      <c r="E83" s="54">
        <v>28301.89</v>
      </c>
      <c r="F83" s="54">
        <v>1698.11</v>
      </c>
      <c r="G83" s="56">
        <f t="shared" si="12"/>
        <v>5.9999879866680303E-2</v>
      </c>
      <c r="H83" s="57">
        <v>42639</v>
      </c>
      <c r="I83" s="57">
        <v>42640</v>
      </c>
      <c r="J83" s="45" t="s">
        <v>16</v>
      </c>
      <c r="K83" s="138" t="s">
        <v>90</v>
      </c>
      <c r="L83" s="142">
        <v>42662</v>
      </c>
      <c r="M83" s="62">
        <f t="shared" ca="1" si="11"/>
        <v>1589</v>
      </c>
    </row>
    <row r="84" spans="1:13" s="50" customFormat="1" ht="23.1" hidden="1" customHeight="1">
      <c r="A84" s="51">
        <v>82</v>
      </c>
      <c r="B84" s="52" t="s">
        <v>80</v>
      </c>
      <c r="C84" s="53" t="s">
        <v>134</v>
      </c>
      <c r="D84" s="54">
        <v>4998</v>
      </c>
      <c r="E84" s="54">
        <v>4271.8</v>
      </c>
      <c r="F84" s="54">
        <v>726.2</v>
      </c>
      <c r="G84" s="56">
        <f t="shared" si="12"/>
        <v>0.16999859543986101</v>
      </c>
      <c r="H84" s="57">
        <v>42636</v>
      </c>
      <c r="I84" s="57">
        <v>42640</v>
      </c>
      <c r="J84" s="45" t="s">
        <v>16</v>
      </c>
      <c r="K84" s="138" t="s">
        <v>90</v>
      </c>
      <c r="L84" s="142">
        <v>42662</v>
      </c>
      <c r="M84" s="62">
        <f t="shared" ca="1" si="11"/>
        <v>1592</v>
      </c>
    </row>
    <row r="85" spans="1:13" s="50" customFormat="1" ht="23.1" hidden="1" customHeight="1">
      <c r="A85" s="51">
        <v>83</v>
      </c>
      <c r="B85" s="52" t="s">
        <v>35</v>
      </c>
      <c r="C85" s="53" t="s">
        <v>135</v>
      </c>
      <c r="D85" s="54">
        <v>83980.51</v>
      </c>
      <c r="E85" s="54">
        <v>81534.48</v>
      </c>
      <c r="F85" s="54">
        <v>2446.0300000000002</v>
      </c>
      <c r="G85" s="56">
        <f t="shared" si="12"/>
        <v>2.99999460351007E-2</v>
      </c>
      <c r="H85" s="57">
        <v>42640</v>
      </c>
      <c r="I85" s="57">
        <v>42640</v>
      </c>
      <c r="J85" s="45" t="s">
        <v>16</v>
      </c>
      <c r="K85" s="138" t="s">
        <v>90</v>
      </c>
      <c r="L85" s="142">
        <v>42662</v>
      </c>
      <c r="M85" s="62">
        <f t="shared" ref="M85:M95" ca="1" si="13">DATE(YEAR(NOW()),MONTH(NOW()),DAY(NOW()))-H85</f>
        <v>1588</v>
      </c>
    </row>
    <row r="86" spans="1:13" s="50" customFormat="1" ht="23.1" hidden="1" customHeight="1">
      <c r="A86" s="51">
        <v>84</v>
      </c>
      <c r="B86" s="52" t="s">
        <v>114</v>
      </c>
      <c r="C86" s="53" t="s">
        <v>136</v>
      </c>
      <c r="D86" s="54">
        <v>690</v>
      </c>
      <c r="E86" s="54">
        <v>669.9</v>
      </c>
      <c r="F86" s="54">
        <v>20.100000000000001</v>
      </c>
      <c r="G86" s="56">
        <f t="shared" si="12"/>
        <v>3.0004478280340401E-2</v>
      </c>
      <c r="H86" s="57">
        <v>42635</v>
      </c>
      <c r="I86" s="57">
        <v>42640</v>
      </c>
      <c r="J86" s="45" t="s">
        <v>16</v>
      </c>
      <c r="K86" s="138" t="s">
        <v>90</v>
      </c>
      <c r="L86" s="142">
        <v>42662</v>
      </c>
      <c r="M86" s="62">
        <f t="shared" ca="1" si="13"/>
        <v>1593</v>
      </c>
    </row>
    <row r="87" spans="1:13" s="50" customFormat="1" ht="23.1" hidden="1" customHeight="1">
      <c r="A87" s="51">
        <v>85</v>
      </c>
      <c r="B87" s="52" t="s">
        <v>80</v>
      </c>
      <c r="C87" s="53" t="s">
        <v>137</v>
      </c>
      <c r="D87" s="54">
        <v>439</v>
      </c>
      <c r="E87" s="54">
        <v>375.22</v>
      </c>
      <c r="F87" s="54">
        <v>63.78</v>
      </c>
      <c r="G87" s="56">
        <f t="shared" si="12"/>
        <v>0.16998027823676801</v>
      </c>
      <c r="H87" s="57">
        <v>42635</v>
      </c>
      <c r="I87" s="57">
        <v>42640</v>
      </c>
      <c r="J87" s="45" t="s">
        <v>16</v>
      </c>
      <c r="K87" s="138" t="s">
        <v>90</v>
      </c>
      <c r="L87" s="142">
        <v>42662</v>
      </c>
      <c r="M87" s="62">
        <f t="shared" ca="1" si="13"/>
        <v>1593</v>
      </c>
    </row>
    <row r="88" spans="1:13" s="50" customFormat="1" ht="23.1" hidden="1" customHeight="1">
      <c r="A88" s="51">
        <v>86</v>
      </c>
      <c r="B88" s="52" t="s">
        <v>106</v>
      </c>
      <c r="C88" s="53" t="s">
        <v>138</v>
      </c>
      <c r="D88" s="54">
        <v>178</v>
      </c>
      <c r="E88" s="54">
        <v>152.13999999999999</v>
      </c>
      <c r="F88" s="54">
        <v>25.86</v>
      </c>
      <c r="G88" s="56">
        <f t="shared" si="12"/>
        <v>0.16997502300512701</v>
      </c>
      <c r="H88" s="57">
        <v>42636</v>
      </c>
      <c r="I88" s="57">
        <v>42641</v>
      </c>
      <c r="J88" s="45" t="s">
        <v>16</v>
      </c>
      <c r="K88" s="138" t="s">
        <v>90</v>
      </c>
      <c r="L88" s="142">
        <v>42662</v>
      </c>
      <c r="M88" s="62">
        <f t="shared" ca="1" si="13"/>
        <v>1592</v>
      </c>
    </row>
    <row r="89" spans="1:13" s="50" customFormat="1" ht="23.1" hidden="1" customHeight="1">
      <c r="A89" s="51">
        <v>87</v>
      </c>
      <c r="B89" s="52" t="s">
        <v>139</v>
      </c>
      <c r="C89" s="53" t="s">
        <v>140</v>
      </c>
      <c r="D89" s="54">
        <v>960</v>
      </c>
      <c r="E89" s="54">
        <v>905.66</v>
      </c>
      <c r="F89" s="34">
        <v>54.34</v>
      </c>
      <c r="G89" s="56">
        <f t="shared" si="12"/>
        <v>6.0000441666850701E-2</v>
      </c>
      <c r="H89" s="57">
        <v>42651</v>
      </c>
      <c r="I89" s="57">
        <v>42651</v>
      </c>
      <c r="J89" s="45" t="s">
        <v>16</v>
      </c>
      <c r="K89" s="138" t="s">
        <v>141</v>
      </c>
      <c r="L89" s="142">
        <v>42683</v>
      </c>
      <c r="M89" s="62">
        <f t="shared" ca="1" si="13"/>
        <v>1577</v>
      </c>
    </row>
    <row r="90" spans="1:13" s="50" customFormat="1" ht="23.1" hidden="1" customHeight="1">
      <c r="A90" s="51">
        <v>88</v>
      </c>
      <c r="B90" s="52" t="s">
        <v>142</v>
      </c>
      <c r="C90" s="53" t="s">
        <v>143</v>
      </c>
      <c r="D90" s="54">
        <v>10000</v>
      </c>
      <c r="E90" s="54">
        <v>8547.01</v>
      </c>
      <c r="F90" s="34">
        <v>1452.99</v>
      </c>
      <c r="G90" s="56">
        <f t="shared" si="12"/>
        <v>0.16999980110003399</v>
      </c>
      <c r="H90" s="57">
        <v>42653</v>
      </c>
      <c r="I90" s="57">
        <v>42654</v>
      </c>
      <c r="J90" s="45" t="s">
        <v>16</v>
      </c>
      <c r="K90" s="138" t="s">
        <v>141</v>
      </c>
      <c r="L90" s="142">
        <v>42683</v>
      </c>
      <c r="M90" s="62">
        <f t="shared" ca="1" si="13"/>
        <v>1575</v>
      </c>
    </row>
    <row r="91" spans="1:13" s="50" customFormat="1" ht="23.1" hidden="1" customHeight="1">
      <c r="A91" s="51">
        <v>89</v>
      </c>
      <c r="B91" s="52" t="s">
        <v>29</v>
      </c>
      <c r="C91" s="53" t="s">
        <v>144</v>
      </c>
      <c r="D91" s="54">
        <v>2886</v>
      </c>
      <c r="E91" s="54">
        <v>2466.67</v>
      </c>
      <c r="F91" s="34">
        <v>419.33</v>
      </c>
      <c r="G91" s="56">
        <f t="shared" si="12"/>
        <v>0.16999841892105499</v>
      </c>
      <c r="H91" s="57">
        <v>42655</v>
      </c>
      <c r="I91" s="57">
        <v>42655</v>
      </c>
      <c r="J91" s="45" t="s">
        <v>16</v>
      </c>
      <c r="K91" s="138" t="s">
        <v>141</v>
      </c>
      <c r="L91" s="142">
        <v>42683</v>
      </c>
      <c r="M91" s="62">
        <f t="shared" ca="1" si="13"/>
        <v>1573</v>
      </c>
    </row>
    <row r="92" spans="1:13" s="50" customFormat="1" ht="23.1" hidden="1" customHeight="1">
      <c r="A92" s="51">
        <v>90</v>
      </c>
      <c r="B92" s="52" t="s">
        <v>145</v>
      </c>
      <c r="C92" s="53" t="s">
        <v>146</v>
      </c>
      <c r="D92" s="54">
        <v>831</v>
      </c>
      <c r="E92" s="54">
        <v>710.26</v>
      </c>
      <c r="F92" s="34">
        <v>120.74</v>
      </c>
      <c r="G92" s="56">
        <f t="shared" si="12"/>
        <v>0.169994086672486</v>
      </c>
      <c r="H92" s="57">
        <v>42648</v>
      </c>
      <c r="I92" s="57">
        <v>42660</v>
      </c>
      <c r="J92" s="45" t="s">
        <v>16</v>
      </c>
      <c r="K92" s="138" t="s">
        <v>141</v>
      </c>
      <c r="L92" s="142">
        <v>42683</v>
      </c>
      <c r="M92" s="62">
        <f t="shared" ca="1" si="13"/>
        <v>1580</v>
      </c>
    </row>
    <row r="93" spans="1:13" s="50" customFormat="1" ht="23.1" hidden="1" customHeight="1">
      <c r="A93" s="51">
        <v>91</v>
      </c>
      <c r="B93" s="52" t="s">
        <v>147</v>
      </c>
      <c r="C93" s="53" t="s">
        <v>148</v>
      </c>
      <c r="D93" s="54">
        <v>1283</v>
      </c>
      <c r="E93" s="54">
        <v>1096.58</v>
      </c>
      <c r="F93" s="34">
        <v>186.42</v>
      </c>
      <c r="G93" s="56">
        <f t="shared" si="12"/>
        <v>0.170001276696639</v>
      </c>
      <c r="H93" s="57">
        <v>42653</v>
      </c>
      <c r="I93" s="57">
        <v>42660</v>
      </c>
      <c r="J93" s="45" t="s">
        <v>16</v>
      </c>
      <c r="K93" s="138" t="s">
        <v>141</v>
      </c>
      <c r="L93" s="142">
        <v>42683</v>
      </c>
      <c r="M93" s="62">
        <f t="shared" ca="1" si="13"/>
        <v>1575</v>
      </c>
    </row>
    <row r="94" spans="1:13" s="50" customFormat="1" ht="23.1" hidden="1" customHeight="1">
      <c r="A94" s="51">
        <v>92</v>
      </c>
      <c r="B94" s="52" t="s">
        <v>149</v>
      </c>
      <c r="C94" s="53" t="s">
        <v>150</v>
      </c>
      <c r="D94" s="54">
        <v>100</v>
      </c>
      <c r="E94" s="54">
        <v>97.09</v>
      </c>
      <c r="F94" s="34">
        <v>2.91</v>
      </c>
      <c r="G94" s="56">
        <f t="shared" si="12"/>
        <v>2.9972190750849701E-2</v>
      </c>
      <c r="H94" s="57">
        <v>42657</v>
      </c>
      <c r="I94" s="57">
        <v>42660</v>
      </c>
      <c r="J94" s="45" t="s">
        <v>16</v>
      </c>
      <c r="K94" s="138" t="s">
        <v>124</v>
      </c>
      <c r="L94" s="142">
        <v>42711</v>
      </c>
      <c r="M94" s="62">
        <f t="shared" ca="1" si="13"/>
        <v>1571</v>
      </c>
    </row>
    <row r="95" spans="1:13" s="50" customFormat="1" ht="23.1" hidden="1" customHeight="1">
      <c r="A95" s="51">
        <v>93</v>
      </c>
      <c r="B95" s="52" t="s">
        <v>151</v>
      </c>
      <c r="C95" s="53" t="s">
        <v>152</v>
      </c>
      <c r="D95" s="54">
        <v>100000</v>
      </c>
      <c r="E95" s="54">
        <v>94339.62</v>
      </c>
      <c r="F95" s="34">
        <v>5660.38</v>
      </c>
      <c r="G95" s="56">
        <f t="shared" ref="G95:G107" si="14">F95/E95</f>
        <v>6.0000029680000802E-2</v>
      </c>
      <c r="H95" s="57">
        <v>42642</v>
      </c>
      <c r="I95" s="57">
        <v>42660</v>
      </c>
      <c r="J95" s="45" t="s">
        <v>16</v>
      </c>
      <c r="K95" s="138" t="s">
        <v>124</v>
      </c>
      <c r="L95" s="142">
        <v>42711</v>
      </c>
      <c r="M95" s="62">
        <f t="shared" ca="1" si="13"/>
        <v>1586</v>
      </c>
    </row>
    <row r="96" spans="1:13" s="50" customFormat="1" ht="23.1" hidden="1" customHeight="1">
      <c r="A96" s="51">
        <v>94</v>
      </c>
      <c r="B96" s="52" t="s">
        <v>151</v>
      </c>
      <c r="C96" s="53" t="s">
        <v>153</v>
      </c>
      <c r="D96" s="54">
        <v>100000</v>
      </c>
      <c r="E96" s="54">
        <v>94339.62</v>
      </c>
      <c r="F96" s="34">
        <v>5660.38</v>
      </c>
      <c r="G96" s="56">
        <f t="shared" si="14"/>
        <v>6.0000029680000802E-2</v>
      </c>
      <c r="H96" s="57">
        <v>42642</v>
      </c>
      <c r="I96" s="57">
        <v>42660</v>
      </c>
      <c r="J96" s="45" t="s">
        <v>16</v>
      </c>
      <c r="K96" s="138" t="s">
        <v>124</v>
      </c>
      <c r="L96" s="142">
        <v>42711</v>
      </c>
      <c r="M96" s="62">
        <f t="shared" ref="M96:M106" ca="1" si="15">DATE(YEAR(NOW()),MONTH(NOW()),DAY(NOW()))-H96</f>
        <v>1586</v>
      </c>
    </row>
    <row r="97" spans="1:13" s="50" customFormat="1" ht="23.1" hidden="1" customHeight="1">
      <c r="A97" s="51">
        <v>95</v>
      </c>
      <c r="B97" s="52" t="s">
        <v>151</v>
      </c>
      <c r="C97" s="53" t="s">
        <v>154</v>
      </c>
      <c r="D97" s="54">
        <v>11000</v>
      </c>
      <c r="E97" s="54">
        <v>10377.36</v>
      </c>
      <c r="F97" s="34">
        <v>622.64</v>
      </c>
      <c r="G97" s="56">
        <f t="shared" si="14"/>
        <v>5.9999845818204202E-2</v>
      </c>
      <c r="H97" s="57">
        <v>42642</v>
      </c>
      <c r="I97" s="57">
        <v>42660</v>
      </c>
      <c r="J97" s="45" t="s">
        <v>16</v>
      </c>
      <c r="K97" s="138" t="s">
        <v>124</v>
      </c>
      <c r="L97" s="142">
        <v>42711</v>
      </c>
      <c r="M97" s="62">
        <f t="shared" ca="1" si="15"/>
        <v>1586</v>
      </c>
    </row>
    <row r="98" spans="1:13" s="50" customFormat="1" ht="23.1" hidden="1" customHeight="1">
      <c r="A98" s="51">
        <v>96</v>
      </c>
      <c r="B98" s="52" t="s">
        <v>155</v>
      </c>
      <c r="C98" s="53" t="s">
        <v>156</v>
      </c>
      <c r="D98" s="54">
        <v>80000</v>
      </c>
      <c r="E98" s="54">
        <v>75471.7</v>
      </c>
      <c r="F98" s="34">
        <v>4528.3</v>
      </c>
      <c r="G98" s="56">
        <f t="shared" si="14"/>
        <v>5.9999973500000699E-2</v>
      </c>
      <c r="H98" s="57">
        <v>42660</v>
      </c>
      <c r="I98" s="57">
        <v>42660</v>
      </c>
      <c r="J98" s="45" t="s">
        <v>16</v>
      </c>
      <c r="K98" s="138" t="s">
        <v>141</v>
      </c>
      <c r="L98" s="142">
        <v>42683</v>
      </c>
      <c r="M98" s="62">
        <f t="shared" ca="1" si="15"/>
        <v>1568</v>
      </c>
    </row>
    <row r="99" spans="1:13" s="50" customFormat="1" ht="23.1" hidden="1" customHeight="1">
      <c r="A99" s="51">
        <v>97</v>
      </c>
      <c r="B99" s="133" t="s">
        <v>51</v>
      </c>
      <c r="C99" s="134" t="s">
        <v>157</v>
      </c>
      <c r="D99" s="59">
        <v>79931.16</v>
      </c>
      <c r="E99" s="59">
        <v>68317.23</v>
      </c>
      <c r="F99" s="59">
        <v>11613.93</v>
      </c>
      <c r="G99" s="135">
        <f t="shared" si="14"/>
        <v>0.17000001317383601</v>
      </c>
      <c r="H99" s="136">
        <v>42663</v>
      </c>
      <c r="I99" s="136">
        <v>42663</v>
      </c>
      <c r="J99" s="144" t="s">
        <v>16</v>
      </c>
      <c r="K99" s="144" t="s">
        <v>141</v>
      </c>
      <c r="L99" s="142">
        <v>42711</v>
      </c>
      <c r="M99" s="62">
        <f t="shared" ca="1" si="15"/>
        <v>1565</v>
      </c>
    </row>
    <row r="100" spans="1:13" s="50" customFormat="1" ht="23.1" hidden="1" customHeight="1">
      <c r="A100" s="51">
        <v>98</v>
      </c>
      <c r="B100" s="52" t="s">
        <v>35</v>
      </c>
      <c r="C100" s="53" t="s">
        <v>158</v>
      </c>
      <c r="D100" s="54">
        <v>38699.99</v>
      </c>
      <c r="E100" s="54">
        <v>37572.81</v>
      </c>
      <c r="F100" s="34">
        <v>1127.18</v>
      </c>
      <c r="G100" s="56">
        <f t="shared" si="14"/>
        <v>2.9999885555538699E-2</v>
      </c>
      <c r="H100" s="57">
        <v>42663</v>
      </c>
      <c r="I100" s="57">
        <v>42663</v>
      </c>
      <c r="J100" s="45" t="s">
        <v>16</v>
      </c>
      <c r="K100" s="138" t="s">
        <v>141</v>
      </c>
      <c r="L100" s="142">
        <v>42683</v>
      </c>
      <c r="M100" s="62">
        <f t="shared" ca="1" si="15"/>
        <v>1565</v>
      </c>
    </row>
    <row r="101" spans="1:13" s="50" customFormat="1" ht="23.1" hidden="1" customHeight="1">
      <c r="A101" s="51">
        <v>99</v>
      </c>
      <c r="B101" s="52" t="s">
        <v>27</v>
      </c>
      <c r="C101" s="53" t="s">
        <v>159</v>
      </c>
      <c r="D101" s="54">
        <v>380000</v>
      </c>
      <c r="E101" s="54">
        <v>358490.57</v>
      </c>
      <c r="F101" s="34">
        <v>21509.43</v>
      </c>
      <c r="G101" s="56">
        <f t="shared" si="14"/>
        <v>5.9999988284210701E-2</v>
      </c>
      <c r="H101" s="57">
        <v>42663</v>
      </c>
      <c r="I101" s="57">
        <v>42667</v>
      </c>
      <c r="J101" s="45" t="s">
        <v>16</v>
      </c>
      <c r="K101" s="138" t="s">
        <v>141</v>
      </c>
      <c r="L101" s="142">
        <v>42683</v>
      </c>
      <c r="M101" s="62">
        <f t="shared" ca="1" si="15"/>
        <v>1565</v>
      </c>
    </row>
    <row r="102" spans="1:13" s="50" customFormat="1" ht="23.1" hidden="1" customHeight="1">
      <c r="A102" s="51">
        <v>100</v>
      </c>
      <c r="B102" s="52" t="s">
        <v>27</v>
      </c>
      <c r="C102" s="53" t="s">
        <v>160</v>
      </c>
      <c r="D102" s="54">
        <v>242000</v>
      </c>
      <c r="E102" s="54">
        <v>228301.89</v>
      </c>
      <c r="F102" s="34">
        <v>13698.11</v>
      </c>
      <c r="G102" s="56">
        <f t="shared" si="14"/>
        <v>5.9999985107438203E-2</v>
      </c>
      <c r="H102" s="57">
        <v>42663</v>
      </c>
      <c r="I102" s="57">
        <v>42667</v>
      </c>
      <c r="J102" s="45" t="s">
        <v>16</v>
      </c>
      <c r="K102" s="138" t="s">
        <v>141</v>
      </c>
      <c r="L102" s="142">
        <v>42683</v>
      </c>
      <c r="M102" s="62">
        <f t="shared" ca="1" si="15"/>
        <v>1565</v>
      </c>
    </row>
    <row r="103" spans="1:13" s="50" customFormat="1" ht="23.1" hidden="1" customHeight="1">
      <c r="A103" s="51">
        <v>101</v>
      </c>
      <c r="B103" s="52" t="s">
        <v>161</v>
      </c>
      <c r="C103" s="53" t="s">
        <v>162</v>
      </c>
      <c r="D103" s="54">
        <v>47800</v>
      </c>
      <c r="E103" s="54">
        <v>40854.69</v>
      </c>
      <c r="F103" s="58">
        <v>6945.31</v>
      </c>
      <c r="G103" s="56">
        <f t="shared" si="14"/>
        <v>0.17000031085782299</v>
      </c>
      <c r="H103" s="57">
        <v>42667</v>
      </c>
      <c r="I103" s="57">
        <v>42668</v>
      </c>
      <c r="J103" s="45" t="s">
        <v>16</v>
      </c>
      <c r="K103" s="60" t="s">
        <v>163</v>
      </c>
      <c r="L103" s="61">
        <v>42780</v>
      </c>
      <c r="M103" s="62">
        <f t="shared" ca="1" si="15"/>
        <v>1561</v>
      </c>
    </row>
    <row r="104" spans="1:13" s="50" customFormat="1" ht="23.1" hidden="1" customHeight="1">
      <c r="A104" s="51">
        <v>102</v>
      </c>
      <c r="B104" s="52" t="s">
        <v>164</v>
      </c>
      <c r="C104" s="53" t="s">
        <v>165</v>
      </c>
      <c r="D104" s="54">
        <v>100000</v>
      </c>
      <c r="E104" s="54">
        <v>94339.62</v>
      </c>
      <c r="F104" s="34">
        <v>5660.38</v>
      </c>
      <c r="G104" s="56">
        <f t="shared" si="14"/>
        <v>6.0000029680000802E-2</v>
      </c>
      <c r="H104" s="57">
        <v>42670</v>
      </c>
      <c r="I104" s="57">
        <v>42674</v>
      </c>
      <c r="J104" s="45" t="s">
        <v>16</v>
      </c>
      <c r="K104" s="138" t="s">
        <v>124</v>
      </c>
      <c r="L104" s="142">
        <v>42711</v>
      </c>
      <c r="M104" s="62">
        <f t="shared" ca="1" si="15"/>
        <v>1558</v>
      </c>
    </row>
    <row r="105" spans="1:13" s="50" customFormat="1" ht="23.1" hidden="1" customHeight="1">
      <c r="A105" s="51">
        <v>103</v>
      </c>
      <c r="B105" s="52" t="s">
        <v>164</v>
      </c>
      <c r="C105" s="53" t="s">
        <v>166</v>
      </c>
      <c r="D105" s="54">
        <v>50000</v>
      </c>
      <c r="E105" s="54">
        <v>47169.81</v>
      </c>
      <c r="F105" s="34">
        <v>2830.19</v>
      </c>
      <c r="G105" s="56">
        <f t="shared" si="14"/>
        <v>6.0000029680000802E-2</v>
      </c>
      <c r="H105" s="57">
        <v>42670</v>
      </c>
      <c r="I105" s="57">
        <v>42674</v>
      </c>
      <c r="J105" s="45" t="s">
        <v>16</v>
      </c>
      <c r="K105" s="138" t="s">
        <v>124</v>
      </c>
      <c r="L105" s="142">
        <v>42711</v>
      </c>
      <c r="M105" s="62">
        <f t="shared" ca="1" si="15"/>
        <v>1558</v>
      </c>
    </row>
    <row r="106" spans="1:13" s="50" customFormat="1" ht="23.1" hidden="1" customHeight="1">
      <c r="A106" s="51">
        <v>104</v>
      </c>
      <c r="B106" s="52" t="s">
        <v>167</v>
      </c>
      <c r="C106" s="53" t="s">
        <v>168</v>
      </c>
      <c r="D106" s="54">
        <v>6552</v>
      </c>
      <c r="E106" s="54">
        <v>5600</v>
      </c>
      <c r="F106" s="34">
        <v>952</v>
      </c>
      <c r="G106" s="56">
        <f t="shared" si="14"/>
        <v>0.17</v>
      </c>
      <c r="H106" s="57">
        <v>42670</v>
      </c>
      <c r="I106" s="57">
        <v>42674</v>
      </c>
      <c r="J106" s="45" t="s">
        <v>16</v>
      </c>
      <c r="K106" s="138" t="s">
        <v>141</v>
      </c>
      <c r="L106" s="142">
        <v>42683</v>
      </c>
      <c r="M106" s="62">
        <f t="shared" ca="1" si="15"/>
        <v>1558</v>
      </c>
    </row>
    <row r="107" spans="1:13" s="50" customFormat="1" ht="23.1" hidden="1" customHeight="1">
      <c r="A107" s="51">
        <v>105</v>
      </c>
      <c r="B107" s="52" t="s">
        <v>169</v>
      </c>
      <c r="C107" s="53" t="s">
        <v>170</v>
      </c>
      <c r="D107" s="54">
        <v>288</v>
      </c>
      <c r="E107" s="54">
        <v>246.15</v>
      </c>
      <c r="F107" s="34">
        <v>41.85</v>
      </c>
      <c r="G107" s="56">
        <f t="shared" si="14"/>
        <v>0.17001828153564899</v>
      </c>
      <c r="H107" s="57">
        <v>42669</v>
      </c>
      <c r="I107" s="57">
        <v>42674</v>
      </c>
      <c r="J107" s="45" t="s">
        <v>16</v>
      </c>
      <c r="K107" s="138" t="s">
        <v>124</v>
      </c>
      <c r="L107" s="142">
        <v>42711</v>
      </c>
      <c r="M107" s="62">
        <f t="shared" ref="M107:M117" ca="1" si="16">DATE(YEAR(NOW()),MONTH(NOW()),DAY(NOW()))-H107</f>
        <v>1559</v>
      </c>
    </row>
    <row r="108" spans="1:13" s="50" customFormat="1" ht="23.1" hidden="1" customHeight="1">
      <c r="A108" s="51">
        <v>106</v>
      </c>
      <c r="B108" s="52" t="s">
        <v>171</v>
      </c>
      <c r="C108" s="53" t="s">
        <v>172</v>
      </c>
      <c r="D108" s="54">
        <v>4992.29</v>
      </c>
      <c r="E108" s="54">
        <v>4709.7</v>
      </c>
      <c r="F108" s="34">
        <v>282.58999999999997</v>
      </c>
      <c r="G108" s="56">
        <f t="shared" ref="G108:G118" si="17">F108/E108</f>
        <v>6.0001698621992901E-2</v>
      </c>
      <c r="H108" s="57">
        <v>42673</v>
      </c>
      <c r="I108" s="57">
        <v>42675</v>
      </c>
      <c r="J108" s="45" t="s">
        <v>16</v>
      </c>
      <c r="K108" s="138" t="s">
        <v>124</v>
      </c>
      <c r="L108" s="142">
        <v>42711</v>
      </c>
      <c r="M108" s="62">
        <f t="shared" ca="1" si="16"/>
        <v>1555</v>
      </c>
    </row>
    <row r="109" spans="1:13" s="50" customFormat="1" ht="23.1" hidden="1" customHeight="1">
      <c r="A109" s="51">
        <v>107</v>
      </c>
      <c r="B109" s="52" t="s">
        <v>106</v>
      </c>
      <c r="C109" s="53" t="s">
        <v>173</v>
      </c>
      <c r="D109" s="54">
        <v>260</v>
      </c>
      <c r="E109" s="54">
        <v>222.22</v>
      </c>
      <c r="F109" s="34">
        <v>37.78</v>
      </c>
      <c r="G109" s="56">
        <f t="shared" si="17"/>
        <v>0.17001170011700101</v>
      </c>
      <c r="H109" s="57">
        <v>42671</v>
      </c>
      <c r="I109" s="57">
        <v>42676</v>
      </c>
      <c r="J109" s="45" t="s">
        <v>16</v>
      </c>
      <c r="K109" s="138" t="s">
        <v>141</v>
      </c>
      <c r="L109" s="142">
        <v>42683</v>
      </c>
      <c r="M109" s="62">
        <f t="shared" ca="1" si="16"/>
        <v>1557</v>
      </c>
    </row>
    <row r="110" spans="1:13" s="50" customFormat="1" ht="23.1" hidden="1" customHeight="1">
      <c r="A110" s="51">
        <v>108</v>
      </c>
      <c r="B110" s="52" t="s">
        <v>80</v>
      </c>
      <c r="C110" s="53" t="s">
        <v>174</v>
      </c>
      <c r="D110" s="54">
        <v>374.3</v>
      </c>
      <c r="E110" s="54">
        <v>319.91000000000003</v>
      </c>
      <c r="F110" s="34">
        <v>54.39</v>
      </c>
      <c r="G110" s="56">
        <f t="shared" si="17"/>
        <v>0.17001656715951399</v>
      </c>
      <c r="H110" s="57">
        <v>42674</v>
      </c>
      <c r="I110" s="57">
        <v>42677</v>
      </c>
      <c r="J110" s="45" t="s">
        <v>16</v>
      </c>
      <c r="K110" s="138" t="s">
        <v>124</v>
      </c>
      <c r="L110" s="142">
        <v>42711</v>
      </c>
      <c r="M110" s="62">
        <f t="shared" ca="1" si="16"/>
        <v>1554</v>
      </c>
    </row>
    <row r="111" spans="1:13" s="50" customFormat="1" ht="23.1" hidden="1" customHeight="1">
      <c r="A111" s="51">
        <v>109</v>
      </c>
      <c r="B111" s="52" t="s">
        <v>106</v>
      </c>
      <c r="C111" s="53" t="s">
        <v>175</v>
      </c>
      <c r="D111" s="54">
        <v>266.60000000000002</v>
      </c>
      <c r="E111" s="54">
        <v>227.86</v>
      </c>
      <c r="F111" s="34">
        <v>38.74</v>
      </c>
      <c r="G111" s="56">
        <f t="shared" si="17"/>
        <v>0.170016676906873</v>
      </c>
      <c r="H111" s="57">
        <v>42674</v>
      </c>
      <c r="I111" s="57">
        <v>42677</v>
      </c>
      <c r="J111" s="45" t="s">
        <v>16</v>
      </c>
      <c r="K111" s="138" t="s">
        <v>124</v>
      </c>
      <c r="L111" s="142">
        <v>42711</v>
      </c>
      <c r="M111" s="62">
        <f t="shared" ca="1" si="16"/>
        <v>1554</v>
      </c>
    </row>
    <row r="112" spans="1:13" s="50" customFormat="1" ht="23.1" hidden="1" customHeight="1">
      <c r="A112" s="51">
        <v>110</v>
      </c>
      <c r="B112" s="133" t="s">
        <v>80</v>
      </c>
      <c r="C112" s="134" t="s">
        <v>176</v>
      </c>
      <c r="D112" s="59">
        <v>1665</v>
      </c>
      <c r="E112" s="59">
        <v>1423.07</v>
      </c>
      <c r="F112" s="59">
        <v>241.93</v>
      </c>
      <c r="G112" s="135">
        <f t="shared" si="17"/>
        <v>0.17000569191958201</v>
      </c>
      <c r="H112" s="136">
        <v>42675</v>
      </c>
      <c r="I112" s="136">
        <v>42677</v>
      </c>
      <c r="J112" s="144" t="s">
        <v>16</v>
      </c>
      <c r="K112" s="144" t="s">
        <v>141</v>
      </c>
      <c r="L112" s="142">
        <v>42711</v>
      </c>
      <c r="M112" s="62">
        <f t="shared" ca="1" si="16"/>
        <v>1553</v>
      </c>
    </row>
    <row r="113" spans="1:13" s="50" customFormat="1" ht="23.1" hidden="1" customHeight="1">
      <c r="A113" s="51">
        <v>111</v>
      </c>
      <c r="B113" s="52" t="s">
        <v>177</v>
      </c>
      <c r="C113" s="53" t="s">
        <v>178</v>
      </c>
      <c r="D113" s="54">
        <v>10288</v>
      </c>
      <c r="E113" s="54">
        <v>8793.16</v>
      </c>
      <c r="F113" s="34">
        <v>1494.84</v>
      </c>
      <c r="G113" s="56">
        <f t="shared" si="17"/>
        <v>0.170000318429325</v>
      </c>
      <c r="H113" s="57">
        <v>42672</v>
      </c>
      <c r="I113" s="57">
        <v>42681</v>
      </c>
      <c r="J113" s="45" t="s">
        <v>16</v>
      </c>
      <c r="K113" s="138" t="s">
        <v>124</v>
      </c>
      <c r="L113" s="142">
        <v>42711</v>
      </c>
      <c r="M113" s="62">
        <f t="shared" ca="1" si="16"/>
        <v>1556</v>
      </c>
    </row>
    <row r="114" spans="1:13" s="50" customFormat="1" ht="23.1" hidden="1" customHeight="1">
      <c r="A114" s="51">
        <v>112</v>
      </c>
      <c r="B114" s="52" t="s">
        <v>171</v>
      </c>
      <c r="C114" s="53" t="s">
        <v>179</v>
      </c>
      <c r="D114" s="54">
        <v>240000</v>
      </c>
      <c r="E114" s="54">
        <v>226415.09</v>
      </c>
      <c r="F114" s="34">
        <v>13584.91</v>
      </c>
      <c r="G114" s="56">
        <f t="shared" si="17"/>
        <v>6.0000020316667103E-2</v>
      </c>
      <c r="H114" s="57">
        <v>42681</v>
      </c>
      <c r="I114" s="57">
        <v>42682</v>
      </c>
      <c r="J114" s="45" t="s">
        <v>16</v>
      </c>
      <c r="K114" s="138" t="s">
        <v>124</v>
      </c>
      <c r="L114" s="142">
        <v>42711</v>
      </c>
      <c r="M114" s="62">
        <f t="shared" ca="1" si="16"/>
        <v>1547</v>
      </c>
    </row>
    <row r="115" spans="1:13" s="50" customFormat="1" ht="23.1" hidden="1" customHeight="1">
      <c r="A115" s="51">
        <v>113</v>
      </c>
      <c r="B115" s="52" t="s">
        <v>114</v>
      </c>
      <c r="C115" s="53" t="s">
        <v>180</v>
      </c>
      <c r="D115" s="54">
        <v>830</v>
      </c>
      <c r="E115" s="54">
        <v>805.83</v>
      </c>
      <c r="F115" s="34">
        <v>24.17</v>
      </c>
      <c r="G115" s="56">
        <f t="shared" si="17"/>
        <v>2.99939193130065E-2</v>
      </c>
      <c r="H115" s="57">
        <v>42688</v>
      </c>
      <c r="I115" s="57">
        <v>42689</v>
      </c>
      <c r="J115" s="45" t="s">
        <v>16</v>
      </c>
      <c r="K115" s="138" t="s">
        <v>124</v>
      </c>
      <c r="L115" s="142">
        <v>42711</v>
      </c>
      <c r="M115" s="62">
        <f t="shared" ca="1" si="16"/>
        <v>1540</v>
      </c>
    </row>
    <row r="116" spans="1:13" s="50" customFormat="1" ht="23.1" hidden="1" customHeight="1">
      <c r="A116" s="51">
        <v>114</v>
      </c>
      <c r="B116" s="52" t="s">
        <v>181</v>
      </c>
      <c r="C116" s="53" t="s">
        <v>182</v>
      </c>
      <c r="D116" s="54">
        <v>3500</v>
      </c>
      <c r="E116" s="54">
        <v>3301.89</v>
      </c>
      <c r="F116" s="34">
        <v>198.11</v>
      </c>
      <c r="G116" s="56">
        <f t="shared" si="17"/>
        <v>5.9998970286714602E-2</v>
      </c>
      <c r="H116" s="57">
        <v>42690</v>
      </c>
      <c r="I116" s="57">
        <v>42692</v>
      </c>
      <c r="J116" s="45" t="s">
        <v>16</v>
      </c>
      <c r="K116" s="138" t="s">
        <v>124</v>
      </c>
      <c r="L116" s="142">
        <v>42711</v>
      </c>
      <c r="M116" s="62">
        <f t="shared" ca="1" si="16"/>
        <v>1538</v>
      </c>
    </row>
    <row r="117" spans="1:13" s="50" customFormat="1" ht="23.1" hidden="1" customHeight="1">
      <c r="A117" s="51">
        <v>115</v>
      </c>
      <c r="B117" s="133" t="s">
        <v>51</v>
      </c>
      <c r="C117" s="134" t="s">
        <v>183</v>
      </c>
      <c r="D117" s="59">
        <v>95568.6</v>
      </c>
      <c r="E117" s="59">
        <v>81682.559999999998</v>
      </c>
      <c r="F117" s="59">
        <v>13886.04</v>
      </c>
      <c r="G117" s="135">
        <f t="shared" si="17"/>
        <v>0.17000005876407401</v>
      </c>
      <c r="H117" s="136">
        <v>42695</v>
      </c>
      <c r="I117" s="136">
        <v>42695</v>
      </c>
      <c r="J117" s="144" t="s">
        <v>16</v>
      </c>
      <c r="K117" s="144" t="s">
        <v>124</v>
      </c>
      <c r="L117" s="142">
        <v>42741</v>
      </c>
      <c r="M117" s="62">
        <f t="shared" ca="1" si="16"/>
        <v>1533</v>
      </c>
    </row>
    <row r="118" spans="1:13" s="50" customFormat="1" ht="23.1" hidden="1" customHeight="1">
      <c r="A118" s="51">
        <v>116</v>
      </c>
      <c r="B118" s="52" t="s">
        <v>35</v>
      </c>
      <c r="C118" s="53" t="s">
        <v>184</v>
      </c>
      <c r="D118" s="54">
        <v>35070.15</v>
      </c>
      <c r="E118" s="54">
        <v>34048.69</v>
      </c>
      <c r="F118" s="34">
        <v>1021.46</v>
      </c>
      <c r="G118" s="56">
        <f t="shared" si="17"/>
        <v>2.9999979441206099E-2</v>
      </c>
      <c r="H118" s="57">
        <v>42695</v>
      </c>
      <c r="I118" s="57">
        <v>42695</v>
      </c>
      <c r="J118" s="45" t="s">
        <v>16</v>
      </c>
      <c r="K118" s="138" t="s">
        <v>124</v>
      </c>
      <c r="L118" s="142">
        <v>42711</v>
      </c>
      <c r="M118" s="62">
        <f t="shared" ref="M118:M123" ca="1" si="18">DATE(YEAR(NOW()),MONTH(NOW()),DAY(NOW()))-H118</f>
        <v>1533</v>
      </c>
    </row>
    <row r="119" spans="1:13" s="50" customFormat="1" ht="23.1" hidden="1" customHeight="1">
      <c r="A119" s="51">
        <v>117</v>
      </c>
      <c r="B119" s="52" t="s">
        <v>92</v>
      </c>
      <c r="C119" s="53" t="s">
        <v>185</v>
      </c>
      <c r="D119" s="54">
        <v>10000</v>
      </c>
      <c r="E119" s="54">
        <v>8547</v>
      </c>
      <c r="F119" s="34">
        <v>1453</v>
      </c>
      <c r="G119" s="56">
        <f t="shared" ref="G119:G128" si="19">F119/E119</f>
        <v>0.17000117000116999</v>
      </c>
      <c r="H119" s="57">
        <v>42695</v>
      </c>
      <c r="I119" s="57">
        <v>42697</v>
      </c>
      <c r="J119" s="45" t="s">
        <v>16</v>
      </c>
      <c r="K119" s="138" t="s">
        <v>124</v>
      </c>
      <c r="L119" s="142">
        <v>42711</v>
      </c>
      <c r="M119" s="62">
        <f t="shared" ca="1" si="18"/>
        <v>1533</v>
      </c>
    </row>
    <row r="120" spans="1:13" s="50" customFormat="1" ht="23.1" hidden="1" customHeight="1">
      <c r="A120" s="51">
        <v>118</v>
      </c>
      <c r="B120" s="52" t="s">
        <v>114</v>
      </c>
      <c r="C120" s="53" t="s">
        <v>186</v>
      </c>
      <c r="D120" s="54">
        <v>10160</v>
      </c>
      <c r="E120" s="54">
        <v>9864.08</v>
      </c>
      <c r="F120" s="58">
        <v>295.92</v>
      </c>
      <c r="G120" s="56">
        <f t="shared" si="19"/>
        <v>2.9999756692970898E-2</v>
      </c>
      <c r="H120" s="57">
        <v>42697</v>
      </c>
      <c r="I120" s="57">
        <v>42697</v>
      </c>
      <c r="J120" s="45" t="s">
        <v>16</v>
      </c>
      <c r="K120" s="60" t="s">
        <v>163</v>
      </c>
      <c r="L120" s="61">
        <v>42780</v>
      </c>
      <c r="M120" s="62">
        <f t="shared" ca="1" si="18"/>
        <v>1531</v>
      </c>
    </row>
    <row r="121" spans="1:13" s="50" customFormat="1" ht="23.1" hidden="1" customHeight="1">
      <c r="A121" s="51">
        <v>119</v>
      </c>
      <c r="B121" s="52" t="s">
        <v>37</v>
      </c>
      <c r="C121" s="53" t="s">
        <v>187</v>
      </c>
      <c r="D121" s="54">
        <v>50000</v>
      </c>
      <c r="E121" s="54">
        <v>47169.81</v>
      </c>
      <c r="F121" s="34">
        <v>2830.19</v>
      </c>
      <c r="G121" s="56">
        <f t="shared" si="19"/>
        <v>6.0000029680000802E-2</v>
      </c>
      <c r="H121" s="57">
        <v>42696</v>
      </c>
      <c r="I121" s="57">
        <v>42698</v>
      </c>
      <c r="J121" s="45"/>
      <c r="K121" s="60">
        <v>2017.01</v>
      </c>
      <c r="L121" s="153">
        <v>42803</v>
      </c>
      <c r="M121" s="62">
        <f t="shared" ca="1" si="18"/>
        <v>1532</v>
      </c>
    </row>
    <row r="122" spans="1:13" s="50" customFormat="1" ht="23.1" hidden="1" customHeight="1">
      <c r="A122" s="51">
        <v>120</v>
      </c>
      <c r="B122" s="52" t="s">
        <v>188</v>
      </c>
      <c r="C122" s="53" t="s">
        <v>189</v>
      </c>
      <c r="D122" s="54">
        <v>11520</v>
      </c>
      <c r="E122" s="54">
        <v>10867.92</v>
      </c>
      <c r="F122" s="58">
        <v>652.08000000000004</v>
      </c>
      <c r="G122" s="56">
        <f t="shared" si="19"/>
        <v>6.0000441666850701E-2</v>
      </c>
      <c r="H122" s="57">
        <v>42701</v>
      </c>
      <c r="I122" s="57">
        <v>42702</v>
      </c>
      <c r="J122" s="45" t="s">
        <v>16</v>
      </c>
      <c r="K122" s="138" t="s">
        <v>190</v>
      </c>
      <c r="L122" s="142">
        <v>42741</v>
      </c>
      <c r="M122" s="62">
        <f t="shared" ca="1" si="18"/>
        <v>1527</v>
      </c>
    </row>
    <row r="123" spans="1:13" s="50" customFormat="1" ht="23.1" hidden="1" customHeight="1">
      <c r="A123" s="51">
        <v>121</v>
      </c>
      <c r="B123" s="52" t="s">
        <v>53</v>
      </c>
      <c r="C123" s="53" t="s">
        <v>191</v>
      </c>
      <c r="D123" s="54">
        <v>18100</v>
      </c>
      <c r="E123" s="54">
        <v>17075.47</v>
      </c>
      <c r="F123" s="58">
        <v>1024.53</v>
      </c>
      <c r="G123" s="56">
        <f t="shared" si="19"/>
        <v>6.0000105414375102E-2</v>
      </c>
      <c r="H123" s="57">
        <v>42699</v>
      </c>
      <c r="I123" s="57">
        <v>42702</v>
      </c>
      <c r="J123" s="45" t="s">
        <v>16</v>
      </c>
      <c r="K123" s="60" t="s">
        <v>163</v>
      </c>
      <c r="L123" s="61">
        <v>42780</v>
      </c>
      <c r="M123" s="62">
        <f t="shared" ca="1" si="18"/>
        <v>1529</v>
      </c>
    </row>
    <row r="124" spans="1:13" s="50" customFormat="1" ht="23.1" hidden="1" customHeight="1">
      <c r="A124" s="51">
        <v>122</v>
      </c>
      <c r="B124" s="52" t="s">
        <v>53</v>
      </c>
      <c r="C124" s="53" t="s">
        <v>192</v>
      </c>
      <c r="D124" s="54">
        <v>400</v>
      </c>
      <c r="E124" s="54">
        <v>377.36</v>
      </c>
      <c r="F124" s="58">
        <v>22.64</v>
      </c>
      <c r="G124" s="56">
        <f t="shared" si="19"/>
        <v>5.9995760016959901E-2</v>
      </c>
      <c r="H124" s="57">
        <v>42699</v>
      </c>
      <c r="I124" s="57">
        <v>42702</v>
      </c>
      <c r="J124" s="45" t="s">
        <v>16</v>
      </c>
      <c r="K124" s="60" t="s">
        <v>163</v>
      </c>
      <c r="L124" s="61">
        <v>42780</v>
      </c>
      <c r="M124" s="62">
        <f t="shared" ref="M124:M134" ca="1" si="20">DATE(YEAR(NOW()),MONTH(NOW()),DAY(NOW()))-H124</f>
        <v>1529</v>
      </c>
    </row>
    <row r="125" spans="1:13" s="50" customFormat="1" ht="23.1" hidden="1" customHeight="1">
      <c r="A125" s="51">
        <v>123</v>
      </c>
      <c r="B125" s="52" t="s">
        <v>193</v>
      </c>
      <c r="C125" s="53" t="s">
        <v>194</v>
      </c>
      <c r="D125" s="54">
        <v>70200</v>
      </c>
      <c r="E125" s="54">
        <v>66226.42</v>
      </c>
      <c r="F125" s="34">
        <v>3973.58</v>
      </c>
      <c r="G125" s="56">
        <f t="shared" si="19"/>
        <v>5.9999921481487299E-2</v>
      </c>
      <c r="H125" s="57">
        <v>42702</v>
      </c>
      <c r="I125" s="57">
        <v>42703</v>
      </c>
      <c r="J125" s="45"/>
      <c r="K125" s="60">
        <v>2017.01</v>
      </c>
      <c r="L125" s="153">
        <v>42803</v>
      </c>
      <c r="M125" s="62">
        <f t="shared" ca="1" si="20"/>
        <v>1526</v>
      </c>
    </row>
    <row r="126" spans="1:13" s="50" customFormat="1" ht="23.1" hidden="1" customHeight="1">
      <c r="A126" s="51">
        <v>124</v>
      </c>
      <c r="B126" s="52" t="s">
        <v>195</v>
      </c>
      <c r="C126" s="53" t="s">
        <v>196</v>
      </c>
      <c r="D126" s="54">
        <v>35.4</v>
      </c>
      <c r="E126" s="54">
        <v>30.26</v>
      </c>
      <c r="F126" s="58">
        <v>5.14</v>
      </c>
      <c r="G126" s="56">
        <v>0.17</v>
      </c>
      <c r="H126" s="57">
        <v>42695</v>
      </c>
      <c r="I126" s="57">
        <v>42705</v>
      </c>
      <c r="J126" s="45" t="s">
        <v>16</v>
      </c>
      <c r="K126" s="138" t="s">
        <v>190</v>
      </c>
      <c r="L126" s="142">
        <v>42741</v>
      </c>
      <c r="M126" s="62">
        <f t="shared" ca="1" si="20"/>
        <v>1533</v>
      </c>
    </row>
    <row r="127" spans="1:13" s="50" customFormat="1" ht="23.1" hidden="1" customHeight="1">
      <c r="A127" s="51">
        <v>125</v>
      </c>
      <c r="B127" s="52" t="s">
        <v>106</v>
      </c>
      <c r="C127" s="53" t="s">
        <v>197</v>
      </c>
      <c r="D127" s="54">
        <v>106.96</v>
      </c>
      <c r="E127" s="54">
        <v>91.41</v>
      </c>
      <c r="F127" s="58">
        <v>15.55</v>
      </c>
      <c r="G127" s="56">
        <f>17%</f>
        <v>0.17</v>
      </c>
      <c r="H127" s="57">
        <v>42691</v>
      </c>
      <c r="I127" s="57">
        <v>42705</v>
      </c>
      <c r="J127" s="45" t="s">
        <v>16</v>
      </c>
      <c r="K127" s="138" t="s">
        <v>190</v>
      </c>
      <c r="L127" s="142">
        <v>42741</v>
      </c>
      <c r="M127" s="62">
        <f t="shared" ca="1" si="20"/>
        <v>1537</v>
      </c>
    </row>
    <row r="128" spans="1:13" s="50" customFormat="1" ht="23.1" hidden="1" customHeight="1">
      <c r="A128" s="51">
        <v>126</v>
      </c>
      <c r="B128" s="52" t="s">
        <v>106</v>
      </c>
      <c r="C128" s="53" t="s">
        <v>198</v>
      </c>
      <c r="D128" s="54">
        <v>440.9</v>
      </c>
      <c r="E128" s="54">
        <v>376.85</v>
      </c>
      <c r="F128" s="58">
        <v>64.05</v>
      </c>
      <c r="G128" s="56">
        <f t="shared" si="19"/>
        <v>0.169961523152448</v>
      </c>
      <c r="H128" s="57">
        <v>42697</v>
      </c>
      <c r="I128" s="57">
        <v>42705</v>
      </c>
      <c r="J128" s="45" t="s">
        <v>16</v>
      </c>
      <c r="K128" s="138" t="s">
        <v>190</v>
      </c>
      <c r="L128" s="142">
        <v>42741</v>
      </c>
      <c r="M128" s="62">
        <f t="shared" ca="1" si="20"/>
        <v>1531</v>
      </c>
    </row>
    <row r="129" spans="1:13" s="50" customFormat="1" ht="23.1" hidden="1" customHeight="1">
      <c r="A129" s="51">
        <v>127</v>
      </c>
      <c r="B129" s="52" t="s">
        <v>80</v>
      </c>
      <c r="C129" s="53" t="s">
        <v>199</v>
      </c>
      <c r="D129" s="54">
        <v>116</v>
      </c>
      <c r="E129" s="54">
        <v>99.15</v>
      </c>
      <c r="F129" s="58">
        <v>16.850000000000001</v>
      </c>
      <c r="G129" s="56">
        <v>0.17</v>
      </c>
      <c r="H129" s="57">
        <v>42697</v>
      </c>
      <c r="I129" s="57">
        <v>42705</v>
      </c>
      <c r="J129" s="45" t="s">
        <v>16</v>
      </c>
      <c r="K129" s="138" t="s">
        <v>190</v>
      </c>
      <c r="L129" s="142">
        <v>42741</v>
      </c>
      <c r="M129" s="62">
        <f t="shared" ca="1" si="20"/>
        <v>1531</v>
      </c>
    </row>
    <row r="130" spans="1:13" s="50" customFormat="1" ht="23.1" hidden="1" customHeight="1">
      <c r="A130" s="51">
        <v>128</v>
      </c>
      <c r="B130" s="52" t="s">
        <v>80</v>
      </c>
      <c r="C130" s="53" t="s">
        <v>200</v>
      </c>
      <c r="D130" s="54">
        <v>243.8</v>
      </c>
      <c r="E130" s="54">
        <v>208.38</v>
      </c>
      <c r="F130" s="58">
        <v>35.42</v>
      </c>
      <c r="G130" s="56">
        <f t="shared" ref="G130:G142" si="21">F130/E130</f>
        <v>0.16997792494481201</v>
      </c>
      <c r="H130" s="57">
        <v>42695</v>
      </c>
      <c r="I130" s="57">
        <v>42705</v>
      </c>
      <c r="J130" s="45" t="s">
        <v>16</v>
      </c>
      <c r="K130" s="138" t="s">
        <v>190</v>
      </c>
      <c r="L130" s="142">
        <v>42741</v>
      </c>
      <c r="M130" s="62">
        <f t="shared" ca="1" si="20"/>
        <v>1533</v>
      </c>
    </row>
    <row r="131" spans="1:13" s="50" customFormat="1" ht="23.1" hidden="1" customHeight="1">
      <c r="A131" s="51">
        <v>129</v>
      </c>
      <c r="B131" s="52" t="s">
        <v>106</v>
      </c>
      <c r="C131" s="53" t="s">
        <v>201</v>
      </c>
      <c r="D131" s="54">
        <v>13.9</v>
      </c>
      <c r="E131" s="54">
        <v>11.88</v>
      </c>
      <c r="F131" s="58">
        <v>2.02</v>
      </c>
      <c r="G131" s="56">
        <f t="shared" si="21"/>
        <v>0.17003367003367001</v>
      </c>
      <c r="H131" s="57">
        <v>42695</v>
      </c>
      <c r="I131" s="57">
        <v>42705</v>
      </c>
      <c r="J131" s="45" t="s">
        <v>16</v>
      </c>
      <c r="K131" s="138" t="s">
        <v>190</v>
      </c>
      <c r="L131" s="142">
        <v>42741</v>
      </c>
      <c r="M131" s="62">
        <f t="shared" ca="1" si="20"/>
        <v>1533</v>
      </c>
    </row>
    <row r="132" spans="1:13" s="50" customFormat="1" ht="23.1" hidden="1" customHeight="1">
      <c r="A132" s="51">
        <v>130</v>
      </c>
      <c r="B132" s="52" t="s">
        <v>106</v>
      </c>
      <c r="C132" s="53" t="s">
        <v>202</v>
      </c>
      <c r="D132" s="54">
        <v>99.7</v>
      </c>
      <c r="E132" s="54">
        <v>85.22</v>
      </c>
      <c r="F132" s="58">
        <v>14.48</v>
      </c>
      <c r="G132" s="56">
        <v>0.17</v>
      </c>
      <c r="H132" s="57">
        <v>42702</v>
      </c>
      <c r="I132" s="57">
        <v>42705</v>
      </c>
      <c r="J132" s="45" t="s">
        <v>16</v>
      </c>
      <c r="K132" s="138" t="s">
        <v>190</v>
      </c>
      <c r="L132" s="142">
        <v>42741</v>
      </c>
      <c r="M132" s="62">
        <f t="shared" ca="1" si="20"/>
        <v>1526</v>
      </c>
    </row>
    <row r="133" spans="1:13" s="50" customFormat="1" ht="23.1" hidden="1" customHeight="1">
      <c r="A133" s="51">
        <v>131</v>
      </c>
      <c r="B133" s="52" t="s">
        <v>114</v>
      </c>
      <c r="C133" s="53" t="s">
        <v>203</v>
      </c>
      <c r="D133" s="54">
        <v>5590</v>
      </c>
      <c r="E133" s="54">
        <v>5427.18</v>
      </c>
      <c r="F133" s="58">
        <v>162.82</v>
      </c>
      <c r="G133" s="56">
        <f>F133/E133</f>
        <v>3.0000847585670599E-2</v>
      </c>
      <c r="H133" s="57">
        <v>42703</v>
      </c>
      <c r="I133" s="57">
        <v>42705</v>
      </c>
      <c r="J133" s="45" t="s">
        <v>16</v>
      </c>
      <c r="K133" s="60" t="s">
        <v>163</v>
      </c>
      <c r="L133" s="61">
        <v>42780</v>
      </c>
      <c r="M133" s="62">
        <f t="shared" ca="1" si="20"/>
        <v>1525</v>
      </c>
    </row>
    <row r="134" spans="1:13" s="50" customFormat="1" ht="23.1" hidden="1" customHeight="1">
      <c r="A134" s="51">
        <v>132</v>
      </c>
      <c r="B134" s="52" t="s">
        <v>29</v>
      </c>
      <c r="C134" s="53" t="s">
        <v>204</v>
      </c>
      <c r="D134" s="54">
        <v>3678</v>
      </c>
      <c r="E134" s="54">
        <v>3143.59</v>
      </c>
      <c r="F134" s="58">
        <v>534.41</v>
      </c>
      <c r="G134" s="56">
        <f t="shared" si="21"/>
        <v>0.169999904567708</v>
      </c>
      <c r="H134" s="57">
        <v>42709</v>
      </c>
      <c r="I134" s="57">
        <v>42709</v>
      </c>
      <c r="J134" s="45" t="s">
        <v>16</v>
      </c>
      <c r="K134" s="138" t="s">
        <v>190</v>
      </c>
      <c r="L134" s="142">
        <v>42741</v>
      </c>
      <c r="M134" s="62">
        <f t="shared" ca="1" si="20"/>
        <v>1519</v>
      </c>
    </row>
    <row r="135" spans="1:13" s="50" customFormat="1" ht="23.1" hidden="1" customHeight="1">
      <c r="A135" s="51">
        <v>133</v>
      </c>
      <c r="B135" s="52" t="s">
        <v>205</v>
      </c>
      <c r="C135" s="53" t="s">
        <v>206</v>
      </c>
      <c r="D135" s="54">
        <v>78000</v>
      </c>
      <c r="E135" s="54">
        <v>73584.91</v>
      </c>
      <c r="F135" s="55">
        <v>4415.09</v>
      </c>
      <c r="G135" s="56">
        <f t="shared" si="21"/>
        <v>5.99999374871832E-2</v>
      </c>
      <c r="H135" s="57">
        <v>42711</v>
      </c>
      <c r="I135" s="57">
        <v>42712</v>
      </c>
      <c r="J135" s="45" t="s">
        <v>207</v>
      </c>
      <c r="K135" s="138" t="s">
        <v>208</v>
      </c>
      <c r="L135" s="61">
        <v>42780</v>
      </c>
      <c r="M135" s="62">
        <f t="shared" ref="M135:M144" ca="1" si="22">DATE(YEAR(NOW()),MONTH(NOW()),DAY(NOW()))-H135</f>
        <v>1517</v>
      </c>
    </row>
    <row r="136" spans="1:13" s="50" customFormat="1" ht="23.1" hidden="1" customHeight="1">
      <c r="A136" s="51">
        <v>134</v>
      </c>
      <c r="B136" s="52" t="s">
        <v>205</v>
      </c>
      <c r="C136" s="53" t="s">
        <v>209</v>
      </c>
      <c r="D136" s="54">
        <v>60000</v>
      </c>
      <c r="E136" s="54">
        <v>56603.77</v>
      </c>
      <c r="F136" s="55">
        <v>3396.23</v>
      </c>
      <c r="G136" s="56">
        <f t="shared" si="21"/>
        <v>6.0000067133337602E-2</v>
      </c>
      <c r="H136" s="57">
        <v>42711</v>
      </c>
      <c r="I136" s="57">
        <v>42712</v>
      </c>
      <c r="J136" s="45" t="s">
        <v>207</v>
      </c>
      <c r="K136" s="138" t="s">
        <v>208</v>
      </c>
      <c r="L136" s="61">
        <v>42780</v>
      </c>
      <c r="M136" s="62">
        <f t="shared" ca="1" si="22"/>
        <v>1517</v>
      </c>
    </row>
    <row r="137" spans="1:13" s="50" customFormat="1" ht="23.1" hidden="1" customHeight="1">
      <c r="A137" s="51">
        <v>135</v>
      </c>
      <c r="B137" s="52" t="s">
        <v>58</v>
      </c>
      <c r="C137" s="53" t="s">
        <v>210</v>
      </c>
      <c r="D137" s="54">
        <v>90000</v>
      </c>
      <c r="E137" s="54">
        <v>85714.29</v>
      </c>
      <c r="F137" s="58">
        <v>4285.71</v>
      </c>
      <c r="G137" s="56">
        <f t="shared" si="21"/>
        <v>4.9999947500002598E-2</v>
      </c>
      <c r="H137" s="57">
        <v>42709</v>
      </c>
      <c r="I137" s="57">
        <v>42712</v>
      </c>
      <c r="J137" s="45" t="s">
        <v>16</v>
      </c>
      <c r="K137" s="138" t="s">
        <v>190</v>
      </c>
      <c r="L137" s="142">
        <v>42741</v>
      </c>
      <c r="M137" s="62">
        <f t="shared" ca="1" si="22"/>
        <v>1519</v>
      </c>
    </row>
    <row r="138" spans="1:13" s="50" customFormat="1" ht="23.1" hidden="1" customHeight="1">
      <c r="A138" s="51">
        <v>136</v>
      </c>
      <c r="B138" s="52" t="s">
        <v>58</v>
      </c>
      <c r="C138" s="53" t="s">
        <v>211</v>
      </c>
      <c r="D138" s="54">
        <v>13320</v>
      </c>
      <c r="E138" s="54">
        <v>12932.04</v>
      </c>
      <c r="F138" s="58">
        <v>387.96</v>
      </c>
      <c r="G138" s="56">
        <f t="shared" si="21"/>
        <v>2.9999907207215602E-2</v>
      </c>
      <c r="H138" s="57">
        <v>42709</v>
      </c>
      <c r="I138" s="57">
        <v>42712</v>
      </c>
      <c r="J138" s="45" t="s">
        <v>16</v>
      </c>
      <c r="K138" s="138" t="s">
        <v>190</v>
      </c>
      <c r="L138" s="142">
        <v>42741</v>
      </c>
      <c r="M138" s="62">
        <f t="shared" ca="1" si="22"/>
        <v>1519</v>
      </c>
    </row>
    <row r="139" spans="1:13" s="50" customFormat="1" ht="23.1" hidden="1" customHeight="1">
      <c r="A139" s="51">
        <v>137</v>
      </c>
      <c r="B139" s="52" t="s">
        <v>58</v>
      </c>
      <c r="C139" s="53" t="s">
        <v>212</v>
      </c>
      <c r="D139" s="54">
        <v>14832</v>
      </c>
      <c r="E139" s="54">
        <v>14400</v>
      </c>
      <c r="F139" s="58">
        <v>432</v>
      </c>
      <c r="G139" s="56">
        <f t="shared" si="21"/>
        <v>0.03</v>
      </c>
      <c r="H139" s="57">
        <v>42709</v>
      </c>
      <c r="I139" s="57">
        <v>42712</v>
      </c>
      <c r="J139" s="45" t="s">
        <v>16</v>
      </c>
      <c r="K139" s="138" t="s">
        <v>190</v>
      </c>
      <c r="L139" s="142">
        <v>42741</v>
      </c>
      <c r="M139" s="62">
        <f t="shared" ca="1" si="22"/>
        <v>1519</v>
      </c>
    </row>
    <row r="140" spans="1:13" s="50" customFormat="1" ht="23.1" hidden="1" customHeight="1">
      <c r="A140" s="51">
        <v>138</v>
      </c>
      <c r="B140" s="52" t="s">
        <v>213</v>
      </c>
      <c r="C140" s="53" t="s">
        <v>214</v>
      </c>
      <c r="D140" s="54">
        <v>9298.26</v>
      </c>
      <c r="E140" s="54">
        <v>7947.23</v>
      </c>
      <c r="F140" s="34">
        <v>1351.03</v>
      </c>
      <c r="G140" s="56">
        <f t="shared" si="21"/>
        <v>0.17000011324700601</v>
      </c>
      <c r="H140" s="57">
        <v>42712</v>
      </c>
      <c r="I140" s="57">
        <v>42716</v>
      </c>
      <c r="J140" s="45"/>
      <c r="K140" s="60">
        <v>2017.01</v>
      </c>
      <c r="L140" s="153">
        <v>42803</v>
      </c>
      <c r="M140" s="62">
        <f t="shared" ca="1" si="22"/>
        <v>1516</v>
      </c>
    </row>
    <row r="141" spans="1:13" s="50" customFormat="1" ht="23.1" hidden="1" customHeight="1">
      <c r="A141" s="51">
        <v>139</v>
      </c>
      <c r="B141" s="52" t="s">
        <v>213</v>
      </c>
      <c r="C141" s="53" t="s">
        <v>215</v>
      </c>
      <c r="D141" s="54">
        <v>905.81</v>
      </c>
      <c r="E141" s="54">
        <v>801.6</v>
      </c>
      <c r="F141" s="34">
        <v>104.21</v>
      </c>
      <c r="G141" s="56">
        <f t="shared" si="21"/>
        <v>0.13000249500998001</v>
      </c>
      <c r="H141" s="57">
        <v>42712</v>
      </c>
      <c r="I141" s="57">
        <v>42716</v>
      </c>
      <c r="J141" s="45"/>
      <c r="K141" s="60">
        <v>2017.01</v>
      </c>
      <c r="L141" s="153">
        <v>42803</v>
      </c>
      <c r="M141" s="62">
        <f t="shared" ca="1" si="22"/>
        <v>1516</v>
      </c>
    </row>
    <row r="142" spans="1:13" s="50" customFormat="1" ht="23.1" hidden="1" customHeight="1">
      <c r="A142" s="51">
        <v>140</v>
      </c>
      <c r="B142" s="52" t="s">
        <v>216</v>
      </c>
      <c r="C142" s="53" t="s">
        <v>217</v>
      </c>
      <c r="D142" s="54">
        <v>470</v>
      </c>
      <c r="E142" s="54">
        <v>401.71</v>
      </c>
      <c r="F142" s="58">
        <v>68.290000000000006</v>
      </c>
      <c r="G142" s="56">
        <f t="shared" si="21"/>
        <v>0.169998257449404</v>
      </c>
      <c r="H142" s="57">
        <v>42680</v>
      </c>
      <c r="I142" s="57">
        <v>42716</v>
      </c>
      <c r="J142" s="45" t="s">
        <v>16</v>
      </c>
      <c r="K142" s="138" t="s">
        <v>190</v>
      </c>
      <c r="L142" s="142">
        <v>42741</v>
      </c>
      <c r="M142" s="62">
        <f t="shared" ca="1" si="22"/>
        <v>1548</v>
      </c>
    </row>
    <row r="143" spans="1:13" s="50" customFormat="1" ht="23.1" hidden="1" customHeight="1">
      <c r="A143" s="51">
        <v>141</v>
      </c>
      <c r="B143" s="52" t="s">
        <v>114</v>
      </c>
      <c r="C143" s="53" t="s">
        <v>218</v>
      </c>
      <c r="D143" s="54">
        <v>150</v>
      </c>
      <c r="E143" s="54">
        <v>145.63</v>
      </c>
      <c r="F143" s="58">
        <v>4.37</v>
      </c>
      <c r="G143" s="56">
        <f t="shared" ref="G143:G152" si="23">F143/E143</f>
        <v>3.0007553388724899E-2</v>
      </c>
      <c r="H143" s="57">
        <v>42719</v>
      </c>
      <c r="I143" s="57">
        <v>42723</v>
      </c>
      <c r="J143" s="45" t="s">
        <v>16</v>
      </c>
      <c r="K143" s="60" t="s">
        <v>163</v>
      </c>
      <c r="L143" s="61">
        <v>42780</v>
      </c>
      <c r="M143" s="62">
        <f t="shared" ca="1" si="22"/>
        <v>1509</v>
      </c>
    </row>
    <row r="144" spans="1:13" s="50" customFormat="1" ht="23.1" hidden="1" customHeight="1">
      <c r="A144" s="51">
        <v>142</v>
      </c>
      <c r="B144" s="133" t="s">
        <v>51</v>
      </c>
      <c r="C144" s="134" t="s">
        <v>219</v>
      </c>
      <c r="D144" s="59">
        <v>48329.64</v>
      </c>
      <c r="E144" s="59">
        <v>41307.379999999997</v>
      </c>
      <c r="F144" s="59">
        <v>7022.26</v>
      </c>
      <c r="G144" s="135">
        <f t="shared" si="23"/>
        <v>0.17000013072724501</v>
      </c>
      <c r="H144" s="136">
        <v>42724</v>
      </c>
      <c r="I144" s="136">
        <v>42724</v>
      </c>
      <c r="J144" s="144" t="s">
        <v>16</v>
      </c>
      <c r="K144" s="144" t="s">
        <v>190</v>
      </c>
      <c r="L144" s="61">
        <v>42780</v>
      </c>
      <c r="M144" s="62">
        <f t="shared" ca="1" si="22"/>
        <v>1504</v>
      </c>
    </row>
    <row r="145" spans="1:13" s="50" customFormat="1" ht="23.1" hidden="1" customHeight="1">
      <c r="A145" s="51">
        <v>143</v>
      </c>
      <c r="B145" s="52" t="s">
        <v>80</v>
      </c>
      <c r="C145" s="53" t="s">
        <v>220</v>
      </c>
      <c r="D145" s="54">
        <v>17.899999999999999</v>
      </c>
      <c r="E145" s="54">
        <v>15.3</v>
      </c>
      <c r="F145" s="58">
        <v>2.6</v>
      </c>
      <c r="G145" s="56">
        <v>0.17</v>
      </c>
      <c r="H145" s="57">
        <v>42702</v>
      </c>
      <c r="I145" s="57">
        <v>42733</v>
      </c>
      <c r="J145" s="45" t="s">
        <v>16</v>
      </c>
      <c r="K145" s="138" t="s">
        <v>190</v>
      </c>
      <c r="L145" s="142">
        <v>42741</v>
      </c>
      <c r="M145" s="62">
        <f t="shared" ref="M145:M152" ca="1" si="24">DATE(YEAR(NOW()),MONTH(NOW()),DAY(NOW()))-H145</f>
        <v>1526</v>
      </c>
    </row>
    <row r="146" spans="1:13" s="50" customFormat="1" ht="23.1" hidden="1" customHeight="1">
      <c r="A146" s="51">
        <v>144</v>
      </c>
      <c r="B146" s="52" t="s">
        <v>80</v>
      </c>
      <c r="C146" s="53" t="s">
        <v>221</v>
      </c>
      <c r="D146" s="54">
        <v>171.7</v>
      </c>
      <c r="E146" s="54">
        <v>146.77000000000001</v>
      </c>
      <c r="F146" s="58">
        <v>24.93</v>
      </c>
      <c r="G146" s="56">
        <v>0.17</v>
      </c>
      <c r="H146" s="57">
        <v>42709</v>
      </c>
      <c r="I146" s="57">
        <v>42733</v>
      </c>
      <c r="J146" s="45" t="s">
        <v>16</v>
      </c>
      <c r="K146" s="138" t="s">
        <v>190</v>
      </c>
      <c r="L146" s="142">
        <v>42741</v>
      </c>
      <c r="M146" s="62">
        <f t="shared" ca="1" si="24"/>
        <v>1519</v>
      </c>
    </row>
    <row r="147" spans="1:13" s="50" customFormat="1" ht="23.1" hidden="1" customHeight="1">
      <c r="A147" s="51">
        <v>145</v>
      </c>
      <c r="B147" s="52" t="s">
        <v>106</v>
      </c>
      <c r="C147" s="53" t="s">
        <v>222</v>
      </c>
      <c r="D147" s="54">
        <v>283.8</v>
      </c>
      <c r="E147" s="54">
        <v>242.56</v>
      </c>
      <c r="F147" s="58">
        <v>41.24</v>
      </c>
      <c r="G147" s="56">
        <f t="shared" si="23"/>
        <v>0.17001978891820599</v>
      </c>
      <c r="H147" s="57">
        <v>42709</v>
      </c>
      <c r="I147" s="57">
        <v>42733</v>
      </c>
      <c r="J147" s="45" t="s">
        <v>16</v>
      </c>
      <c r="K147" s="138" t="s">
        <v>190</v>
      </c>
      <c r="L147" s="142">
        <v>42741</v>
      </c>
      <c r="M147" s="62">
        <f t="shared" ca="1" si="24"/>
        <v>1519</v>
      </c>
    </row>
    <row r="148" spans="1:13" s="50" customFormat="1" ht="23.1" hidden="1" customHeight="1">
      <c r="A148" s="51">
        <v>146</v>
      </c>
      <c r="B148" s="52" t="s">
        <v>80</v>
      </c>
      <c r="C148" s="53" t="s">
        <v>223</v>
      </c>
      <c r="D148" s="54">
        <v>150</v>
      </c>
      <c r="E148" s="54">
        <v>128.19999999999999</v>
      </c>
      <c r="F148" s="58">
        <v>21.8</v>
      </c>
      <c r="G148" s="56">
        <f t="shared" si="23"/>
        <v>0.17004680187207499</v>
      </c>
      <c r="H148" s="57">
        <v>42709</v>
      </c>
      <c r="I148" s="57">
        <v>42733</v>
      </c>
      <c r="J148" s="45" t="s">
        <v>16</v>
      </c>
      <c r="K148" s="138" t="s">
        <v>190</v>
      </c>
      <c r="L148" s="142">
        <v>42741</v>
      </c>
      <c r="M148" s="62">
        <f t="shared" ca="1" si="24"/>
        <v>1519</v>
      </c>
    </row>
    <row r="149" spans="1:13" s="50" customFormat="1" ht="23.1" hidden="1" customHeight="1">
      <c r="A149" s="51">
        <v>147</v>
      </c>
      <c r="B149" s="52" t="s">
        <v>106</v>
      </c>
      <c r="C149" s="53" t="s">
        <v>224</v>
      </c>
      <c r="D149" s="54">
        <v>226.78</v>
      </c>
      <c r="E149" s="54">
        <v>193.82</v>
      </c>
      <c r="F149" s="58">
        <v>32.96</v>
      </c>
      <c r="G149" s="56">
        <v>0.17</v>
      </c>
      <c r="H149" s="57">
        <v>42711</v>
      </c>
      <c r="I149" s="57">
        <v>42733</v>
      </c>
      <c r="J149" s="45" t="s">
        <v>16</v>
      </c>
      <c r="K149" s="138" t="s">
        <v>190</v>
      </c>
      <c r="L149" s="142">
        <v>42741</v>
      </c>
      <c r="M149" s="62">
        <f t="shared" ca="1" si="24"/>
        <v>1517</v>
      </c>
    </row>
    <row r="150" spans="1:13" s="50" customFormat="1" ht="23.1" hidden="1" customHeight="1">
      <c r="A150" s="51">
        <v>148</v>
      </c>
      <c r="B150" s="52" t="s">
        <v>80</v>
      </c>
      <c r="C150" s="53" t="s">
        <v>225</v>
      </c>
      <c r="D150" s="54">
        <v>177</v>
      </c>
      <c r="E150" s="54">
        <v>151.29</v>
      </c>
      <c r="F150" s="58">
        <v>25.71</v>
      </c>
      <c r="G150" s="56">
        <v>0.17</v>
      </c>
      <c r="H150" s="57">
        <v>42711</v>
      </c>
      <c r="I150" s="57">
        <v>42733</v>
      </c>
      <c r="J150" s="45" t="s">
        <v>16</v>
      </c>
      <c r="K150" s="138" t="s">
        <v>190</v>
      </c>
      <c r="L150" s="142">
        <v>42741</v>
      </c>
      <c r="M150" s="62">
        <f t="shared" ca="1" si="24"/>
        <v>1517</v>
      </c>
    </row>
    <row r="151" spans="1:13" s="50" customFormat="1" ht="23.1" hidden="1" customHeight="1">
      <c r="A151" s="51">
        <v>149</v>
      </c>
      <c r="B151" s="52" t="s">
        <v>106</v>
      </c>
      <c r="C151" s="53" t="s">
        <v>226</v>
      </c>
      <c r="D151" s="54">
        <v>81.400000000000006</v>
      </c>
      <c r="E151" s="54">
        <v>69.569999999999993</v>
      </c>
      <c r="F151" s="58">
        <v>11.83</v>
      </c>
      <c r="G151" s="56">
        <f t="shared" si="23"/>
        <v>0.17004455943653901</v>
      </c>
      <c r="H151" s="57">
        <v>42730</v>
      </c>
      <c r="I151" s="57">
        <v>42733</v>
      </c>
      <c r="J151" s="45" t="s">
        <v>16</v>
      </c>
      <c r="K151" s="138" t="s">
        <v>190</v>
      </c>
      <c r="L151" s="142">
        <v>42741</v>
      </c>
      <c r="M151" s="62">
        <f t="shared" ca="1" si="24"/>
        <v>1498</v>
      </c>
    </row>
    <row r="152" spans="1:13" s="50" customFormat="1" ht="23.1" hidden="1" customHeight="1">
      <c r="A152" s="51">
        <v>150</v>
      </c>
      <c r="B152" s="52" t="s">
        <v>106</v>
      </c>
      <c r="C152" s="53" t="s">
        <v>227</v>
      </c>
      <c r="D152" s="54">
        <v>27.6</v>
      </c>
      <c r="E152" s="54">
        <v>23.59</v>
      </c>
      <c r="F152" s="58">
        <v>4.01</v>
      </c>
      <c r="G152" s="56">
        <f t="shared" si="23"/>
        <v>0.16998728274692701</v>
      </c>
      <c r="H152" s="57">
        <v>42730</v>
      </c>
      <c r="I152" s="57">
        <v>42733</v>
      </c>
      <c r="J152" s="45" t="s">
        <v>16</v>
      </c>
      <c r="K152" s="138" t="s">
        <v>190</v>
      </c>
      <c r="L152" s="142">
        <v>42741</v>
      </c>
      <c r="M152" s="62">
        <f t="shared" ca="1" si="24"/>
        <v>1498</v>
      </c>
    </row>
    <row r="153" spans="1:13" s="50" customFormat="1" ht="23.1" hidden="1" customHeight="1">
      <c r="A153" s="51">
        <v>151</v>
      </c>
      <c r="B153" s="32" t="s">
        <v>24</v>
      </c>
      <c r="C153" s="53" t="s">
        <v>228</v>
      </c>
      <c r="D153" s="54">
        <v>81000</v>
      </c>
      <c r="E153" s="54">
        <v>76415.09</v>
      </c>
      <c r="F153" s="34">
        <v>4584.91</v>
      </c>
      <c r="G153" s="56">
        <f t="shared" ref="G153:G162" si="25">F153/E153</f>
        <v>6.0000060197534302E-2</v>
      </c>
      <c r="H153" s="57">
        <v>42738</v>
      </c>
      <c r="I153" s="57">
        <v>42739</v>
      </c>
      <c r="J153" s="45"/>
      <c r="K153" s="60">
        <v>2017.01</v>
      </c>
      <c r="L153" s="153">
        <v>42803</v>
      </c>
      <c r="M153" s="62">
        <f t="shared" ref="M153:M168" ca="1" si="26">DATE(YEAR(NOW()),MONTH(NOW()),DAY(NOW()))-H153</f>
        <v>1490</v>
      </c>
    </row>
    <row r="154" spans="1:13" s="50" customFormat="1" ht="23.1" hidden="1" customHeight="1">
      <c r="A154" s="51">
        <v>152</v>
      </c>
      <c r="B154" s="32" t="s">
        <v>24</v>
      </c>
      <c r="C154" s="53" t="s">
        <v>229</v>
      </c>
      <c r="D154" s="54">
        <v>100000</v>
      </c>
      <c r="E154" s="54">
        <v>94339.62</v>
      </c>
      <c r="F154" s="34">
        <v>5660.38</v>
      </c>
      <c r="G154" s="56">
        <f t="shared" si="25"/>
        <v>6.0000029680000802E-2</v>
      </c>
      <c r="H154" s="57">
        <v>42738</v>
      </c>
      <c r="I154" s="57">
        <v>42739</v>
      </c>
      <c r="J154" s="45"/>
      <c r="K154" s="60">
        <v>2017.01</v>
      </c>
      <c r="L154" s="153">
        <v>42803</v>
      </c>
      <c r="M154" s="62">
        <f t="shared" ca="1" si="26"/>
        <v>1490</v>
      </c>
    </row>
    <row r="155" spans="1:13" s="50" customFormat="1" ht="23.1" hidden="1" customHeight="1">
      <c r="A155" s="51">
        <v>153</v>
      </c>
      <c r="B155" s="32" t="s">
        <v>24</v>
      </c>
      <c r="C155" s="53" t="s">
        <v>230</v>
      </c>
      <c r="D155" s="54">
        <v>62000</v>
      </c>
      <c r="E155" s="54">
        <v>58490.57</v>
      </c>
      <c r="F155" s="34">
        <v>3509.43</v>
      </c>
      <c r="G155" s="56">
        <f t="shared" si="25"/>
        <v>5.9999928193553299E-2</v>
      </c>
      <c r="H155" s="57">
        <v>42738</v>
      </c>
      <c r="I155" s="57">
        <v>42739</v>
      </c>
      <c r="J155" s="45"/>
      <c r="K155" s="60">
        <v>2017.01</v>
      </c>
      <c r="L155" s="153">
        <v>42803</v>
      </c>
      <c r="M155" s="62">
        <f t="shared" ca="1" si="26"/>
        <v>1490</v>
      </c>
    </row>
    <row r="156" spans="1:13" s="50" customFormat="1" ht="23.1" hidden="1" customHeight="1">
      <c r="A156" s="51">
        <v>154</v>
      </c>
      <c r="B156" s="52" t="s">
        <v>231</v>
      </c>
      <c r="C156" s="53" t="s">
        <v>232</v>
      </c>
      <c r="D156" s="54">
        <v>2039</v>
      </c>
      <c r="E156" s="54">
        <v>1742.74</v>
      </c>
      <c r="F156" s="58">
        <v>296.26</v>
      </c>
      <c r="G156" s="56">
        <f t="shared" si="25"/>
        <v>0.16999667190745599</v>
      </c>
      <c r="H156" s="57">
        <v>42725</v>
      </c>
      <c r="I156" s="57">
        <v>42739</v>
      </c>
      <c r="J156" s="45" t="s">
        <v>16</v>
      </c>
      <c r="K156" s="60" t="s">
        <v>163</v>
      </c>
      <c r="L156" s="61">
        <v>42780</v>
      </c>
      <c r="M156" s="62">
        <f t="shared" ca="1" si="26"/>
        <v>1503</v>
      </c>
    </row>
    <row r="157" spans="1:13" s="50" customFormat="1" ht="23.1" hidden="1" customHeight="1">
      <c r="A157" s="51">
        <v>155</v>
      </c>
      <c r="B157" s="52" t="s">
        <v>161</v>
      </c>
      <c r="C157" s="53" t="s">
        <v>233</v>
      </c>
      <c r="D157" s="54">
        <v>6400</v>
      </c>
      <c r="E157" s="54">
        <v>5470.09</v>
      </c>
      <c r="F157" s="58">
        <v>929.91</v>
      </c>
      <c r="G157" s="56">
        <f t="shared" si="25"/>
        <v>0.169999031094552</v>
      </c>
      <c r="H157" s="57">
        <v>42726</v>
      </c>
      <c r="I157" s="57">
        <v>42741</v>
      </c>
      <c r="J157" s="45" t="s">
        <v>16</v>
      </c>
      <c r="K157" s="60" t="s">
        <v>163</v>
      </c>
      <c r="L157" s="61">
        <v>42780</v>
      </c>
      <c r="M157" s="62">
        <f t="shared" ca="1" si="26"/>
        <v>1502</v>
      </c>
    </row>
    <row r="158" spans="1:13" s="50" customFormat="1" ht="23.1" hidden="1" customHeight="1">
      <c r="A158" s="51">
        <v>156</v>
      </c>
      <c r="B158" s="32" t="s">
        <v>234</v>
      </c>
      <c r="C158" s="53" t="s">
        <v>235</v>
      </c>
      <c r="D158" s="54">
        <v>100000</v>
      </c>
      <c r="E158" s="54">
        <v>94339.62</v>
      </c>
      <c r="F158" s="34">
        <v>5660.38</v>
      </c>
      <c r="G158" s="56">
        <f t="shared" si="25"/>
        <v>6.0000029680000802E-2</v>
      </c>
      <c r="H158" s="57">
        <v>42744</v>
      </c>
      <c r="I158" s="57">
        <v>42745</v>
      </c>
      <c r="J158" s="45"/>
      <c r="K158" s="60">
        <v>2017.01</v>
      </c>
      <c r="L158" s="153">
        <v>42803</v>
      </c>
      <c r="M158" s="62">
        <f t="shared" ca="1" si="26"/>
        <v>1484</v>
      </c>
    </row>
    <row r="159" spans="1:13" s="50" customFormat="1" ht="23.1" hidden="1" customHeight="1">
      <c r="A159" s="51">
        <v>157</v>
      </c>
      <c r="B159" s="32" t="s">
        <v>234</v>
      </c>
      <c r="C159" s="53" t="s">
        <v>236</v>
      </c>
      <c r="D159" s="54">
        <v>40000</v>
      </c>
      <c r="E159" s="54">
        <v>37735.85</v>
      </c>
      <c r="F159" s="34">
        <v>2264.15</v>
      </c>
      <c r="G159" s="56">
        <f t="shared" si="25"/>
        <v>5.9999973500000699E-2</v>
      </c>
      <c r="H159" s="57">
        <v>42744</v>
      </c>
      <c r="I159" s="57">
        <v>42745</v>
      </c>
      <c r="J159" s="45"/>
      <c r="K159" s="60">
        <v>2017.01</v>
      </c>
      <c r="L159" s="153">
        <v>42803</v>
      </c>
      <c r="M159" s="62">
        <f t="shared" ca="1" si="26"/>
        <v>1484</v>
      </c>
    </row>
    <row r="160" spans="1:13" s="50" customFormat="1" ht="23.1" hidden="1" customHeight="1">
      <c r="A160" s="51">
        <v>158</v>
      </c>
      <c r="B160" s="32" t="s">
        <v>234</v>
      </c>
      <c r="C160" s="53" t="s">
        <v>237</v>
      </c>
      <c r="D160" s="54">
        <v>100000</v>
      </c>
      <c r="E160" s="54">
        <v>94339.62</v>
      </c>
      <c r="F160" s="34">
        <v>5660.38</v>
      </c>
      <c r="G160" s="56">
        <f t="shared" si="25"/>
        <v>6.0000029680000802E-2</v>
      </c>
      <c r="H160" s="57">
        <v>42744</v>
      </c>
      <c r="I160" s="57">
        <v>42745</v>
      </c>
      <c r="J160" s="45"/>
      <c r="K160" s="60">
        <v>2017.01</v>
      </c>
      <c r="L160" s="153">
        <v>42803</v>
      </c>
      <c r="M160" s="62">
        <f t="shared" ca="1" si="26"/>
        <v>1484</v>
      </c>
    </row>
    <row r="161" spans="1:13" s="50" customFormat="1" ht="23.1" hidden="1" customHeight="1">
      <c r="A161" s="51">
        <v>159</v>
      </c>
      <c r="B161" s="32" t="s">
        <v>151</v>
      </c>
      <c r="C161" s="53" t="s">
        <v>238</v>
      </c>
      <c r="D161" s="54">
        <v>211000</v>
      </c>
      <c r="E161" s="54">
        <v>199056.6</v>
      </c>
      <c r="F161" s="34">
        <v>11943.4</v>
      </c>
      <c r="G161" s="56">
        <f t="shared" si="25"/>
        <v>6.0000020094787103E-2</v>
      </c>
      <c r="H161" s="57">
        <v>42751</v>
      </c>
      <c r="I161" s="57">
        <v>42752</v>
      </c>
      <c r="J161" s="45"/>
      <c r="K161" s="60">
        <v>2017.01</v>
      </c>
      <c r="L161" s="153">
        <v>42803</v>
      </c>
      <c r="M161" s="62">
        <f t="shared" ca="1" si="26"/>
        <v>1477</v>
      </c>
    </row>
    <row r="162" spans="1:13" s="50" customFormat="1" ht="23.1" hidden="1" customHeight="1">
      <c r="A162" s="51">
        <v>160</v>
      </c>
      <c r="B162" s="52" t="s">
        <v>239</v>
      </c>
      <c r="C162" s="53" t="s">
        <v>240</v>
      </c>
      <c r="D162" s="54">
        <v>3199</v>
      </c>
      <c r="E162" s="54">
        <v>2734.19</v>
      </c>
      <c r="F162" s="58">
        <v>464.81</v>
      </c>
      <c r="G162" s="56">
        <f t="shared" si="25"/>
        <v>0.16999915880023</v>
      </c>
      <c r="H162" s="57">
        <v>42745</v>
      </c>
      <c r="I162" s="57">
        <v>42753</v>
      </c>
      <c r="J162" s="45" t="s">
        <v>16</v>
      </c>
      <c r="K162" s="60" t="s">
        <v>163</v>
      </c>
      <c r="L162" s="61">
        <v>42780</v>
      </c>
      <c r="M162" s="62">
        <f t="shared" ca="1" si="26"/>
        <v>1483</v>
      </c>
    </row>
    <row r="163" spans="1:13" s="50" customFormat="1" ht="23.1" hidden="1" customHeight="1">
      <c r="A163" s="51">
        <v>161</v>
      </c>
      <c r="B163" s="52" t="s">
        <v>239</v>
      </c>
      <c r="C163" s="53" t="s">
        <v>241</v>
      </c>
      <c r="D163" s="154">
        <v>145.1</v>
      </c>
      <c r="E163" s="54">
        <v>124.01</v>
      </c>
      <c r="F163" s="58">
        <v>21.09</v>
      </c>
      <c r="G163" s="56">
        <v>0.17</v>
      </c>
      <c r="H163" s="57">
        <v>42746</v>
      </c>
      <c r="I163" s="57">
        <v>42753</v>
      </c>
      <c r="J163" s="45" t="s">
        <v>16</v>
      </c>
      <c r="K163" s="60" t="s">
        <v>163</v>
      </c>
      <c r="L163" s="61">
        <v>42780</v>
      </c>
      <c r="M163" s="62">
        <f t="shared" ca="1" si="26"/>
        <v>1482</v>
      </c>
    </row>
    <row r="164" spans="1:13" s="50" customFormat="1" ht="23.1" hidden="1" customHeight="1">
      <c r="A164" s="51">
        <v>162</v>
      </c>
      <c r="B164" s="52" t="s">
        <v>239</v>
      </c>
      <c r="C164" s="53" t="s">
        <v>242</v>
      </c>
      <c r="D164" s="54">
        <v>150</v>
      </c>
      <c r="E164" s="54">
        <v>128.19999999999999</v>
      </c>
      <c r="F164" s="58">
        <v>21.8</v>
      </c>
      <c r="G164" s="56">
        <f>F164/E164</f>
        <v>0.17004680187207499</v>
      </c>
      <c r="H164" s="57">
        <v>42746</v>
      </c>
      <c r="I164" s="57">
        <v>42753</v>
      </c>
      <c r="J164" s="45" t="s">
        <v>16</v>
      </c>
      <c r="K164" s="60" t="s">
        <v>163</v>
      </c>
      <c r="L164" s="61">
        <v>42780</v>
      </c>
      <c r="M164" s="62">
        <f t="shared" ca="1" si="26"/>
        <v>1482</v>
      </c>
    </row>
    <row r="165" spans="1:13" s="50" customFormat="1" ht="23.1" hidden="1" customHeight="1">
      <c r="A165" s="51">
        <v>163</v>
      </c>
      <c r="B165" s="52" t="s">
        <v>239</v>
      </c>
      <c r="C165" s="53" t="s">
        <v>243</v>
      </c>
      <c r="D165" s="54">
        <v>114</v>
      </c>
      <c r="E165" s="54">
        <v>97.44</v>
      </c>
      <c r="F165" s="58">
        <v>16.559999999999999</v>
      </c>
      <c r="G165" s="56">
        <f>F165/E165</f>
        <v>0.16995073891625601</v>
      </c>
      <c r="H165" s="57">
        <v>42746</v>
      </c>
      <c r="I165" s="57">
        <v>42753</v>
      </c>
      <c r="J165" s="45" t="s">
        <v>16</v>
      </c>
      <c r="K165" s="60" t="s">
        <v>163</v>
      </c>
      <c r="L165" s="61">
        <v>42780</v>
      </c>
      <c r="M165" s="62">
        <f t="shared" ca="1" si="26"/>
        <v>1482</v>
      </c>
    </row>
    <row r="166" spans="1:13" s="50" customFormat="1" ht="23.1" hidden="1" customHeight="1">
      <c r="A166" s="51">
        <v>164</v>
      </c>
      <c r="B166" s="52" t="s">
        <v>239</v>
      </c>
      <c r="C166" s="53" t="s">
        <v>244</v>
      </c>
      <c r="D166" s="54">
        <v>59.7</v>
      </c>
      <c r="E166" s="54">
        <v>51.03</v>
      </c>
      <c r="F166" s="58">
        <v>8.67</v>
      </c>
      <c r="G166" s="56">
        <v>0.17</v>
      </c>
      <c r="H166" s="57">
        <v>42746</v>
      </c>
      <c r="I166" s="57">
        <v>42753</v>
      </c>
      <c r="J166" s="45" t="s">
        <v>16</v>
      </c>
      <c r="K166" s="60" t="s">
        <v>163</v>
      </c>
      <c r="L166" s="61">
        <v>42780</v>
      </c>
      <c r="M166" s="62">
        <f t="shared" ca="1" si="26"/>
        <v>1482</v>
      </c>
    </row>
    <row r="167" spans="1:13" s="50" customFormat="1" ht="23.1" hidden="1" customHeight="1">
      <c r="A167" s="51">
        <v>165</v>
      </c>
      <c r="B167" s="52" t="s">
        <v>245</v>
      </c>
      <c r="C167" s="53" t="s">
        <v>246</v>
      </c>
      <c r="D167" s="54">
        <v>19.899999999999999</v>
      </c>
      <c r="E167" s="54">
        <v>17.010000000000002</v>
      </c>
      <c r="F167" s="58">
        <v>2.89</v>
      </c>
      <c r="G167" s="56">
        <v>0.17</v>
      </c>
      <c r="H167" s="57">
        <v>42730</v>
      </c>
      <c r="I167" s="57">
        <v>42753</v>
      </c>
      <c r="J167" s="45" t="s">
        <v>16</v>
      </c>
      <c r="K167" s="60" t="s">
        <v>163</v>
      </c>
      <c r="L167" s="61">
        <v>42780</v>
      </c>
      <c r="M167" s="62">
        <f t="shared" ca="1" si="26"/>
        <v>1498</v>
      </c>
    </row>
    <row r="168" spans="1:13" s="50" customFormat="1" ht="23.1" hidden="1" customHeight="1">
      <c r="A168" s="51">
        <v>166</v>
      </c>
      <c r="B168" s="52" t="s">
        <v>106</v>
      </c>
      <c r="C168" s="53" t="s">
        <v>247</v>
      </c>
      <c r="D168" s="54">
        <v>198</v>
      </c>
      <c r="E168" s="54">
        <v>169.23</v>
      </c>
      <c r="F168" s="58">
        <v>28.77</v>
      </c>
      <c r="G168" s="56">
        <f>F168/E168</f>
        <v>0.17000531820599199</v>
      </c>
      <c r="H168" s="57">
        <v>42731</v>
      </c>
      <c r="I168" s="57">
        <v>42753</v>
      </c>
      <c r="J168" s="45" t="s">
        <v>16</v>
      </c>
      <c r="K168" s="60" t="s">
        <v>163</v>
      </c>
      <c r="L168" s="61">
        <v>42780</v>
      </c>
      <c r="M168" s="62">
        <f t="shared" ca="1" si="26"/>
        <v>1497</v>
      </c>
    </row>
    <row r="169" spans="1:13" s="50" customFormat="1" ht="23.1" hidden="1" customHeight="1">
      <c r="A169" s="51">
        <v>167</v>
      </c>
      <c r="B169" s="32" t="s">
        <v>248</v>
      </c>
      <c r="C169" s="53" t="s">
        <v>249</v>
      </c>
      <c r="D169" s="54">
        <v>100000</v>
      </c>
      <c r="E169" s="54">
        <v>90090.09</v>
      </c>
      <c r="F169" s="34">
        <v>9909.91</v>
      </c>
      <c r="G169" s="56">
        <f t="shared" ref="G169:G179" si="27">F169/E169</f>
        <v>0.11000000111</v>
      </c>
      <c r="H169" s="57">
        <v>42704</v>
      </c>
      <c r="I169" s="57">
        <v>42774</v>
      </c>
      <c r="J169" s="45"/>
      <c r="K169" s="60">
        <v>2017.01</v>
      </c>
      <c r="L169" s="153">
        <v>42803</v>
      </c>
      <c r="M169" s="62">
        <f t="shared" ref="M169:M179" ca="1" si="28">DATE(YEAR(NOW()),MONTH(NOW()),DAY(NOW()))-H169</f>
        <v>1524</v>
      </c>
    </row>
    <row r="170" spans="1:13" s="50" customFormat="1" ht="23.1" hidden="1" customHeight="1">
      <c r="A170" s="51">
        <v>168</v>
      </c>
      <c r="B170" s="32" t="s">
        <v>51</v>
      </c>
      <c r="C170" s="53" t="s">
        <v>250</v>
      </c>
      <c r="D170" s="54">
        <v>27714</v>
      </c>
      <c r="E170" s="54">
        <v>23687.18</v>
      </c>
      <c r="F170" s="34">
        <v>4026.82</v>
      </c>
      <c r="G170" s="56">
        <f t="shared" si="27"/>
        <v>0.16999997466984301</v>
      </c>
      <c r="H170" s="57">
        <v>42782</v>
      </c>
      <c r="I170" s="57">
        <v>42782</v>
      </c>
      <c r="J170" s="45"/>
      <c r="K170" s="60">
        <v>2017.01</v>
      </c>
      <c r="L170" s="153">
        <v>42803</v>
      </c>
      <c r="M170" s="62">
        <f t="shared" ca="1" si="28"/>
        <v>1446</v>
      </c>
    </row>
    <row r="171" spans="1:13" s="50" customFormat="1" ht="23.1" hidden="1" customHeight="1">
      <c r="A171" s="51">
        <v>169</v>
      </c>
      <c r="B171" s="32" t="s">
        <v>51</v>
      </c>
      <c r="C171" s="53" t="s">
        <v>251</v>
      </c>
      <c r="D171" s="54">
        <v>59129.16</v>
      </c>
      <c r="E171" s="54">
        <v>50537.74</v>
      </c>
      <c r="F171" s="34">
        <v>8591.42</v>
      </c>
      <c r="G171" s="56">
        <f t="shared" si="27"/>
        <v>0.17000008310620901</v>
      </c>
      <c r="H171" s="57">
        <v>42782</v>
      </c>
      <c r="I171" s="57">
        <v>42782</v>
      </c>
      <c r="J171" s="45"/>
      <c r="K171" s="60">
        <v>2017.01</v>
      </c>
      <c r="L171" s="153">
        <v>42803</v>
      </c>
      <c r="M171" s="62">
        <f t="shared" ca="1" si="28"/>
        <v>1446</v>
      </c>
    </row>
    <row r="172" spans="1:13" s="50" customFormat="1" ht="23.1" hidden="1" customHeight="1">
      <c r="A172" s="51">
        <v>170</v>
      </c>
      <c r="B172" s="32" t="s">
        <v>252</v>
      </c>
      <c r="C172" s="53" t="s">
        <v>253</v>
      </c>
      <c r="D172" s="54">
        <v>51560</v>
      </c>
      <c r="E172" s="54">
        <v>48641.51</v>
      </c>
      <c r="F172" s="34">
        <v>2918.49</v>
      </c>
      <c r="G172" s="56">
        <f t="shared" si="27"/>
        <v>5.9999987664856598E-2</v>
      </c>
      <c r="H172" s="57">
        <v>42781</v>
      </c>
      <c r="I172" s="57">
        <v>42786</v>
      </c>
      <c r="J172" s="45"/>
      <c r="K172" s="60">
        <v>2017.01</v>
      </c>
      <c r="L172" s="153">
        <v>42803</v>
      </c>
      <c r="M172" s="62">
        <f t="shared" ca="1" si="28"/>
        <v>1447</v>
      </c>
    </row>
    <row r="173" spans="1:13" s="50" customFormat="1" ht="23.1" hidden="1" customHeight="1">
      <c r="A173" s="51">
        <v>171</v>
      </c>
      <c r="B173" s="52" t="s">
        <v>252</v>
      </c>
      <c r="C173" s="53" t="s">
        <v>254</v>
      </c>
      <c r="D173" s="54">
        <v>100000</v>
      </c>
      <c r="E173" s="54">
        <v>94339.62</v>
      </c>
      <c r="F173" s="34">
        <v>5660.38</v>
      </c>
      <c r="G173" s="56">
        <f t="shared" si="27"/>
        <v>6.0000029680000802E-2</v>
      </c>
      <c r="H173" s="57">
        <v>42781</v>
      </c>
      <c r="I173" s="57">
        <v>42786</v>
      </c>
      <c r="J173" s="45"/>
      <c r="K173" s="60">
        <v>2017.01</v>
      </c>
      <c r="L173" s="153">
        <v>42803</v>
      </c>
      <c r="M173" s="62">
        <f t="shared" ca="1" si="28"/>
        <v>1447</v>
      </c>
    </row>
    <row r="174" spans="1:13" s="50" customFormat="1" ht="23.1" hidden="1" customHeight="1">
      <c r="A174" s="51">
        <v>172</v>
      </c>
      <c r="B174" s="52" t="s">
        <v>255</v>
      </c>
      <c r="C174" s="53" t="s">
        <v>256</v>
      </c>
      <c r="D174" s="54">
        <v>760</v>
      </c>
      <c r="E174" s="54">
        <v>716.98</v>
      </c>
      <c r="F174" s="117">
        <v>43.02</v>
      </c>
      <c r="G174" s="56">
        <f t="shared" si="27"/>
        <v>6.0001673686853198E-2</v>
      </c>
      <c r="H174" s="57">
        <v>42746</v>
      </c>
      <c r="I174" s="57">
        <v>42786</v>
      </c>
      <c r="J174" s="45" t="s">
        <v>257</v>
      </c>
      <c r="K174" s="60">
        <v>2017.04</v>
      </c>
      <c r="L174" s="153">
        <v>42803</v>
      </c>
      <c r="M174" s="62">
        <f t="shared" ca="1" si="28"/>
        <v>1482</v>
      </c>
    </row>
    <row r="175" spans="1:13" s="50" customFormat="1" ht="23.1" hidden="1" customHeight="1">
      <c r="A175" s="51">
        <v>173</v>
      </c>
      <c r="B175" s="52" t="s">
        <v>255</v>
      </c>
      <c r="C175" s="53" t="s">
        <v>258</v>
      </c>
      <c r="D175" s="54">
        <v>3231.93</v>
      </c>
      <c r="E175" s="54">
        <v>3048.99</v>
      </c>
      <c r="F175" s="117">
        <v>182.94</v>
      </c>
      <c r="G175" s="56">
        <f t="shared" si="27"/>
        <v>6.0000196786476799E-2</v>
      </c>
      <c r="H175" s="57">
        <v>42711</v>
      </c>
      <c r="I175" s="57">
        <v>42786</v>
      </c>
      <c r="J175" s="45" t="s">
        <v>257</v>
      </c>
      <c r="K175" s="60">
        <v>2017.04</v>
      </c>
      <c r="L175" s="153">
        <v>42803</v>
      </c>
      <c r="M175" s="62">
        <f t="shared" ca="1" si="28"/>
        <v>1517</v>
      </c>
    </row>
    <row r="176" spans="1:13" s="50" customFormat="1" ht="23.1" hidden="1" customHeight="1">
      <c r="A176" s="51">
        <v>174</v>
      </c>
      <c r="B176" s="52" t="s">
        <v>35</v>
      </c>
      <c r="C176" s="53" t="s">
        <v>259</v>
      </c>
      <c r="D176" s="54">
        <v>24515.87</v>
      </c>
      <c r="E176" s="54">
        <v>23801.82</v>
      </c>
      <c r="F176" s="34">
        <v>714.05</v>
      </c>
      <c r="G176" s="56">
        <f t="shared" si="27"/>
        <v>2.9999806737468E-2</v>
      </c>
      <c r="H176" s="57">
        <v>42788</v>
      </c>
      <c r="I176" s="57">
        <v>42788</v>
      </c>
      <c r="J176" s="45"/>
      <c r="K176" s="60">
        <v>2017.01</v>
      </c>
      <c r="L176" s="153">
        <v>42803</v>
      </c>
      <c r="M176" s="62">
        <f t="shared" ca="1" si="28"/>
        <v>1440</v>
      </c>
    </row>
    <row r="177" spans="1:13" s="50" customFormat="1" ht="23.1" hidden="1" customHeight="1">
      <c r="A177" s="51">
        <v>175</v>
      </c>
      <c r="B177" s="52" t="s">
        <v>29</v>
      </c>
      <c r="C177" s="53" t="s">
        <v>260</v>
      </c>
      <c r="D177" s="54">
        <v>2925</v>
      </c>
      <c r="E177" s="54">
        <v>2500</v>
      </c>
      <c r="F177" s="34">
        <v>425</v>
      </c>
      <c r="G177" s="56">
        <f t="shared" si="27"/>
        <v>0.17</v>
      </c>
      <c r="H177" s="57">
        <v>42790</v>
      </c>
      <c r="I177" s="57">
        <v>42790</v>
      </c>
      <c r="J177" s="45"/>
      <c r="K177" s="60">
        <v>2017.02</v>
      </c>
      <c r="L177" s="63">
        <v>42831</v>
      </c>
      <c r="M177" s="62">
        <f t="shared" ca="1" si="28"/>
        <v>1438</v>
      </c>
    </row>
    <row r="178" spans="1:13" s="50" customFormat="1" ht="23.1" hidden="1" customHeight="1">
      <c r="A178" s="51">
        <v>176</v>
      </c>
      <c r="B178" s="52" t="s">
        <v>261</v>
      </c>
      <c r="C178" s="53" t="s">
        <v>262</v>
      </c>
      <c r="D178" s="54">
        <v>311</v>
      </c>
      <c r="E178" s="54">
        <v>265.81</v>
      </c>
      <c r="F178" s="34">
        <v>45.19</v>
      </c>
      <c r="G178" s="56">
        <f t="shared" si="27"/>
        <v>0.170008652797111</v>
      </c>
      <c r="H178" s="57">
        <v>42791</v>
      </c>
      <c r="I178" s="57">
        <v>42793</v>
      </c>
      <c r="J178" s="45"/>
      <c r="K178" s="60">
        <v>2017.02</v>
      </c>
      <c r="L178" s="63">
        <v>42831</v>
      </c>
      <c r="M178" s="62">
        <f t="shared" ca="1" si="28"/>
        <v>1437</v>
      </c>
    </row>
    <row r="179" spans="1:13" s="50" customFormat="1" ht="23.1" hidden="1" customHeight="1">
      <c r="A179" s="51">
        <v>177</v>
      </c>
      <c r="B179" s="52" t="s">
        <v>58</v>
      </c>
      <c r="C179" s="53" t="s">
        <v>263</v>
      </c>
      <c r="D179" s="54">
        <v>90000</v>
      </c>
      <c r="E179" s="54">
        <v>85714.29</v>
      </c>
      <c r="F179" s="34">
        <v>4285.71</v>
      </c>
      <c r="G179" s="56">
        <f t="shared" si="27"/>
        <v>4.9999947500002598E-2</v>
      </c>
      <c r="H179" s="57">
        <v>42796</v>
      </c>
      <c r="I179" s="57">
        <v>42797</v>
      </c>
      <c r="J179" s="45"/>
      <c r="K179" s="60">
        <v>2017.02</v>
      </c>
      <c r="L179" s="63">
        <v>42831</v>
      </c>
      <c r="M179" s="62">
        <f t="shared" ca="1" si="28"/>
        <v>1432</v>
      </c>
    </row>
    <row r="180" spans="1:13" s="50" customFormat="1" ht="23.1" hidden="1" customHeight="1">
      <c r="A180" s="51">
        <v>178</v>
      </c>
      <c r="B180" s="52" t="s">
        <v>58</v>
      </c>
      <c r="C180" s="53" t="s">
        <v>264</v>
      </c>
      <c r="D180" s="54">
        <v>7920</v>
      </c>
      <c r="E180" s="54">
        <v>7689.32</v>
      </c>
      <c r="F180" s="34">
        <v>230.68</v>
      </c>
      <c r="G180" s="56">
        <f t="shared" ref="G180:G195" si="29">F180/E180</f>
        <v>3.0000052020204601E-2</v>
      </c>
      <c r="H180" s="57">
        <v>42797</v>
      </c>
      <c r="I180" s="57">
        <v>42797</v>
      </c>
      <c r="J180" s="45"/>
      <c r="K180" s="60">
        <v>2017.02</v>
      </c>
      <c r="L180" s="63">
        <v>42831</v>
      </c>
      <c r="M180" s="62">
        <f t="shared" ref="M180:M196" ca="1" si="30">DATE(YEAR(NOW()),MONTH(NOW()),DAY(NOW()))-H180</f>
        <v>1431</v>
      </c>
    </row>
    <row r="181" spans="1:13" s="50" customFormat="1" ht="23.1" hidden="1" customHeight="1">
      <c r="A181" s="51">
        <v>179</v>
      </c>
      <c r="B181" s="52" t="s">
        <v>58</v>
      </c>
      <c r="C181" s="53" t="s">
        <v>265</v>
      </c>
      <c r="D181" s="54">
        <v>6000</v>
      </c>
      <c r="E181" s="54">
        <v>5825.24</v>
      </c>
      <c r="F181" s="117">
        <v>174.76</v>
      </c>
      <c r="G181" s="56">
        <f t="shared" si="29"/>
        <v>3.0000480666891E-2</v>
      </c>
      <c r="H181" s="57">
        <v>42797</v>
      </c>
      <c r="I181" s="57">
        <v>42797</v>
      </c>
      <c r="J181" s="45"/>
      <c r="K181" s="60" t="s">
        <v>266</v>
      </c>
      <c r="L181" s="60" t="s">
        <v>267</v>
      </c>
      <c r="M181" s="62">
        <f t="shared" ca="1" si="30"/>
        <v>1431</v>
      </c>
    </row>
    <row r="182" spans="1:13" s="50" customFormat="1" ht="23.1" hidden="1" customHeight="1">
      <c r="A182" s="51">
        <v>180</v>
      </c>
      <c r="B182" s="52" t="s">
        <v>58</v>
      </c>
      <c r="C182" s="53" t="s">
        <v>268</v>
      </c>
      <c r="D182" s="54">
        <v>25413</v>
      </c>
      <c r="E182" s="54">
        <v>24672.82</v>
      </c>
      <c r="F182" s="34">
        <v>740.18</v>
      </c>
      <c r="G182" s="56">
        <f t="shared" si="29"/>
        <v>2.9999813560022699E-2</v>
      </c>
      <c r="H182" s="57">
        <v>42797</v>
      </c>
      <c r="I182" s="57">
        <v>42797</v>
      </c>
      <c r="J182" s="45"/>
      <c r="K182" s="60">
        <v>2017.02</v>
      </c>
      <c r="L182" s="63">
        <v>42831</v>
      </c>
      <c r="M182" s="62">
        <f t="shared" ca="1" si="30"/>
        <v>1431</v>
      </c>
    </row>
    <row r="183" spans="1:13" s="50" customFormat="1" ht="23.1" hidden="1" customHeight="1">
      <c r="A183" s="51">
        <v>181</v>
      </c>
      <c r="B183" s="52" t="s">
        <v>269</v>
      </c>
      <c r="C183" s="53" t="s">
        <v>270</v>
      </c>
      <c r="D183" s="54">
        <v>1300</v>
      </c>
      <c r="E183" s="54">
        <v>1111.1099999999999</v>
      </c>
      <c r="F183" s="34">
        <v>188.89</v>
      </c>
      <c r="G183" s="56">
        <f t="shared" si="29"/>
        <v>0.17000117000116999</v>
      </c>
      <c r="H183" s="57">
        <v>42786</v>
      </c>
      <c r="I183" s="57">
        <v>42800</v>
      </c>
      <c r="J183" s="45"/>
      <c r="K183" s="60">
        <v>2017.02</v>
      </c>
      <c r="L183" s="63">
        <v>42831</v>
      </c>
      <c r="M183" s="62">
        <f t="shared" ca="1" si="30"/>
        <v>1442</v>
      </c>
    </row>
    <row r="184" spans="1:13" s="50" customFormat="1" ht="23.1" hidden="1" customHeight="1">
      <c r="A184" s="51">
        <v>182</v>
      </c>
      <c r="B184" s="52" t="s">
        <v>239</v>
      </c>
      <c r="C184" s="53" t="s">
        <v>271</v>
      </c>
      <c r="D184" s="54">
        <v>81</v>
      </c>
      <c r="E184" s="54">
        <v>69.23</v>
      </c>
      <c r="F184" s="34">
        <v>11.77</v>
      </c>
      <c r="G184" s="56">
        <f t="shared" si="29"/>
        <v>0.17001300014444601</v>
      </c>
      <c r="H184" s="57">
        <v>42795</v>
      </c>
      <c r="I184" s="57">
        <v>42800</v>
      </c>
      <c r="J184" s="45"/>
      <c r="K184" s="60">
        <v>2017.02</v>
      </c>
      <c r="L184" s="63">
        <v>42831</v>
      </c>
      <c r="M184" s="62">
        <f t="shared" ca="1" si="30"/>
        <v>1433</v>
      </c>
    </row>
    <row r="185" spans="1:13" s="50" customFormat="1" ht="23.1" hidden="1" customHeight="1">
      <c r="A185" s="51">
        <v>183</v>
      </c>
      <c r="B185" s="52" t="s">
        <v>239</v>
      </c>
      <c r="C185" s="53" t="s">
        <v>272</v>
      </c>
      <c r="D185" s="54">
        <v>425</v>
      </c>
      <c r="E185" s="54">
        <v>363.24</v>
      </c>
      <c r="F185" s="34">
        <v>61.76</v>
      </c>
      <c r="G185" s="56">
        <f t="shared" si="29"/>
        <v>0.17002532760709199</v>
      </c>
      <c r="H185" s="57">
        <v>42796</v>
      </c>
      <c r="I185" s="57">
        <v>42800</v>
      </c>
      <c r="J185" s="45"/>
      <c r="K185" s="60">
        <v>2017.02</v>
      </c>
      <c r="L185" s="63">
        <v>42831</v>
      </c>
      <c r="M185" s="62">
        <f t="shared" ca="1" si="30"/>
        <v>1432</v>
      </c>
    </row>
    <row r="186" spans="1:13" s="50" customFormat="1" ht="23.1" hidden="1" customHeight="1">
      <c r="A186" s="51">
        <v>184</v>
      </c>
      <c r="B186" s="52" t="s">
        <v>239</v>
      </c>
      <c r="C186" s="53" t="s">
        <v>273</v>
      </c>
      <c r="D186" s="54">
        <v>111.6</v>
      </c>
      <c r="E186" s="54">
        <v>95.38</v>
      </c>
      <c r="F186" s="34">
        <v>16.22</v>
      </c>
      <c r="G186" s="56">
        <v>0.17</v>
      </c>
      <c r="H186" s="57">
        <v>42796</v>
      </c>
      <c r="I186" s="57">
        <v>42800</v>
      </c>
      <c r="J186" s="45"/>
      <c r="K186" s="60">
        <v>2017.02</v>
      </c>
      <c r="L186" s="63">
        <v>42831</v>
      </c>
      <c r="M186" s="62">
        <f t="shared" ca="1" si="30"/>
        <v>1432</v>
      </c>
    </row>
    <row r="187" spans="1:13" s="50" customFormat="1" ht="23.1" hidden="1" customHeight="1">
      <c r="A187" s="51">
        <v>185</v>
      </c>
      <c r="B187" s="52" t="s">
        <v>239</v>
      </c>
      <c r="C187" s="53" t="s">
        <v>274</v>
      </c>
      <c r="D187" s="54">
        <v>49</v>
      </c>
      <c r="E187" s="54">
        <v>41.88</v>
      </c>
      <c r="F187" s="34">
        <v>7.12</v>
      </c>
      <c r="G187" s="56">
        <f t="shared" si="29"/>
        <v>0.17000955109837601</v>
      </c>
      <c r="H187" s="57">
        <v>42796</v>
      </c>
      <c r="I187" s="57">
        <v>42800</v>
      </c>
      <c r="J187" s="45"/>
      <c r="K187" s="60">
        <v>2017.02</v>
      </c>
      <c r="L187" s="63">
        <v>42831</v>
      </c>
      <c r="M187" s="62">
        <f t="shared" ca="1" si="30"/>
        <v>1432</v>
      </c>
    </row>
    <row r="188" spans="1:13" s="50" customFormat="1" ht="23.1" hidden="1" customHeight="1">
      <c r="A188" s="51">
        <v>186</v>
      </c>
      <c r="B188" s="52" t="s">
        <v>239</v>
      </c>
      <c r="C188" s="53" t="s">
        <v>275</v>
      </c>
      <c r="D188" s="54">
        <v>1</v>
      </c>
      <c r="E188" s="54">
        <v>0.85</v>
      </c>
      <c r="F188" s="34">
        <v>0.15</v>
      </c>
      <c r="G188" s="56">
        <v>0.17</v>
      </c>
      <c r="H188" s="57">
        <v>42795</v>
      </c>
      <c r="I188" s="57">
        <v>42800</v>
      </c>
      <c r="J188" s="45"/>
      <c r="K188" s="60">
        <v>2017.02</v>
      </c>
      <c r="L188" s="63">
        <v>42831</v>
      </c>
      <c r="M188" s="62">
        <f t="shared" ca="1" si="30"/>
        <v>1433</v>
      </c>
    </row>
    <row r="189" spans="1:13" s="50" customFormat="1" ht="23.1" hidden="1" customHeight="1">
      <c r="A189" s="51">
        <v>187</v>
      </c>
      <c r="B189" s="52" t="s">
        <v>239</v>
      </c>
      <c r="C189" s="53" t="s">
        <v>276</v>
      </c>
      <c r="D189" s="54">
        <v>120.8</v>
      </c>
      <c r="E189" s="54">
        <v>103.25</v>
      </c>
      <c r="F189" s="34">
        <v>17.55</v>
      </c>
      <c r="G189" s="56">
        <f t="shared" si="29"/>
        <v>0.169975786924939</v>
      </c>
      <c r="H189" s="57">
        <v>42790</v>
      </c>
      <c r="I189" s="57">
        <v>42800</v>
      </c>
      <c r="J189" s="45"/>
      <c r="K189" s="60">
        <v>2017.02</v>
      </c>
      <c r="L189" s="63">
        <v>42831</v>
      </c>
      <c r="M189" s="62">
        <f t="shared" ca="1" si="30"/>
        <v>1438</v>
      </c>
    </row>
    <row r="190" spans="1:13" s="50" customFormat="1" ht="23.1" hidden="1" customHeight="1">
      <c r="A190" s="51">
        <v>188</v>
      </c>
      <c r="B190" s="52" t="s">
        <v>239</v>
      </c>
      <c r="C190" s="53" t="s">
        <v>277</v>
      </c>
      <c r="D190" s="54">
        <v>15.9</v>
      </c>
      <c r="E190" s="54">
        <v>13.59</v>
      </c>
      <c r="F190" s="34">
        <v>2.31</v>
      </c>
      <c r="G190" s="56">
        <f t="shared" si="29"/>
        <v>0.16997792494481201</v>
      </c>
      <c r="H190" s="57">
        <v>42790</v>
      </c>
      <c r="I190" s="57">
        <v>42800</v>
      </c>
      <c r="J190" s="45"/>
      <c r="K190" s="60">
        <v>2017.02</v>
      </c>
      <c r="L190" s="63">
        <v>42831</v>
      </c>
      <c r="M190" s="62">
        <f t="shared" ca="1" si="30"/>
        <v>1438</v>
      </c>
    </row>
    <row r="191" spans="1:13" s="50" customFormat="1" ht="23.1" hidden="1" customHeight="1">
      <c r="A191" s="51">
        <v>189</v>
      </c>
      <c r="B191" s="52" t="s">
        <v>239</v>
      </c>
      <c r="C191" s="53" t="s">
        <v>278</v>
      </c>
      <c r="D191" s="54">
        <v>109</v>
      </c>
      <c r="E191" s="54">
        <v>93.16</v>
      </c>
      <c r="F191" s="34">
        <v>15.84</v>
      </c>
      <c r="G191" s="56">
        <f t="shared" si="29"/>
        <v>0.170030055817948</v>
      </c>
      <c r="H191" s="57">
        <v>42790</v>
      </c>
      <c r="I191" s="57">
        <v>42800</v>
      </c>
      <c r="J191" s="45"/>
      <c r="K191" s="60">
        <v>2017.02</v>
      </c>
      <c r="L191" s="63">
        <v>42831</v>
      </c>
      <c r="M191" s="62">
        <f t="shared" ca="1" si="30"/>
        <v>1438</v>
      </c>
    </row>
    <row r="192" spans="1:13" s="50" customFormat="1" ht="23.1" hidden="1" customHeight="1">
      <c r="A192" s="51">
        <v>190</v>
      </c>
      <c r="B192" s="52" t="s">
        <v>239</v>
      </c>
      <c r="C192" s="53" t="s">
        <v>279</v>
      </c>
      <c r="D192" s="54">
        <v>299</v>
      </c>
      <c r="E192" s="54">
        <v>255.56</v>
      </c>
      <c r="F192" s="34">
        <v>43.44</v>
      </c>
      <c r="G192" s="56">
        <f t="shared" si="29"/>
        <v>0.16997965252778199</v>
      </c>
      <c r="H192" s="57">
        <v>42790</v>
      </c>
      <c r="I192" s="57">
        <v>42800</v>
      </c>
      <c r="J192" s="45"/>
      <c r="K192" s="60">
        <v>2017.02</v>
      </c>
      <c r="L192" s="63">
        <v>42831</v>
      </c>
      <c r="M192" s="62">
        <f t="shared" ca="1" si="30"/>
        <v>1438</v>
      </c>
    </row>
    <row r="193" spans="1:13" s="50" customFormat="1" ht="23.1" hidden="1" customHeight="1">
      <c r="A193" s="51">
        <v>191</v>
      </c>
      <c r="B193" s="52" t="s">
        <v>280</v>
      </c>
      <c r="C193" s="53" t="s">
        <v>281</v>
      </c>
      <c r="D193" s="54">
        <v>7000</v>
      </c>
      <c r="E193" s="54">
        <v>5982.91</v>
      </c>
      <c r="F193" s="34">
        <v>1017.09</v>
      </c>
      <c r="G193" s="56">
        <f t="shared" si="29"/>
        <v>0.16999921442909899</v>
      </c>
      <c r="H193" s="57">
        <v>42807</v>
      </c>
      <c r="I193" s="57">
        <v>42809</v>
      </c>
      <c r="J193" s="45"/>
      <c r="K193" s="60">
        <v>2017.02</v>
      </c>
      <c r="L193" s="63">
        <v>42831</v>
      </c>
      <c r="M193" s="62">
        <f t="shared" ca="1" si="30"/>
        <v>1421</v>
      </c>
    </row>
    <row r="194" spans="1:13" s="50" customFormat="1" ht="23.1" hidden="1" customHeight="1">
      <c r="A194" s="51">
        <v>192</v>
      </c>
      <c r="B194" s="52" t="s">
        <v>280</v>
      </c>
      <c r="C194" s="53" t="s">
        <v>282</v>
      </c>
      <c r="D194" s="54">
        <v>7000</v>
      </c>
      <c r="E194" s="54">
        <v>5982.91</v>
      </c>
      <c r="F194" s="34">
        <v>1017.09</v>
      </c>
      <c r="G194" s="56">
        <f t="shared" si="29"/>
        <v>0.16999921442909899</v>
      </c>
      <c r="H194" s="57">
        <v>42807</v>
      </c>
      <c r="I194" s="57">
        <v>42809</v>
      </c>
      <c r="J194" s="45"/>
      <c r="K194" s="60">
        <v>2017.02</v>
      </c>
      <c r="L194" s="63">
        <v>42831</v>
      </c>
      <c r="M194" s="62">
        <f t="shared" ca="1" si="30"/>
        <v>1421</v>
      </c>
    </row>
    <row r="195" spans="1:13" s="50" customFormat="1" ht="23.1" hidden="1" customHeight="1">
      <c r="A195" s="51">
        <v>193</v>
      </c>
      <c r="B195" s="52" t="s">
        <v>51</v>
      </c>
      <c r="C195" s="53" t="s">
        <v>283</v>
      </c>
      <c r="D195" s="54">
        <v>26694.84</v>
      </c>
      <c r="E195" s="54">
        <v>22816.1</v>
      </c>
      <c r="F195" s="34">
        <v>3878.74</v>
      </c>
      <c r="G195" s="56">
        <f t="shared" si="29"/>
        <v>0.17000013148609999</v>
      </c>
      <c r="H195" s="57">
        <v>42816</v>
      </c>
      <c r="I195" s="57">
        <v>42816</v>
      </c>
      <c r="J195" s="45"/>
      <c r="K195" s="60">
        <v>2017.02</v>
      </c>
      <c r="L195" s="60" t="s">
        <v>267</v>
      </c>
      <c r="M195" s="62">
        <f t="shared" ca="1" si="30"/>
        <v>1412</v>
      </c>
    </row>
    <row r="196" spans="1:13" s="50" customFormat="1" ht="23.1" hidden="1" customHeight="1">
      <c r="A196" s="51">
        <v>194</v>
      </c>
      <c r="B196" s="52" t="s">
        <v>35</v>
      </c>
      <c r="C196" s="53" t="s">
        <v>284</v>
      </c>
      <c r="D196" s="54">
        <v>10071.65</v>
      </c>
      <c r="E196" s="54">
        <v>9778.2999999999993</v>
      </c>
      <c r="F196" s="34">
        <v>293.35000000000002</v>
      </c>
      <c r="G196" s="56">
        <f t="shared" ref="G196:G204" si="31">F196/E196</f>
        <v>3.0000102267265301E-2</v>
      </c>
      <c r="H196" s="57">
        <v>42816</v>
      </c>
      <c r="I196" s="57">
        <v>42816</v>
      </c>
      <c r="J196" s="45"/>
      <c r="K196" s="60">
        <v>2017.02</v>
      </c>
      <c r="L196" s="63">
        <v>42831</v>
      </c>
      <c r="M196" s="62">
        <f t="shared" ca="1" si="30"/>
        <v>1412</v>
      </c>
    </row>
    <row r="197" spans="1:13" s="50" customFormat="1" ht="23.1" hidden="1" customHeight="1">
      <c r="A197" s="51">
        <v>195</v>
      </c>
      <c r="B197" s="52" t="s">
        <v>239</v>
      </c>
      <c r="C197" s="53" t="s">
        <v>285</v>
      </c>
      <c r="D197" s="54">
        <v>45</v>
      </c>
      <c r="E197" s="54">
        <v>38.46</v>
      </c>
      <c r="F197" s="117">
        <v>6.54</v>
      </c>
      <c r="G197" s="56">
        <f t="shared" si="31"/>
        <v>0.17004680187207499</v>
      </c>
      <c r="H197" s="57">
        <v>42811</v>
      </c>
      <c r="I197" s="57">
        <v>42817</v>
      </c>
      <c r="J197" s="45"/>
      <c r="K197" s="60">
        <v>2017.04</v>
      </c>
      <c r="L197" s="60" t="s">
        <v>267</v>
      </c>
      <c r="M197" s="62">
        <f t="shared" ref="M197:M205" ca="1" si="32">DATE(YEAR(NOW()),MONTH(NOW()),DAY(NOW()))-H197</f>
        <v>1417</v>
      </c>
    </row>
    <row r="198" spans="1:13" s="50" customFormat="1" ht="23.1" hidden="1" customHeight="1">
      <c r="A198" s="51">
        <v>196</v>
      </c>
      <c r="B198" s="52" t="s">
        <v>239</v>
      </c>
      <c r="C198" s="53" t="s">
        <v>286</v>
      </c>
      <c r="D198" s="54">
        <v>178</v>
      </c>
      <c r="E198" s="54">
        <v>152.13</v>
      </c>
      <c r="F198" s="117">
        <v>25.87</v>
      </c>
      <c r="G198" s="56">
        <v>0.17</v>
      </c>
      <c r="H198" s="57">
        <v>42811</v>
      </c>
      <c r="I198" s="57">
        <v>42817</v>
      </c>
      <c r="J198" s="45"/>
      <c r="K198" s="60">
        <v>2017.04</v>
      </c>
      <c r="L198" s="60" t="s">
        <v>267</v>
      </c>
      <c r="M198" s="62">
        <f t="shared" ca="1" si="32"/>
        <v>1417</v>
      </c>
    </row>
    <row r="199" spans="1:13" s="50" customFormat="1" ht="23.1" hidden="1" customHeight="1">
      <c r="A199" s="51">
        <v>197</v>
      </c>
      <c r="B199" s="52" t="s">
        <v>239</v>
      </c>
      <c r="C199" s="53" t="s">
        <v>287</v>
      </c>
      <c r="D199" s="54">
        <v>177</v>
      </c>
      <c r="E199" s="54">
        <v>151.28</v>
      </c>
      <c r="F199" s="117">
        <v>25.72</v>
      </c>
      <c r="G199" s="56">
        <f t="shared" si="31"/>
        <v>0.170015864621893</v>
      </c>
      <c r="H199" s="57">
        <v>42811</v>
      </c>
      <c r="I199" s="57">
        <v>42817</v>
      </c>
      <c r="J199" s="45"/>
      <c r="K199" s="60">
        <v>2017.04</v>
      </c>
      <c r="L199" s="60" t="s">
        <v>267</v>
      </c>
      <c r="M199" s="62">
        <f t="shared" ca="1" si="32"/>
        <v>1417</v>
      </c>
    </row>
    <row r="200" spans="1:13" s="50" customFormat="1" ht="23.1" hidden="1" customHeight="1">
      <c r="A200" s="51">
        <v>198</v>
      </c>
      <c r="B200" s="52" t="s">
        <v>288</v>
      </c>
      <c r="C200" s="53" t="s">
        <v>289</v>
      </c>
      <c r="D200" s="54">
        <v>1356.96</v>
      </c>
      <c r="E200" s="54">
        <v>1159.79</v>
      </c>
      <c r="F200" s="117">
        <v>197.17</v>
      </c>
      <c r="G200" s="56">
        <f t="shared" si="31"/>
        <v>0.17000491468282999</v>
      </c>
      <c r="H200" s="57">
        <v>42801</v>
      </c>
      <c r="I200" s="57">
        <v>42817</v>
      </c>
      <c r="J200" s="45"/>
      <c r="K200" s="60">
        <v>2017.04</v>
      </c>
      <c r="L200" s="60" t="s">
        <v>267</v>
      </c>
      <c r="M200" s="62">
        <f t="shared" ca="1" si="32"/>
        <v>1427</v>
      </c>
    </row>
    <row r="201" spans="1:13" s="50" customFormat="1" ht="23.1" hidden="1" customHeight="1">
      <c r="A201" s="51">
        <v>199</v>
      </c>
      <c r="B201" s="52" t="s">
        <v>239</v>
      </c>
      <c r="C201" s="53" t="s">
        <v>290</v>
      </c>
      <c r="D201" s="54">
        <v>110</v>
      </c>
      <c r="E201" s="54">
        <v>94.02</v>
      </c>
      <c r="F201" s="117">
        <v>15.98</v>
      </c>
      <c r="G201" s="56">
        <f t="shared" si="31"/>
        <v>0.16996383748138699</v>
      </c>
      <c r="H201" s="57">
        <v>42810</v>
      </c>
      <c r="I201" s="57">
        <v>42817</v>
      </c>
      <c r="J201" s="45"/>
      <c r="K201" s="60">
        <v>2017.04</v>
      </c>
      <c r="L201" s="60" t="s">
        <v>267</v>
      </c>
      <c r="M201" s="62">
        <f t="shared" ca="1" si="32"/>
        <v>1418</v>
      </c>
    </row>
    <row r="202" spans="1:13" s="50" customFormat="1" ht="23.1" hidden="1" customHeight="1">
      <c r="A202" s="51">
        <v>200</v>
      </c>
      <c r="B202" s="52" t="s">
        <v>239</v>
      </c>
      <c r="C202" s="53" t="s">
        <v>291</v>
      </c>
      <c r="D202" s="54">
        <v>168</v>
      </c>
      <c r="E202" s="54">
        <v>143.59</v>
      </c>
      <c r="F202" s="117">
        <v>24.41</v>
      </c>
      <c r="G202" s="56">
        <f t="shared" si="31"/>
        <v>0.16999791071801701</v>
      </c>
      <c r="H202" s="57">
        <v>42810</v>
      </c>
      <c r="I202" s="57">
        <v>42817</v>
      </c>
      <c r="J202" s="45"/>
      <c r="K202" s="60">
        <v>2017.04</v>
      </c>
      <c r="L202" s="60" t="s">
        <v>267</v>
      </c>
      <c r="M202" s="62">
        <f t="shared" ca="1" si="32"/>
        <v>1418</v>
      </c>
    </row>
    <row r="203" spans="1:13" s="50" customFormat="1" ht="23.1" hidden="1" customHeight="1">
      <c r="A203" s="51">
        <v>201</v>
      </c>
      <c r="B203" s="52" t="s">
        <v>239</v>
      </c>
      <c r="C203" s="53" t="s">
        <v>292</v>
      </c>
      <c r="D203" s="54">
        <v>35.9</v>
      </c>
      <c r="E203" s="54">
        <v>30.68</v>
      </c>
      <c r="F203" s="117">
        <v>5.22</v>
      </c>
      <c r="G203" s="56">
        <v>0.17</v>
      </c>
      <c r="H203" s="57">
        <v>42810</v>
      </c>
      <c r="I203" s="57">
        <v>42817</v>
      </c>
      <c r="J203" s="45"/>
      <c r="K203" s="60">
        <v>2017.04</v>
      </c>
      <c r="L203" s="60" t="s">
        <v>267</v>
      </c>
      <c r="M203" s="62">
        <f t="shared" ca="1" si="32"/>
        <v>1418</v>
      </c>
    </row>
    <row r="204" spans="1:13" s="50" customFormat="1" ht="23.1" hidden="1" customHeight="1">
      <c r="A204" s="51">
        <v>202</v>
      </c>
      <c r="B204" s="52" t="s">
        <v>239</v>
      </c>
      <c r="C204" s="53" t="s">
        <v>293</v>
      </c>
      <c r="D204" s="54">
        <v>41.5</v>
      </c>
      <c r="E204" s="54">
        <v>35.47</v>
      </c>
      <c r="F204" s="117">
        <v>6.03</v>
      </c>
      <c r="G204" s="56">
        <f t="shared" si="31"/>
        <v>0.17000281928390201</v>
      </c>
      <c r="H204" s="57">
        <v>42801</v>
      </c>
      <c r="I204" s="57">
        <v>42817</v>
      </c>
      <c r="J204" s="45"/>
      <c r="K204" s="60">
        <v>2017.04</v>
      </c>
      <c r="L204" s="60" t="s">
        <v>267</v>
      </c>
      <c r="M204" s="62">
        <f t="shared" ca="1" si="32"/>
        <v>1427</v>
      </c>
    </row>
    <row r="205" spans="1:13" s="50" customFormat="1" ht="23.1" hidden="1" customHeight="1">
      <c r="A205" s="51">
        <v>203</v>
      </c>
      <c r="B205" s="52" t="s">
        <v>239</v>
      </c>
      <c r="C205" s="53" t="s">
        <v>294</v>
      </c>
      <c r="D205" s="54">
        <v>19.899999999999999</v>
      </c>
      <c r="E205" s="54">
        <v>17.010000000000002</v>
      </c>
      <c r="F205" s="117">
        <v>2.89</v>
      </c>
      <c r="G205" s="56">
        <v>0.17</v>
      </c>
      <c r="H205" s="57">
        <v>42801</v>
      </c>
      <c r="I205" s="57">
        <v>42817</v>
      </c>
      <c r="J205" s="45"/>
      <c r="K205" s="60">
        <v>2017.04</v>
      </c>
      <c r="L205" s="60" t="s">
        <v>267</v>
      </c>
      <c r="M205" s="62">
        <f t="shared" ca="1" si="32"/>
        <v>1427</v>
      </c>
    </row>
    <row r="206" spans="1:13" s="50" customFormat="1" ht="23.1" hidden="1" customHeight="1">
      <c r="A206" s="51">
        <v>204</v>
      </c>
      <c r="B206" s="52" t="s">
        <v>239</v>
      </c>
      <c r="C206" s="53" t="s">
        <v>295</v>
      </c>
      <c r="D206" s="54">
        <v>169</v>
      </c>
      <c r="E206" s="54">
        <v>144.44999999999999</v>
      </c>
      <c r="F206" s="117">
        <v>24.55</v>
      </c>
      <c r="G206" s="56">
        <f t="shared" ref="G206:G212" si="33">F206/E206</f>
        <v>0.16995500173070299</v>
      </c>
      <c r="H206" s="57">
        <v>42800</v>
      </c>
      <c r="I206" s="57">
        <v>42817</v>
      </c>
      <c r="J206" s="45"/>
      <c r="K206" s="60">
        <v>2017.04</v>
      </c>
      <c r="L206" s="60" t="s">
        <v>267</v>
      </c>
      <c r="M206" s="62">
        <f t="shared" ref="M206:M222" ca="1" si="34">DATE(YEAR(NOW()),MONTH(NOW()),DAY(NOW()))-H206</f>
        <v>1428</v>
      </c>
    </row>
    <row r="207" spans="1:13" s="50" customFormat="1" ht="23.1" hidden="1" customHeight="1">
      <c r="A207" s="51">
        <v>205</v>
      </c>
      <c r="B207" s="52" t="s">
        <v>239</v>
      </c>
      <c r="C207" s="53" t="s">
        <v>296</v>
      </c>
      <c r="D207" s="54">
        <v>61.8</v>
      </c>
      <c r="E207" s="54">
        <v>52.82</v>
      </c>
      <c r="F207" s="117">
        <v>8.98</v>
      </c>
      <c r="G207" s="56">
        <f t="shared" si="33"/>
        <v>0.17001135933358599</v>
      </c>
      <c r="H207" s="57">
        <v>42800</v>
      </c>
      <c r="I207" s="57">
        <v>42817</v>
      </c>
      <c r="J207" s="45"/>
      <c r="K207" s="60">
        <v>2017.04</v>
      </c>
      <c r="L207" s="60" t="s">
        <v>267</v>
      </c>
      <c r="M207" s="62">
        <f t="shared" ca="1" si="34"/>
        <v>1428</v>
      </c>
    </row>
    <row r="208" spans="1:13" s="50" customFormat="1" ht="23.1" hidden="1" customHeight="1">
      <c r="A208" s="51">
        <v>206</v>
      </c>
      <c r="B208" s="52" t="s">
        <v>239</v>
      </c>
      <c r="C208" s="53" t="s">
        <v>297</v>
      </c>
      <c r="D208" s="54">
        <v>230.3</v>
      </c>
      <c r="E208" s="54">
        <v>197.7</v>
      </c>
      <c r="F208" s="117">
        <v>33.6</v>
      </c>
      <c r="G208" s="56">
        <f t="shared" si="33"/>
        <v>0.16995447647951401</v>
      </c>
      <c r="H208" s="57">
        <v>42800</v>
      </c>
      <c r="I208" s="57">
        <v>42817</v>
      </c>
      <c r="J208" s="45"/>
      <c r="K208" s="60">
        <v>2017.04</v>
      </c>
      <c r="L208" s="60" t="s">
        <v>267</v>
      </c>
      <c r="M208" s="62">
        <f t="shared" ca="1" si="34"/>
        <v>1428</v>
      </c>
    </row>
    <row r="209" spans="1:13" s="50" customFormat="1" ht="23.1" hidden="1" customHeight="1">
      <c r="A209" s="51">
        <v>207</v>
      </c>
      <c r="B209" s="52" t="s">
        <v>92</v>
      </c>
      <c r="C209" s="53" t="s">
        <v>298</v>
      </c>
      <c r="D209" s="54">
        <v>10000</v>
      </c>
      <c r="E209" s="54">
        <v>8547.01</v>
      </c>
      <c r="F209" s="117">
        <v>1452.99</v>
      </c>
      <c r="G209" s="56">
        <f t="shared" si="33"/>
        <v>0.16999980110003399</v>
      </c>
      <c r="H209" s="57">
        <v>42830</v>
      </c>
      <c r="I209" s="57">
        <v>42831</v>
      </c>
      <c r="J209" s="45"/>
      <c r="K209" s="60">
        <v>2017.04</v>
      </c>
      <c r="L209" s="60" t="s">
        <v>267</v>
      </c>
      <c r="M209" s="62">
        <f t="shared" ca="1" si="34"/>
        <v>1398</v>
      </c>
    </row>
    <row r="210" spans="1:13" s="50" customFormat="1" ht="23.1" hidden="1" customHeight="1">
      <c r="A210" s="51">
        <v>208</v>
      </c>
      <c r="B210" s="52" t="s">
        <v>21</v>
      </c>
      <c r="C210" s="53" t="s">
        <v>299</v>
      </c>
      <c r="D210" s="54">
        <v>64000</v>
      </c>
      <c r="E210" s="54">
        <v>60377.36</v>
      </c>
      <c r="F210" s="58">
        <v>3622.64</v>
      </c>
      <c r="G210" s="56">
        <f t="shared" si="33"/>
        <v>5.9999973500000699E-2</v>
      </c>
      <c r="H210" s="57">
        <v>42745</v>
      </c>
      <c r="I210" s="57">
        <v>42839</v>
      </c>
      <c r="J210" s="45" t="s">
        <v>16</v>
      </c>
      <c r="K210" s="60" t="s">
        <v>300</v>
      </c>
      <c r="L210" s="60" t="s">
        <v>301</v>
      </c>
      <c r="M210" s="62">
        <f t="shared" ca="1" si="34"/>
        <v>1483</v>
      </c>
    </row>
    <row r="211" spans="1:13" s="50" customFormat="1" ht="23.1" hidden="1" customHeight="1">
      <c r="A211" s="51">
        <v>209</v>
      </c>
      <c r="B211" s="52" t="s">
        <v>51</v>
      </c>
      <c r="C211" s="53" t="s">
        <v>302</v>
      </c>
      <c r="D211" s="54">
        <v>86467.68</v>
      </c>
      <c r="E211" s="54">
        <v>73904</v>
      </c>
      <c r="F211" s="58">
        <v>12563.68</v>
      </c>
      <c r="G211" s="56">
        <f t="shared" si="33"/>
        <v>0.17</v>
      </c>
      <c r="H211" s="57">
        <v>42849</v>
      </c>
      <c r="I211" s="57">
        <v>42849</v>
      </c>
      <c r="J211" s="45" t="s">
        <v>16</v>
      </c>
      <c r="K211" s="60" t="s">
        <v>300</v>
      </c>
      <c r="L211" s="60" t="s">
        <v>301</v>
      </c>
      <c r="M211" s="62">
        <f t="shared" ca="1" si="34"/>
        <v>1379</v>
      </c>
    </row>
    <row r="212" spans="1:13" s="50" customFormat="1" ht="23.1" hidden="1" customHeight="1">
      <c r="A212" s="51">
        <v>210</v>
      </c>
      <c r="B212" s="52" t="s">
        <v>239</v>
      </c>
      <c r="C212" s="53" t="s">
        <v>303</v>
      </c>
      <c r="D212" s="54">
        <v>115.5</v>
      </c>
      <c r="E212" s="54">
        <v>98.72</v>
      </c>
      <c r="F212" s="58">
        <v>16.78</v>
      </c>
      <c r="G212" s="56">
        <f t="shared" si="33"/>
        <v>0.16997568881685601</v>
      </c>
      <c r="H212" s="57">
        <v>42821</v>
      </c>
      <c r="I212" s="57">
        <v>42849</v>
      </c>
      <c r="J212" s="45" t="s">
        <v>16</v>
      </c>
      <c r="K212" s="60" t="s">
        <v>300</v>
      </c>
      <c r="L212" s="60" t="s">
        <v>301</v>
      </c>
      <c r="M212" s="62">
        <f t="shared" ca="1" si="34"/>
        <v>1407</v>
      </c>
    </row>
    <row r="213" spans="1:13" s="50" customFormat="1" ht="23.1" hidden="1" customHeight="1">
      <c r="A213" s="51">
        <v>211</v>
      </c>
      <c r="B213" s="52" t="s">
        <v>239</v>
      </c>
      <c r="C213" s="53" t="s">
        <v>304</v>
      </c>
      <c r="D213" s="54">
        <v>3099</v>
      </c>
      <c r="E213" s="54">
        <v>2648.72</v>
      </c>
      <c r="F213" s="58">
        <v>450.28</v>
      </c>
      <c r="G213" s="56">
        <f t="shared" ref="G213:G242" si="35">F213/E213</f>
        <v>0.16999909390196</v>
      </c>
      <c r="H213" s="57">
        <v>42822</v>
      </c>
      <c r="I213" s="57">
        <v>42849</v>
      </c>
      <c r="J213" s="45" t="s">
        <v>16</v>
      </c>
      <c r="K213" s="60" t="s">
        <v>300</v>
      </c>
      <c r="L213" s="60" t="s">
        <v>301</v>
      </c>
      <c r="M213" s="62">
        <f t="shared" ca="1" si="34"/>
        <v>1406</v>
      </c>
    </row>
    <row r="214" spans="1:13" s="50" customFormat="1" ht="23.1" hidden="1" customHeight="1">
      <c r="A214" s="51">
        <v>212</v>
      </c>
      <c r="B214" s="52" t="s">
        <v>239</v>
      </c>
      <c r="C214" s="53" t="s">
        <v>305</v>
      </c>
      <c r="D214" s="54">
        <v>48</v>
      </c>
      <c r="E214" s="54">
        <v>41.03</v>
      </c>
      <c r="F214" s="58">
        <v>6.97</v>
      </c>
      <c r="G214" s="56">
        <f t="shared" si="35"/>
        <v>0.1698757007068</v>
      </c>
      <c r="H214" s="57">
        <v>42826</v>
      </c>
      <c r="I214" s="57">
        <v>42849</v>
      </c>
      <c r="J214" s="45" t="s">
        <v>16</v>
      </c>
      <c r="K214" s="60" t="s">
        <v>300</v>
      </c>
      <c r="L214" s="60" t="s">
        <v>301</v>
      </c>
      <c r="M214" s="62">
        <f t="shared" ca="1" si="34"/>
        <v>1402</v>
      </c>
    </row>
    <row r="215" spans="1:13" s="50" customFormat="1" ht="23.1" hidden="1" customHeight="1">
      <c r="A215" s="51">
        <v>213</v>
      </c>
      <c r="B215" s="52" t="s">
        <v>239</v>
      </c>
      <c r="C215" s="53" t="s">
        <v>306</v>
      </c>
      <c r="D215" s="54">
        <v>59</v>
      </c>
      <c r="E215" s="54">
        <v>50.42</v>
      </c>
      <c r="F215" s="58">
        <v>8.58</v>
      </c>
      <c r="G215" s="56">
        <f t="shared" si="35"/>
        <v>0.170170567235224</v>
      </c>
      <c r="H215" s="57">
        <v>42826</v>
      </c>
      <c r="I215" s="57">
        <v>42849</v>
      </c>
      <c r="J215" s="45" t="s">
        <v>16</v>
      </c>
      <c r="K215" s="60" t="s">
        <v>300</v>
      </c>
      <c r="L215" s="60" t="s">
        <v>301</v>
      </c>
      <c r="M215" s="62">
        <f t="shared" ca="1" si="34"/>
        <v>1402</v>
      </c>
    </row>
    <row r="216" spans="1:13" s="50" customFormat="1" ht="23.1" hidden="1" customHeight="1">
      <c r="A216" s="51">
        <v>214</v>
      </c>
      <c r="B216" s="52" t="s">
        <v>239</v>
      </c>
      <c r="C216" s="53" t="s">
        <v>307</v>
      </c>
      <c r="D216" s="54">
        <v>188.5</v>
      </c>
      <c r="E216" s="54">
        <v>161.11000000000001</v>
      </c>
      <c r="F216" s="58">
        <v>27.39</v>
      </c>
      <c r="G216" s="56">
        <f t="shared" si="35"/>
        <v>0.170008069021166</v>
      </c>
      <c r="H216" s="57">
        <v>42830</v>
      </c>
      <c r="I216" s="57">
        <v>42849</v>
      </c>
      <c r="J216" s="45" t="s">
        <v>16</v>
      </c>
      <c r="K216" s="60" t="s">
        <v>300</v>
      </c>
      <c r="L216" s="60" t="s">
        <v>301</v>
      </c>
      <c r="M216" s="62">
        <f t="shared" ca="1" si="34"/>
        <v>1398</v>
      </c>
    </row>
    <row r="217" spans="1:13" s="50" customFormat="1" ht="23.1" hidden="1" customHeight="1">
      <c r="A217" s="51">
        <v>215</v>
      </c>
      <c r="B217" s="52" t="s">
        <v>239</v>
      </c>
      <c r="C217" s="53" t="s">
        <v>308</v>
      </c>
      <c r="D217" s="54">
        <v>167.9</v>
      </c>
      <c r="E217" s="54">
        <v>143.51</v>
      </c>
      <c r="F217" s="58">
        <v>24.39</v>
      </c>
      <c r="G217" s="56">
        <f t="shared" si="35"/>
        <v>0.16995331335795399</v>
      </c>
      <c r="H217" s="57">
        <v>42835</v>
      </c>
      <c r="I217" s="57">
        <v>42849</v>
      </c>
      <c r="J217" s="45" t="s">
        <v>16</v>
      </c>
      <c r="K217" s="60" t="s">
        <v>300</v>
      </c>
      <c r="L217" s="60" t="s">
        <v>301</v>
      </c>
      <c r="M217" s="62">
        <f t="shared" ca="1" si="34"/>
        <v>1393</v>
      </c>
    </row>
    <row r="218" spans="1:13" s="50" customFormat="1" ht="23.1" hidden="1" customHeight="1">
      <c r="A218" s="51">
        <v>216</v>
      </c>
      <c r="B218" s="52" t="s">
        <v>239</v>
      </c>
      <c r="C218" s="53" t="s">
        <v>309</v>
      </c>
      <c r="D218" s="54">
        <v>59.8</v>
      </c>
      <c r="E218" s="54">
        <v>51.11</v>
      </c>
      <c r="F218" s="55">
        <v>8.69</v>
      </c>
      <c r="G218" s="56">
        <f t="shared" si="35"/>
        <v>0.17002543533555101</v>
      </c>
      <c r="H218" s="57">
        <v>42835</v>
      </c>
      <c r="I218" s="57">
        <v>42849</v>
      </c>
      <c r="J218" s="45"/>
      <c r="K218" s="60">
        <v>2017.04</v>
      </c>
      <c r="L218" s="60" t="s">
        <v>267</v>
      </c>
      <c r="M218" s="62">
        <f t="shared" ca="1" si="34"/>
        <v>1393</v>
      </c>
    </row>
    <row r="219" spans="1:13" s="50" customFormat="1" ht="23.1" hidden="1" customHeight="1">
      <c r="A219" s="51">
        <v>217</v>
      </c>
      <c r="B219" s="52" t="s">
        <v>239</v>
      </c>
      <c r="C219" s="53" t="s">
        <v>310</v>
      </c>
      <c r="D219" s="54">
        <v>54.8</v>
      </c>
      <c r="E219" s="54">
        <v>46.84</v>
      </c>
      <c r="F219" s="55">
        <v>7.96</v>
      </c>
      <c r="G219" s="56">
        <v>0.17</v>
      </c>
      <c r="H219" s="57">
        <v>42835</v>
      </c>
      <c r="I219" s="57">
        <v>42849</v>
      </c>
      <c r="J219" s="45"/>
      <c r="K219" s="60">
        <v>2017.04</v>
      </c>
      <c r="L219" s="60" t="s">
        <v>267</v>
      </c>
      <c r="M219" s="62">
        <f t="shared" ca="1" si="34"/>
        <v>1393</v>
      </c>
    </row>
    <row r="220" spans="1:13" s="50" customFormat="1" ht="23.1" hidden="1" customHeight="1">
      <c r="A220" s="51">
        <v>218</v>
      </c>
      <c r="B220" s="52" t="s">
        <v>239</v>
      </c>
      <c r="C220" s="53" t="s">
        <v>311</v>
      </c>
      <c r="D220" s="54">
        <v>628.39</v>
      </c>
      <c r="E220" s="54">
        <v>537.07000000000005</v>
      </c>
      <c r="F220" s="55">
        <v>91.32</v>
      </c>
      <c r="G220" s="56">
        <f t="shared" si="35"/>
        <v>0.170033701379708</v>
      </c>
      <c r="H220" s="57">
        <v>42835</v>
      </c>
      <c r="I220" s="57">
        <v>42849</v>
      </c>
      <c r="J220" s="45"/>
      <c r="K220" s="60">
        <v>2017.04</v>
      </c>
      <c r="L220" s="60" t="s">
        <v>267</v>
      </c>
      <c r="M220" s="62">
        <f t="shared" ca="1" si="34"/>
        <v>1393</v>
      </c>
    </row>
    <row r="221" spans="1:13" s="50" customFormat="1" ht="23.1" hidden="1" customHeight="1">
      <c r="A221" s="51">
        <v>219</v>
      </c>
      <c r="B221" s="52" t="s">
        <v>239</v>
      </c>
      <c r="C221" s="53" t="s">
        <v>312</v>
      </c>
      <c r="D221" s="54">
        <v>331.8</v>
      </c>
      <c r="E221" s="54">
        <v>283.58999999999997</v>
      </c>
      <c r="F221" s="59">
        <v>48.21</v>
      </c>
      <c r="G221" s="56">
        <f t="shared" si="35"/>
        <v>0.16999894213477201</v>
      </c>
      <c r="H221" s="57">
        <v>42839</v>
      </c>
      <c r="I221" s="57">
        <v>42849</v>
      </c>
      <c r="J221" s="45" t="s">
        <v>16</v>
      </c>
      <c r="K221" s="60" t="s">
        <v>300</v>
      </c>
      <c r="L221" s="60" t="s">
        <v>301</v>
      </c>
      <c r="M221" s="62">
        <f t="shared" ca="1" si="34"/>
        <v>1389</v>
      </c>
    </row>
    <row r="222" spans="1:13" s="50" customFormat="1" ht="23.1" hidden="1" customHeight="1">
      <c r="A222" s="51">
        <v>220</v>
      </c>
      <c r="B222" s="52" t="s">
        <v>239</v>
      </c>
      <c r="C222" s="53" t="s">
        <v>313</v>
      </c>
      <c r="D222" s="54">
        <v>134.5</v>
      </c>
      <c r="E222" s="54">
        <v>114.95</v>
      </c>
      <c r="F222" s="55">
        <v>19.55</v>
      </c>
      <c r="G222" s="56">
        <v>0.17</v>
      </c>
      <c r="H222" s="57">
        <v>42839</v>
      </c>
      <c r="I222" s="57">
        <v>42849</v>
      </c>
      <c r="J222" s="45"/>
      <c r="K222" s="60">
        <v>2017.04</v>
      </c>
      <c r="L222" s="60" t="s">
        <v>267</v>
      </c>
      <c r="M222" s="62">
        <f t="shared" ca="1" si="34"/>
        <v>1389</v>
      </c>
    </row>
    <row r="223" spans="1:13" s="50" customFormat="1" ht="23.1" hidden="1" customHeight="1">
      <c r="A223" s="51">
        <v>221</v>
      </c>
      <c r="B223" s="52" t="s">
        <v>314</v>
      </c>
      <c r="C223" s="53" t="s">
        <v>315</v>
      </c>
      <c r="D223" s="54">
        <v>5300</v>
      </c>
      <c r="E223" s="54">
        <v>5145.63</v>
      </c>
      <c r="F223" s="55">
        <v>154.37</v>
      </c>
      <c r="G223" s="56">
        <f t="shared" si="35"/>
        <v>3.0000213773629301E-2</v>
      </c>
      <c r="H223" s="57">
        <v>42840</v>
      </c>
      <c r="I223" s="57">
        <v>42850</v>
      </c>
      <c r="J223" s="45"/>
      <c r="K223" s="60">
        <v>2017.04</v>
      </c>
      <c r="L223" s="60" t="s">
        <v>267</v>
      </c>
      <c r="M223" s="62">
        <f t="shared" ref="M223:M242" ca="1" si="36">DATE(YEAR(NOW()),MONTH(NOW()),DAY(NOW()))-H223</f>
        <v>1388</v>
      </c>
    </row>
    <row r="224" spans="1:13" s="50" customFormat="1" ht="23.1" hidden="1" customHeight="1">
      <c r="A224" s="51">
        <v>222</v>
      </c>
      <c r="B224" s="52" t="s">
        <v>316</v>
      </c>
      <c r="C224" s="53" t="s">
        <v>317</v>
      </c>
      <c r="D224" s="54">
        <v>76000</v>
      </c>
      <c r="E224" s="54">
        <v>71698.11</v>
      </c>
      <c r="F224" s="58">
        <v>4301.8900000000003</v>
      </c>
      <c r="G224" s="56">
        <f t="shared" si="35"/>
        <v>6.0000047421054803E-2</v>
      </c>
      <c r="H224" s="57">
        <v>42849</v>
      </c>
      <c r="I224" s="57">
        <v>42849</v>
      </c>
      <c r="J224" s="45" t="s">
        <v>16</v>
      </c>
      <c r="K224" s="60" t="s">
        <v>300</v>
      </c>
      <c r="L224" s="60" t="s">
        <v>301</v>
      </c>
      <c r="M224" s="62">
        <f t="shared" ca="1" si="36"/>
        <v>1379</v>
      </c>
    </row>
    <row r="225" spans="1:13" s="50" customFormat="1" ht="23.1" hidden="1" customHeight="1">
      <c r="A225" s="51">
        <v>223</v>
      </c>
      <c r="B225" s="52" t="s">
        <v>318</v>
      </c>
      <c r="C225" s="53" t="s">
        <v>319</v>
      </c>
      <c r="D225" s="54">
        <v>76000</v>
      </c>
      <c r="E225" s="54">
        <v>71698.11</v>
      </c>
      <c r="F225" s="59">
        <v>4301.8900000000003</v>
      </c>
      <c r="G225" s="56">
        <f t="shared" si="35"/>
        <v>6.0000047421054803E-2</v>
      </c>
      <c r="H225" s="57">
        <v>42852</v>
      </c>
      <c r="I225" s="57">
        <v>42852</v>
      </c>
      <c r="J225" s="45" t="s">
        <v>16</v>
      </c>
      <c r="K225" s="60" t="s">
        <v>320</v>
      </c>
      <c r="L225" s="60" t="s">
        <v>321</v>
      </c>
      <c r="M225" s="62">
        <f t="shared" ca="1" si="36"/>
        <v>1376</v>
      </c>
    </row>
    <row r="226" spans="1:13" s="50" customFormat="1" ht="23.1" hidden="1" customHeight="1">
      <c r="A226" s="51">
        <v>224</v>
      </c>
      <c r="B226" s="52" t="s">
        <v>288</v>
      </c>
      <c r="C226" s="53" t="s">
        <v>322</v>
      </c>
      <c r="D226" s="54">
        <v>761</v>
      </c>
      <c r="E226" s="54">
        <v>650.41999999999996</v>
      </c>
      <c r="F226" s="59">
        <v>110.58</v>
      </c>
      <c r="G226" s="56">
        <f t="shared" si="35"/>
        <v>0.170013222225639</v>
      </c>
      <c r="H226" s="57">
        <v>42849</v>
      </c>
      <c r="I226" s="57">
        <v>42852</v>
      </c>
      <c r="J226" s="45" t="s">
        <v>16</v>
      </c>
      <c r="K226" s="60" t="s">
        <v>300</v>
      </c>
      <c r="L226" s="60" t="s">
        <v>301</v>
      </c>
      <c r="M226" s="62">
        <f t="shared" ca="1" si="36"/>
        <v>1379</v>
      </c>
    </row>
    <row r="227" spans="1:13" s="50" customFormat="1" ht="23.1" hidden="1" customHeight="1">
      <c r="A227" s="51">
        <v>225</v>
      </c>
      <c r="B227" s="52" t="s">
        <v>323</v>
      </c>
      <c r="C227" s="53" t="s">
        <v>324</v>
      </c>
      <c r="D227" s="54">
        <v>698</v>
      </c>
      <c r="E227" s="54">
        <v>658.49</v>
      </c>
      <c r="F227" s="58">
        <v>39.51</v>
      </c>
      <c r="G227" s="56">
        <f t="shared" si="35"/>
        <v>6.00009111755683E-2</v>
      </c>
      <c r="H227" s="57">
        <v>42853</v>
      </c>
      <c r="I227" s="57">
        <v>42857</v>
      </c>
      <c r="J227" s="45" t="s">
        <v>16</v>
      </c>
      <c r="K227" s="60" t="s">
        <v>300</v>
      </c>
      <c r="L227" s="60" t="s">
        <v>301</v>
      </c>
      <c r="M227" s="62">
        <f t="shared" ca="1" si="36"/>
        <v>1375</v>
      </c>
    </row>
    <row r="228" spans="1:13" s="50" customFormat="1" ht="23.1" hidden="1" customHeight="1">
      <c r="A228" s="51">
        <v>226</v>
      </c>
      <c r="B228" s="52" t="s">
        <v>325</v>
      </c>
      <c r="C228" s="53" t="s">
        <v>326</v>
      </c>
      <c r="D228" s="54">
        <v>16408489</v>
      </c>
      <c r="E228" s="54">
        <v>14782422.52</v>
      </c>
      <c r="F228" s="58">
        <v>1626066.48</v>
      </c>
      <c r="G228" s="56">
        <f t="shared" si="35"/>
        <v>0.110000000189414</v>
      </c>
      <c r="H228" s="57">
        <v>42857</v>
      </c>
      <c r="I228" s="57">
        <v>42858</v>
      </c>
      <c r="J228" s="45" t="s">
        <v>16</v>
      </c>
      <c r="K228" s="60" t="s">
        <v>300</v>
      </c>
      <c r="L228" s="60" t="s">
        <v>301</v>
      </c>
      <c r="M228" s="62">
        <f t="shared" ca="1" si="36"/>
        <v>1371</v>
      </c>
    </row>
    <row r="229" spans="1:13" s="50" customFormat="1" ht="23.1" hidden="1" customHeight="1">
      <c r="A229" s="51">
        <v>227</v>
      </c>
      <c r="B229" s="52" t="s">
        <v>252</v>
      </c>
      <c r="C229" s="53" t="s">
        <v>327</v>
      </c>
      <c r="D229" s="54">
        <v>100000</v>
      </c>
      <c r="E229" s="54">
        <v>94339.62</v>
      </c>
      <c r="F229" s="58">
        <v>5660.38</v>
      </c>
      <c r="G229" s="56">
        <f t="shared" si="35"/>
        <v>6.0000029680000802E-2</v>
      </c>
      <c r="H229" s="57">
        <v>42858</v>
      </c>
      <c r="I229" s="57">
        <v>42875</v>
      </c>
      <c r="J229" s="45" t="s">
        <v>16</v>
      </c>
      <c r="K229" s="60" t="s">
        <v>300</v>
      </c>
      <c r="L229" s="60" t="s">
        <v>301</v>
      </c>
      <c r="M229" s="62">
        <f t="shared" ca="1" si="36"/>
        <v>1370</v>
      </c>
    </row>
    <row r="230" spans="1:13" s="50" customFormat="1" ht="23.1" hidden="1" customHeight="1">
      <c r="A230" s="51">
        <v>228</v>
      </c>
      <c r="B230" s="52" t="s">
        <v>252</v>
      </c>
      <c r="C230" s="53" t="s">
        <v>328</v>
      </c>
      <c r="D230" s="54">
        <v>51560</v>
      </c>
      <c r="E230" s="54">
        <v>48641.51</v>
      </c>
      <c r="F230" s="58">
        <v>2918.49</v>
      </c>
      <c r="G230" s="56">
        <f t="shared" si="35"/>
        <v>5.9999987664856598E-2</v>
      </c>
      <c r="H230" s="57">
        <v>42858</v>
      </c>
      <c r="I230" s="57">
        <v>42875</v>
      </c>
      <c r="J230" s="45" t="s">
        <v>16</v>
      </c>
      <c r="K230" s="60" t="s">
        <v>300</v>
      </c>
      <c r="L230" s="60" t="s">
        <v>301</v>
      </c>
      <c r="M230" s="62">
        <f t="shared" ca="1" si="36"/>
        <v>1370</v>
      </c>
    </row>
    <row r="231" spans="1:13" s="50" customFormat="1" ht="23.1" hidden="1" customHeight="1">
      <c r="A231" s="51">
        <v>229</v>
      </c>
      <c r="B231" s="52" t="s">
        <v>329</v>
      </c>
      <c r="C231" s="53" t="s">
        <v>330</v>
      </c>
      <c r="D231" s="58">
        <v>34700</v>
      </c>
      <c r="E231" s="58">
        <v>32735.85</v>
      </c>
      <c r="F231" s="58">
        <v>1964.15</v>
      </c>
      <c r="G231" s="56">
        <f t="shared" si="35"/>
        <v>5.9999969452450501E-2</v>
      </c>
      <c r="H231" s="57">
        <v>42867</v>
      </c>
      <c r="I231" s="57">
        <v>42875</v>
      </c>
      <c r="J231" s="45"/>
      <c r="K231" s="60" t="s">
        <v>331</v>
      </c>
      <c r="L231" s="60" t="s">
        <v>332</v>
      </c>
      <c r="M231" s="62">
        <f t="shared" ca="1" si="36"/>
        <v>1361</v>
      </c>
    </row>
    <row r="232" spans="1:13" s="50" customFormat="1" ht="23.1" hidden="1" customHeight="1">
      <c r="A232" s="51">
        <v>230</v>
      </c>
      <c r="B232" s="52" t="s">
        <v>329</v>
      </c>
      <c r="C232" s="53" t="s">
        <v>333</v>
      </c>
      <c r="D232" s="58">
        <v>100000</v>
      </c>
      <c r="E232" s="58">
        <v>94339.62</v>
      </c>
      <c r="F232" s="58">
        <v>5660.38</v>
      </c>
      <c r="G232" s="56">
        <f t="shared" si="35"/>
        <v>6.0000029680000802E-2</v>
      </c>
      <c r="H232" s="57">
        <v>42867</v>
      </c>
      <c r="I232" s="57">
        <v>42875</v>
      </c>
      <c r="J232" s="45"/>
      <c r="K232" s="60" t="s">
        <v>331</v>
      </c>
      <c r="L232" s="60" t="s">
        <v>332</v>
      </c>
      <c r="M232" s="62">
        <f t="shared" ca="1" si="36"/>
        <v>1361</v>
      </c>
    </row>
    <row r="233" spans="1:13" s="50" customFormat="1" ht="23.1" hidden="1" customHeight="1">
      <c r="A233" s="51">
        <v>231</v>
      </c>
      <c r="B233" s="52" t="s">
        <v>334</v>
      </c>
      <c r="C233" s="53" t="s">
        <v>335</v>
      </c>
      <c r="D233" s="54">
        <v>480000</v>
      </c>
      <c r="E233" s="54">
        <v>452830.19</v>
      </c>
      <c r="F233" s="59">
        <v>27169.81</v>
      </c>
      <c r="G233" s="56">
        <f t="shared" si="35"/>
        <v>5.9999996908333297E-2</v>
      </c>
      <c r="H233" s="57">
        <v>42866</v>
      </c>
      <c r="I233" s="57">
        <v>42875</v>
      </c>
      <c r="J233" s="45" t="s">
        <v>16</v>
      </c>
      <c r="K233" s="60" t="s">
        <v>320</v>
      </c>
      <c r="L233" s="60" t="s">
        <v>321</v>
      </c>
      <c r="M233" s="62">
        <f t="shared" ca="1" si="36"/>
        <v>1362</v>
      </c>
    </row>
    <row r="234" spans="1:13" s="50" customFormat="1" ht="23.1" hidden="1" customHeight="1">
      <c r="A234" s="51">
        <v>232</v>
      </c>
      <c r="B234" s="52" t="s">
        <v>33</v>
      </c>
      <c r="C234" s="53" t="s">
        <v>336</v>
      </c>
      <c r="D234" s="54">
        <v>555441.1</v>
      </c>
      <c r="E234" s="54">
        <v>524001.04</v>
      </c>
      <c r="F234" s="58">
        <v>31440.06</v>
      </c>
      <c r="G234" s="56">
        <f t="shared" si="35"/>
        <v>5.99999954198564E-2</v>
      </c>
      <c r="H234" s="57">
        <v>42880</v>
      </c>
      <c r="I234" s="57">
        <v>42880</v>
      </c>
      <c r="J234" s="45" t="s">
        <v>16</v>
      </c>
      <c r="K234" s="60" t="s">
        <v>300</v>
      </c>
      <c r="L234" s="60" t="s">
        <v>301</v>
      </c>
      <c r="M234" s="62">
        <f t="shared" ca="1" si="36"/>
        <v>1348</v>
      </c>
    </row>
    <row r="235" spans="1:13" s="50" customFormat="1" ht="23.1" hidden="1" customHeight="1">
      <c r="A235" s="51">
        <v>233</v>
      </c>
      <c r="B235" s="52" t="s">
        <v>337</v>
      </c>
      <c r="C235" s="53" t="s">
        <v>338</v>
      </c>
      <c r="D235" s="54">
        <v>997</v>
      </c>
      <c r="E235" s="54">
        <v>940.57</v>
      </c>
      <c r="F235" s="59">
        <v>56.43</v>
      </c>
      <c r="G235" s="56">
        <f t="shared" si="35"/>
        <v>5.9995534622622401E-2</v>
      </c>
      <c r="H235" s="57">
        <v>42874</v>
      </c>
      <c r="I235" s="57">
        <v>42880</v>
      </c>
      <c r="J235" s="45" t="s">
        <v>16</v>
      </c>
      <c r="K235" s="60" t="s">
        <v>320</v>
      </c>
      <c r="L235" s="60" t="s">
        <v>321</v>
      </c>
      <c r="M235" s="62">
        <f t="shared" ca="1" si="36"/>
        <v>1354</v>
      </c>
    </row>
    <row r="236" spans="1:13" s="50" customFormat="1" ht="23.1" hidden="1" customHeight="1">
      <c r="A236" s="51">
        <v>234</v>
      </c>
      <c r="B236" s="52" t="s">
        <v>337</v>
      </c>
      <c r="C236" s="53" t="s">
        <v>339</v>
      </c>
      <c r="D236" s="54">
        <v>1098</v>
      </c>
      <c r="E236" s="54">
        <v>1035.8499999999999</v>
      </c>
      <c r="F236" s="59">
        <v>62.15</v>
      </c>
      <c r="G236" s="56">
        <f t="shared" si="35"/>
        <v>5.9999034609258102E-2</v>
      </c>
      <c r="H236" s="57">
        <v>42874</v>
      </c>
      <c r="I236" s="57">
        <v>42880</v>
      </c>
      <c r="J236" s="45" t="s">
        <v>16</v>
      </c>
      <c r="K236" s="60" t="s">
        <v>320</v>
      </c>
      <c r="L236" s="60" t="s">
        <v>321</v>
      </c>
      <c r="M236" s="62">
        <f t="shared" ca="1" si="36"/>
        <v>1354</v>
      </c>
    </row>
    <row r="237" spans="1:13" s="50" customFormat="1" ht="23.1" hidden="1" customHeight="1">
      <c r="A237" s="51">
        <v>235</v>
      </c>
      <c r="B237" s="52" t="s">
        <v>340</v>
      </c>
      <c r="C237" s="53" t="s">
        <v>341</v>
      </c>
      <c r="D237" s="54">
        <v>368</v>
      </c>
      <c r="E237" s="54">
        <v>347.17</v>
      </c>
      <c r="F237" s="59">
        <v>20.83</v>
      </c>
      <c r="G237" s="56">
        <f t="shared" si="35"/>
        <v>5.9999423913356602E-2</v>
      </c>
      <c r="H237" s="57">
        <v>42878</v>
      </c>
      <c r="I237" s="57">
        <v>42880</v>
      </c>
      <c r="J237" s="45" t="s">
        <v>16</v>
      </c>
      <c r="K237" s="60" t="s">
        <v>320</v>
      </c>
      <c r="L237" s="60" t="s">
        <v>321</v>
      </c>
      <c r="M237" s="62">
        <f t="shared" ca="1" si="36"/>
        <v>1350</v>
      </c>
    </row>
    <row r="238" spans="1:13" s="50" customFormat="1" ht="23.1" hidden="1" customHeight="1">
      <c r="A238" s="51">
        <v>236</v>
      </c>
      <c r="B238" s="52" t="s">
        <v>35</v>
      </c>
      <c r="C238" s="53" t="s">
        <v>342</v>
      </c>
      <c r="D238" s="54">
        <v>49158.9</v>
      </c>
      <c r="E238" s="54">
        <v>47727.09</v>
      </c>
      <c r="F238" s="58">
        <v>1431.81</v>
      </c>
      <c r="G238" s="56">
        <f t="shared" si="35"/>
        <v>2.9999943428354801E-2</v>
      </c>
      <c r="H238" s="57">
        <v>42882</v>
      </c>
      <c r="I238" s="57">
        <v>42882</v>
      </c>
      <c r="J238" s="45" t="s">
        <v>16</v>
      </c>
      <c r="K238" s="60" t="s">
        <v>300</v>
      </c>
      <c r="L238" s="60" t="s">
        <v>301</v>
      </c>
      <c r="M238" s="62">
        <f t="shared" ca="1" si="36"/>
        <v>1346</v>
      </c>
    </row>
    <row r="239" spans="1:13" s="50" customFormat="1" ht="23.1" hidden="1" customHeight="1">
      <c r="A239" s="51">
        <v>237</v>
      </c>
      <c r="B239" s="52" t="s">
        <v>51</v>
      </c>
      <c r="C239" s="53" t="s">
        <v>343</v>
      </c>
      <c r="D239" s="54">
        <v>126250.68</v>
      </c>
      <c r="E239" s="54">
        <v>107906.56</v>
      </c>
      <c r="F239" s="58">
        <v>18344.12</v>
      </c>
      <c r="G239" s="56">
        <f t="shared" si="35"/>
        <v>0.17000004448292999</v>
      </c>
      <c r="H239" s="57">
        <v>42882</v>
      </c>
      <c r="I239" s="57">
        <v>42882</v>
      </c>
      <c r="J239" s="45" t="s">
        <v>16</v>
      </c>
      <c r="K239" s="60" t="s">
        <v>300</v>
      </c>
      <c r="L239" s="60" t="s">
        <v>301</v>
      </c>
      <c r="M239" s="62">
        <f t="shared" ca="1" si="36"/>
        <v>1346</v>
      </c>
    </row>
    <row r="240" spans="1:13" s="50" customFormat="1" ht="23.1" hidden="1" customHeight="1">
      <c r="A240" s="51">
        <v>238</v>
      </c>
      <c r="B240" s="52" t="s">
        <v>29</v>
      </c>
      <c r="C240" s="53" t="s">
        <v>344</v>
      </c>
      <c r="D240" s="54">
        <v>6007</v>
      </c>
      <c r="E240" s="54">
        <v>5134.1899999999996</v>
      </c>
      <c r="F240" s="59">
        <v>872.81</v>
      </c>
      <c r="G240" s="56">
        <f t="shared" si="35"/>
        <v>0.169999552022812</v>
      </c>
      <c r="H240" s="57">
        <v>42887</v>
      </c>
      <c r="I240" s="57">
        <v>42887</v>
      </c>
      <c r="J240" s="45" t="s">
        <v>16</v>
      </c>
      <c r="K240" s="60" t="s">
        <v>320</v>
      </c>
      <c r="L240" s="60" t="s">
        <v>321</v>
      </c>
      <c r="M240" s="62">
        <f t="shared" ca="1" si="36"/>
        <v>1341</v>
      </c>
    </row>
    <row r="241" spans="1:13" s="50" customFormat="1" ht="23.1" hidden="1" customHeight="1">
      <c r="A241" s="51">
        <v>239</v>
      </c>
      <c r="B241" s="52" t="s">
        <v>239</v>
      </c>
      <c r="C241" s="53" t="s">
        <v>345</v>
      </c>
      <c r="D241" s="54">
        <v>360</v>
      </c>
      <c r="E241" s="54">
        <v>307.70999999999998</v>
      </c>
      <c r="F241" s="59">
        <v>52.29</v>
      </c>
      <c r="G241" s="56">
        <f t="shared" si="35"/>
        <v>0.16993272886808999</v>
      </c>
      <c r="H241" s="57">
        <v>42888</v>
      </c>
      <c r="I241" s="57">
        <v>42899</v>
      </c>
      <c r="J241" s="45" t="s">
        <v>16</v>
      </c>
      <c r="K241" s="60" t="s">
        <v>320</v>
      </c>
      <c r="L241" s="60" t="s">
        <v>321</v>
      </c>
      <c r="M241" s="62">
        <f t="shared" ca="1" si="36"/>
        <v>1340</v>
      </c>
    </row>
    <row r="242" spans="1:13" s="50" customFormat="1" ht="23.1" hidden="1" customHeight="1">
      <c r="A242" s="51">
        <v>240</v>
      </c>
      <c r="B242" s="52" t="s">
        <v>239</v>
      </c>
      <c r="C242" s="53" t="s">
        <v>346</v>
      </c>
      <c r="D242" s="54">
        <v>310</v>
      </c>
      <c r="E242" s="54">
        <v>264.95</v>
      </c>
      <c r="F242" s="59">
        <v>45.05</v>
      </c>
      <c r="G242" s="56">
        <f t="shared" si="35"/>
        <v>0.170032081524816</v>
      </c>
      <c r="H242" s="57">
        <v>42874</v>
      </c>
      <c r="I242" s="57">
        <v>42899</v>
      </c>
      <c r="J242" s="45" t="s">
        <v>16</v>
      </c>
      <c r="K242" s="60" t="s">
        <v>320</v>
      </c>
      <c r="L242" s="60" t="s">
        <v>321</v>
      </c>
      <c r="M242" s="62">
        <f t="shared" ca="1" si="36"/>
        <v>1354</v>
      </c>
    </row>
    <row r="243" spans="1:13" s="50" customFormat="1" ht="23.1" hidden="1" customHeight="1">
      <c r="A243" s="51">
        <v>241</v>
      </c>
      <c r="B243" s="52" t="s">
        <v>239</v>
      </c>
      <c r="C243" s="53" t="s">
        <v>347</v>
      </c>
      <c r="D243" s="54">
        <v>263</v>
      </c>
      <c r="E243" s="54">
        <v>224.78</v>
      </c>
      <c r="F243" s="59">
        <v>38.22</v>
      </c>
      <c r="G243" s="56">
        <f t="shared" ref="G243:G255" si="37">F243/E243</f>
        <v>0.17003292107838799</v>
      </c>
      <c r="H243" s="57">
        <v>42874</v>
      </c>
      <c r="I243" s="57">
        <v>42899</v>
      </c>
      <c r="J243" s="45" t="s">
        <v>16</v>
      </c>
      <c r="K243" s="60" t="s">
        <v>320</v>
      </c>
      <c r="L243" s="60" t="s">
        <v>321</v>
      </c>
      <c r="M243" s="62">
        <f t="shared" ref="M243:M256" ca="1" si="38">DATE(YEAR(NOW()),MONTH(NOW()),DAY(NOW()))-H243</f>
        <v>1354</v>
      </c>
    </row>
    <row r="244" spans="1:13" s="50" customFormat="1" ht="23.1" hidden="1" customHeight="1">
      <c r="A244" s="51">
        <v>242</v>
      </c>
      <c r="B244" s="52" t="s">
        <v>239</v>
      </c>
      <c r="C244" s="53" t="s">
        <v>348</v>
      </c>
      <c r="D244" s="54">
        <v>65.900000000000006</v>
      </c>
      <c r="E244" s="54">
        <v>56.33</v>
      </c>
      <c r="F244" s="59">
        <v>9.57</v>
      </c>
      <c r="G244" s="56">
        <f t="shared" si="37"/>
        <v>0.16989170956861399</v>
      </c>
      <c r="H244" s="57">
        <v>42887</v>
      </c>
      <c r="I244" s="57">
        <v>42899</v>
      </c>
      <c r="J244" s="45" t="s">
        <v>16</v>
      </c>
      <c r="K244" s="60" t="s">
        <v>320</v>
      </c>
      <c r="L244" s="60" t="s">
        <v>321</v>
      </c>
      <c r="M244" s="62">
        <f t="shared" ca="1" si="38"/>
        <v>1341</v>
      </c>
    </row>
    <row r="245" spans="1:13" s="50" customFormat="1" ht="23.1" hidden="1" customHeight="1">
      <c r="A245" s="51">
        <v>243</v>
      </c>
      <c r="B245" s="52" t="s">
        <v>239</v>
      </c>
      <c r="C245" s="53" t="s">
        <v>349</v>
      </c>
      <c r="D245" s="54">
        <v>65.900000000000006</v>
      </c>
      <c r="E245" s="54">
        <v>56.33</v>
      </c>
      <c r="F245" s="59">
        <v>9.57</v>
      </c>
      <c r="G245" s="56">
        <f t="shared" si="37"/>
        <v>0.16989170956861399</v>
      </c>
      <c r="H245" s="57">
        <v>42887</v>
      </c>
      <c r="I245" s="57">
        <v>42899</v>
      </c>
      <c r="J245" s="45" t="s">
        <v>16</v>
      </c>
      <c r="K245" s="60" t="s">
        <v>320</v>
      </c>
      <c r="L245" s="60" t="s">
        <v>321</v>
      </c>
      <c r="M245" s="62">
        <f t="shared" ca="1" si="38"/>
        <v>1341</v>
      </c>
    </row>
    <row r="246" spans="1:13" s="50" customFormat="1" ht="23.1" hidden="1" customHeight="1">
      <c r="A246" s="51">
        <v>244</v>
      </c>
      <c r="B246" s="52" t="s">
        <v>239</v>
      </c>
      <c r="C246" s="53" t="s">
        <v>350</v>
      </c>
      <c r="D246" s="54">
        <v>62.9</v>
      </c>
      <c r="E246" s="54">
        <v>53.76</v>
      </c>
      <c r="F246" s="59">
        <v>9.14</v>
      </c>
      <c r="G246" s="56">
        <f t="shared" si="37"/>
        <v>0.17001488095238099</v>
      </c>
      <c r="H246" s="57">
        <v>42887</v>
      </c>
      <c r="I246" s="57">
        <v>42899</v>
      </c>
      <c r="J246" s="45" t="s">
        <v>16</v>
      </c>
      <c r="K246" s="60" t="s">
        <v>320</v>
      </c>
      <c r="L246" s="60" t="s">
        <v>321</v>
      </c>
      <c r="M246" s="62">
        <f t="shared" ca="1" si="38"/>
        <v>1341</v>
      </c>
    </row>
    <row r="247" spans="1:13" s="50" customFormat="1" ht="23.1" hidden="1" customHeight="1">
      <c r="A247" s="51">
        <v>245</v>
      </c>
      <c r="B247" s="52" t="s">
        <v>239</v>
      </c>
      <c r="C247" s="53" t="s">
        <v>351</v>
      </c>
      <c r="D247" s="54">
        <v>62.9</v>
      </c>
      <c r="E247" s="54">
        <v>53.76</v>
      </c>
      <c r="F247" s="59">
        <v>9.14</v>
      </c>
      <c r="G247" s="56">
        <f t="shared" si="37"/>
        <v>0.17001488095238099</v>
      </c>
      <c r="H247" s="57">
        <v>42887</v>
      </c>
      <c r="I247" s="57">
        <v>42899</v>
      </c>
      <c r="J247" s="45" t="s">
        <v>16</v>
      </c>
      <c r="K247" s="60" t="s">
        <v>320</v>
      </c>
      <c r="L247" s="60" t="s">
        <v>321</v>
      </c>
      <c r="M247" s="62">
        <f t="shared" ca="1" si="38"/>
        <v>1341</v>
      </c>
    </row>
    <row r="248" spans="1:13" s="50" customFormat="1" ht="23.1" hidden="1" customHeight="1">
      <c r="A248" s="51">
        <v>246</v>
      </c>
      <c r="B248" s="52" t="s">
        <v>239</v>
      </c>
      <c r="C248" s="53" t="s">
        <v>352</v>
      </c>
      <c r="D248" s="54">
        <v>76.900000000000006</v>
      </c>
      <c r="E248" s="54">
        <v>65.72</v>
      </c>
      <c r="F248" s="59">
        <v>11.18</v>
      </c>
      <c r="G248" s="56">
        <f t="shared" si="37"/>
        <v>0.170115642118077</v>
      </c>
      <c r="H248" s="57">
        <v>42887</v>
      </c>
      <c r="I248" s="57">
        <v>42899</v>
      </c>
      <c r="J248" s="45" t="s">
        <v>16</v>
      </c>
      <c r="K248" s="60" t="s">
        <v>320</v>
      </c>
      <c r="L248" s="60" t="s">
        <v>321</v>
      </c>
      <c r="M248" s="62">
        <f t="shared" ca="1" si="38"/>
        <v>1341</v>
      </c>
    </row>
    <row r="249" spans="1:13" s="50" customFormat="1" ht="23.1" hidden="1" customHeight="1">
      <c r="A249" s="51">
        <v>247</v>
      </c>
      <c r="B249" s="52" t="s">
        <v>239</v>
      </c>
      <c r="C249" s="53" t="s">
        <v>353</v>
      </c>
      <c r="D249" s="54">
        <v>76.900000000000006</v>
      </c>
      <c r="E249" s="54">
        <v>65.72</v>
      </c>
      <c r="F249" s="59">
        <v>11.18</v>
      </c>
      <c r="G249" s="56">
        <f t="shared" si="37"/>
        <v>0.170115642118077</v>
      </c>
      <c r="H249" s="57">
        <v>42888</v>
      </c>
      <c r="I249" s="57">
        <v>42899</v>
      </c>
      <c r="J249" s="45" t="s">
        <v>16</v>
      </c>
      <c r="K249" s="60" t="s">
        <v>320</v>
      </c>
      <c r="L249" s="60" t="s">
        <v>321</v>
      </c>
      <c r="M249" s="62">
        <f t="shared" ca="1" si="38"/>
        <v>1340</v>
      </c>
    </row>
    <row r="250" spans="1:13" s="50" customFormat="1" ht="23.1" hidden="1" customHeight="1">
      <c r="A250" s="51">
        <v>248</v>
      </c>
      <c r="B250" s="52" t="s">
        <v>51</v>
      </c>
      <c r="C250" s="53" t="s">
        <v>354</v>
      </c>
      <c r="D250" s="54">
        <v>108799.8</v>
      </c>
      <c r="E250" s="54">
        <v>92991.28</v>
      </c>
      <c r="F250" s="59">
        <v>15808.52</v>
      </c>
      <c r="G250" s="56">
        <f t="shared" si="37"/>
        <v>0.170000025808872</v>
      </c>
      <c r="H250" s="57">
        <v>42906</v>
      </c>
      <c r="I250" s="57">
        <v>42906</v>
      </c>
      <c r="J250" s="45" t="s">
        <v>16</v>
      </c>
      <c r="K250" s="60" t="s">
        <v>320</v>
      </c>
      <c r="L250" s="60" t="s">
        <v>321</v>
      </c>
      <c r="M250" s="62">
        <f t="shared" ca="1" si="38"/>
        <v>1322</v>
      </c>
    </row>
    <row r="251" spans="1:13" s="50" customFormat="1" ht="23.1" hidden="1" customHeight="1">
      <c r="A251" s="51">
        <v>249</v>
      </c>
      <c r="B251" s="52" t="s">
        <v>35</v>
      </c>
      <c r="C251" s="53" t="s">
        <v>355</v>
      </c>
      <c r="D251" s="54">
        <v>14175.45</v>
      </c>
      <c r="E251" s="54">
        <v>13762.57</v>
      </c>
      <c r="F251" s="59">
        <v>412.88</v>
      </c>
      <c r="G251" s="56">
        <f t="shared" si="37"/>
        <v>3.0000210716457799E-2</v>
      </c>
      <c r="H251" s="57">
        <v>42906</v>
      </c>
      <c r="I251" s="57">
        <v>42906</v>
      </c>
      <c r="J251" s="45" t="s">
        <v>16</v>
      </c>
      <c r="K251" s="60" t="s">
        <v>320</v>
      </c>
      <c r="L251" s="60" t="s">
        <v>321</v>
      </c>
      <c r="M251" s="62">
        <f t="shared" ca="1" si="38"/>
        <v>1322</v>
      </c>
    </row>
    <row r="252" spans="1:13" s="50" customFormat="1" ht="23.1" hidden="1" customHeight="1">
      <c r="A252" s="51">
        <v>250</v>
      </c>
      <c r="B252" s="52" t="s">
        <v>356</v>
      </c>
      <c r="C252" s="53" t="s">
        <v>357</v>
      </c>
      <c r="D252" s="54">
        <v>2424412</v>
      </c>
      <c r="E252" s="54">
        <v>2353798.06</v>
      </c>
      <c r="F252" s="59">
        <v>70613.94</v>
      </c>
      <c r="G252" s="56">
        <f t="shared" si="37"/>
        <v>2.9999999235278501E-2</v>
      </c>
      <c r="H252" s="57">
        <v>42908</v>
      </c>
      <c r="I252" s="57">
        <v>42909</v>
      </c>
      <c r="J252" s="45" t="s">
        <v>16</v>
      </c>
      <c r="K252" s="60" t="s">
        <v>320</v>
      </c>
      <c r="L252" s="60" t="s">
        <v>321</v>
      </c>
      <c r="M252" s="62">
        <f t="shared" ca="1" si="38"/>
        <v>1320</v>
      </c>
    </row>
    <row r="253" spans="1:13" s="50" customFormat="1" ht="23.1" hidden="1" customHeight="1">
      <c r="A253" s="51">
        <v>251</v>
      </c>
      <c r="B253" s="52" t="s">
        <v>325</v>
      </c>
      <c r="C253" s="53" t="s">
        <v>358</v>
      </c>
      <c r="D253" s="59">
        <v>9678240.5800000001</v>
      </c>
      <c r="E253" s="54">
        <v>8719135.6600000001</v>
      </c>
      <c r="F253" s="54">
        <v>959104.92</v>
      </c>
      <c r="G253" s="56">
        <f t="shared" si="37"/>
        <v>0.109999999701805</v>
      </c>
      <c r="H253" s="57">
        <v>42908</v>
      </c>
      <c r="I253" s="57">
        <v>42909</v>
      </c>
      <c r="J253" s="45"/>
      <c r="K253" s="60" t="s">
        <v>359</v>
      </c>
      <c r="L253" s="60" t="s">
        <v>360</v>
      </c>
      <c r="M253" s="62">
        <f t="shared" ca="1" si="38"/>
        <v>1320</v>
      </c>
    </row>
    <row r="254" spans="1:13" s="50" customFormat="1" ht="23.1" hidden="1" customHeight="1">
      <c r="A254" s="51">
        <v>252</v>
      </c>
      <c r="B254" s="52" t="s">
        <v>239</v>
      </c>
      <c r="C254" s="53" t="s">
        <v>361</v>
      </c>
      <c r="D254" s="54">
        <v>759</v>
      </c>
      <c r="E254" s="54">
        <v>648.72</v>
      </c>
      <c r="F254" s="59">
        <v>110.28</v>
      </c>
      <c r="G254" s="56">
        <f t="shared" si="37"/>
        <v>0.16999630040695499</v>
      </c>
      <c r="H254" s="57">
        <v>42906</v>
      </c>
      <c r="I254" s="57">
        <v>42912</v>
      </c>
      <c r="J254" s="45" t="s">
        <v>16</v>
      </c>
      <c r="K254" s="60" t="s">
        <v>320</v>
      </c>
      <c r="L254" s="60" t="s">
        <v>321</v>
      </c>
      <c r="M254" s="62">
        <f t="shared" ca="1" si="38"/>
        <v>1322</v>
      </c>
    </row>
    <row r="255" spans="1:13" s="50" customFormat="1" ht="23.1" hidden="1" customHeight="1">
      <c r="A255" s="51">
        <v>253</v>
      </c>
      <c r="B255" s="52" t="s">
        <v>362</v>
      </c>
      <c r="C255" s="53" t="s">
        <v>363</v>
      </c>
      <c r="D255" s="59">
        <v>1464</v>
      </c>
      <c r="E255" s="54">
        <v>1381.13</v>
      </c>
      <c r="F255" s="54">
        <v>82.87</v>
      </c>
      <c r="G255" s="56">
        <f t="shared" si="37"/>
        <v>6.0001592898568601E-2</v>
      </c>
      <c r="H255" s="57">
        <v>42908</v>
      </c>
      <c r="I255" s="57">
        <v>42913</v>
      </c>
      <c r="J255" s="45"/>
      <c r="K255" s="60" t="s">
        <v>359</v>
      </c>
      <c r="L255" s="60" t="s">
        <v>360</v>
      </c>
      <c r="M255" s="62">
        <f t="shared" ca="1" si="38"/>
        <v>1320</v>
      </c>
    </row>
    <row r="256" spans="1:13" s="50" customFormat="1" ht="23.1" hidden="1" customHeight="1">
      <c r="A256" s="51">
        <v>254</v>
      </c>
      <c r="B256" s="52" t="s">
        <v>364</v>
      </c>
      <c r="C256" s="53" t="s">
        <v>365</v>
      </c>
      <c r="D256" s="59">
        <v>976</v>
      </c>
      <c r="E256" s="54">
        <v>920.75</v>
      </c>
      <c r="F256" s="54">
        <v>55.25</v>
      </c>
      <c r="G256" s="56">
        <f t="shared" ref="G256:G269" si="39">F256/E256</f>
        <v>6.0005430355688297E-2</v>
      </c>
      <c r="H256" s="57">
        <v>42908</v>
      </c>
      <c r="I256" s="57">
        <v>42913</v>
      </c>
      <c r="J256" s="45"/>
      <c r="K256" s="60" t="s">
        <v>359</v>
      </c>
      <c r="L256" s="60" t="s">
        <v>332</v>
      </c>
      <c r="M256" s="62">
        <f t="shared" ca="1" si="38"/>
        <v>1320</v>
      </c>
    </row>
    <row r="257" spans="1:13" s="50" customFormat="1" ht="23.1" hidden="1" customHeight="1">
      <c r="A257" s="51">
        <v>255</v>
      </c>
      <c r="B257" s="52" t="s">
        <v>366</v>
      </c>
      <c r="C257" s="53" t="s">
        <v>367</v>
      </c>
      <c r="D257" s="54">
        <v>3272</v>
      </c>
      <c r="E257" s="54">
        <v>2796.58</v>
      </c>
      <c r="F257" s="59">
        <v>475.42</v>
      </c>
      <c r="G257" s="56">
        <f t="shared" si="39"/>
        <v>0.17000050061146099</v>
      </c>
      <c r="H257" s="57">
        <v>42913</v>
      </c>
      <c r="I257" s="57">
        <v>42916</v>
      </c>
      <c r="J257" s="45" t="s">
        <v>16</v>
      </c>
      <c r="K257" s="60" t="s">
        <v>320</v>
      </c>
      <c r="L257" s="60" t="s">
        <v>321</v>
      </c>
      <c r="M257" s="62"/>
    </row>
    <row r="258" spans="1:13" s="50" customFormat="1" ht="23.1" hidden="1" customHeight="1">
      <c r="A258" s="51">
        <v>256</v>
      </c>
      <c r="B258" s="52" t="s">
        <v>368</v>
      </c>
      <c r="C258" s="53" t="s">
        <v>369</v>
      </c>
      <c r="D258" s="59">
        <v>1857</v>
      </c>
      <c r="E258" s="54">
        <v>1751.89</v>
      </c>
      <c r="F258" s="54">
        <v>105.11</v>
      </c>
      <c r="G258" s="56">
        <f t="shared" si="39"/>
        <v>5.9998059238879201E-2</v>
      </c>
      <c r="H258" s="57">
        <v>42920</v>
      </c>
      <c r="I258" s="57">
        <v>42921</v>
      </c>
      <c r="J258" s="45"/>
      <c r="K258" s="60" t="s">
        <v>359</v>
      </c>
      <c r="L258" s="60" t="s">
        <v>360</v>
      </c>
      <c r="M258" s="62">
        <f t="shared" ref="M258:M263" ca="1" si="40">DATE(YEAR(NOW()),MONTH(NOW()),DAY(NOW()))-H258</f>
        <v>1308</v>
      </c>
    </row>
    <row r="259" spans="1:13" s="50" customFormat="1" ht="23.1" hidden="1" customHeight="1">
      <c r="A259" s="51">
        <v>257</v>
      </c>
      <c r="B259" s="52" t="s">
        <v>370</v>
      </c>
      <c r="C259" s="53" t="s">
        <v>371</v>
      </c>
      <c r="D259" s="58">
        <v>40800</v>
      </c>
      <c r="E259" s="58">
        <v>39611.65</v>
      </c>
      <c r="F259" s="58">
        <v>1188.3499999999999</v>
      </c>
      <c r="G259" s="56">
        <f t="shared" si="39"/>
        <v>3.0000012622549199E-2</v>
      </c>
      <c r="H259" s="57">
        <v>42923</v>
      </c>
      <c r="I259" s="57">
        <v>42929</v>
      </c>
      <c r="J259" s="45"/>
      <c r="K259" s="60" t="s">
        <v>331</v>
      </c>
      <c r="L259" s="60" t="s">
        <v>332</v>
      </c>
      <c r="M259" s="62">
        <f t="shared" ca="1" si="40"/>
        <v>1305</v>
      </c>
    </row>
    <row r="260" spans="1:13" s="50" customFormat="1" ht="23.1" hidden="1" customHeight="1">
      <c r="A260" s="51">
        <v>258</v>
      </c>
      <c r="B260" s="52" t="s">
        <v>177</v>
      </c>
      <c r="C260" s="53" t="s">
        <v>372</v>
      </c>
      <c r="D260" s="59">
        <v>11128</v>
      </c>
      <c r="E260" s="54">
        <v>9511.11</v>
      </c>
      <c r="F260" s="54">
        <v>1616.89</v>
      </c>
      <c r="G260" s="56">
        <f t="shared" si="39"/>
        <v>0.170000136682259</v>
      </c>
      <c r="H260" s="57">
        <v>42926</v>
      </c>
      <c r="I260" s="57">
        <v>42929</v>
      </c>
      <c r="J260" s="45" t="s">
        <v>373</v>
      </c>
      <c r="K260" s="60" t="s">
        <v>359</v>
      </c>
      <c r="L260" s="60" t="s">
        <v>360</v>
      </c>
      <c r="M260" s="62">
        <f t="shared" ca="1" si="40"/>
        <v>1302</v>
      </c>
    </row>
    <row r="261" spans="1:13" s="50" customFormat="1" ht="23.1" hidden="1" customHeight="1">
      <c r="A261" s="51">
        <v>259</v>
      </c>
      <c r="B261" s="52" t="s">
        <v>374</v>
      </c>
      <c r="C261" s="53" t="s">
        <v>375</v>
      </c>
      <c r="D261" s="59">
        <v>6064.2</v>
      </c>
      <c r="E261" s="54">
        <v>5720.94</v>
      </c>
      <c r="F261" s="54">
        <v>343.26</v>
      </c>
      <c r="G261" s="56">
        <f t="shared" si="39"/>
        <v>6.0000629267218303E-2</v>
      </c>
      <c r="H261" s="57">
        <v>42927</v>
      </c>
      <c r="I261" s="57">
        <v>42929</v>
      </c>
      <c r="J261" s="45"/>
      <c r="K261" s="60" t="s">
        <v>359</v>
      </c>
      <c r="L261" s="60" t="s">
        <v>360</v>
      </c>
      <c r="M261" s="62">
        <f t="shared" ca="1" si="40"/>
        <v>1301</v>
      </c>
    </row>
    <row r="262" spans="1:13" s="50" customFormat="1" ht="23.1" hidden="1" customHeight="1">
      <c r="A262" s="51">
        <v>260</v>
      </c>
      <c r="B262" s="52" t="s">
        <v>376</v>
      </c>
      <c r="C262" s="53" t="s">
        <v>377</v>
      </c>
      <c r="D262" s="59">
        <v>9657</v>
      </c>
      <c r="E262" s="54">
        <v>8253.85</v>
      </c>
      <c r="F262" s="54">
        <v>1403.15</v>
      </c>
      <c r="G262" s="56">
        <f t="shared" si="39"/>
        <v>0.16999945479988099</v>
      </c>
      <c r="H262" s="57">
        <v>42929</v>
      </c>
      <c r="I262" s="57">
        <v>42930</v>
      </c>
      <c r="J262" s="45"/>
      <c r="K262" s="60" t="s">
        <v>359</v>
      </c>
      <c r="L262" s="60" t="s">
        <v>360</v>
      </c>
      <c r="M262" s="62">
        <f t="shared" ca="1" si="40"/>
        <v>1299</v>
      </c>
    </row>
    <row r="263" spans="1:13" s="50" customFormat="1" ht="23.1" hidden="1" customHeight="1">
      <c r="A263" s="51">
        <v>261</v>
      </c>
      <c r="B263" s="52" t="s">
        <v>239</v>
      </c>
      <c r="C263" s="53" t="s">
        <v>378</v>
      </c>
      <c r="D263" s="59">
        <v>11998</v>
      </c>
      <c r="E263" s="54">
        <v>10254.700000000001</v>
      </c>
      <c r="F263" s="54">
        <v>1743.3</v>
      </c>
      <c r="G263" s="56">
        <f t="shared" si="39"/>
        <v>0.170000097516261</v>
      </c>
      <c r="H263" s="57">
        <v>42926</v>
      </c>
      <c r="I263" s="57">
        <v>42930</v>
      </c>
      <c r="J263" s="45"/>
      <c r="K263" s="60" t="s">
        <v>359</v>
      </c>
      <c r="L263" s="60" t="s">
        <v>360</v>
      </c>
      <c r="M263" s="62">
        <f t="shared" ca="1" si="40"/>
        <v>1302</v>
      </c>
    </row>
    <row r="264" spans="1:13" s="50" customFormat="1" ht="23.1" hidden="1" customHeight="1">
      <c r="A264" s="51">
        <v>262</v>
      </c>
      <c r="B264" s="52" t="s">
        <v>58</v>
      </c>
      <c r="C264" s="53" t="s">
        <v>379</v>
      </c>
      <c r="D264" s="58">
        <v>17757</v>
      </c>
      <c r="E264" s="58">
        <v>15176.92</v>
      </c>
      <c r="F264" s="58">
        <v>2580.08</v>
      </c>
      <c r="G264" s="56">
        <f t="shared" si="39"/>
        <v>0.170000237202278</v>
      </c>
      <c r="H264" s="57">
        <v>42923</v>
      </c>
      <c r="I264" s="57">
        <v>42930</v>
      </c>
      <c r="J264" s="45"/>
      <c r="K264" s="60" t="s">
        <v>331</v>
      </c>
      <c r="L264" s="60" t="s">
        <v>332</v>
      </c>
      <c r="M264" s="62">
        <f t="shared" ref="M264:M269" ca="1" si="41">DATE(YEAR(NOW()),MONTH(NOW()),DAY(NOW()))-H264</f>
        <v>1305</v>
      </c>
    </row>
    <row r="265" spans="1:13" s="50" customFormat="1" ht="23.1" hidden="1" customHeight="1">
      <c r="A265" s="51">
        <v>263</v>
      </c>
      <c r="B265" s="52" t="s">
        <v>58</v>
      </c>
      <c r="C265" s="53" t="s">
        <v>380</v>
      </c>
      <c r="D265" s="58">
        <v>90000</v>
      </c>
      <c r="E265" s="58">
        <v>85714.29</v>
      </c>
      <c r="F265" s="58">
        <v>4285.71</v>
      </c>
      <c r="G265" s="56">
        <f t="shared" si="39"/>
        <v>4.9999947500002598E-2</v>
      </c>
      <c r="H265" s="57">
        <v>42923</v>
      </c>
      <c r="I265" s="57">
        <v>42930</v>
      </c>
      <c r="J265" s="45"/>
      <c r="K265" s="60" t="s">
        <v>331</v>
      </c>
      <c r="L265" s="60" t="s">
        <v>332</v>
      </c>
      <c r="M265" s="62">
        <f t="shared" ca="1" si="41"/>
        <v>1305</v>
      </c>
    </row>
    <row r="266" spans="1:13" s="50" customFormat="1" ht="23.1" hidden="1" customHeight="1">
      <c r="A266" s="51">
        <v>264</v>
      </c>
      <c r="B266" s="52" t="s">
        <v>58</v>
      </c>
      <c r="C266" s="53" t="s">
        <v>381</v>
      </c>
      <c r="D266" s="58">
        <v>7920</v>
      </c>
      <c r="E266" s="58">
        <v>7471.7</v>
      </c>
      <c r="F266" s="58">
        <v>448.3</v>
      </c>
      <c r="G266" s="56">
        <f t="shared" si="39"/>
        <v>5.9999732323299901E-2</v>
      </c>
      <c r="H266" s="57">
        <v>42923</v>
      </c>
      <c r="I266" s="57">
        <v>42930</v>
      </c>
      <c r="J266" s="45"/>
      <c r="K266" s="60" t="s">
        <v>331</v>
      </c>
      <c r="L266" s="60" t="s">
        <v>332</v>
      </c>
      <c r="M266" s="62">
        <f t="shared" ca="1" si="41"/>
        <v>1305</v>
      </c>
    </row>
    <row r="267" spans="1:13" s="50" customFormat="1" ht="23.1" hidden="1" customHeight="1">
      <c r="A267" s="51">
        <v>265</v>
      </c>
      <c r="B267" s="52" t="s">
        <v>325</v>
      </c>
      <c r="C267" s="53" t="s">
        <v>382</v>
      </c>
      <c r="D267" s="59">
        <v>27518252</v>
      </c>
      <c r="E267" s="54">
        <v>24791218.02</v>
      </c>
      <c r="F267" s="54">
        <v>2727033.98</v>
      </c>
      <c r="G267" s="56">
        <f t="shared" si="39"/>
        <v>0.109999999911259</v>
      </c>
      <c r="H267" s="57">
        <v>42933</v>
      </c>
      <c r="I267" s="57">
        <v>42934</v>
      </c>
      <c r="J267" s="45"/>
      <c r="K267" s="60" t="s">
        <v>359</v>
      </c>
      <c r="L267" s="60" t="s">
        <v>360</v>
      </c>
      <c r="M267" s="62">
        <f t="shared" ca="1" si="41"/>
        <v>1295</v>
      </c>
    </row>
    <row r="268" spans="1:13" s="50" customFormat="1" ht="23.1" hidden="1" customHeight="1">
      <c r="A268" s="51">
        <v>266</v>
      </c>
      <c r="B268" s="52" t="s">
        <v>325</v>
      </c>
      <c r="C268" s="53" t="s">
        <v>383</v>
      </c>
      <c r="D268" s="59">
        <v>1000000</v>
      </c>
      <c r="E268" s="54">
        <v>900900.9</v>
      </c>
      <c r="F268" s="54">
        <v>99099.1</v>
      </c>
      <c r="G268" s="56">
        <f t="shared" si="39"/>
        <v>0.11000000111</v>
      </c>
      <c r="H268" s="57">
        <v>42933</v>
      </c>
      <c r="I268" s="57">
        <v>42934</v>
      </c>
      <c r="J268" s="45"/>
      <c r="K268" s="60" t="s">
        <v>359</v>
      </c>
      <c r="L268" s="60" t="s">
        <v>360</v>
      </c>
      <c r="M268" s="62">
        <f t="shared" ca="1" si="41"/>
        <v>1295</v>
      </c>
    </row>
    <row r="269" spans="1:13" s="50" customFormat="1" ht="23.1" hidden="1" customHeight="1">
      <c r="A269" s="51">
        <v>267</v>
      </c>
      <c r="B269" s="52" t="s">
        <v>239</v>
      </c>
      <c r="C269" s="53" t="s">
        <v>384</v>
      </c>
      <c r="D269" s="59">
        <v>74</v>
      </c>
      <c r="E269" s="54">
        <v>63.25</v>
      </c>
      <c r="F269" s="54">
        <v>10.75</v>
      </c>
      <c r="G269" s="56">
        <f t="shared" si="39"/>
        <v>0.1699604743083</v>
      </c>
      <c r="H269" s="57">
        <v>42914</v>
      </c>
      <c r="I269" s="57">
        <v>42934</v>
      </c>
      <c r="J269" s="45"/>
      <c r="K269" s="60" t="s">
        <v>359</v>
      </c>
      <c r="L269" s="60" t="s">
        <v>360</v>
      </c>
      <c r="M269" s="62">
        <f t="shared" ca="1" si="41"/>
        <v>1314</v>
      </c>
    </row>
    <row r="270" spans="1:13" s="50" customFormat="1" ht="23.1" hidden="1" customHeight="1">
      <c r="A270" s="51">
        <v>268</v>
      </c>
      <c r="B270" s="52" t="s">
        <v>239</v>
      </c>
      <c r="C270" s="53" t="s">
        <v>385</v>
      </c>
      <c r="D270" s="59">
        <v>254</v>
      </c>
      <c r="E270" s="54">
        <v>217.09</v>
      </c>
      <c r="F270" s="54">
        <v>36.909999999999997</v>
      </c>
      <c r="G270" s="56">
        <f t="shared" ref="G270:G278" si="42">F270/E270</f>
        <v>0.17002165000691</v>
      </c>
      <c r="H270" s="57">
        <v>42914</v>
      </c>
      <c r="I270" s="57">
        <v>42934</v>
      </c>
      <c r="J270" s="45"/>
      <c r="K270" s="60" t="s">
        <v>359</v>
      </c>
      <c r="L270" s="60" t="s">
        <v>360</v>
      </c>
      <c r="M270" s="62">
        <f t="shared" ref="M270:M279" ca="1" si="43">DATE(YEAR(NOW()),MONTH(NOW()),DAY(NOW()))-H270</f>
        <v>1314</v>
      </c>
    </row>
    <row r="271" spans="1:13" s="50" customFormat="1" ht="23.1" hidden="1" customHeight="1">
      <c r="A271" s="51">
        <v>269</v>
      </c>
      <c r="B271" s="52" t="s">
        <v>239</v>
      </c>
      <c r="C271" s="53" t="s">
        <v>386</v>
      </c>
      <c r="D271" s="59">
        <v>58.8</v>
      </c>
      <c r="E271" s="54">
        <v>50.25</v>
      </c>
      <c r="F271" s="54">
        <v>8.5500000000000007</v>
      </c>
      <c r="G271" s="56">
        <f t="shared" si="42"/>
        <v>0.17014925373134299</v>
      </c>
      <c r="H271" s="57">
        <v>42914</v>
      </c>
      <c r="I271" s="57">
        <v>42934</v>
      </c>
      <c r="J271" s="45"/>
      <c r="K271" s="60" t="s">
        <v>359</v>
      </c>
      <c r="L271" s="60" t="s">
        <v>360</v>
      </c>
      <c r="M271" s="62">
        <f t="shared" ca="1" si="43"/>
        <v>1314</v>
      </c>
    </row>
    <row r="272" spans="1:13" s="50" customFormat="1" ht="23.1" hidden="1" customHeight="1">
      <c r="A272" s="51">
        <v>270</v>
      </c>
      <c r="B272" s="52" t="s">
        <v>239</v>
      </c>
      <c r="C272" s="53" t="s">
        <v>387</v>
      </c>
      <c r="D272" s="59">
        <v>29</v>
      </c>
      <c r="E272" s="54">
        <v>24.79</v>
      </c>
      <c r="F272" s="54">
        <v>4.21</v>
      </c>
      <c r="G272" s="56">
        <f t="shared" si="42"/>
        <v>0.16982654296087099</v>
      </c>
      <c r="H272" s="57">
        <v>42914</v>
      </c>
      <c r="I272" s="57">
        <v>42934</v>
      </c>
      <c r="J272" s="45"/>
      <c r="K272" s="60" t="s">
        <v>359</v>
      </c>
      <c r="L272" s="60" t="s">
        <v>360</v>
      </c>
      <c r="M272" s="62">
        <f t="shared" ca="1" si="43"/>
        <v>1314</v>
      </c>
    </row>
    <row r="273" spans="1:13" s="50" customFormat="1" ht="23.1" hidden="1" customHeight="1">
      <c r="A273" s="51">
        <v>271</v>
      </c>
      <c r="B273" s="52" t="s">
        <v>239</v>
      </c>
      <c r="C273" s="53" t="s">
        <v>388</v>
      </c>
      <c r="D273" s="58">
        <v>294</v>
      </c>
      <c r="E273" s="54">
        <v>251.28</v>
      </c>
      <c r="F273" s="54">
        <v>42.72</v>
      </c>
      <c r="G273" s="56">
        <f t="shared" si="42"/>
        <v>0.17000955109837601</v>
      </c>
      <c r="H273" s="57">
        <v>42914</v>
      </c>
      <c r="I273" s="57">
        <v>42934</v>
      </c>
      <c r="J273" s="45"/>
      <c r="K273" s="60" t="s">
        <v>359</v>
      </c>
      <c r="L273" s="60" t="s">
        <v>360</v>
      </c>
      <c r="M273" s="62">
        <f t="shared" ca="1" si="43"/>
        <v>1314</v>
      </c>
    </row>
    <row r="274" spans="1:13" s="50" customFormat="1" ht="23.1" hidden="1" customHeight="1">
      <c r="A274" s="51">
        <v>272</v>
      </c>
      <c r="B274" s="52" t="s">
        <v>239</v>
      </c>
      <c r="C274" s="53" t="s">
        <v>389</v>
      </c>
      <c r="D274" s="58">
        <v>124.8</v>
      </c>
      <c r="E274" s="54">
        <v>106.66</v>
      </c>
      <c r="F274" s="54">
        <v>18.14</v>
      </c>
      <c r="G274" s="56">
        <f t="shared" si="42"/>
        <v>0.170073129570598</v>
      </c>
      <c r="H274" s="57">
        <v>42914</v>
      </c>
      <c r="I274" s="57">
        <v>42934</v>
      </c>
      <c r="J274" s="45"/>
      <c r="K274" s="60" t="s">
        <v>359</v>
      </c>
      <c r="L274" s="60" t="s">
        <v>360</v>
      </c>
      <c r="M274" s="62">
        <f t="shared" ca="1" si="43"/>
        <v>1314</v>
      </c>
    </row>
    <row r="275" spans="1:13" s="50" customFormat="1" ht="23.1" hidden="1" customHeight="1">
      <c r="A275" s="51">
        <v>273</v>
      </c>
      <c r="B275" s="52" t="s">
        <v>239</v>
      </c>
      <c r="C275" s="53" t="s">
        <v>390</v>
      </c>
      <c r="D275" s="58">
        <v>31</v>
      </c>
      <c r="E275" s="54">
        <v>26.5</v>
      </c>
      <c r="F275" s="54">
        <v>4.5</v>
      </c>
      <c r="G275" s="56">
        <f t="shared" si="42"/>
        <v>0.169811320754717</v>
      </c>
      <c r="H275" s="57">
        <v>42914</v>
      </c>
      <c r="I275" s="57">
        <v>42934</v>
      </c>
      <c r="J275" s="45"/>
      <c r="K275" s="60" t="s">
        <v>359</v>
      </c>
      <c r="L275" s="60" t="s">
        <v>360</v>
      </c>
      <c r="M275" s="62">
        <f t="shared" ca="1" si="43"/>
        <v>1314</v>
      </c>
    </row>
    <row r="276" spans="1:13" s="50" customFormat="1" ht="23.1" hidden="1" customHeight="1">
      <c r="A276" s="51">
        <v>274</v>
      </c>
      <c r="B276" s="52" t="s">
        <v>239</v>
      </c>
      <c r="C276" s="53" t="s">
        <v>391</v>
      </c>
      <c r="D276" s="58">
        <v>130</v>
      </c>
      <c r="E276" s="54">
        <v>111.12</v>
      </c>
      <c r="F276" s="54">
        <v>18.88</v>
      </c>
      <c r="G276" s="56">
        <f t="shared" si="42"/>
        <v>0.16990640748740099</v>
      </c>
      <c r="H276" s="57">
        <v>42914</v>
      </c>
      <c r="I276" s="57">
        <v>42934</v>
      </c>
      <c r="J276" s="45"/>
      <c r="K276" s="60" t="s">
        <v>359</v>
      </c>
      <c r="L276" s="60" t="s">
        <v>360</v>
      </c>
      <c r="M276" s="62">
        <f t="shared" ca="1" si="43"/>
        <v>1314</v>
      </c>
    </row>
    <row r="277" spans="1:13" s="50" customFormat="1" ht="23.1" hidden="1" customHeight="1">
      <c r="A277" s="51">
        <v>275</v>
      </c>
      <c r="B277" s="52" t="s">
        <v>239</v>
      </c>
      <c r="C277" s="53" t="s">
        <v>392</v>
      </c>
      <c r="D277" s="59">
        <v>234.8</v>
      </c>
      <c r="E277" s="54">
        <v>200.68</v>
      </c>
      <c r="F277" s="54">
        <v>34.119999999999997</v>
      </c>
      <c r="G277" s="56">
        <f t="shared" si="42"/>
        <v>0.17002192545345801</v>
      </c>
      <c r="H277" s="57">
        <v>42914</v>
      </c>
      <c r="I277" s="57">
        <v>42934</v>
      </c>
      <c r="J277" s="45"/>
      <c r="K277" s="60" t="s">
        <v>359</v>
      </c>
      <c r="L277" s="60" t="s">
        <v>360</v>
      </c>
      <c r="M277" s="62">
        <f t="shared" ca="1" si="43"/>
        <v>1314</v>
      </c>
    </row>
    <row r="278" spans="1:13" s="50" customFormat="1" ht="23.1" hidden="1" customHeight="1">
      <c r="A278" s="51">
        <v>276</v>
      </c>
      <c r="B278" s="52" t="s">
        <v>239</v>
      </c>
      <c r="C278" s="53" t="s">
        <v>393</v>
      </c>
      <c r="D278" s="58">
        <v>99.5</v>
      </c>
      <c r="E278" s="54">
        <v>85.05</v>
      </c>
      <c r="F278" s="54">
        <v>14.45</v>
      </c>
      <c r="G278" s="56">
        <f t="shared" si="42"/>
        <v>0.16990005878894801</v>
      </c>
      <c r="H278" s="57">
        <v>42914</v>
      </c>
      <c r="I278" s="57">
        <v>42934</v>
      </c>
      <c r="J278" s="45"/>
      <c r="K278" s="60" t="s">
        <v>359</v>
      </c>
      <c r="L278" s="60" t="s">
        <v>360</v>
      </c>
      <c r="M278" s="62">
        <f t="shared" ca="1" si="43"/>
        <v>1314</v>
      </c>
    </row>
    <row r="279" spans="1:13" s="50" customFormat="1" ht="23.1" hidden="1" customHeight="1">
      <c r="A279" s="51">
        <v>277</v>
      </c>
      <c r="B279" s="52" t="s">
        <v>239</v>
      </c>
      <c r="C279" s="53" t="s">
        <v>394</v>
      </c>
      <c r="D279" s="58">
        <v>105.6</v>
      </c>
      <c r="E279" s="54">
        <v>90.26</v>
      </c>
      <c r="F279" s="54">
        <v>15.34</v>
      </c>
      <c r="G279" s="56">
        <f t="shared" ref="G279:G288" si="44">F279/E279</f>
        <v>0.16995346775980499</v>
      </c>
      <c r="H279" s="57">
        <v>42912</v>
      </c>
      <c r="I279" s="57">
        <v>42934</v>
      </c>
      <c r="J279" s="45"/>
      <c r="K279" s="60" t="s">
        <v>359</v>
      </c>
      <c r="L279" s="60" t="s">
        <v>360</v>
      </c>
      <c r="M279" s="62">
        <f t="shared" ca="1" si="43"/>
        <v>1316</v>
      </c>
    </row>
    <row r="280" spans="1:13" s="50" customFormat="1" ht="23.1" hidden="1" customHeight="1">
      <c r="A280" s="51">
        <v>278</v>
      </c>
      <c r="B280" s="52" t="s">
        <v>239</v>
      </c>
      <c r="C280" s="53" t="s">
        <v>395</v>
      </c>
      <c r="D280" s="59">
        <v>237.82</v>
      </c>
      <c r="E280" s="54">
        <v>203.27</v>
      </c>
      <c r="F280" s="54">
        <v>34.549999999999997</v>
      </c>
      <c r="G280" s="56">
        <f t="shared" si="44"/>
        <v>0.169970974565848</v>
      </c>
      <c r="H280" s="57">
        <v>42912</v>
      </c>
      <c r="I280" s="57">
        <v>42934</v>
      </c>
      <c r="J280" s="45"/>
      <c r="K280" s="60" t="s">
        <v>359</v>
      </c>
      <c r="L280" s="60" t="s">
        <v>360</v>
      </c>
      <c r="M280" s="62">
        <f t="shared" ref="M280:M289" ca="1" si="45">DATE(YEAR(NOW()),MONTH(NOW()),DAY(NOW()))-H280</f>
        <v>1316</v>
      </c>
    </row>
    <row r="281" spans="1:13" s="50" customFormat="1" ht="23.1" hidden="1" customHeight="1">
      <c r="A281" s="51">
        <v>279</v>
      </c>
      <c r="B281" s="52" t="s">
        <v>239</v>
      </c>
      <c r="C281" s="53" t="s">
        <v>396</v>
      </c>
      <c r="D281" s="58">
        <v>250.9</v>
      </c>
      <c r="E281" s="54">
        <v>214.45</v>
      </c>
      <c r="F281" s="54">
        <v>36.450000000000003</v>
      </c>
      <c r="G281" s="56">
        <f t="shared" si="44"/>
        <v>0.169969689904407</v>
      </c>
      <c r="H281" s="57">
        <v>42907</v>
      </c>
      <c r="I281" s="57">
        <v>42934</v>
      </c>
      <c r="J281" s="45"/>
      <c r="K281" s="60" t="s">
        <v>359</v>
      </c>
      <c r="L281" s="60" t="s">
        <v>360</v>
      </c>
      <c r="M281" s="62">
        <f t="shared" ca="1" si="45"/>
        <v>1321</v>
      </c>
    </row>
    <row r="282" spans="1:13" s="50" customFormat="1" ht="23.1" hidden="1" customHeight="1">
      <c r="A282" s="51">
        <v>280</v>
      </c>
      <c r="B282" s="52" t="s">
        <v>239</v>
      </c>
      <c r="C282" s="53" t="s">
        <v>397</v>
      </c>
      <c r="D282" s="58">
        <v>66</v>
      </c>
      <c r="E282" s="54">
        <v>56.41</v>
      </c>
      <c r="F282" s="54">
        <v>9.59</v>
      </c>
      <c r="G282" s="56">
        <f t="shared" si="44"/>
        <v>0.17000531820599199</v>
      </c>
      <c r="H282" s="57">
        <v>42907</v>
      </c>
      <c r="I282" s="57">
        <v>42934</v>
      </c>
      <c r="J282" s="45"/>
      <c r="K282" s="60" t="s">
        <v>359</v>
      </c>
      <c r="L282" s="60" t="s">
        <v>360</v>
      </c>
      <c r="M282" s="62">
        <f t="shared" ca="1" si="45"/>
        <v>1321</v>
      </c>
    </row>
    <row r="283" spans="1:13" s="50" customFormat="1" ht="23.1" hidden="1" customHeight="1">
      <c r="A283" s="51">
        <v>281</v>
      </c>
      <c r="B283" s="52" t="s">
        <v>239</v>
      </c>
      <c r="C283" s="53" t="s">
        <v>398</v>
      </c>
      <c r="D283" s="58">
        <v>229</v>
      </c>
      <c r="E283" s="54">
        <v>195.72</v>
      </c>
      <c r="F283" s="54">
        <v>33.28</v>
      </c>
      <c r="G283" s="56">
        <f t="shared" si="44"/>
        <v>0.17003883098303699</v>
      </c>
      <c r="H283" s="57">
        <v>42901</v>
      </c>
      <c r="I283" s="57">
        <v>42934</v>
      </c>
      <c r="J283" s="45"/>
      <c r="K283" s="60" t="s">
        <v>359</v>
      </c>
      <c r="L283" s="60" t="s">
        <v>360</v>
      </c>
      <c r="M283" s="62">
        <f t="shared" ca="1" si="45"/>
        <v>1327</v>
      </c>
    </row>
    <row r="284" spans="1:13" s="50" customFormat="1" ht="23.1" hidden="1" customHeight="1">
      <c r="A284" s="51">
        <v>282</v>
      </c>
      <c r="B284" s="52" t="s">
        <v>239</v>
      </c>
      <c r="C284" s="53" t="s">
        <v>399</v>
      </c>
      <c r="D284" s="59">
        <v>233.6</v>
      </c>
      <c r="E284" s="54">
        <v>199.67</v>
      </c>
      <c r="F284" s="54">
        <v>33.93</v>
      </c>
      <c r="G284" s="56">
        <f t="shared" si="44"/>
        <v>0.16993038513547401</v>
      </c>
      <c r="H284" s="57">
        <v>42914</v>
      </c>
      <c r="I284" s="57">
        <v>42935</v>
      </c>
      <c r="J284" s="45"/>
      <c r="K284" s="60" t="s">
        <v>359</v>
      </c>
      <c r="L284" s="60" t="s">
        <v>360</v>
      </c>
      <c r="M284" s="62">
        <f t="shared" ca="1" si="45"/>
        <v>1314</v>
      </c>
    </row>
    <row r="285" spans="1:13" s="50" customFormat="1" ht="23.1" hidden="1" customHeight="1">
      <c r="A285" s="51">
        <v>283</v>
      </c>
      <c r="B285" s="52" t="s">
        <v>400</v>
      </c>
      <c r="C285" s="53" t="s">
        <v>401</v>
      </c>
      <c r="D285" s="59">
        <v>4000</v>
      </c>
      <c r="E285" s="54">
        <v>3883.5</v>
      </c>
      <c r="F285" s="54">
        <v>116.5</v>
      </c>
      <c r="G285" s="56">
        <f t="shared" si="44"/>
        <v>2.99987125016094E-2</v>
      </c>
      <c r="H285" s="57">
        <v>42882</v>
      </c>
      <c r="I285" s="57">
        <v>42935</v>
      </c>
      <c r="J285" s="45"/>
      <c r="K285" s="60" t="s">
        <v>359</v>
      </c>
      <c r="L285" s="60" t="s">
        <v>360</v>
      </c>
      <c r="M285" s="62">
        <f t="shared" ca="1" si="45"/>
        <v>1346</v>
      </c>
    </row>
    <row r="286" spans="1:13" s="50" customFormat="1" ht="23.1" hidden="1" customHeight="1">
      <c r="A286" s="51">
        <v>284</v>
      </c>
      <c r="B286" s="52" t="s">
        <v>27</v>
      </c>
      <c r="C286" s="53" t="s">
        <v>402</v>
      </c>
      <c r="D286" s="54">
        <v>121000</v>
      </c>
      <c r="E286" s="54">
        <v>114150.94</v>
      </c>
      <c r="F286" s="59">
        <v>6849.06</v>
      </c>
      <c r="G286" s="56">
        <f t="shared" si="44"/>
        <v>6.0000031537191002E-2</v>
      </c>
      <c r="H286" s="57">
        <v>42934</v>
      </c>
      <c r="I286" s="57">
        <v>42936</v>
      </c>
      <c r="J286" s="45"/>
      <c r="K286" s="60" t="s">
        <v>403</v>
      </c>
      <c r="L286" s="60" t="s">
        <v>404</v>
      </c>
      <c r="M286" s="62">
        <f t="shared" ca="1" si="45"/>
        <v>1294</v>
      </c>
    </row>
    <row r="287" spans="1:13" s="50" customFormat="1" ht="23.1" hidden="1" customHeight="1">
      <c r="A287" s="51">
        <v>285</v>
      </c>
      <c r="B287" s="52" t="s">
        <v>405</v>
      </c>
      <c r="C287" s="53" t="s">
        <v>406</v>
      </c>
      <c r="D287" s="59">
        <v>3089.9</v>
      </c>
      <c r="E287" s="54">
        <v>2915</v>
      </c>
      <c r="F287" s="54">
        <v>174.9</v>
      </c>
      <c r="G287" s="56">
        <f t="shared" si="44"/>
        <v>0.06</v>
      </c>
      <c r="H287" s="57">
        <v>42938</v>
      </c>
      <c r="I287" s="57">
        <v>42942</v>
      </c>
      <c r="J287" s="45"/>
      <c r="K287" s="60" t="s">
        <v>359</v>
      </c>
      <c r="L287" s="60" t="s">
        <v>360</v>
      </c>
      <c r="M287" s="62">
        <f t="shared" ca="1" si="45"/>
        <v>1290</v>
      </c>
    </row>
    <row r="288" spans="1:13" s="50" customFormat="1" ht="23.1" hidden="1" customHeight="1">
      <c r="A288" s="51">
        <v>286</v>
      </c>
      <c r="B288" s="52" t="s">
        <v>35</v>
      </c>
      <c r="C288" s="53" t="s">
        <v>407</v>
      </c>
      <c r="D288" s="59">
        <v>10395.33</v>
      </c>
      <c r="E288" s="54">
        <v>10092.549999999999</v>
      </c>
      <c r="F288" s="54">
        <v>302.77999999999997</v>
      </c>
      <c r="G288" s="56">
        <f t="shared" si="44"/>
        <v>3.00003467904543E-2</v>
      </c>
      <c r="H288" s="57">
        <v>42942</v>
      </c>
      <c r="I288" s="57">
        <v>42942</v>
      </c>
      <c r="J288" s="45"/>
      <c r="K288" s="60" t="s">
        <v>359</v>
      </c>
      <c r="L288" s="60" t="s">
        <v>360</v>
      </c>
      <c r="M288" s="62">
        <f t="shared" ca="1" si="45"/>
        <v>1286</v>
      </c>
    </row>
    <row r="289" spans="1:13" s="50" customFormat="1" ht="23.1" hidden="1" customHeight="1">
      <c r="A289" s="51">
        <v>287</v>
      </c>
      <c r="B289" s="52" t="s">
        <v>51</v>
      </c>
      <c r="C289" s="53" t="s">
        <v>408</v>
      </c>
      <c r="D289" s="59">
        <v>110462.64</v>
      </c>
      <c r="E289" s="54">
        <v>94412.51</v>
      </c>
      <c r="F289" s="54">
        <v>16050.13</v>
      </c>
      <c r="G289" s="56">
        <f t="shared" ref="G289:G297" si="46">F289/E289</f>
        <v>0.17000003495299501</v>
      </c>
      <c r="H289" s="57">
        <v>42942</v>
      </c>
      <c r="I289" s="57">
        <v>42942</v>
      </c>
      <c r="J289" s="45"/>
      <c r="K289" s="60" t="s">
        <v>359</v>
      </c>
      <c r="L289" s="60" t="s">
        <v>360</v>
      </c>
      <c r="M289" s="62">
        <f t="shared" ca="1" si="45"/>
        <v>1286</v>
      </c>
    </row>
    <row r="290" spans="1:13" s="50" customFormat="1" ht="23.1" hidden="1" customHeight="1">
      <c r="A290" s="51">
        <v>288</v>
      </c>
      <c r="B290" s="52" t="s">
        <v>409</v>
      </c>
      <c r="C290" s="53" t="s">
        <v>410</v>
      </c>
      <c r="D290" s="58">
        <v>60000</v>
      </c>
      <c r="E290" s="58">
        <v>56603.77</v>
      </c>
      <c r="F290" s="58">
        <v>3396.23</v>
      </c>
      <c r="G290" s="56">
        <f t="shared" si="46"/>
        <v>6.0000067133337602E-2</v>
      </c>
      <c r="H290" s="57">
        <v>42944</v>
      </c>
      <c r="I290" s="57">
        <v>42947</v>
      </c>
      <c r="J290" s="45"/>
      <c r="K290" s="60" t="s">
        <v>331</v>
      </c>
      <c r="L290" s="60" t="s">
        <v>332</v>
      </c>
      <c r="M290" s="62">
        <f t="shared" ref="M290:M299" ca="1" si="47">DATE(YEAR(NOW()),MONTH(NOW()),DAY(NOW()))-H290</f>
        <v>1284</v>
      </c>
    </row>
    <row r="291" spans="1:13" s="50" customFormat="1" ht="23.1" hidden="1" customHeight="1">
      <c r="A291" s="51">
        <v>289</v>
      </c>
      <c r="B291" s="52" t="s">
        <v>252</v>
      </c>
      <c r="C291" s="53" t="s">
        <v>411</v>
      </c>
      <c r="D291" s="58">
        <v>100000</v>
      </c>
      <c r="E291" s="58">
        <v>94339.62</v>
      </c>
      <c r="F291" s="58">
        <v>5660.38</v>
      </c>
      <c r="G291" s="56">
        <f t="shared" si="46"/>
        <v>6.0000029680000802E-2</v>
      </c>
      <c r="H291" s="57">
        <v>42940</v>
      </c>
      <c r="I291" s="57">
        <v>42947</v>
      </c>
      <c r="J291" s="45"/>
      <c r="K291" s="60" t="s">
        <v>331</v>
      </c>
      <c r="L291" s="60" t="s">
        <v>332</v>
      </c>
      <c r="M291" s="62">
        <f t="shared" ca="1" si="47"/>
        <v>1288</v>
      </c>
    </row>
    <row r="292" spans="1:13" s="50" customFormat="1" ht="23.1" hidden="1" customHeight="1">
      <c r="A292" s="51">
        <v>290</v>
      </c>
      <c r="B292" s="52" t="s">
        <v>252</v>
      </c>
      <c r="C292" s="53" t="s">
        <v>412</v>
      </c>
      <c r="D292" s="58">
        <v>100000</v>
      </c>
      <c r="E292" s="58">
        <v>94339.62</v>
      </c>
      <c r="F292" s="58">
        <v>5660.38</v>
      </c>
      <c r="G292" s="56">
        <f t="shared" si="46"/>
        <v>6.0000029680000802E-2</v>
      </c>
      <c r="H292" s="57">
        <v>42940</v>
      </c>
      <c r="I292" s="57">
        <v>42947</v>
      </c>
      <c r="J292" s="45"/>
      <c r="K292" s="60" t="s">
        <v>331</v>
      </c>
      <c r="L292" s="60" t="s">
        <v>332</v>
      </c>
      <c r="M292" s="62">
        <f t="shared" ca="1" si="47"/>
        <v>1288</v>
      </c>
    </row>
    <row r="293" spans="1:13" s="50" customFormat="1" ht="23.1" hidden="1" customHeight="1">
      <c r="A293" s="51">
        <v>291</v>
      </c>
      <c r="B293" s="52" t="s">
        <v>252</v>
      </c>
      <c r="C293" s="53" t="s">
        <v>413</v>
      </c>
      <c r="D293" s="58">
        <v>27340</v>
      </c>
      <c r="E293" s="58">
        <v>25792.45</v>
      </c>
      <c r="F293" s="58">
        <v>1547.55</v>
      </c>
      <c r="G293" s="56">
        <f t="shared" si="46"/>
        <v>6.0000116313107102E-2</v>
      </c>
      <c r="H293" s="57">
        <v>42940</v>
      </c>
      <c r="I293" s="57">
        <v>42947</v>
      </c>
      <c r="J293" s="45"/>
      <c r="K293" s="60" t="s">
        <v>331</v>
      </c>
      <c r="L293" s="60" t="s">
        <v>332</v>
      </c>
      <c r="M293" s="62">
        <f t="shared" ca="1" si="47"/>
        <v>1288</v>
      </c>
    </row>
    <row r="294" spans="1:13" s="50" customFormat="1" ht="23.1" hidden="1" customHeight="1">
      <c r="A294" s="51">
        <v>292</v>
      </c>
      <c r="B294" s="52" t="s">
        <v>414</v>
      </c>
      <c r="C294" s="53" t="s">
        <v>415</v>
      </c>
      <c r="D294" s="58">
        <v>120000</v>
      </c>
      <c r="E294" s="58">
        <v>113207.55</v>
      </c>
      <c r="F294" s="58">
        <v>6792.45</v>
      </c>
      <c r="G294" s="56">
        <f t="shared" si="46"/>
        <v>5.9999973500000699E-2</v>
      </c>
      <c r="H294" s="57">
        <v>42940</v>
      </c>
      <c r="I294" s="57">
        <v>42947</v>
      </c>
      <c r="J294" s="45"/>
      <c r="K294" s="60" t="s">
        <v>331</v>
      </c>
      <c r="L294" s="60" t="s">
        <v>332</v>
      </c>
      <c r="M294" s="62">
        <f t="shared" ca="1" si="47"/>
        <v>1288</v>
      </c>
    </row>
    <row r="295" spans="1:13" s="50" customFormat="1" ht="23.1" hidden="1" customHeight="1">
      <c r="A295" s="51">
        <v>293</v>
      </c>
      <c r="B295" s="52" t="s">
        <v>416</v>
      </c>
      <c r="C295" s="53" t="s">
        <v>417</v>
      </c>
      <c r="D295" s="58">
        <v>14269</v>
      </c>
      <c r="E295" s="58">
        <v>13853.4</v>
      </c>
      <c r="F295" s="58">
        <v>415.6</v>
      </c>
      <c r="G295" s="56">
        <f t="shared" si="46"/>
        <v>2.9999855631108598E-2</v>
      </c>
      <c r="H295" s="57">
        <v>42940</v>
      </c>
      <c r="I295" s="57">
        <v>42948</v>
      </c>
      <c r="J295" s="45"/>
      <c r="K295" s="60" t="s">
        <v>331</v>
      </c>
      <c r="L295" s="60" t="s">
        <v>332</v>
      </c>
      <c r="M295" s="62">
        <f t="shared" ca="1" si="47"/>
        <v>1288</v>
      </c>
    </row>
    <row r="296" spans="1:13" s="50" customFormat="1" ht="23.1" hidden="1" customHeight="1">
      <c r="A296" s="51">
        <v>294</v>
      </c>
      <c r="B296" s="52" t="s">
        <v>370</v>
      </c>
      <c r="C296" s="53" t="s">
        <v>418</v>
      </c>
      <c r="D296" s="58">
        <v>18000</v>
      </c>
      <c r="E296" s="58">
        <v>17475.73</v>
      </c>
      <c r="F296" s="58">
        <v>524.27</v>
      </c>
      <c r="G296" s="56">
        <f t="shared" si="46"/>
        <v>2.9999891277789299E-2</v>
      </c>
      <c r="H296" s="57">
        <v>42951</v>
      </c>
      <c r="I296" s="57">
        <v>42954</v>
      </c>
      <c r="J296" s="45"/>
      <c r="K296" s="60" t="s">
        <v>331</v>
      </c>
      <c r="L296" s="60" t="s">
        <v>332</v>
      </c>
      <c r="M296" s="62">
        <f t="shared" ca="1" si="47"/>
        <v>1277</v>
      </c>
    </row>
    <row r="297" spans="1:13" s="50" customFormat="1" ht="23.1" hidden="1" customHeight="1">
      <c r="A297" s="51">
        <v>295</v>
      </c>
      <c r="B297" s="52" t="s">
        <v>370</v>
      </c>
      <c r="C297" s="53" t="s">
        <v>419</v>
      </c>
      <c r="D297" s="58">
        <v>34800</v>
      </c>
      <c r="E297" s="58">
        <v>33786.410000000003</v>
      </c>
      <c r="F297" s="58">
        <v>1013.59</v>
      </c>
      <c r="G297" s="56">
        <f t="shared" si="46"/>
        <v>2.9999931925291899E-2</v>
      </c>
      <c r="H297" s="57">
        <v>42951</v>
      </c>
      <c r="I297" s="57">
        <v>42954</v>
      </c>
      <c r="J297" s="45"/>
      <c r="K297" s="60" t="s">
        <v>331</v>
      </c>
      <c r="L297" s="60" t="s">
        <v>332</v>
      </c>
      <c r="M297" s="62">
        <f t="shared" ca="1" si="47"/>
        <v>1277</v>
      </c>
    </row>
    <row r="298" spans="1:13" s="50" customFormat="1" ht="23.1" hidden="1" customHeight="1">
      <c r="A298" s="51">
        <v>296</v>
      </c>
      <c r="B298" s="52" t="s">
        <v>370</v>
      </c>
      <c r="C298" s="53" t="s">
        <v>420</v>
      </c>
      <c r="D298" s="58">
        <v>36000</v>
      </c>
      <c r="E298" s="58">
        <v>34951.46</v>
      </c>
      <c r="F298" s="58">
        <v>1048.54</v>
      </c>
      <c r="G298" s="56">
        <f t="shared" ref="G298:G308" si="48">F298/E298</f>
        <v>2.9999891277789299E-2</v>
      </c>
      <c r="H298" s="57">
        <v>42951</v>
      </c>
      <c r="I298" s="57">
        <v>42954</v>
      </c>
      <c r="J298" s="45"/>
      <c r="K298" s="60" t="s">
        <v>331</v>
      </c>
      <c r="L298" s="60" t="s">
        <v>332</v>
      </c>
      <c r="M298" s="62">
        <f t="shared" ca="1" si="47"/>
        <v>1277</v>
      </c>
    </row>
    <row r="299" spans="1:13" s="50" customFormat="1" ht="23.1" hidden="1" customHeight="1">
      <c r="A299" s="51">
        <v>297</v>
      </c>
      <c r="B299" s="52" t="s">
        <v>239</v>
      </c>
      <c r="C299" s="53" t="s">
        <v>421</v>
      </c>
      <c r="D299" s="59">
        <v>376</v>
      </c>
      <c r="E299" s="59">
        <v>321.37</v>
      </c>
      <c r="F299" s="59">
        <v>54.63</v>
      </c>
      <c r="G299" s="56">
        <f t="shared" si="48"/>
        <v>0.16999097613342901</v>
      </c>
      <c r="H299" s="57">
        <v>42943</v>
      </c>
      <c r="I299" s="57">
        <v>42954</v>
      </c>
      <c r="J299" s="45"/>
      <c r="K299" s="60" t="s">
        <v>331</v>
      </c>
      <c r="L299" s="60" t="s">
        <v>332</v>
      </c>
      <c r="M299" s="62">
        <f t="shared" ca="1" si="47"/>
        <v>1285</v>
      </c>
    </row>
    <row r="300" spans="1:13" s="50" customFormat="1" ht="23.1" hidden="1" customHeight="1">
      <c r="A300" s="51">
        <v>298</v>
      </c>
      <c r="B300" s="52" t="s">
        <v>239</v>
      </c>
      <c r="C300" s="53" t="s">
        <v>422</v>
      </c>
      <c r="D300" s="59">
        <v>60</v>
      </c>
      <c r="E300" s="59">
        <v>51.28</v>
      </c>
      <c r="F300" s="59">
        <v>8.7200000000000006</v>
      </c>
      <c r="G300" s="56">
        <f t="shared" si="48"/>
        <v>0.17004680187207499</v>
      </c>
      <c r="H300" s="57">
        <v>42935</v>
      </c>
      <c r="I300" s="57">
        <v>42954</v>
      </c>
      <c r="J300" s="45"/>
      <c r="K300" s="60" t="s">
        <v>331</v>
      </c>
      <c r="L300" s="60" t="s">
        <v>332</v>
      </c>
      <c r="M300" s="62">
        <f t="shared" ref="M300:M305" ca="1" si="49">DATE(YEAR(NOW()),MONTH(NOW()),DAY(NOW()))-H300</f>
        <v>1293</v>
      </c>
    </row>
    <row r="301" spans="1:13" s="50" customFormat="1" ht="23.1" hidden="1" customHeight="1">
      <c r="A301" s="51">
        <v>299</v>
      </c>
      <c r="B301" s="52" t="s">
        <v>239</v>
      </c>
      <c r="C301" s="53" t="s">
        <v>423</v>
      </c>
      <c r="D301" s="59">
        <v>89</v>
      </c>
      <c r="E301" s="59">
        <v>76.069999999999993</v>
      </c>
      <c r="F301" s="59">
        <v>12.93</v>
      </c>
      <c r="G301" s="56">
        <f t="shared" si="48"/>
        <v>0.16997502300512701</v>
      </c>
      <c r="H301" s="57">
        <v>42935</v>
      </c>
      <c r="I301" s="57">
        <v>42954</v>
      </c>
      <c r="J301" s="45"/>
      <c r="K301" s="60" t="s">
        <v>331</v>
      </c>
      <c r="L301" s="60" t="s">
        <v>332</v>
      </c>
      <c r="M301" s="62">
        <f t="shared" ca="1" si="49"/>
        <v>1293</v>
      </c>
    </row>
    <row r="302" spans="1:13" s="50" customFormat="1" ht="23.1" hidden="1" customHeight="1">
      <c r="A302" s="51">
        <v>300</v>
      </c>
      <c r="B302" s="52" t="s">
        <v>239</v>
      </c>
      <c r="C302" s="53" t="s">
        <v>424</v>
      </c>
      <c r="D302" s="59">
        <v>389</v>
      </c>
      <c r="E302" s="59">
        <v>332.48</v>
      </c>
      <c r="F302" s="59">
        <v>56.52</v>
      </c>
      <c r="G302" s="56">
        <f t="shared" si="48"/>
        <v>0.16999518768046201</v>
      </c>
      <c r="H302" s="57">
        <v>42950</v>
      </c>
      <c r="I302" s="57">
        <v>42954</v>
      </c>
      <c r="J302" s="45"/>
      <c r="K302" s="60" t="s">
        <v>331</v>
      </c>
      <c r="L302" s="60" t="s">
        <v>332</v>
      </c>
      <c r="M302" s="62">
        <f t="shared" ca="1" si="49"/>
        <v>1278</v>
      </c>
    </row>
    <row r="303" spans="1:13" s="50" customFormat="1" ht="23.1" hidden="1" customHeight="1">
      <c r="A303" s="51">
        <v>301</v>
      </c>
      <c r="B303" s="52" t="s">
        <v>239</v>
      </c>
      <c r="C303" s="53" t="s">
        <v>425</v>
      </c>
      <c r="D303" s="59">
        <v>42.9</v>
      </c>
      <c r="E303" s="59">
        <v>36.67</v>
      </c>
      <c r="F303" s="59">
        <v>6.23</v>
      </c>
      <c r="G303" s="56">
        <v>0.17</v>
      </c>
      <c r="H303" s="57">
        <v>42901</v>
      </c>
      <c r="I303" s="57">
        <v>42954</v>
      </c>
      <c r="J303" s="45"/>
      <c r="K303" s="60" t="s">
        <v>331</v>
      </c>
      <c r="L303" s="60" t="s">
        <v>332</v>
      </c>
      <c r="M303" s="62">
        <f t="shared" ca="1" si="49"/>
        <v>1327</v>
      </c>
    </row>
    <row r="304" spans="1:13" s="50" customFormat="1" ht="23.1" hidden="1" customHeight="1">
      <c r="A304" s="51">
        <v>302</v>
      </c>
      <c r="B304" s="52" t="s">
        <v>239</v>
      </c>
      <c r="C304" s="53" t="s">
        <v>426</v>
      </c>
      <c r="D304" s="59">
        <v>29.7</v>
      </c>
      <c r="E304" s="59">
        <v>25.38</v>
      </c>
      <c r="F304" s="59">
        <v>4.32</v>
      </c>
      <c r="G304" s="56">
        <v>0.17</v>
      </c>
      <c r="H304" s="57">
        <v>42901</v>
      </c>
      <c r="I304" s="57">
        <v>42954</v>
      </c>
      <c r="J304" s="45"/>
      <c r="K304" s="60" t="s">
        <v>331</v>
      </c>
      <c r="L304" s="60" t="s">
        <v>332</v>
      </c>
      <c r="M304" s="62">
        <f t="shared" ca="1" si="49"/>
        <v>1327</v>
      </c>
    </row>
    <row r="305" spans="1:13" s="50" customFormat="1" ht="23.1" hidden="1" customHeight="1">
      <c r="A305" s="51">
        <v>303</v>
      </c>
      <c r="B305" s="52" t="s">
        <v>239</v>
      </c>
      <c r="C305" s="53" t="s">
        <v>427</v>
      </c>
      <c r="D305" s="59">
        <v>13.5</v>
      </c>
      <c r="E305" s="59">
        <v>11.54</v>
      </c>
      <c r="F305" s="59">
        <v>1.96</v>
      </c>
      <c r="G305" s="56">
        <v>0.17</v>
      </c>
      <c r="H305" s="57">
        <v>42901</v>
      </c>
      <c r="I305" s="57">
        <v>42954</v>
      </c>
      <c r="J305" s="45"/>
      <c r="K305" s="60" t="s">
        <v>331</v>
      </c>
      <c r="L305" s="60" t="s">
        <v>332</v>
      </c>
      <c r="M305" s="62">
        <f t="shared" ca="1" si="49"/>
        <v>1327</v>
      </c>
    </row>
    <row r="306" spans="1:13" s="50" customFormat="1" ht="23.1" hidden="1" customHeight="1">
      <c r="A306" s="51">
        <v>304</v>
      </c>
      <c r="B306" s="52" t="s">
        <v>239</v>
      </c>
      <c r="C306" s="53" t="s">
        <v>428</v>
      </c>
      <c r="D306" s="59">
        <v>199.5</v>
      </c>
      <c r="E306" s="59">
        <v>170.52</v>
      </c>
      <c r="F306" s="59">
        <v>28.98</v>
      </c>
      <c r="G306" s="56">
        <f t="shared" si="48"/>
        <v>0.16995073891625601</v>
      </c>
      <c r="H306" s="57">
        <v>42943</v>
      </c>
      <c r="I306" s="57">
        <v>42954</v>
      </c>
      <c r="J306" s="45"/>
      <c r="K306" s="60" t="s">
        <v>331</v>
      </c>
      <c r="L306" s="60" t="s">
        <v>332</v>
      </c>
      <c r="M306" s="62">
        <f t="shared" ref="M306:M318" ca="1" si="50">DATE(YEAR(NOW()),MONTH(NOW()),DAY(NOW()))-H306</f>
        <v>1285</v>
      </c>
    </row>
    <row r="307" spans="1:13" s="50" customFormat="1" ht="23.1" hidden="1" customHeight="1">
      <c r="A307" s="51">
        <v>305</v>
      </c>
      <c r="B307" s="52" t="s">
        <v>239</v>
      </c>
      <c r="C307" s="53" t="s">
        <v>429</v>
      </c>
      <c r="D307" s="59">
        <v>179.8</v>
      </c>
      <c r="E307" s="59">
        <v>153.66999999999999</v>
      </c>
      <c r="F307" s="59">
        <v>26.13</v>
      </c>
      <c r="G307" s="56">
        <f t="shared" si="48"/>
        <v>0.17003969545129199</v>
      </c>
      <c r="H307" s="57">
        <v>42950</v>
      </c>
      <c r="I307" s="57">
        <v>42954</v>
      </c>
      <c r="J307" s="45"/>
      <c r="K307" s="60" t="s">
        <v>331</v>
      </c>
      <c r="L307" s="60" t="s">
        <v>332</v>
      </c>
      <c r="M307" s="62">
        <f t="shared" ca="1" si="50"/>
        <v>1278</v>
      </c>
    </row>
    <row r="308" spans="1:13" s="50" customFormat="1" ht="23.1" hidden="1" customHeight="1">
      <c r="A308" s="51">
        <v>306</v>
      </c>
      <c r="B308" s="52" t="s">
        <v>239</v>
      </c>
      <c r="C308" s="53" t="s">
        <v>430</v>
      </c>
      <c r="D308" s="58">
        <v>211.6</v>
      </c>
      <c r="E308" s="58">
        <v>180.85</v>
      </c>
      <c r="F308" s="58">
        <v>30.75</v>
      </c>
      <c r="G308" s="56">
        <f t="shared" si="48"/>
        <v>0.1700304119436</v>
      </c>
      <c r="H308" s="57">
        <v>42942</v>
      </c>
      <c r="I308" s="57">
        <v>42954</v>
      </c>
      <c r="J308" s="45"/>
      <c r="K308" s="60" t="s">
        <v>331</v>
      </c>
      <c r="L308" s="60" t="s">
        <v>332</v>
      </c>
      <c r="M308" s="62">
        <f t="shared" ca="1" si="50"/>
        <v>1286</v>
      </c>
    </row>
    <row r="309" spans="1:13" s="50" customFormat="1" ht="23.1" hidden="1" customHeight="1">
      <c r="A309" s="51">
        <v>307</v>
      </c>
      <c r="B309" s="52" t="s">
        <v>239</v>
      </c>
      <c r="C309" s="53" t="s">
        <v>431</v>
      </c>
      <c r="D309" s="58">
        <v>286.60000000000002</v>
      </c>
      <c r="E309" s="58">
        <v>244.97</v>
      </c>
      <c r="F309" s="58">
        <v>41.63</v>
      </c>
      <c r="G309" s="56">
        <v>0.17</v>
      </c>
      <c r="H309" s="57">
        <v>42942</v>
      </c>
      <c r="I309" s="57">
        <v>42954</v>
      </c>
      <c r="J309" s="45"/>
      <c r="K309" s="60" t="s">
        <v>331</v>
      </c>
      <c r="L309" s="60" t="s">
        <v>332</v>
      </c>
      <c r="M309" s="62">
        <f t="shared" ca="1" si="50"/>
        <v>1286</v>
      </c>
    </row>
    <row r="310" spans="1:13" s="50" customFormat="1" ht="23.1" hidden="1" customHeight="1">
      <c r="A310" s="51">
        <v>308</v>
      </c>
      <c r="B310" s="52" t="s">
        <v>239</v>
      </c>
      <c r="C310" s="53" t="s">
        <v>432</v>
      </c>
      <c r="D310" s="58">
        <v>19.899999999999999</v>
      </c>
      <c r="E310" s="58">
        <v>17.010000000000002</v>
      </c>
      <c r="F310" s="58">
        <v>2.89</v>
      </c>
      <c r="G310" s="56">
        <v>0.17</v>
      </c>
      <c r="H310" s="57">
        <v>42942</v>
      </c>
      <c r="I310" s="57">
        <v>42954</v>
      </c>
      <c r="J310" s="45"/>
      <c r="K310" s="60" t="s">
        <v>331</v>
      </c>
      <c r="L310" s="60" t="s">
        <v>332</v>
      </c>
      <c r="M310" s="62">
        <f t="shared" ca="1" si="50"/>
        <v>1286</v>
      </c>
    </row>
    <row r="311" spans="1:13" s="50" customFormat="1" ht="23.1" hidden="1" customHeight="1">
      <c r="A311" s="51">
        <v>309</v>
      </c>
      <c r="B311" s="52" t="s">
        <v>239</v>
      </c>
      <c r="C311" s="53" t="s">
        <v>433</v>
      </c>
      <c r="D311" s="58">
        <v>162.80000000000001</v>
      </c>
      <c r="E311" s="58">
        <v>139.15</v>
      </c>
      <c r="F311" s="58">
        <v>23.65</v>
      </c>
      <c r="G311" s="56">
        <f t="shared" ref="G311:G318" si="51">F311/E311</f>
        <v>0.1699604743083</v>
      </c>
      <c r="H311" s="57">
        <v>42942</v>
      </c>
      <c r="I311" s="57">
        <v>42954</v>
      </c>
      <c r="J311" s="45"/>
      <c r="K311" s="60" t="s">
        <v>331</v>
      </c>
      <c r="L311" s="60" t="s">
        <v>332</v>
      </c>
      <c r="M311" s="62">
        <f t="shared" ca="1" si="50"/>
        <v>1286</v>
      </c>
    </row>
    <row r="312" spans="1:13" s="50" customFormat="1" ht="23.1" hidden="1" customHeight="1">
      <c r="A312" s="51">
        <v>310</v>
      </c>
      <c r="B312" s="52" t="s">
        <v>239</v>
      </c>
      <c r="C312" s="53" t="s">
        <v>434</v>
      </c>
      <c r="D312" s="58">
        <v>20.9</v>
      </c>
      <c r="E312" s="58">
        <v>17.86</v>
      </c>
      <c r="F312" s="58">
        <v>3.04</v>
      </c>
      <c r="G312" s="56">
        <v>0.17</v>
      </c>
      <c r="H312" s="57">
        <v>42901</v>
      </c>
      <c r="I312" s="57">
        <v>42954</v>
      </c>
      <c r="J312" s="45"/>
      <c r="K312" s="60" t="s">
        <v>331</v>
      </c>
      <c r="L312" s="60" t="s">
        <v>332</v>
      </c>
      <c r="M312" s="62">
        <f t="shared" ca="1" si="50"/>
        <v>1327</v>
      </c>
    </row>
    <row r="313" spans="1:13" s="50" customFormat="1" ht="23.1" hidden="1" customHeight="1">
      <c r="A313" s="51">
        <v>311</v>
      </c>
      <c r="B313" s="52" t="s">
        <v>92</v>
      </c>
      <c r="C313" s="53" t="s">
        <v>435</v>
      </c>
      <c r="D313" s="58">
        <v>10000</v>
      </c>
      <c r="E313" s="58">
        <v>8547.01</v>
      </c>
      <c r="F313" s="58">
        <v>1452.99</v>
      </c>
      <c r="G313" s="56">
        <f t="shared" si="51"/>
        <v>0.16999980110003399</v>
      </c>
      <c r="H313" s="57">
        <v>42955</v>
      </c>
      <c r="I313" s="57">
        <v>42955</v>
      </c>
      <c r="J313" s="45"/>
      <c r="K313" s="60" t="s">
        <v>331</v>
      </c>
      <c r="L313" s="60" t="s">
        <v>332</v>
      </c>
      <c r="M313" s="62">
        <f t="shared" ca="1" si="50"/>
        <v>1273</v>
      </c>
    </row>
    <row r="314" spans="1:13" s="50" customFormat="1" ht="23.1" hidden="1" customHeight="1">
      <c r="A314" s="51">
        <v>312</v>
      </c>
      <c r="B314" s="52" t="s">
        <v>376</v>
      </c>
      <c r="C314" s="53" t="s">
        <v>436</v>
      </c>
      <c r="D314" s="58">
        <v>3199</v>
      </c>
      <c r="E314" s="58">
        <v>2734.19</v>
      </c>
      <c r="F314" s="58">
        <v>464.81</v>
      </c>
      <c r="G314" s="56">
        <f t="shared" si="51"/>
        <v>0.16999915880023</v>
      </c>
      <c r="H314" s="57">
        <v>42951</v>
      </c>
      <c r="I314" s="57">
        <v>42955</v>
      </c>
      <c r="J314" s="45"/>
      <c r="K314" s="60" t="s">
        <v>331</v>
      </c>
      <c r="L314" s="60" t="s">
        <v>332</v>
      </c>
      <c r="M314" s="62">
        <f t="shared" ca="1" si="50"/>
        <v>1277</v>
      </c>
    </row>
    <row r="315" spans="1:13" s="50" customFormat="1" ht="23.1" hidden="1" customHeight="1">
      <c r="A315" s="51">
        <v>313</v>
      </c>
      <c r="B315" s="52" t="s">
        <v>437</v>
      </c>
      <c r="C315" s="53" t="s">
        <v>438</v>
      </c>
      <c r="D315" s="58">
        <v>2513</v>
      </c>
      <c r="E315" s="58">
        <v>2147.86</v>
      </c>
      <c r="F315" s="58">
        <v>365.14</v>
      </c>
      <c r="G315" s="56">
        <f t="shared" si="51"/>
        <v>0.170001769202834</v>
      </c>
      <c r="H315" s="57">
        <v>42954</v>
      </c>
      <c r="I315" s="57">
        <v>42957</v>
      </c>
      <c r="J315" s="45"/>
      <c r="K315" s="60" t="s">
        <v>331</v>
      </c>
      <c r="L315" s="60" t="s">
        <v>332</v>
      </c>
      <c r="M315" s="62">
        <f t="shared" ca="1" si="50"/>
        <v>1274</v>
      </c>
    </row>
    <row r="316" spans="1:13" s="50" customFormat="1" ht="23.1" hidden="1" customHeight="1">
      <c r="A316" s="51">
        <v>314</v>
      </c>
      <c r="B316" s="52" t="s">
        <v>439</v>
      </c>
      <c r="C316" s="53" t="s">
        <v>440</v>
      </c>
      <c r="D316" s="58">
        <v>100000</v>
      </c>
      <c r="E316" s="58">
        <v>97087.38</v>
      </c>
      <c r="F316" s="58">
        <v>2912.62</v>
      </c>
      <c r="G316" s="56">
        <f t="shared" si="51"/>
        <v>2.99999855800002E-2</v>
      </c>
      <c r="H316" s="57">
        <v>42956</v>
      </c>
      <c r="I316" s="57">
        <v>42961</v>
      </c>
      <c r="J316" s="45"/>
      <c r="K316" s="60" t="s">
        <v>331</v>
      </c>
      <c r="L316" s="60" t="s">
        <v>332</v>
      </c>
      <c r="M316" s="62">
        <f t="shared" ca="1" si="50"/>
        <v>1272</v>
      </c>
    </row>
    <row r="317" spans="1:13" s="50" customFormat="1" ht="23.1" hidden="1" customHeight="1">
      <c r="A317" s="51">
        <v>315</v>
      </c>
      <c r="B317" s="52" t="s">
        <v>439</v>
      </c>
      <c r="C317" s="53" t="s">
        <v>441</v>
      </c>
      <c r="D317" s="58">
        <v>100000</v>
      </c>
      <c r="E317" s="58">
        <v>97087.38</v>
      </c>
      <c r="F317" s="58">
        <v>2912.62</v>
      </c>
      <c r="G317" s="56">
        <f t="shared" si="51"/>
        <v>2.99999855800002E-2</v>
      </c>
      <c r="H317" s="57">
        <v>42956</v>
      </c>
      <c r="I317" s="57">
        <v>42961</v>
      </c>
      <c r="J317" s="45"/>
      <c r="K317" s="60" t="s">
        <v>331</v>
      </c>
      <c r="L317" s="60" t="s">
        <v>332</v>
      </c>
      <c r="M317" s="62">
        <f t="shared" ca="1" si="50"/>
        <v>1272</v>
      </c>
    </row>
    <row r="318" spans="1:13" s="50" customFormat="1" ht="23.1" hidden="1" customHeight="1">
      <c r="A318" s="51">
        <v>316</v>
      </c>
      <c r="B318" s="52" t="s">
        <v>439</v>
      </c>
      <c r="C318" s="53" t="s">
        <v>442</v>
      </c>
      <c r="D318" s="58">
        <v>100000</v>
      </c>
      <c r="E318" s="58">
        <v>97087.38</v>
      </c>
      <c r="F318" s="58">
        <v>2912.62</v>
      </c>
      <c r="G318" s="56">
        <f t="shared" si="51"/>
        <v>2.99999855800002E-2</v>
      </c>
      <c r="H318" s="57">
        <v>42956</v>
      </c>
      <c r="I318" s="57">
        <v>42961</v>
      </c>
      <c r="J318" s="45"/>
      <c r="K318" s="60" t="s">
        <v>331</v>
      </c>
      <c r="L318" s="60" t="s">
        <v>332</v>
      </c>
      <c r="M318" s="62">
        <f t="shared" ca="1" si="50"/>
        <v>1272</v>
      </c>
    </row>
    <row r="319" spans="1:13" s="50" customFormat="1" ht="23.1" hidden="1" customHeight="1">
      <c r="A319" s="51">
        <v>317</v>
      </c>
      <c r="B319" s="52" t="s">
        <v>439</v>
      </c>
      <c r="C319" s="53" t="s">
        <v>443</v>
      </c>
      <c r="D319" s="58">
        <v>100000</v>
      </c>
      <c r="E319" s="58">
        <v>97087.38</v>
      </c>
      <c r="F319" s="58">
        <v>2912.62</v>
      </c>
      <c r="G319" s="56">
        <f t="shared" ref="G319:G333" si="52">F319/E319</f>
        <v>2.99999855800002E-2</v>
      </c>
      <c r="H319" s="57">
        <v>42956</v>
      </c>
      <c r="I319" s="57">
        <v>42961</v>
      </c>
      <c r="J319" s="45"/>
      <c r="K319" s="60" t="s">
        <v>331</v>
      </c>
      <c r="L319" s="60" t="s">
        <v>332</v>
      </c>
      <c r="M319" s="62">
        <f t="shared" ref="M319:M333" ca="1" si="53">DATE(YEAR(NOW()),MONTH(NOW()),DAY(NOW()))-H319</f>
        <v>1272</v>
      </c>
    </row>
    <row r="320" spans="1:13" s="50" customFormat="1" ht="23.1" hidden="1" customHeight="1">
      <c r="A320" s="51">
        <v>318</v>
      </c>
      <c r="B320" s="52" t="s">
        <v>439</v>
      </c>
      <c r="C320" s="53" t="s">
        <v>444</v>
      </c>
      <c r="D320" s="58">
        <v>100000</v>
      </c>
      <c r="E320" s="58">
        <v>97087.38</v>
      </c>
      <c r="F320" s="58">
        <v>2912.62</v>
      </c>
      <c r="G320" s="56">
        <f t="shared" si="52"/>
        <v>2.99999855800002E-2</v>
      </c>
      <c r="H320" s="57">
        <v>42956</v>
      </c>
      <c r="I320" s="57">
        <v>42961</v>
      </c>
      <c r="J320" s="45"/>
      <c r="K320" s="60" t="s">
        <v>331</v>
      </c>
      <c r="L320" s="60" t="s">
        <v>332</v>
      </c>
      <c r="M320" s="62">
        <f t="shared" ca="1" si="53"/>
        <v>1272</v>
      </c>
    </row>
    <row r="321" spans="1:13" s="50" customFormat="1" ht="23.1" hidden="1" customHeight="1">
      <c r="A321" s="51">
        <v>319</v>
      </c>
      <c r="B321" s="52" t="s">
        <v>439</v>
      </c>
      <c r="C321" s="53" t="s">
        <v>445</v>
      </c>
      <c r="D321" s="58">
        <v>100000</v>
      </c>
      <c r="E321" s="58">
        <v>97087.38</v>
      </c>
      <c r="F321" s="58">
        <v>2912.62</v>
      </c>
      <c r="G321" s="56">
        <f t="shared" si="52"/>
        <v>2.99999855800002E-2</v>
      </c>
      <c r="H321" s="57">
        <v>42956</v>
      </c>
      <c r="I321" s="57">
        <v>42961</v>
      </c>
      <c r="J321" s="45"/>
      <c r="K321" s="60" t="s">
        <v>331</v>
      </c>
      <c r="L321" s="60" t="s">
        <v>332</v>
      </c>
      <c r="M321" s="62">
        <f t="shared" ca="1" si="53"/>
        <v>1272</v>
      </c>
    </row>
    <row r="322" spans="1:13" s="50" customFormat="1" ht="23.1" hidden="1" customHeight="1">
      <c r="A322" s="51">
        <v>320</v>
      </c>
      <c r="B322" s="52" t="s">
        <v>439</v>
      </c>
      <c r="C322" s="53" t="s">
        <v>446</v>
      </c>
      <c r="D322" s="58">
        <v>100000</v>
      </c>
      <c r="E322" s="58">
        <v>97087.38</v>
      </c>
      <c r="F322" s="58">
        <v>2912.62</v>
      </c>
      <c r="G322" s="56">
        <f t="shared" si="52"/>
        <v>2.99999855800002E-2</v>
      </c>
      <c r="H322" s="57">
        <v>42956</v>
      </c>
      <c r="I322" s="57">
        <v>42961</v>
      </c>
      <c r="J322" s="45"/>
      <c r="K322" s="60" t="s">
        <v>331</v>
      </c>
      <c r="L322" s="60" t="s">
        <v>332</v>
      </c>
      <c r="M322" s="62">
        <f t="shared" ca="1" si="53"/>
        <v>1272</v>
      </c>
    </row>
    <row r="323" spans="1:13" s="50" customFormat="1" ht="23.1" hidden="1" customHeight="1">
      <c r="A323" s="51">
        <v>321</v>
      </c>
      <c r="B323" s="52" t="s">
        <v>439</v>
      </c>
      <c r="C323" s="53" t="s">
        <v>447</v>
      </c>
      <c r="D323" s="58">
        <v>100000</v>
      </c>
      <c r="E323" s="58">
        <v>97087.38</v>
      </c>
      <c r="F323" s="58">
        <v>2912.62</v>
      </c>
      <c r="G323" s="56">
        <f t="shared" si="52"/>
        <v>2.99999855800002E-2</v>
      </c>
      <c r="H323" s="57">
        <v>42956</v>
      </c>
      <c r="I323" s="57">
        <v>42961</v>
      </c>
      <c r="J323" s="45"/>
      <c r="K323" s="60" t="s">
        <v>331</v>
      </c>
      <c r="L323" s="60" t="s">
        <v>332</v>
      </c>
      <c r="M323" s="62">
        <f t="shared" ca="1" si="53"/>
        <v>1272</v>
      </c>
    </row>
    <row r="324" spans="1:13" s="50" customFormat="1" ht="23.1" hidden="1" customHeight="1">
      <c r="A324" s="51">
        <v>322</v>
      </c>
      <c r="B324" s="52" t="s">
        <v>439</v>
      </c>
      <c r="C324" s="53" t="s">
        <v>448</v>
      </c>
      <c r="D324" s="58">
        <v>100000</v>
      </c>
      <c r="E324" s="58">
        <v>97087.38</v>
      </c>
      <c r="F324" s="58">
        <v>2912.62</v>
      </c>
      <c r="G324" s="56">
        <f t="shared" si="52"/>
        <v>2.99999855800002E-2</v>
      </c>
      <c r="H324" s="57">
        <v>42956</v>
      </c>
      <c r="I324" s="57">
        <v>42961</v>
      </c>
      <c r="J324" s="45"/>
      <c r="K324" s="60" t="s">
        <v>331</v>
      </c>
      <c r="L324" s="60" t="s">
        <v>332</v>
      </c>
      <c r="M324" s="62">
        <f t="shared" ca="1" si="53"/>
        <v>1272</v>
      </c>
    </row>
    <row r="325" spans="1:13" s="50" customFormat="1" ht="23.1" hidden="1" customHeight="1">
      <c r="A325" s="51">
        <v>323</v>
      </c>
      <c r="B325" s="52" t="s">
        <v>439</v>
      </c>
      <c r="C325" s="53" t="s">
        <v>449</v>
      </c>
      <c r="D325" s="58">
        <v>50000</v>
      </c>
      <c r="E325" s="58">
        <v>48543.69</v>
      </c>
      <c r="F325" s="58">
        <v>1456.31</v>
      </c>
      <c r="G325" s="56">
        <f t="shared" si="52"/>
        <v>2.99999855800002E-2</v>
      </c>
      <c r="H325" s="57">
        <v>42956</v>
      </c>
      <c r="I325" s="57">
        <v>42961</v>
      </c>
      <c r="J325" s="45"/>
      <c r="K325" s="60" t="s">
        <v>331</v>
      </c>
      <c r="L325" s="60" t="s">
        <v>332</v>
      </c>
      <c r="M325" s="62">
        <f t="shared" ca="1" si="53"/>
        <v>1272</v>
      </c>
    </row>
    <row r="326" spans="1:13" s="50" customFormat="1" ht="23.1" hidden="1" customHeight="1">
      <c r="A326" s="51">
        <v>324</v>
      </c>
      <c r="B326" s="52" t="s">
        <v>450</v>
      </c>
      <c r="C326" s="53" t="s">
        <v>451</v>
      </c>
      <c r="D326" s="58">
        <v>313</v>
      </c>
      <c r="E326" s="58">
        <v>295.27999999999997</v>
      </c>
      <c r="F326" s="58">
        <v>17.72</v>
      </c>
      <c r="G326" s="56">
        <f t="shared" si="52"/>
        <v>6.0010837171498202E-2</v>
      </c>
      <c r="H326" s="57">
        <v>42957</v>
      </c>
      <c r="I326" s="57">
        <v>42962</v>
      </c>
      <c r="J326" s="45"/>
      <c r="K326" s="60" t="s">
        <v>331</v>
      </c>
      <c r="L326" s="60" t="s">
        <v>332</v>
      </c>
      <c r="M326" s="62">
        <f t="shared" ca="1" si="53"/>
        <v>1271</v>
      </c>
    </row>
    <row r="327" spans="1:13" s="50" customFormat="1" ht="23.1" hidden="1" customHeight="1">
      <c r="A327" s="51">
        <v>325</v>
      </c>
      <c r="B327" s="52" t="s">
        <v>35</v>
      </c>
      <c r="C327" s="53" t="s">
        <v>452</v>
      </c>
      <c r="D327" s="58">
        <v>2694.87</v>
      </c>
      <c r="E327" s="58">
        <v>2616.38</v>
      </c>
      <c r="F327" s="58">
        <v>78.489999999999995</v>
      </c>
      <c r="G327" s="56">
        <f t="shared" si="52"/>
        <v>2.9999464909531499E-2</v>
      </c>
      <c r="H327" s="57">
        <v>42963</v>
      </c>
      <c r="I327" s="57">
        <v>42964</v>
      </c>
      <c r="J327" s="45"/>
      <c r="K327" s="60" t="s">
        <v>331</v>
      </c>
      <c r="L327" s="60" t="s">
        <v>332</v>
      </c>
      <c r="M327" s="62">
        <f t="shared" ca="1" si="53"/>
        <v>1265</v>
      </c>
    </row>
    <row r="328" spans="1:13" s="50" customFormat="1" ht="23.1" hidden="1" customHeight="1">
      <c r="A328" s="51">
        <v>326</v>
      </c>
      <c r="B328" s="52" t="s">
        <v>51</v>
      </c>
      <c r="C328" s="53" t="s">
        <v>453</v>
      </c>
      <c r="D328" s="58">
        <v>92419.44</v>
      </c>
      <c r="E328" s="58">
        <v>78990.97</v>
      </c>
      <c r="F328" s="58">
        <v>13428.47</v>
      </c>
      <c r="G328" s="56">
        <f t="shared" si="52"/>
        <v>0.170000064564342</v>
      </c>
      <c r="H328" s="57">
        <v>42963</v>
      </c>
      <c r="I328" s="57">
        <v>42964</v>
      </c>
      <c r="J328" s="45"/>
      <c r="K328" s="60" t="s">
        <v>331</v>
      </c>
      <c r="L328" s="60" t="s">
        <v>454</v>
      </c>
      <c r="M328" s="62">
        <f t="shared" ca="1" si="53"/>
        <v>1265</v>
      </c>
    </row>
    <row r="329" spans="1:13" s="50" customFormat="1" ht="23.1" hidden="1" customHeight="1">
      <c r="A329" s="51">
        <v>327</v>
      </c>
      <c r="B329" s="52" t="s">
        <v>334</v>
      </c>
      <c r="C329" s="53" t="s">
        <v>455</v>
      </c>
      <c r="D329" s="54">
        <v>608000</v>
      </c>
      <c r="E329" s="54">
        <v>573584.91</v>
      </c>
      <c r="F329" s="59">
        <v>34415.089999999997</v>
      </c>
      <c r="G329" s="56">
        <f t="shared" si="52"/>
        <v>5.99999919802632E-2</v>
      </c>
      <c r="H329" s="57">
        <v>42965</v>
      </c>
      <c r="I329" s="57">
        <v>42969</v>
      </c>
      <c r="J329" s="45"/>
      <c r="K329" s="60" t="s">
        <v>456</v>
      </c>
      <c r="L329" s="60" t="s">
        <v>454</v>
      </c>
      <c r="M329" s="62">
        <f t="shared" ca="1" si="53"/>
        <v>1263</v>
      </c>
    </row>
    <row r="330" spans="1:13" s="50" customFormat="1" ht="23.1" hidden="1" customHeight="1">
      <c r="A330" s="51">
        <v>328</v>
      </c>
      <c r="B330" s="52" t="s">
        <v>29</v>
      </c>
      <c r="C330" s="53" t="s">
        <v>457</v>
      </c>
      <c r="D330" s="54">
        <v>2233</v>
      </c>
      <c r="E330" s="54">
        <v>1908.55</v>
      </c>
      <c r="F330" s="59">
        <v>324.45</v>
      </c>
      <c r="G330" s="56">
        <f t="shared" si="52"/>
        <v>0.169998166147075</v>
      </c>
      <c r="H330" s="57">
        <v>42976</v>
      </c>
      <c r="I330" s="57">
        <v>42976</v>
      </c>
      <c r="J330" s="45"/>
      <c r="K330" s="60" t="s">
        <v>456</v>
      </c>
      <c r="L330" s="60" t="s">
        <v>454</v>
      </c>
      <c r="M330" s="62">
        <f t="shared" ca="1" si="53"/>
        <v>1252</v>
      </c>
    </row>
    <row r="331" spans="1:13" s="50" customFormat="1" ht="23.1" hidden="1" customHeight="1">
      <c r="A331" s="51">
        <v>329</v>
      </c>
      <c r="B331" s="52" t="s">
        <v>376</v>
      </c>
      <c r="C331" s="53" t="s">
        <v>458</v>
      </c>
      <c r="D331" s="54">
        <v>13036</v>
      </c>
      <c r="E331" s="54">
        <v>11141.88</v>
      </c>
      <c r="F331" s="59">
        <v>1894.12</v>
      </c>
      <c r="G331" s="56">
        <f t="shared" si="52"/>
        <v>0.17000003590058399</v>
      </c>
      <c r="H331" s="57">
        <v>42975</v>
      </c>
      <c r="I331" s="57">
        <v>42982</v>
      </c>
      <c r="J331" s="45"/>
      <c r="K331" s="60" t="s">
        <v>456</v>
      </c>
      <c r="L331" s="60" t="s">
        <v>454</v>
      </c>
      <c r="M331" s="62">
        <f t="shared" ca="1" si="53"/>
        <v>1253</v>
      </c>
    </row>
    <row r="332" spans="1:13" s="50" customFormat="1" ht="23.1" hidden="1" customHeight="1">
      <c r="A332" s="51">
        <v>330</v>
      </c>
      <c r="B332" s="52" t="s">
        <v>459</v>
      </c>
      <c r="C332" s="53" t="s">
        <v>460</v>
      </c>
      <c r="D332" s="54">
        <v>76000</v>
      </c>
      <c r="E332" s="54">
        <v>71698.11</v>
      </c>
      <c r="F332" s="59">
        <v>4301.8900000000003</v>
      </c>
      <c r="G332" s="56">
        <f t="shared" si="52"/>
        <v>6.0000047421054803E-2</v>
      </c>
      <c r="H332" s="57">
        <v>42941</v>
      </c>
      <c r="I332" s="57">
        <v>42982</v>
      </c>
      <c r="J332" s="45"/>
      <c r="K332" s="60" t="s">
        <v>456</v>
      </c>
      <c r="L332" s="60" t="s">
        <v>454</v>
      </c>
      <c r="M332" s="62">
        <f t="shared" ca="1" si="53"/>
        <v>1287</v>
      </c>
    </row>
    <row r="333" spans="1:13" s="50" customFormat="1" ht="23.1" hidden="1" customHeight="1">
      <c r="A333" s="51">
        <v>331</v>
      </c>
      <c r="B333" s="52" t="s">
        <v>370</v>
      </c>
      <c r="C333" s="53" t="s">
        <v>461</v>
      </c>
      <c r="D333" s="54">
        <v>16800</v>
      </c>
      <c r="E333" s="54">
        <v>16310.68</v>
      </c>
      <c r="F333" s="59">
        <v>489.32</v>
      </c>
      <c r="G333" s="56">
        <f t="shared" si="52"/>
        <v>2.9999975476191099E-2</v>
      </c>
      <c r="H333" s="57">
        <v>42979</v>
      </c>
      <c r="I333" s="57">
        <v>42982</v>
      </c>
      <c r="J333" s="45"/>
      <c r="K333" s="60" t="s">
        <v>456</v>
      </c>
      <c r="L333" s="60" t="s">
        <v>454</v>
      </c>
      <c r="M333" s="62">
        <f t="shared" ca="1" si="53"/>
        <v>1249</v>
      </c>
    </row>
    <row r="334" spans="1:13" s="50" customFormat="1" ht="23.1" hidden="1" customHeight="1">
      <c r="A334" s="51">
        <v>332</v>
      </c>
      <c r="B334" s="52" t="s">
        <v>239</v>
      </c>
      <c r="C334" s="53" t="s">
        <v>462</v>
      </c>
      <c r="D334" s="54">
        <v>45</v>
      </c>
      <c r="E334" s="54">
        <v>38.46</v>
      </c>
      <c r="F334" s="59">
        <v>6.54</v>
      </c>
      <c r="G334" s="56">
        <f t="shared" ref="G334:G342" si="54">F334/E334</f>
        <v>0.17004680187207499</v>
      </c>
      <c r="H334" s="57">
        <v>42982</v>
      </c>
      <c r="I334" s="57">
        <v>42986</v>
      </c>
      <c r="J334" s="45"/>
      <c r="K334" s="60" t="s">
        <v>456</v>
      </c>
      <c r="L334" s="60" t="s">
        <v>454</v>
      </c>
      <c r="M334" s="62">
        <f t="shared" ref="M334:M348" ca="1" si="55">DATE(YEAR(NOW()),MONTH(NOW()),DAY(NOW()))-H334</f>
        <v>1246</v>
      </c>
    </row>
    <row r="335" spans="1:13" s="50" customFormat="1" ht="23.1" hidden="1" customHeight="1">
      <c r="A335" s="51">
        <v>333</v>
      </c>
      <c r="B335" s="52" t="s">
        <v>463</v>
      </c>
      <c r="C335" s="53" t="s">
        <v>464</v>
      </c>
      <c r="D335" s="54">
        <v>900</v>
      </c>
      <c r="E335" s="54">
        <v>769.23</v>
      </c>
      <c r="F335" s="59">
        <v>130.77000000000001</v>
      </c>
      <c r="G335" s="56">
        <f t="shared" si="54"/>
        <v>0.17000117000116999</v>
      </c>
      <c r="H335" s="57">
        <v>42964</v>
      </c>
      <c r="I335" s="57">
        <v>42986</v>
      </c>
      <c r="J335" s="45"/>
      <c r="K335" s="60" t="s">
        <v>456</v>
      </c>
      <c r="L335" s="60" t="s">
        <v>454</v>
      </c>
      <c r="M335" s="62">
        <f t="shared" ca="1" si="55"/>
        <v>1264</v>
      </c>
    </row>
    <row r="336" spans="1:13" s="50" customFormat="1" ht="23.1" hidden="1" customHeight="1">
      <c r="A336" s="51">
        <v>334</v>
      </c>
      <c r="B336" s="52" t="s">
        <v>239</v>
      </c>
      <c r="C336" s="53" t="s">
        <v>465</v>
      </c>
      <c r="D336" s="54">
        <v>139</v>
      </c>
      <c r="E336" s="54">
        <v>118.8</v>
      </c>
      <c r="F336" s="59">
        <v>20.2</v>
      </c>
      <c r="G336" s="56">
        <f t="shared" si="54"/>
        <v>0.17003367003367001</v>
      </c>
      <c r="H336" s="57">
        <v>42965</v>
      </c>
      <c r="I336" s="57">
        <v>42986</v>
      </c>
      <c r="J336" s="45"/>
      <c r="K336" s="60" t="s">
        <v>456</v>
      </c>
      <c r="L336" s="60" t="s">
        <v>454</v>
      </c>
      <c r="M336" s="62">
        <f t="shared" ca="1" si="55"/>
        <v>1263</v>
      </c>
    </row>
    <row r="337" spans="1:13" s="50" customFormat="1" ht="23.1" hidden="1" customHeight="1">
      <c r="A337" s="51">
        <v>335</v>
      </c>
      <c r="B337" s="52" t="s">
        <v>239</v>
      </c>
      <c r="C337" s="53" t="s">
        <v>466</v>
      </c>
      <c r="D337" s="54">
        <v>106</v>
      </c>
      <c r="E337" s="54">
        <v>90.6</v>
      </c>
      <c r="F337" s="59">
        <v>15.4</v>
      </c>
      <c r="G337" s="56">
        <f t="shared" si="54"/>
        <v>0.16997792494481201</v>
      </c>
      <c r="H337" s="57">
        <v>42964</v>
      </c>
      <c r="I337" s="57">
        <v>42986</v>
      </c>
      <c r="J337" s="45"/>
      <c r="K337" s="60" t="s">
        <v>456</v>
      </c>
      <c r="L337" s="60" t="s">
        <v>454</v>
      </c>
      <c r="M337" s="62">
        <f t="shared" ca="1" si="55"/>
        <v>1264</v>
      </c>
    </row>
    <row r="338" spans="1:13" s="50" customFormat="1" ht="23.1" hidden="1" customHeight="1">
      <c r="A338" s="51">
        <v>336</v>
      </c>
      <c r="B338" s="52" t="s">
        <v>239</v>
      </c>
      <c r="C338" s="53" t="s">
        <v>467</v>
      </c>
      <c r="D338" s="54">
        <v>139</v>
      </c>
      <c r="E338" s="54">
        <v>118.81</v>
      </c>
      <c r="F338" s="59">
        <v>20.190000000000001</v>
      </c>
      <c r="G338" s="56">
        <f t="shared" si="54"/>
        <v>0.16993519064051801</v>
      </c>
      <c r="H338" s="57">
        <v>42958</v>
      </c>
      <c r="I338" s="57">
        <v>42986</v>
      </c>
      <c r="J338" s="45"/>
      <c r="K338" s="60" t="s">
        <v>456</v>
      </c>
      <c r="L338" s="60" t="s">
        <v>454</v>
      </c>
      <c r="M338" s="62">
        <f t="shared" ca="1" si="55"/>
        <v>1270</v>
      </c>
    </row>
    <row r="339" spans="1:13" s="50" customFormat="1" ht="23.1" hidden="1" customHeight="1">
      <c r="A339" s="51">
        <v>337</v>
      </c>
      <c r="B339" s="52" t="s">
        <v>239</v>
      </c>
      <c r="C339" s="53" t="s">
        <v>468</v>
      </c>
      <c r="D339" s="54">
        <v>202.6</v>
      </c>
      <c r="E339" s="54">
        <v>173.17</v>
      </c>
      <c r="F339" s="130">
        <v>29.43</v>
      </c>
      <c r="G339" s="56">
        <f t="shared" si="54"/>
        <v>0.169948605416643</v>
      </c>
      <c r="H339" s="57">
        <v>42956</v>
      </c>
      <c r="I339" s="57">
        <v>42986</v>
      </c>
      <c r="J339" s="45"/>
      <c r="K339" s="60" t="s">
        <v>456</v>
      </c>
      <c r="L339" s="60" t="s">
        <v>454</v>
      </c>
      <c r="M339" s="62">
        <f t="shared" ca="1" si="55"/>
        <v>1272</v>
      </c>
    </row>
    <row r="340" spans="1:13" s="50" customFormat="1" ht="23.1" hidden="1" customHeight="1">
      <c r="A340" s="51">
        <v>338</v>
      </c>
      <c r="B340" s="52" t="s">
        <v>239</v>
      </c>
      <c r="C340" s="53" t="s">
        <v>469</v>
      </c>
      <c r="D340" s="54">
        <v>312.55</v>
      </c>
      <c r="E340" s="54">
        <v>267.14999999999998</v>
      </c>
      <c r="F340" s="130">
        <v>45.4</v>
      </c>
      <c r="G340" s="56">
        <f t="shared" si="54"/>
        <v>0.16994198016095799</v>
      </c>
      <c r="H340" s="57">
        <v>42968</v>
      </c>
      <c r="I340" s="57">
        <v>42986</v>
      </c>
      <c r="J340" s="45"/>
      <c r="K340" s="60" t="s">
        <v>456</v>
      </c>
      <c r="L340" s="60" t="s">
        <v>454</v>
      </c>
      <c r="M340" s="62">
        <f t="shared" ca="1" si="55"/>
        <v>1260</v>
      </c>
    </row>
    <row r="341" spans="1:13" s="50" customFormat="1" ht="23.1" hidden="1" customHeight="1">
      <c r="A341" s="51">
        <v>339</v>
      </c>
      <c r="B341" s="52" t="s">
        <v>239</v>
      </c>
      <c r="C341" s="53" t="s">
        <v>470</v>
      </c>
      <c r="D341" s="54">
        <v>387.8</v>
      </c>
      <c r="E341" s="54">
        <v>331.45</v>
      </c>
      <c r="F341" s="130">
        <v>56.35</v>
      </c>
      <c r="G341" s="56">
        <f t="shared" si="54"/>
        <v>0.170010559662091</v>
      </c>
      <c r="H341" s="57">
        <v>42968</v>
      </c>
      <c r="I341" s="57">
        <v>42986</v>
      </c>
      <c r="J341" s="45"/>
      <c r="K341" s="60" t="s">
        <v>456</v>
      </c>
      <c r="L341" s="60" t="s">
        <v>454</v>
      </c>
      <c r="M341" s="62">
        <f t="shared" ca="1" si="55"/>
        <v>1260</v>
      </c>
    </row>
    <row r="342" spans="1:13" s="50" customFormat="1" ht="23.1" hidden="1" customHeight="1">
      <c r="A342" s="51">
        <v>340</v>
      </c>
      <c r="B342" s="52" t="s">
        <v>239</v>
      </c>
      <c r="C342" s="53" t="s">
        <v>471</v>
      </c>
      <c r="D342" s="54">
        <v>18.899999999999999</v>
      </c>
      <c r="E342" s="54">
        <v>16.149999999999999</v>
      </c>
      <c r="F342" s="59">
        <v>2.75</v>
      </c>
      <c r="G342" s="56">
        <f t="shared" si="54"/>
        <v>0.17027863777089799</v>
      </c>
      <c r="H342" s="57">
        <v>42982</v>
      </c>
      <c r="I342" s="57">
        <v>42986</v>
      </c>
      <c r="J342" s="45"/>
      <c r="K342" s="60" t="s">
        <v>456</v>
      </c>
      <c r="L342" s="60" t="s">
        <v>454</v>
      </c>
      <c r="M342" s="62">
        <f t="shared" ca="1" si="55"/>
        <v>1246</v>
      </c>
    </row>
    <row r="343" spans="1:13" s="50" customFormat="1" ht="23.1" hidden="1" customHeight="1">
      <c r="A343" s="51">
        <v>341</v>
      </c>
      <c r="B343" s="52" t="s">
        <v>239</v>
      </c>
      <c r="C343" s="53" t="s">
        <v>472</v>
      </c>
      <c r="D343" s="54">
        <v>111.3</v>
      </c>
      <c r="E343" s="54">
        <v>95.13</v>
      </c>
      <c r="F343" s="59">
        <v>16.170000000000002</v>
      </c>
      <c r="G343" s="56">
        <f t="shared" ref="G343:G348" si="56">F343/E343</f>
        <v>0.16997792494481201</v>
      </c>
      <c r="H343" s="57">
        <v>42982</v>
      </c>
      <c r="I343" s="57">
        <v>42986</v>
      </c>
      <c r="J343" s="45"/>
      <c r="K343" s="60" t="s">
        <v>456</v>
      </c>
      <c r="L343" s="60" t="s">
        <v>454</v>
      </c>
      <c r="M343" s="62">
        <f t="shared" ca="1" si="55"/>
        <v>1246</v>
      </c>
    </row>
    <row r="344" spans="1:13" s="50" customFormat="1" ht="23.1" hidden="1" customHeight="1">
      <c r="A344" s="51">
        <v>342</v>
      </c>
      <c r="B344" s="52" t="s">
        <v>239</v>
      </c>
      <c r="C344" s="53" t="s">
        <v>473</v>
      </c>
      <c r="D344" s="54">
        <v>109</v>
      </c>
      <c r="E344" s="54">
        <v>93.16</v>
      </c>
      <c r="F344" s="59">
        <v>15.84</v>
      </c>
      <c r="G344" s="56">
        <f t="shared" si="56"/>
        <v>0.170030055817948</v>
      </c>
      <c r="H344" s="57">
        <v>42982</v>
      </c>
      <c r="I344" s="57">
        <v>42986</v>
      </c>
      <c r="J344" s="45"/>
      <c r="K344" s="60" t="s">
        <v>456</v>
      </c>
      <c r="L344" s="60" t="s">
        <v>454</v>
      </c>
      <c r="M344" s="62">
        <f t="shared" ca="1" si="55"/>
        <v>1246</v>
      </c>
    </row>
    <row r="345" spans="1:13" s="50" customFormat="1" ht="23.1" hidden="1" customHeight="1">
      <c r="A345" s="51">
        <v>343</v>
      </c>
      <c r="B345" s="52" t="s">
        <v>474</v>
      </c>
      <c r="C345" s="53" t="s">
        <v>475</v>
      </c>
      <c r="D345" s="54">
        <v>204303.89</v>
      </c>
      <c r="E345" s="54">
        <v>194575.13</v>
      </c>
      <c r="F345" s="59">
        <v>9728.76</v>
      </c>
      <c r="G345" s="56">
        <f t="shared" si="56"/>
        <v>5.00000179879104E-2</v>
      </c>
      <c r="H345" s="57">
        <v>42984</v>
      </c>
      <c r="I345" s="57">
        <v>42990</v>
      </c>
      <c r="J345" s="45"/>
      <c r="K345" s="60" t="s">
        <v>456</v>
      </c>
      <c r="L345" s="60" t="s">
        <v>454</v>
      </c>
      <c r="M345" s="62">
        <f t="shared" ca="1" si="55"/>
        <v>1244</v>
      </c>
    </row>
    <row r="346" spans="1:13" s="50" customFormat="1" ht="23.1" hidden="1" customHeight="1">
      <c r="A346" s="51">
        <v>344</v>
      </c>
      <c r="B346" s="52" t="s">
        <v>476</v>
      </c>
      <c r="C346" s="53" t="s">
        <v>477</v>
      </c>
      <c r="D346" s="54">
        <v>960</v>
      </c>
      <c r="E346" s="54">
        <v>905.66</v>
      </c>
      <c r="F346" s="59">
        <v>54.34</v>
      </c>
      <c r="G346" s="56">
        <f t="shared" si="56"/>
        <v>6.0000441666850701E-2</v>
      </c>
      <c r="H346" s="57">
        <v>42990</v>
      </c>
      <c r="I346" s="57">
        <v>43003</v>
      </c>
      <c r="J346" s="45"/>
      <c r="K346" s="60" t="s">
        <v>456</v>
      </c>
      <c r="L346" s="60" t="s">
        <v>454</v>
      </c>
      <c r="M346" s="62">
        <f t="shared" ca="1" si="55"/>
        <v>1238</v>
      </c>
    </row>
    <row r="347" spans="1:13" s="50" customFormat="1" ht="23.1" hidden="1" customHeight="1">
      <c r="A347" s="51">
        <v>345</v>
      </c>
      <c r="B347" s="52" t="s">
        <v>474</v>
      </c>
      <c r="C347" s="53" t="s">
        <v>478</v>
      </c>
      <c r="D347" s="54">
        <v>612911.67000000004</v>
      </c>
      <c r="E347" s="54">
        <v>583725.39</v>
      </c>
      <c r="F347" s="59">
        <v>29186.28</v>
      </c>
      <c r="G347" s="56">
        <f t="shared" si="56"/>
        <v>5.00000179879104E-2</v>
      </c>
      <c r="H347" s="57">
        <v>42991</v>
      </c>
      <c r="I347" s="57">
        <v>43003</v>
      </c>
      <c r="J347" s="45"/>
      <c r="K347" s="60" t="s">
        <v>456</v>
      </c>
      <c r="L347" s="60" t="s">
        <v>454</v>
      </c>
      <c r="M347" s="62">
        <f t="shared" ca="1" si="55"/>
        <v>1237</v>
      </c>
    </row>
    <row r="348" spans="1:13" s="50" customFormat="1" ht="23.1" hidden="1" customHeight="1">
      <c r="A348" s="51">
        <v>346</v>
      </c>
      <c r="B348" s="52" t="s">
        <v>479</v>
      </c>
      <c r="C348" s="53" t="s">
        <v>480</v>
      </c>
      <c r="D348" s="54">
        <v>724</v>
      </c>
      <c r="E348" s="54">
        <v>683.02</v>
      </c>
      <c r="F348" s="59">
        <v>40.98</v>
      </c>
      <c r="G348" s="56">
        <f t="shared" si="56"/>
        <v>5.9998243096834603E-2</v>
      </c>
      <c r="H348" s="57">
        <v>42993</v>
      </c>
      <c r="I348" s="57">
        <v>43003</v>
      </c>
      <c r="J348" s="45"/>
      <c r="K348" s="60" t="s">
        <v>456</v>
      </c>
      <c r="L348" s="60" t="s">
        <v>454</v>
      </c>
      <c r="M348" s="62">
        <f t="shared" ca="1" si="55"/>
        <v>1235</v>
      </c>
    </row>
    <row r="349" spans="1:13" s="50" customFormat="1" ht="23.1" hidden="1" customHeight="1">
      <c r="A349" s="51">
        <v>347</v>
      </c>
      <c r="B349" s="52" t="s">
        <v>479</v>
      </c>
      <c r="C349" s="53" t="s">
        <v>481</v>
      </c>
      <c r="D349" s="54">
        <v>724</v>
      </c>
      <c r="E349" s="54">
        <v>683.02</v>
      </c>
      <c r="F349" s="59">
        <v>40.98</v>
      </c>
      <c r="G349" s="56">
        <f t="shared" ref="G349:G354" si="57">F349/E349</f>
        <v>5.9998243096834603E-2</v>
      </c>
      <c r="H349" s="57">
        <v>42993</v>
      </c>
      <c r="I349" s="57">
        <v>43003</v>
      </c>
      <c r="J349" s="45"/>
      <c r="K349" s="60" t="s">
        <v>456</v>
      </c>
      <c r="L349" s="60" t="s">
        <v>454</v>
      </c>
      <c r="M349" s="62">
        <f t="shared" ref="M349:M354" ca="1" si="58">DATE(YEAR(NOW()),MONTH(NOW()),DAY(NOW()))-H349</f>
        <v>1235</v>
      </c>
    </row>
    <row r="350" spans="1:13" s="50" customFormat="1" ht="23.1" hidden="1" customHeight="1">
      <c r="A350" s="51">
        <v>348</v>
      </c>
      <c r="B350" s="52" t="s">
        <v>479</v>
      </c>
      <c r="C350" s="53" t="s">
        <v>482</v>
      </c>
      <c r="D350" s="54">
        <v>724</v>
      </c>
      <c r="E350" s="54">
        <v>683.02</v>
      </c>
      <c r="F350" s="59">
        <v>40.98</v>
      </c>
      <c r="G350" s="56">
        <f t="shared" si="57"/>
        <v>5.9998243096834603E-2</v>
      </c>
      <c r="H350" s="57">
        <v>42993</v>
      </c>
      <c r="I350" s="57">
        <v>43003</v>
      </c>
      <c r="J350" s="45"/>
      <c r="K350" s="60" t="s">
        <v>456</v>
      </c>
      <c r="L350" s="60" t="s">
        <v>454</v>
      </c>
      <c r="M350" s="62">
        <f t="shared" ca="1" si="58"/>
        <v>1235</v>
      </c>
    </row>
    <row r="351" spans="1:13" s="50" customFormat="1" ht="23.1" hidden="1" customHeight="1">
      <c r="A351" s="51">
        <v>349</v>
      </c>
      <c r="B351" s="52" t="s">
        <v>479</v>
      </c>
      <c r="C351" s="53" t="s">
        <v>483</v>
      </c>
      <c r="D351" s="54">
        <v>724</v>
      </c>
      <c r="E351" s="54">
        <v>683.02</v>
      </c>
      <c r="F351" s="59">
        <v>40.98</v>
      </c>
      <c r="G351" s="56">
        <f t="shared" si="57"/>
        <v>5.9998243096834603E-2</v>
      </c>
      <c r="H351" s="57">
        <v>42993</v>
      </c>
      <c r="I351" s="57">
        <v>43003</v>
      </c>
      <c r="J351" s="45"/>
      <c r="K351" s="60" t="s">
        <v>456</v>
      </c>
      <c r="L351" s="60" t="s">
        <v>454</v>
      </c>
      <c r="M351" s="62">
        <f t="shared" ca="1" si="58"/>
        <v>1235</v>
      </c>
    </row>
    <row r="352" spans="1:13" s="50" customFormat="1" ht="23.1" hidden="1" customHeight="1">
      <c r="A352" s="51">
        <v>350</v>
      </c>
      <c r="B352" s="52" t="s">
        <v>479</v>
      </c>
      <c r="C352" s="53" t="s">
        <v>484</v>
      </c>
      <c r="D352" s="54">
        <v>724</v>
      </c>
      <c r="E352" s="54">
        <v>683.02</v>
      </c>
      <c r="F352" s="59">
        <v>40.98</v>
      </c>
      <c r="G352" s="56">
        <f t="shared" si="57"/>
        <v>5.9998243096834603E-2</v>
      </c>
      <c r="H352" s="57">
        <v>42993</v>
      </c>
      <c r="I352" s="57">
        <v>43003</v>
      </c>
      <c r="J352" s="45"/>
      <c r="K352" s="60" t="s">
        <v>456</v>
      </c>
      <c r="L352" s="60" t="s">
        <v>454</v>
      </c>
      <c r="M352" s="62">
        <f t="shared" ca="1" si="58"/>
        <v>1235</v>
      </c>
    </row>
    <row r="353" spans="1:13" s="50" customFormat="1" ht="23.1" hidden="1" customHeight="1">
      <c r="A353" s="51">
        <v>351</v>
      </c>
      <c r="B353" s="52" t="s">
        <v>58</v>
      </c>
      <c r="C353" s="53" t="s">
        <v>485</v>
      </c>
      <c r="D353" s="54">
        <v>25500</v>
      </c>
      <c r="E353" s="54">
        <v>21794.87</v>
      </c>
      <c r="F353" s="59">
        <v>3705.13</v>
      </c>
      <c r="G353" s="56">
        <f t="shared" si="57"/>
        <v>0.17000009635294899</v>
      </c>
      <c r="H353" s="57">
        <v>42998</v>
      </c>
      <c r="I353" s="57">
        <v>43005</v>
      </c>
      <c r="J353" s="45"/>
      <c r="K353" s="60" t="s">
        <v>456</v>
      </c>
      <c r="L353" s="60" t="s">
        <v>454</v>
      </c>
      <c r="M353" s="62">
        <f t="shared" ca="1" si="58"/>
        <v>1230</v>
      </c>
    </row>
    <row r="354" spans="1:13" s="50" customFormat="1" ht="23.1" hidden="1" customHeight="1">
      <c r="A354" s="51">
        <v>352</v>
      </c>
      <c r="B354" s="52" t="s">
        <v>58</v>
      </c>
      <c r="C354" s="53" t="s">
        <v>486</v>
      </c>
      <c r="D354" s="54">
        <v>45000</v>
      </c>
      <c r="E354" s="54">
        <v>42857.14</v>
      </c>
      <c r="F354" s="59">
        <v>2142.86</v>
      </c>
      <c r="G354" s="56">
        <f t="shared" si="57"/>
        <v>5.0000070000004698E-2</v>
      </c>
      <c r="H354" s="57">
        <v>43005</v>
      </c>
      <c r="I354" s="57">
        <v>43005</v>
      </c>
      <c r="J354" s="45"/>
      <c r="K354" s="60" t="s">
        <v>456</v>
      </c>
      <c r="L354" s="60" t="s">
        <v>454</v>
      </c>
      <c r="M354" s="62">
        <f t="shared" ca="1" si="58"/>
        <v>1223</v>
      </c>
    </row>
    <row r="355" spans="1:13" s="50" customFormat="1" ht="23.1" hidden="1" customHeight="1">
      <c r="A355" s="51">
        <v>353</v>
      </c>
      <c r="B355" s="52" t="s">
        <v>58</v>
      </c>
      <c r="C355" s="53" t="s">
        <v>487</v>
      </c>
      <c r="D355" s="54">
        <v>3960</v>
      </c>
      <c r="E355" s="54">
        <v>3735.85</v>
      </c>
      <c r="F355" s="59">
        <v>224.15</v>
      </c>
      <c r="G355" s="56">
        <f t="shared" ref="G355:G369" si="59">F355/E355</f>
        <v>5.9999732323299901E-2</v>
      </c>
      <c r="H355" s="57">
        <v>43005</v>
      </c>
      <c r="I355" s="57">
        <v>43005</v>
      </c>
      <c r="J355" s="45"/>
      <c r="K355" s="60" t="s">
        <v>456</v>
      </c>
      <c r="L355" s="60" t="s">
        <v>454</v>
      </c>
      <c r="M355" s="62">
        <f t="shared" ref="M355:M361" ca="1" si="60">DATE(YEAR(NOW()),MONTH(NOW()),DAY(NOW()))-H355</f>
        <v>1223</v>
      </c>
    </row>
    <row r="356" spans="1:13" s="50" customFormat="1" ht="23.1" hidden="1" customHeight="1">
      <c r="A356" s="51">
        <v>354</v>
      </c>
      <c r="B356" s="52" t="s">
        <v>35</v>
      </c>
      <c r="C356" s="53" t="s">
        <v>488</v>
      </c>
      <c r="D356" s="54">
        <v>7873.1</v>
      </c>
      <c r="E356" s="54">
        <v>7643.79</v>
      </c>
      <c r="F356" s="59">
        <v>229.31</v>
      </c>
      <c r="G356" s="56">
        <f t="shared" si="59"/>
        <v>2.99995159469321E-2</v>
      </c>
      <c r="H356" s="57">
        <v>43005</v>
      </c>
      <c r="I356" s="57">
        <v>43005</v>
      </c>
      <c r="J356" s="45"/>
      <c r="K356" s="60" t="s">
        <v>456</v>
      </c>
      <c r="L356" s="60" t="s">
        <v>454</v>
      </c>
      <c r="M356" s="62">
        <f t="shared" ca="1" si="60"/>
        <v>1223</v>
      </c>
    </row>
    <row r="357" spans="1:13" s="50" customFormat="1" ht="23.1" hidden="1" customHeight="1">
      <c r="A357" s="51">
        <v>355</v>
      </c>
      <c r="B357" s="52" t="s">
        <v>51</v>
      </c>
      <c r="C357" s="53" t="s">
        <v>489</v>
      </c>
      <c r="D357" s="54">
        <v>92476.32</v>
      </c>
      <c r="E357" s="54">
        <v>79039.59</v>
      </c>
      <c r="F357" s="58">
        <v>13436.73</v>
      </c>
      <c r="G357" s="56">
        <f t="shared" si="59"/>
        <v>0.16999999620443401</v>
      </c>
      <c r="H357" s="57">
        <v>43005</v>
      </c>
      <c r="I357" s="57">
        <v>43005</v>
      </c>
      <c r="J357" s="45"/>
      <c r="K357" s="60" t="s">
        <v>456</v>
      </c>
      <c r="L357" s="60" t="s">
        <v>404</v>
      </c>
      <c r="M357" s="62">
        <f t="shared" ca="1" si="60"/>
        <v>1223</v>
      </c>
    </row>
    <row r="358" spans="1:13" s="50" customFormat="1" ht="23.1" hidden="1" customHeight="1">
      <c r="A358" s="51">
        <v>356</v>
      </c>
      <c r="B358" s="52" t="s">
        <v>239</v>
      </c>
      <c r="C358" s="53" t="s">
        <v>490</v>
      </c>
      <c r="D358" s="54">
        <v>114.5</v>
      </c>
      <c r="E358" s="54">
        <v>97.87</v>
      </c>
      <c r="F358" s="59">
        <v>16.63</v>
      </c>
      <c r="G358" s="56">
        <f t="shared" si="59"/>
        <v>0.169919280678451</v>
      </c>
      <c r="H358" s="57">
        <v>42989</v>
      </c>
      <c r="I358" s="57">
        <v>43019</v>
      </c>
      <c r="J358" s="45"/>
      <c r="K358" s="60" t="s">
        <v>403</v>
      </c>
      <c r="L358" s="60" t="s">
        <v>404</v>
      </c>
      <c r="M358" s="62">
        <f t="shared" ca="1" si="60"/>
        <v>1239</v>
      </c>
    </row>
    <row r="359" spans="1:13" s="50" customFormat="1" ht="23.1" hidden="1" customHeight="1">
      <c r="A359" s="51">
        <v>357</v>
      </c>
      <c r="B359" s="52" t="s">
        <v>239</v>
      </c>
      <c r="C359" s="53" t="s">
        <v>491</v>
      </c>
      <c r="D359" s="54">
        <v>2</v>
      </c>
      <c r="E359" s="54">
        <v>1.71</v>
      </c>
      <c r="F359" s="155">
        <v>0.28999999999999998</v>
      </c>
      <c r="G359" s="56">
        <f t="shared" si="59"/>
        <v>0.16959064327485401</v>
      </c>
      <c r="H359" s="57">
        <v>42989</v>
      </c>
      <c r="I359" s="57">
        <v>43019</v>
      </c>
      <c r="J359" s="45"/>
      <c r="K359" s="60" t="s">
        <v>403</v>
      </c>
      <c r="L359" s="60" t="s">
        <v>404</v>
      </c>
      <c r="M359" s="62">
        <f t="shared" ca="1" si="60"/>
        <v>1239</v>
      </c>
    </row>
    <row r="360" spans="1:13" s="50" customFormat="1" ht="23.1" hidden="1" customHeight="1">
      <c r="A360" s="51">
        <v>358</v>
      </c>
      <c r="B360" s="52" t="s">
        <v>492</v>
      </c>
      <c r="C360" s="53" t="s">
        <v>493</v>
      </c>
      <c r="D360" s="54">
        <v>51.6</v>
      </c>
      <c r="E360" s="54">
        <v>44.1</v>
      </c>
      <c r="F360" s="155">
        <v>7.5</v>
      </c>
      <c r="G360" s="56">
        <f t="shared" si="59"/>
        <v>0.17006802721088399</v>
      </c>
      <c r="H360" s="57">
        <v>42997</v>
      </c>
      <c r="I360" s="57">
        <v>43019</v>
      </c>
      <c r="J360" s="45"/>
      <c r="K360" s="60" t="s">
        <v>403</v>
      </c>
      <c r="L360" s="60" t="s">
        <v>404</v>
      </c>
      <c r="M360" s="62">
        <f t="shared" ca="1" si="60"/>
        <v>1231</v>
      </c>
    </row>
    <row r="361" spans="1:13" s="50" customFormat="1" ht="23.1" hidden="1" customHeight="1">
      <c r="A361" s="51">
        <v>359</v>
      </c>
      <c r="B361" s="52" t="s">
        <v>239</v>
      </c>
      <c r="C361" s="53" t="s">
        <v>494</v>
      </c>
      <c r="D361" s="54">
        <v>485</v>
      </c>
      <c r="E361" s="54">
        <v>414.53</v>
      </c>
      <c r="F361" s="59">
        <v>70.47</v>
      </c>
      <c r="G361" s="56">
        <f t="shared" si="59"/>
        <v>0.16999975876293599</v>
      </c>
      <c r="H361" s="57">
        <v>42997</v>
      </c>
      <c r="I361" s="57">
        <v>43019</v>
      </c>
      <c r="J361" s="45"/>
      <c r="K361" s="60" t="s">
        <v>403</v>
      </c>
      <c r="L361" s="60" t="s">
        <v>404</v>
      </c>
      <c r="M361" s="62">
        <f t="shared" ca="1" si="60"/>
        <v>1231</v>
      </c>
    </row>
    <row r="362" spans="1:13" s="50" customFormat="1" ht="23.1" hidden="1" customHeight="1">
      <c r="A362" s="51">
        <v>360</v>
      </c>
      <c r="B362" s="52" t="s">
        <v>239</v>
      </c>
      <c r="C362" s="53" t="s">
        <v>495</v>
      </c>
      <c r="D362" s="54">
        <v>53.8</v>
      </c>
      <c r="E362" s="54">
        <v>45.97</v>
      </c>
      <c r="F362" s="155">
        <v>7.83</v>
      </c>
      <c r="G362" s="56">
        <f t="shared" si="59"/>
        <v>0.170328475092452</v>
      </c>
      <c r="H362" s="57">
        <v>43004</v>
      </c>
      <c r="I362" s="57">
        <v>43019</v>
      </c>
      <c r="J362" s="45"/>
      <c r="K362" s="60" t="s">
        <v>403</v>
      </c>
      <c r="L362" s="60" t="s">
        <v>404</v>
      </c>
      <c r="M362" s="62">
        <f t="shared" ref="M362:M369" ca="1" si="61">DATE(YEAR(NOW()),MONTH(NOW()),DAY(NOW()))-H362</f>
        <v>1224</v>
      </c>
    </row>
    <row r="363" spans="1:13" s="50" customFormat="1" ht="23.1" hidden="1" customHeight="1">
      <c r="A363" s="51">
        <v>361</v>
      </c>
      <c r="B363" s="52" t="s">
        <v>239</v>
      </c>
      <c r="C363" s="53" t="s">
        <v>496</v>
      </c>
      <c r="D363" s="54">
        <v>337.7</v>
      </c>
      <c r="E363" s="54">
        <v>288.64999999999998</v>
      </c>
      <c r="F363" s="155">
        <v>49.05</v>
      </c>
      <c r="G363" s="56">
        <f t="shared" si="59"/>
        <v>0.169928979733241</v>
      </c>
      <c r="H363" s="57">
        <v>43004</v>
      </c>
      <c r="I363" s="57">
        <v>43019</v>
      </c>
      <c r="J363" s="45"/>
      <c r="K363" s="60" t="s">
        <v>403</v>
      </c>
      <c r="L363" s="60" t="s">
        <v>404</v>
      </c>
      <c r="M363" s="62">
        <f t="shared" ca="1" si="61"/>
        <v>1224</v>
      </c>
    </row>
    <row r="364" spans="1:13" s="50" customFormat="1" ht="23.1" hidden="1" customHeight="1">
      <c r="A364" s="51">
        <v>362</v>
      </c>
      <c r="B364" s="52" t="s">
        <v>239</v>
      </c>
      <c r="C364" s="53" t="s">
        <v>497</v>
      </c>
      <c r="D364" s="54">
        <v>179.9</v>
      </c>
      <c r="E364" s="54">
        <v>153.79</v>
      </c>
      <c r="F364" s="155">
        <v>26.11</v>
      </c>
      <c r="G364" s="56">
        <f t="shared" si="59"/>
        <v>0.169776968593537</v>
      </c>
      <c r="H364" s="57">
        <v>43005</v>
      </c>
      <c r="I364" s="57">
        <v>43019</v>
      </c>
      <c r="J364" s="45"/>
      <c r="K364" s="60" t="s">
        <v>403</v>
      </c>
      <c r="L364" s="60" t="s">
        <v>404</v>
      </c>
      <c r="M364" s="62">
        <f t="shared" ca="1" si="61"/>
        <v>1223</v>
      </c>
    </row>
    <row r="365" spans="1:13" s="50" customFormat="1" ht="23.1" hidden="1" customHeight="1">
      <c r="A365" s="51">
        <v>363</v>
      </c>
      <c r="B365" s="52" t="s">
        <v>239</v>
      </c>
      <c r="C365" s="53" t="s">
        <v>498</v>
      </c>
      <c r="D365" s="54">
        <v>183.7</v>
      </c>
      <c r="E365" s="54">
        <v>157.02000000000001</v>
      </c>
      <c r="F365" s="155">
        <v>26.68</v>
      </c>
      <c r="G365" s="56">
        <f t="shared" si="59"/>
        <v>0.169914660552796</v>
      </c>
      <c r="H365" s="57">
        <v>43005</v>
      </c>
      <c r="I365" s="57">
        <v>43019</v>
      </c>
      <c r="J365" s="45"/>
      <c r="K365" s="60" t="s">
        <v>403</v>
      </c>
      <c r="L365" s="60" t="s">
        <v>404</v>
      </c>
      <c r="M365" s="62">
        <f t="shared" ca="1" si="61"/>
        <v>1223</v>
      </c>
    </row>
    <row r="366" spans="1:13" s="50" customFormat="1" ht="23.1" hidden="1" customHeight="1">
      <c r="A366" s="51">
        <v>364</v>
      </c>
      <c r="B366" s="52" t="s">
        <v>239</v>
      </c>
      <c r="C366" s="53" t="s">
        <v>499</v>
      </c>
      <c r="D366" s="54">
        <v>208</v>
      </c>
      <c r="E366" s="54">
        <v>177.78</v>
      </c>
      <c r="F366" s="59">
        <v>30.22</v>
      </c>
      <c r="G366" s="56">
        <f t="shared" si="59"/>
        <v>0.16998537518281001</v>
      </c>
      <c r="H366" s="57">
        <v>43007</v>
      </c>
      <c r="I366" s="57">
        <v>43019</v>
      </c>
      <c r="J366" s="45"/>
      <c r="K366" s="60" t="s">
        <v>403</v>
      </c>
      <c r="L366" s="60" t="s">
        <v>404</v>
      </c>
      <c r="M366" s="62">
        <f t="shared" ca="1" si="61"/>
        <v>1221</v>
      </c>
    </row>
    <row r="367" spans="1:13" s="50" customFormat="1" ht="23.1" hidden="1" customHeight="1">
      <c r="A367" s="51">
        <v>365</v>
      </c>
      <c r="B367" s="52" t="s">
        <v>239</v>
      </c>
      <c r="C367" s="53" t="s">
        <v>500</v>
      </c>
      <c r="D367" s="54">
        <v>79.5</v>
      </c>
      <c r="E367" s="54">
        <v>67.95</v>
      </c>
      <c r="F367" s="59">
        <v>11.55</v>
      </c>
      <c r="G367" s="56">
        <f t="shared" si="59"/>
        <v>0.16997792494481201</v>
      </c>
      <c r="H367" s="57">
        <v>43011</v>
      </c>
      <c r="I367" s="57">
        <v>43019</v>
      </c>
      <c r="J367" s="45"/>
      <c r="K367" s="60" t="s">
        <v>403</v>
      </c>
      <c r="L367" s="60" t="s">
        <v>404</v>
      </c>
      <c r="M367" s="62">
        <f t="shared" ca="1" si="61"/>
        <v>1217</v>
      </c>
    </row>
    <row r="368" spans="1:13" s="50" customFormat="1" ht="23.1" hidden="1" customHeight="1">
      <c r="A368" s="51">
        <v>366</v>
      </c>
      <c r="B368" s="52" t="s">
        <v>239</v>
      </c>
      <c r="C368" s="53" t="s">
        <v>501</v>
      </c>
      <c r="D368" s="54">
        <v>114.5</v>
      </c>
      <c r="E368" s="54">
        <v>97.86</v>
      </c>
      <c r="F368" s="59">
        <v>16.64</v>
      </c>
      <c r="G368" s="56">
        <f t="shared" si="59"/>
        <v>0.17003883098303699</v>
      </c>
      <c r="H368" s="57">
        <v>43011</v>
      </c>
      <c r="I368" s="57">
        <v>43019</v>
      </c>
      <c r="J368" s="45"/>
      <c r="K368" s="60" t="s">
        <v>403</v>
      </c>
      <c r="L368" s="60" t="s">
        <v>404</v>
      </c>
      <c r="M368" s="62">
        <f t="shared" ca="1" si="61"/>
        <v>1217</v>
      </c>
    </row>
    <row r="369" spans="1:13" s="50" customFormat="1" ht="23.1" hidden="1" customHeight="1">
      <c r="A369" s="51">
        <v>367</v>
      </c>
      <c r="B369" s="52" t="s">
        <v>92</v>
      </c>
      <c r="C369" s="53" t="s">
        <v>502</v>
      </c>
      <c r="D369" s="54">
        <v>5000</v>
      </c>
      <c r="E369" s="54">
        <v>4273.51</v>
      </c>
      <c r="F369" s="59">
        <v>726.49</v>
      </c>
      <c r="G369" s="56">
        <f t="shared" si="59"/>
        <v>0.16999843220210101</v>
      </c>
      <c r="H369" s="57">
        <v>43019</v>
      </c>
      <c r="I369" s="57">
        <v>43019</v>
      </c>
      <c r="J369" s="45"/>
      <c r="K369" s="60" t="s">
        <v>403</v>
      </c>
      <c r="L369" s="60" t="s">
        <v>404</v>
      </c>
      <c r="M369" s="62">
        <f t="shared" ca="1" si="61"/>
        <v>1209</v>
      </c>
    </row>
    <row r="370" spans="1:13" s="50" customFormat="1" ht="23.1" hidden="1" customHeight="1">
      <c r="A370" s="51">
        <v>368</v>
      </c>
      <c r="B370" s="52" t="s">
        <v>40</v>
      </c>
      <c r="C370" s="53" t="s">
        <v>503</v>
      </c>
      <c r="D370" s="54">
        <v>25063</v>
      </c>
      <c r="E370" s="54">
        <v>23644.34</v>
      </c>
      <c r="F370" s="59">
        <v>1418.66</v>
      </c>
      <c r="G370" s="56">
        <f t="shared" ref="G370:G376" si="62">F370/E370</f>
        <v>5.9999983082631998E-2</v>
      </c>
      <c r="H370" s="57">
        <v>43021</v>
      </c>
      <c r="I370" s="57">
        <v>43026</v>
      </c>
      <c r="J370" s="45"/>
      <c r="K370" s="60" t="s">
        <v>504</v>
      </c>
      <c r="L370" s="60" t="s">
        <v>505</v>
      </c>
      <c r="M370" s="62">
        <f t="shared" ref="M370:M379" ca="1" si="63">DATE(YEAR(NOW()),MONTH(NOW()),DAY(NOW()))-H370</f>
        <v>1207</v>
      </c>
    </row>
    <row r="371" spans="1:13" s="50" customFormat="1" ht="23.1" hidden="1" customHeight="1">
      <c r="A371" s="51">
        <v>369</v>
      </c>
      <c r="B371" s="52" t="s">
        <v>40</v>
      </c>
      <c r="C371" s="53" t="s">
        <v>506</v>
      </c>
      <c r="D371" s="54">
        <v>100000</v>
      </c>
      <c r="E371" s="54">
        <v>94339.62</v>
      </c>
      <c r="F371" s="59">
        <v>5660.38</v>
      </c>
      <c r="G371" s="56">
        <f t="shared" si="62"/>
        <v>6.0000029680000802E-2</v>
      </c>
      <c r="H371" s="57">
        <v>43021</v>
      </c>
      <c r="I371" s="57">
        <v>43026</v>
      </c>
      <c r="J371" s="45"/>
      <c r="K371" s="60" t="s">
        <v>504</v>
      </c>
      <c r="L371" s="60" t="s">
        <v>505</v>
      </c>
      <c r="M371" s="62">
        <f t="shared" ca="1" si="63"/>
        <v>1207</v>
      </c>
    </row>
    <row r="372" spans="1:13" s="50" customFormat="1" ht="23.1" hidden="1" customHeight="1">
      <c r="A372" s="51">
        <v>370</v>
      </c>
      <c r="B372" s="52" t="s">
        <v>40</v>
      </c>
      <c r="C372" s="53" t="s">
        <v>507</v>
      </c>
      <c r="D372" s="54">
        <v>100000</v>
      </c>
      <c r="E372" s="54">
        <v>94339.62</v>
      </c>
      <c r="F372" s="59">
        <v>5660.38</v>
      </c>
      <c r="G372" s="56">
        <f t="shared" si="62"/>
        <v>6.0000029680000802E-2</v>
      </c>
      <c r="H372" s="57">
        <v>43021</v>
      </c>
      <c r="I372" s="57">
        <v>43026</v>
      </c>
      <c r="J372" s="45"/>
      <c r="K372" s="60" t="s">
        <v>504</v>
      </c>
      <c r="L372" s="60" t="s">
        <v>505</v>
      </c>
      <c r="M372" s="62">
        <f t="shared" ca="1" si="63"/>
        <v>1207</v>
      </c>
    </row>
    <row r="373" spans="1:13" s="50" customFormat="1" ht="23.1" hidden="1" customHeight="1">
      <c r="A373" s="51">
        <v>371</v>
      </c>
      <c r="B373" s="52" t="s">
        <v>40</v>
      </c>
      <c r="C373" s="53" t="s">
        <v>508</v>
      </c>
      <c r="D373" s="54">
        <v>100000</v>
      </c>
      <c r="E373" s="54">
        <v>94339.62</v>
      </c>
      <c r="F373" s="59">
        <v>5660.38</v>
      </c>
      <c r="G373" s="56">
        <f t="shared" si="62"/>
        <v>6.0000029680000802E-2</v>
      </c>
      <c r="H373" s="57">
        <v>43021</v>
      </c>
      <c r="I373" s="57">
        <v>43026</v>
      </c>
      <c r="J373" s="45"/>
      <c r="K373" s="60" t="s">
        <v>504</v>
      </c>
      <c r="L373" s="60" t="s">
        <v>505</v>
      </c>
      <c r="M373" s="62">
        <f t="shared" ca="1" si="63"/>
        <v>1207</v>
      </c>
    </row>
    <row r="374" spans="1:13" s="50" customFormat="1" ht="23.1" hidden="1" customHeight="1">
      <c r="A374" s="51">
        <v>372</v>
      </c>
      <c r="B374" s="52" t="s">
        <v>509</v>
      </c>
      <c r="C374" s="53" t="s">
        <v>510</v>
      </c>
      <c r="D374" s="54">
        <v>250000</v>
      </c>
      <c r="E374" s="54">
        <v>235849.06</v>
      </c>
      <c r="F374" s="59">
        <v>14150.94</v>
      </c>
      <c r="G374" s="56">
        <f t="shared" si="62"/>
        <v>5.9999984736000198E-2</v>
      </c>
      <c r="H374" s="57">
        <v>43005</v>
      </c>
      <c r="I374" s="57">
        <v>43026</v>
      </c>
      <c r="J374" s="45"/>
      <c r="K374" s="60" t="s">
        <v>403</v>
      </c>
      <c r="L374" s="60" t="s">
        <v>404</v>
      </c>
      <c r="M374" s="62">
        <f t="shared" ca="1" si="63"/>
        <v>1223</v>
      </c>
    </row>
    <row r="375" spans="1:13" s="50" customFormat="1" ht="23.1" hidden="1" customHeight="1">
      <c r="A375" s="51">
        <v>373</v>
      </c>
      <c r="B375" s="52" t="s">
        <v>33</v>
      </c>
      <c r="C375" s="53" t="s">
        <v>511</v>
      </c>
      <c r="D375" s="54">
        <v>833161.65</v>
      </c>
      <c r="E375" s="54">
        <v>786001.56</v>
      </c>
      <c r="F375" s="59">
        <v>47160.09</v>
      </c>
      <c r="G375" s="56">
        <f t="shared" si="62"/>
        <v>5.99999954198564E-2</v>
      </c>
      <c r="H375" s="57">
        <v>43025</v>
      </c>
      <c r="I375" s="57">
        <v>43028</v>
      </c>
      <c r="J375" s="45"/>
      <c r="K375" s="60" t="s">
        <v>403</v>
      </c>
      <c r="L375" s="60" t="s">
        <v>404</v>
      </c>
      <c r="M375" s="62">
        <f t="shared" ca="1" si="63"/>
        <v>1203</v>
      </c>
    </row>
    <row r="376" spans="1:13" s="50" customFormat="1" ht="23.1" hidden="1" customHeight="1">
      <c r="A376" s="51">
        <v>374</v>
      </c>
      <c r="B376" s="52" t="s">
        <v>21</v>
      </c>
      <c r="C376" s="53" t="s">
        <v>512</v>
      </c>
      <c r="D376" s="54">
        <v>50000</v>
      </c>
      <c r="E376" s="54">
        <v>47169.81</v>
      </c>
      <c r="F376" s="59">
        <v>2830.19</v>
      </c>
      <c r="G376" s="56">
        <f t="shared" si="62"/>
        <v>6.0000029680000802E-2</v>
      </c>
      <c r="H376" s="57">
        <v>42984</v>
      </c>
      <c r="I376" s="57">
        <v>43031</v>
      </c>
      <c r="J376" s="45"/>
      <c r="K376" s="60" t="s">
        <v>504</v>
      </c>
      <c r="L376" s="60" t="s">
        <v>505</v>
      </c>
      <c r="M376" s="62">
        <f t="shared" ca="1" si="63"/>
        <v>1244</v>
      </c>
    </row>
    <row r="377" spans="1:13" s="50" customFormat="1" ht="23.1" hidden="1" customHeight="1">
      <c r="A377" s="51">
        <v>375</v>
      </c>
      <c r="B377" s="52" t="s">
        <v>21</v>
      </c>
      <c r="C377" s="53" t="s">
        <v>513</v>
      </c>
      <c r="D377" s="54">
        <v>100000</v>
      </c>
      <c r="E377" s="54">
        <v>94339.62</v>
      </c>
      <c r="F377" s="59">
        <v>5660.38</v>
      </c>
      <c r="G377" s="56">
        <f t="shared" ref="G377:G382" si="64">F377/E377</f>
        <v>6.0000029680000802E-2</v>
      </c>
      <c r="H377" s="57">
        <v>42984</v>
      </c>
      <c r="I377" s="57">
        <v>43031</v>
      </c>
      <c r="J377" s="45"/>
      <c r="K377" s="60" t="s">
        <v>504</v>
      </c>
      <c r="L377" s="60" t="s">
        <v>505</v>
      </c>
      <c r="M377" s="62">
        <f t="shared" ca="1" si="63"/>
        <v>1244</v>
      </c>
    </row>
    <row r="378" spans="1:13" s="50" customFormat="1" ht="23.1" hidden="1" customHeight="1">
      <c r="A378" s="51">
        <v>376</v>
      </c>
      <c r="B378" s="52" t="s">
        <v>21</v>
      </c>
      <c r="C378" s="53" t="s">
        <v>514</v>
      </c>
      <c r="D378" s="54">
        <v>100000</v>
      </c>
      <c r="E378" s="54">
        <v>94339.62</v>
      </c>
      <c r="F378" s="59">
        <v>5660.38</v>
      </c>
      <c r="G378" s="56">
        <f t="shared" si="64"/>
        <v>6.0000029680000802E-2</v>
      </c>
      <c r="H378" s="57">
        <v>42984</v>
      </c>
      <c r="I378" s="57">
        <v>43031</v>
      </c>
      <c r="J378" s="45"/>
      <c r="K378" s="60" t="s">
        <v>504</v>
      </c>
      <c r="L378" s="60" t="s">
        <v>505</v>
      </c>
      <c r="M378" s="62">
        <f t="shared" ca="1" si="63"/>
        <v>1244</v>
      </c>
    </row>
    <row r="379" spans="1:13" s="50" customFormat="1" ht="23.1" hidden="1" customHeight="1">
      <c r="A379" s="51">
        <v>377</v>
      </c>
      <c r="B379" s="52" t="s">
        <v>21</v>
      </c>
      <c r="C379" s="53" t="s">
        <v>515</v>
      </c>
      <c r="D379" s="54">
        <v>100000</v>
      </c>
      <c r="E379" s="54">
        <v>94339.62</v>
      </c>
      <c r="F379" s="59">
        <v>5660.38</v>
      </c>
      <c r="G379" s="56">
        <f t="shared" si="64"/>
        <v>6.0000029680000802E-2</v>
      </c>
      <c r="H379" s="57">
        <v>42984</v>
      </c>
      <c r="I379" s="57">
        <v>43031</v>
      </c>
      <c r="J379" s="45"/>
      <c r="K379" s="60" t="s">
        <v>504</v>
      </c>
      <c r="L379" s="60" t="s">
        <v>505</v>
      </c>
      <c r="M379" s="62">
        <f t="shared" ca="1" si="63"/>
        <v>1244</v>
      </c>
    </row>
    <row r="380" spans="1:13" s="50" customFormat="1" ht="23.1" hidden="1" customHeight="1">
      <c r="A380" s="51">
        <v>378</v>
      </c>
      <c r="B380" s="52" t="s">
        <v>409</v>
      </c>
      <c r="C380" s="53" t="s">
        <v>516</v>
      </c>
      <c r="D380" s="54">
        <v>90000</v>
      </c>
      <c r="E380" s="54">
        <v>84905.66</v>
      </c>
      <c r="F380" s="58">
        <v>5094.34</v>
      </c>
      <c r="G380" s="56">
        <f t="shared" si="64"/>
        <v>6.0000004711111103E-2</v>
      </c>
      <c r="H380" s="57">
        <v>42944</v>
      </c>
      <c r="I380" s="57">
        <v>43031</v>
      </c>
      <c r="J380" s="45"/>
      <c r="K380" s="60" t="s">
        <v>266</v>
      </c>
      <c r="L380" s="60" t="s">
        <v>517</v>
      </c>
      <c r="M380" s="62">
        <f t="shared" ref="M380:M389" ca="1" si="65">DATE(YEAR(NOW()),MONTH(NOW()),DAY(NOW()))-H380</f>
        <v>1284</v>
      </c>
    </row>
    <row r="381" spans="1:13" s="50" customFormat="1" ht="23.1" hidden="1" customHeight="1">
      <c r="A381" s="51">
        <v>379</v>
      </c>
      <c r="B381" s="52" t="s">
        <v>409</v>
      </c>
      <c r="C381" s="53" t="s">
        <v>518</v>
      </c>
      <c r="D381" s="54">
        <v>135000</v>
      </c>
      <c r="E381" s="54">
        <v>127358.49</v>
      </c>
      <c r="F381" s="58">
        <v>7641.51</v>
      </c>
      <c r="G381" s="56">
        <f t="shared" si="64"/>
        <v>6.0000004711111103E-2</v>
      </c>
      <c r="H381" s="57">
        <v>42977</v>
      </c>
      <c r="I381" s="57">
        <v>43031</v>
      </c>
      <c r="J381" s="45"/>
      <c r="K381" s="60" t="s">
        <v>266</v>
      </c>
      <c r="L381" s="60" t="s">
        <v>517</v>
      </c>
      <c r="M381" s="62">
        <f t="shared" ca="1" si="65"/>
        <v>1251</v>
      </c>
    </row>
    <row r="382" spans="1:13" s="50" customFormat="1" ht="23.1" hidden="1" customHeight="1">
      <c r="A382" s="51">
        <v>380</v>
      </c>
      <c r="B382" s="52" t="s">
        <v>18</v>
      </c>
      <c r="C382" s="53" t="s">
        <v>519</v>
      </c>
      <c r="D382" s="54">
        <v>950000</v>
      </c>
      <c r="E382" s="54">
        <v>896226.42</v>
      </c>
      <c r="F382" s="59">
        <v>53773.58</v>
      </c>
      <c r="G382" s="56">
        <f t="shared" si="64"/>
        <v>5.9999994197894799E-2</v>
      </c>
      <c r="H382" s="57">
        <v>42993</v>
      </c>
      <c r="I382" s="57">
        <v>43033</v>
      </c>
      <c r="J382" s="45"/>
      <c r="K382" s="60" t="s">
        <v>504</v>
      </c>
      <c r="L382" s="60" t="s">
        <v>505</v>
      </c>
      <c r="M382" s="62">
        <f t="shared" ca="1" si="65"/>
        <v>1235</v>
      </c>
    </row>
    <row r="383" spans="1:13" s="50" customFormat="1" ht="23.1" hidden="1" customHeight="1">
      <c r="A383" s="51">
        <v>381</v>
      </c>
      <c r="B383" s="52" t="s">
        <v>520</v>
      </c>
      <c r="C383" s="53" t="s">
        <v>521</v>
      </c>
      <c r="D383" s="54">
        <v>8586</v>
      </c>
      <c r="E383" s="54">
        <v>7338.46</v>
      </c>
      <c r="F383" s="59">
        <v>1247.54</v>
      </c>
      <c r="G383" s="56">
        <f t="shared" ref="G383:G388" si="66">F383/E383</f>
        <v>0.17000024528307001</v>
      </c>
      <c r="H383" s="57">
        <v>43032</v>
      </c>
      <c r="I383" s="57">
        <v>43034</v>
      </c>
      <c r="J383" s="45"/>
      <c r="K383" s="60" t="s">
        <v>403</v>
      </c>
      <c r="L383" s="60" t="s">
        <v>404</v>
      </c>
      <c r="M383" s="62">
        <f t="shared" ca="1" si="65"/>
        <v>1196</v>
      </c>
    </row>
    <row r="384" spans="1:13" s="50" customFormat="1" ht="23.1" hidden="1" customHeight="1">
      <c r="A384" s="51">
        <v>382</v>
      </c>
      <c r="B384" s="52" t="s">
        <v>520</v>
      </c>
      <c r="C384" s="53" t="s">
        <v>522</v>
      </c>
      <c r="D384" s="54">
        <v>86802.240000000005</v>
      </c>
      <c r="E384" s="54">
        <v>81888.91</v>
      </c>
      <c r="F384" s="59">
        <v>4913.33</v>
      </c>
      <c r="G384" s="56">
        <f t="shared" si="66"/>
        <v>5.9999943826337401E-2</v>
      </c>
      <c r="H384" s="57">
        <v>43032</v>
      </c>
      <c r="I384" s="57">
        <v>43034</v>
      </c>
      <c r="J384" s="45"/>
      <c r="K384" s="60" t="s">
        <v>403</v>
      </c>
      <c r="L384" s="60" t="s">
        <v>404</v>
      </c>
      <c r="M384" s="62">
        <f t="shared" ca="1" si="65"/>
        <v>1196</v>
      </c>
    </row>
    <row r="385" spans="1:13" s="50" customFormat="1" ht="23.1" hidden="1" customHeight="1">
      <c r="A385" s="51">
        <v>383</v>
      </c>
      <c r="B385" s="52" t="s">
        <v>520</v>
      </c>
      <c r="C385" s="53" t="s">
        <v>523</v>
      </c>
      <c r="D385" s="54">
        <v>8245.2000000000007</v>
      </c>
      <c r="E385" s="54">
        <v>7047.18</v>
      </c>
      <c r="F385" s="59">
        <v>1198.02</v>
      </c>
      <c r="G385" s="56">
        <f t="shared" si="66"/>
        <v>0.16999991485956101</v>
      </c>
      <c r="H385" s="57">
        <v>43032</v>
      </c>
      <c r="I385" s="57">
        <v>43034</v>
      </c>
      <c r="J385" s="45"/>
      <c r="K385" s="60" t="s">
        <v>403</v>
      </c>
      <c r="L385" s="60" t="s">
        <v>404</v>
      </c>
      <c r="M385" s="62">
        <f t="shared" ca="1" si="65"/>
        <v>1196</v>
      </c>
    </row>
    <row r="386" spans="1:13" s="50" customFormat="1" ht="23.1" hidden="1" customHeight="1">
      <c r="A386" s="51">
        <v>384</v>
      </c>
      <c r="B386" s="52" t="s">
        <v>520</v>
      </c>
      <c r="C386" s="53" t="s">
        <v>524</v>
      </c>
      <c r="D386" s="54">
        <v>57868.160000000003</v>
      </c>
      <c r="E386" s="54">
        <v>54592.6</v>
      </c>
      <c r="F386" s="59">
        <v>3275.56</v>
      </c>
      <c r="G386" s="56">
        <f t="shared" si="66"/>
        <v>6.0000073270003597E-2</v>
      </c>
      <c r="H386" s="57">
        <v>43032</v>
      </c>
      <c r="I386" s="57">
        <v>43034</v>
      </c>
      <c r="J386" s="45"/>
      <c r="K386" s="60" t="s">
        <v>403</v>
      </c>
      <c r="L386" s="60" t="s">
        <v>404</v>
      </c>
      <c r="M386" s="62">
        <f t="shared" ca="1" si="65"/>
        <v>1196</v>
      </c>
    </row>
    <row r="387" spans="1:13" s="50" customFormat="1" ht="23.1" hidden="1" customHeight="1">
      <c r="A387" s="51">
        <v>385</v>
      </c>
      <c r="B387" s="52" t="s">
        <v>520</v>
      </c>
      <c r="C387" s="53" t="s">
        <v>525</v>
      </c>
      <c r="D387" s="54">
        <v>350</v>
      </c>
      <c r="E387" s="54">
        <v>330.19</v>
      </c>
      <c r="F387" s="59">
        <v>19.809999999999999</v>
      </c>
      <c r="G387" s="56">
        <f t="shared" si="66"/>
        <v>5.9995760016959901E-2</v>
      </c>
      <c r="H387" s="57">
        <v>43032</v>
      </c>
      <c r="I387" s="57">
        <v>43034</v>
      </c>
      <c r="J387" s="45"/>
      <c r="K387" s="60" t="s">
        <v>504</v>
      </c>
      <c r="L387" s="60" t="s">
        <v>505</v>
      </c>
      <c r="M387" s="62">
        <f t="shared" ca="1" si="65"/>
        <v>1196</v>
      </c>
    </row>
    <row r="388" spans="1:13" s="50" customFormat="1" ht="23.1" hidden="1" customHeight="1">
      <c r="A388" s="51">
        <v>386</v>
      </c>
      <c r="B388" s="52" t="s">
        <v>255</v>
      </c>
      <c r="C388" s="53" t="s">
        <v>526</v>
      </c>
      <c r="D388" s="54">
        <v>4499.76</v>
      </c>
      <c r="E388" s="54">
        <v>4245.05</v>
      </c>
      <c r="F388" s="59">
        <v>254.71</v>
      </c>
      <c r="G388" s="56">
        <f t="shared" si="66"/>
        <v>6.0001648979399497E-2</v>
      </c>
      <c r="H388" s="57">
        <v>43032</v>
      </c>
      <c r="I388" s="57">
        <v>43035</v>
      </c>
      <c r="J388" s="45"/>
      <c r="K388" s="60" t="s">
        <v>403</v>
      </c>
      <c r="L388" s="60" t="s">
        <v>404</v>
      </c>
      <c r="M388" s="62">
        <f t="shared" ca="1" si="65"/>
        <v>1196</v>
      </c>
    </row>
    <row r="389" spans="1:13" s="50" customFormat="1" ht="23.1" hidden="1" customHeight="1">
      <c r="A389" s="51">
        <v>387</v>
      </c>
      <c r="B389" s="52" t="s">
        <v>325</v>
      </c>
      <c r="C389" s="53" t="s">
        <v>527</v>
      </c>
      <c r="D389" s="54">
        <v>17326165</v>
      </c>
      <c r="E389" s="54">
        <v>15609157.66</v>
      </c>
      <c r="F389" s="59">
        <v>1717007.34</v>
      </c>
      <c r="G389" s="56">
        <f t="shared" ref="G389:G399" si="67">F389/E389</f>
        <v>0.10999999983343101</v>
      </c>
      <c r="H389" s="57">
        <v>43039</v>
      </c>
      <c r="I389" s="57">
        <v>43041</v>
      </c>
      <c r="J389" s="45"/>
      <c r="K389" s="60" t="s">
        <v>403</v>
      </c>
      <c r="L389" s="60" t="s">
        <v>404</v>
      </c>
      <c r="M389" s="62">
        <f t="shared" ca="1" si="65"/>
        <v>1189</v>
      </c>
    </row>
    <row r="390" spans="1:13" s="50" customFormat="1" ht="23.1" hidden="1" customHeight="1">
      <c r="A390" s="51">
        <v>388</v>
      </c>
      <c r="B390" s="52" t="s">
        <v>161</v>
      </c>
      <c r="C390" s="53" t="s">
        <v>528</v>
      </c>
      <c r="D390" s="54">
        <v>19194.8</v>
      </c>
      <c r="E390" s="54">
        <v>16405.810000000001</v>
      </c>
      <c r="F390" s="59">
        <v>2788.99</v>
      </c>
      <c r="G390" s="56">
        <f t="shared" si="67"/>
        <v>0.17000014019423601</v>
      </c>
      <c r="H390" s="57">
        <v>43042</v>
      </c>
      <c r="I390" s="57">
        <v>43045</v>
      </c>
      <c r="J390" s="45"/>
      <c r="K390" s="60" t="s">
        <v>504</v>
      </c>
      <c r="L390" s="60" t="s">
        <v>505</v>
      </c>
      <c r="M390" s="62">
        <f t="shared" ref="M390:M399" ca="1" si="68">DATE(YEAR(NOW()),MONTH(NOW()),DAY(NOW()))-H390</f>
        <v>1186</v>
      </c>
    </row>
    <row r="391" spans="1:13" s="50" customFormat="1" ht="23.1" hidden="1" customHeight="1">
      <c r="A391" s="51">
        <v>389</v>
      </c>
      <c r="B391" s="52" t="s">
        <v>529</v>
      </c>
      <c r="C391" s="53" t="s">
        <v>530</v>
      </c>
      <c r="D391" s="54">
        <v>12500</v>
      </c>
      <c r="E391" s="54">
        <v>12135.92</v>
      </c>
      <c r="F391" s="59">
        <v>364.08</v>
      </c>
      <c r="G391" s="56">
        <f t="shared" si="67"/>
        <v>3.0000197760038001E-2</v>
      </c>
      <c r="H391" s="57">
        <v>43039</v>
      </c>
      <c r="I391" s="57">
        <v>43045</v>
      </c>
      <c r="J391" s="45"/>
      <c r="K391" s="60" t="s">
        <v>504</v>
      </c>
      <c r="L391" s="60" t="s">
        <v>505</v>
      </c>
      <c r="M391" s="62">
        <f t="shared" ca="1" si="68"/>
        <v>1189</v>
      </c>
    </row>
    <row r="392" spans="1:13" s="50" customFormat="1" ht="23.1" hidden="1" customHeight="1">
      <c r="A392" s="51">
        <v>390</v>
      </c>
      <c r="B392" s="52" t="s">
        <v>239</v>
      </c>
      <c r="C392" s="53" t="s">
        <v>531</v>
      </c>
      <c r="D392" s="54">
        <v>103.5</v>
      </c>
      <c r="E392" s="54">
        <v>88.45</v>
      </c>
      <c r="F392" s="59">
        <v>15.05</v>
      </c>
      <c r="G392" s="56">
        <f t="shared" si="67"/>
        <v>0.17015262860373101</v>
      </c>
      <c r="H392" s="57">
        <v>43027</v>
      </c>
      <c r="I392" s="57">
        <v>43056</v>
      </c>
      <c r="J392" s="45"/>
      <c r="K392" s="60" t="s">
        <v>504</v>
      </c>
      <c r="L392" s="60" t="s">
        <v>505</v>
      </c>
      <c r="M392" s="62">
        <f t="shared" ca="1" si="68"/>
        <v>1201</v>
      </c>
    </row>
    <row r="393" spans="1:13" s="50" customFormat="1" ht="23.1" hidden="1" customHeight="1">
      <c r="A393" s="51">
        <v>391</v>
      </c>
      <c r="B393" s="52" t="s">
        <v>239</v>
      </c>
      <c r="C393" s="53" t="s">
        <v>532</v>
      </c>
      <c r="D393" s="54">
        <v>612</v>
      </c>
      <c r="E393" s="54">
        <v>523.08000000000004</v>
      </c>
      <c r="F393" s="59">
        <v>88.92</v>
      </c>
      <c r="G393" s="56">
        <f t="shared" si="67"/>
        <v>0.16999311768754299</v>
      </c>
      <c r="H393" s="57">
        <v>43048</v>
      </c>
      <c r="I393" s="57">
        <v>43056</v>
      </c>
      <c r="J393" s="45"/>
      <c r="K393" s="60" t="s">
        <v>504</v>
      </c>
      <c r="L393" s="60" t="s">
        <v>505</v>
      </c>
      <c r="M393" s="62">
        <f t="shared" ca="1" si="68"/>
        <v>1180</v>
      </c>
    </row>
    <row r="394" spans="1:13" s="50" customFormat="1" ht="23.1" hidden="1" customHeight="1">
      <c r="A394" s="51">
        <v>392</v>
      </c>
      <c r="B394" s="52" t="s">
        <v>239</v>
      </c>
      <c r="C394" s="53" t="s">
        <v>533</v>
      </c>
      <c r="D394" s="54">
        <v>39.5</v>
      </c>
      <c r="E394" s="54">
        <v>33.76</v>
      </c>
      <c r="F394" s="59">
        <v>5.74</v>
      </c>
      <c r="G394" s="56">
        <f t="shared" si="67"/>
        <v>0.170023696682464</v>
      </c>
      <c r="H394" s="57">
        <v>43048</v>
      </c>
      <c r="I394" s="57">
        <v>43056</v>
      </c>
      <c r="J394" s="45"/>
      <c r="K394" s="60" t="s">
        <v>504</v>
      </c>
      <c r="L394" s="60" t="s">
        <v>505</v>
      </c>
      <c r="M394" s="62">
        <f t="shared" ca="1" si="68"/>
        <v>1180</v>
      </c>
    </row>
    <row r="395" spans="1:13" s="50" customFormat="1" ht="23.1" hidden="1" customHeight="1">
      <c r="A395" s="51">
        <v>393</v>
      </c>
      <c r="B395" s="52" t="s">
        <v>239</v>
      </c>
      <c r="C395" s="53" t="s">
        <v>534</v>
      </c>
      <c r="D395" s="54">
        <v>199.4</v>
      </c>
      <c r="E395" s="54">
        <v>170.43</v>
      </c>
      <c r="F395" s="59">
        <v>28.97</v>
      </c>
      <c r="G395" s="56">
        <f t="shared" si="67"/>
        <v>0.169981810714076</v>
      </c>
      <c r="H395" s="57">
        <v>43047</v>
      </c>
      <c r="I395" s="57">
        <v>43056</v>
      </c>
      <c r="J395" s="45"/>
      <c r="K395" s="60" t="s">
        <v>504</v>
      </c>
      <c r="L395" s="60" t="s">
        <v>505</v>
      </c>
      <c r="M395" s="62">
        <f t="shared" ca="1" si="68"/>
        <v>1181</v>
      </c>
    </row>
    <row r="396" spans="1:13" s="50" customFormat="1" ht="23.1" hidden="1" customHeight="1">
      <c r="A396" s="51">
        <v>394</v>
      </c>
      <c r="B396" s="52" t="s">
        <v>239</v>
      </c>
      <c r="C396" s="53" t="s">
        <v>535</v>
      </c>
      <c r="D396" s="54">
        <v>196.16</v>
      </c>
      <c r="E396" s="54">
        <v>167.64</v>
      </c>
      <c r="F396" s="58">
        <v>28.52</v>
      </c>
      <c r="G396" s="56">
        <f t="shared" si="67"/>
        <v>0.17012646146504401</v>
      </c>
      <c r="H396" s="57">
        <v>43049</v>
      </c>
      <c r="I396" s="57">
        <v>43056</v>
      </c>
      <c r="J396" s="45"/>
      <c r="K396" s="60" t="s">
        <v>504</v>
      </c>
      <c r="L396" s="60" t="s">
        <v>505</v>
      </c>
      <c r="M396" s="62">
        <f t="shared" ca="1" si="68"/>
        <v>1179</v>
      </c>
    </row>
    <row r="397" spans="1:13" s="50" customFormat="1" ht="23.1" hidden="1" customHeight="1">
      <c r="A397" s="51">
        <v>395</v>
      </c>
      <c r="B397" s="52" t="s">
        <v>239</v>
      </c>
      <c r="C397" s="53" t="s">
        <v>536</v>
      </c>
      <c r="D397" s="54">
        <v>1599</v>
      </c>
      <c r="E397" s="54">
        <v>1366.67</v>
      </c>
      <c r="F397" s="59">
        <v>232.33</v>
      </c>
      <c r="G397" s="56">
        <f t="shared" si="67"/>
        <v>0.169997146348424</v>
      </c>
      <c r="H397" s="57">
        <v>43048</v>
      </c>
      <c r="I397" s="57">
        <v>43056</v>
      </c>
      <c r="J397" s="45"/>
      <c r="K397" s="60" t="s">
        <v>504</v>
      </c>
      <c r="L397" s="60" t="s">
        <v>505</v>
      </c>
      <c r="M397" s="62">
        <f t="shared" ca="1" si="68"/>
        <v>1180</v>
      </c>
    </row>
    <row r="398" spans="1:13" s="50" customFormat="1" ht="23.1" hidden="1" customHeight="1">
      <c r="A398" s="51">
        <v>396</v>
      </c>
      <c r="B398" s="52" t="s">
        <v>537</v>
      </c>
      <c r="C398" s="53" t="s">
        <v>538</v>
      </c>
      <c r="D398" s="54">
        <v>491000</v>
      </c>
      <c r="E398" s="54">
        <v>463207.55</v>
      </c>
      <c r="F398" s="59">
        <v>27792.45</v>
      </c>
      <c r="G398" s="56">
        <f t="shared" si="67"/>
        <v>5.9999993523421599E-2</v>
      </c>
      <c r="H398" s="57">
        <v>43042</v>
      </c>
      <c r="I398" s="57">
        <v>43056</v>
      </c>
      <c r="J398" s="45"/>
      <c r="K398" s="60" t="s">
        <v>504</v>
      </c>
      <c r="L398" s="60" t="s">
        <v>505</v>
      </c>
      <c r="M398" s="62">
        <f t="shared" ca="1" si="68"/>
        <v>1186</v>
      </c>
    </row>
    <row r="399" spans="1:13" s="50" customFormat="1" ht="23.1" hidden="1" customHeight="1">
      <c r="A399" s="51">
        <v>397</v>
      </c>
      <c r="B399" s="52" t="s">
        <v>151</v>
      </c>
      <c r="C399" s="53" t="s">
        <v>539</v>
      </c>
      <c r="D399" s="54">
        <v>100000</v>
      </c>
      <c r="E399" s="54">
        <v>94339.62</v>
      </c>
      <c r="F399" s="58">
        <v>5660.38</v>
      </c>
      <c r="G399" s="56">
        <f t="shared" si="67"/>
        <v>6.0000029680000802E-2</v>
      </c>
      <c r="H399" s="57">
        <v>43045</v>
      </c>
      <c r="I399" s="57">
        <v>43056</v>
      </c>
      <c r="J399" s="45"/>
      <c r="K399" s="60" t="s">
        <v>266</v>
      </c>
      <c r="L399" s="60" t="s">
        <v>517</v>
      </c>
      <c r="M399" s="62">
        <f t="shared" ca="1" si="68"/>
        <v>1183</v>
      </c>
    </row>
    <row r="400" spans="1:13" s="50" customFormat="1" ht="23.1" hidden="1" customHeight="1">
      <c r="A400" s="51">
        <v>398</v>
      </c>
      <c r="B400" s="52" t="s">
        <v>164</v>
      </c>
      <c r="C400" s="53" t="s">
        <v>540</v>
      </c>
      <c r="D400" s="54">
        <v>45000</v>
      </c>
      <c r="E400" s="54">
        <v>42452.83</v>
      </c>
      <c r="F400" s="58">
        <v>2547.17</v>
      </c>
      <c r="G400" s="56">
        <f t="shared" ref="G400:G406" si="69">F400/E400</f>
        <v>6.0000004711111103E-2</v>
      </c>
      <c r="H400" s="57">
        <v>43048</v>
      </c>
      <c r="I400" s="57">
        <v>43060</v>
      </c>
      <c r="J400" s="45"/>
      <c r="K400" s="60" t="s">
        <v>266</v>
      </c>
      <c r="L400" s="60" t="s">
        <v>517</v>
      </c>
      <c r="M400" s="62">
        <f t="shared" ref="M400:M420" ca="1" si="70">DATE(YEAR(NOW()),MONTH(NOW()),DAY(NOW()))-H400</f>
        <v>1180</v>
      </c>
    </row>
    <row r="401" spans="1:13" s="50" customFormat="1" ht="23.1" hidden="1" customHeight="1">
      <c r="A401" s="51">
        <v>399</v>
      </c>
      <c r="B401" s="52" t="s">
        <v>161</v>
      </c>
      <c r="C401" s="53" t="s">
        <v>541</v>
      </c>
      <c r="D401" s="54">
        <v>57584.4</v>
      </c>
      <c r="E401" s="54">
        <v>49217.43</v>
      </c>
      <c r="F401" s="59">
        <v>8366.9699999999993</v>
      </c>
      <c r="G401" s="56">
        <f t="shared" si="69"/>
        <v>0.17000014019423601</v>
      </c>
      <c r="H401" s="57">
        <v>43059</v>
      </c>
      <c r="I401" s="57">
        <v>43060</v>
      </c>
      <c r="J401" s="45"/>
      <c r="K401" s="60" t="s">
        <v>504</v>
      </c>
      <c r="L401" s="60" t="s">
        <v>505</v>
      </c>
      <c r="M401" s="62">
        <f t="shared" ca="1" si="70"/>
        <v>1169</v>
      </c>
    </row>
    <row r="402" spans="1:13" s="50" customFormat="1" ht="23.1" hidden="1" customHeight="1">
      <c r="A402" s="51">
        <v>400</v>
      </c>
      <c r="B402" s="52" t="s">
        <v>51</v>
      </c>
      <c r="C402" s="53" t="s">
        <v>542</v>
      </c>
      <c r="D402" s="54">
        <v>23662.22</v>
      </c>
      <c r="E402" s="54">
        <v>20224.12</v>
      </c>
      <c r="F402" s="34">
        <v>3438.1</v>
      </c>
      <c r="G402" s="56">
        <f t="shared" si="69"/>
        <v>0.16999998022163601</v>
      </c>
      <c r="H402" s="57">
        <v>43061</v>
      </c>
      <c r="I402" s="57">
        <v>43061</v>
      </c>
      <c r="J402" s="45"/>
      <c r="K402" s="60" t="s">
        <v>504</v>
      </c>
      <c r="L402" s="60" t="s">
        <v>517</v>
      </c>
      <c r="M402" s="62">
        <f t="shared" ca="1" si="70"/>
        <v>1167</v>
      </c>
    </row>
    <row r="403" spans="1:13" s="50" customFormat="1" ht="23.1" hidden="1" customHeight="1">
      <c r="A403" s="51">
        <v>401</v>
      </c>
      <c r="B403" s="52" t="s">
        <v>51</v>
      </c>
      <c r="C403" s="53" t="s">
        <v>543</v>
      </c>
      <c r="D403" s="54">
        <v>36567.839999999997</v>
      </c>
      <c r="E403" s="54">
        <v>31254.560000000001</v>
      </c>
      <c r="F403" s="34">
        <v>5313.28</v>
      </c>
      <c r="G403" s="56">
        <f t="shared" si="69"/>
        <v>0.17000015357758999</v>
      </c>
      <c r="H403" s="57">
        <v>43061</v>
      </c>
      <c r="I403" s="57">
        <v>43061</v>
      </c>
      <c r="J403" s="45"/>
      <c r="K403" s="60" t="s">
        <v>504</v>
      </c>
      <c r="L403" s="60" t="s">
        <v>517</v>
      </c>
      <c r="M403" s="62">
        <f t="shared" ca="1" si="70"/>
        <v>1167</v>
      </c>
    </row>
    <row r="404" spans="1:13" s="50" customFormat="1" ht="23.1" hidden="1" customHeight="1">
      <c r="A404" s="51">
        <v>402</v>
      </c>
      <c r="B404" s="52" t="s">
        <v>474</v>
      </c>
      <c r="C404" s="53" t="s">
        <v>544</v>
      </c>
      <c r="D404" s="54">
        <v>612911.67000000004</v>
      </c>
      <c r="E404" s="54">
        <v>583725.39</v>
      </c>
      <c r="F404" s="59">
        <v>29186.28</v>
      </c>
      <c r="G404" s="56">
        <f t="shared" si="69"/>
        <v>5.00000179879104E-2</v>
      </c>
      <c r="H404" s="57">
        <v>43063</v>
      </c>
      <c r="I404" s="57">
        <v>43066</v>
      </c>
      <c r="J404" s="45"/>
      <c r="K404" s="60" t="s">
        <v>504</v>
      </c>
      <c r="L404" s="60" t="s">
        <v>505</v>
      </c>
      <c r="M404" s="62">
        <f t="shared" ca="1" si="70"/>
        <v>1165</v>
      </c>
    </row>
    <row r="405" spans="1:13" s="50" customFormat="1" ht="23.1" hidden="1" customHeight="1">
      <c r="A405" s="51">
        <v>403</v>
      </c>
      <c r="B405" s="52" t="s">
        <v>545</v>
      </c>
      <c r="C405" s="53" t="s">
        <v>546</v>
      </c>
      <c r="D405" s="54">
        <v>5800</v>
      </c>
      <c r="E405" s="54">
        <v>5471.7</v>
      </c>
      <c r="F405" s="58">
        <v>328.3</v>
      </c>
      <c r="G405" s="56">
        <f t="shared" si="69"/>
        <v>5.9999634482884701E-2</v>
      </c>
      <c r="H405" s="57">
        <v>43061</v>
      </c>
      <c r="I405" s="57">
        <v>43067</v>
      </c>
      <c r="J405" s="45"/>
      <c r="K405" s="60" t="s">
        <v>266</v>
      </c>
      <c r="L405" s="60" t="s">
        <v>517</v>
      </c>
      <c r="M405" s="62">
        <f t="shared" ca="1" si="70"/>
        <v>1167</v>
      </c>
    </row>
    <row r="406" spans="1:13" s="50" customFormat="1" ht="23.1" hidden="1" customHeight="1">
      <c r="A406" s="51">
        <v>404</v>
      </c>
      <c r="B406" s="52" t="s">
        <v>547</v>
      </c>
      <c r="C406" s="53" t="s">
        <v>548</v>
      </c>
      <c r="D406" s="54">
        <v>55100</v>
      </c>
      <c r="E406" s="55">
        <v>51981.13</v>
      </c>
      <c r="F406" s="59">
        <v>3118.87</v>
      </c>
      <c r="G406" s="56">
        <f t="shared" si="69"/>
        <v>6.0000042323050701E-2</v>
      </c>
      <c r="H406" s="57">
        <v>43067</v>
      </c>
      <c r="I406" s="57">
        <v>43068</v>
      </c>
      <c r="J406" s="45" t="s">
        <v>16</v>
      </c>
      <c r="K406" s="60" t="s">
        <v>549</v>
      </c>
      <c r="L406" s="60" t="s">
        <v>550</v>
      </c>
      <c r="M406" s="62">
        <f t="shared" ca="1" si="70"/>
        <v>1161</v>
      </c>
    </row>
    <row r="407" spans="1:13" s="50" customFormat="1" ht="23.1" hidden="1" customHeight="1">
      <c r="A407" s="51">
        <v>405</v>
      </c>
      <c r="B407" s="52" t="s">
        <v>35</v>
      </c>
      <c r="C407" s="53" t="s">
        <v>551</v>
      </c>
      <c r="D407" s="54">
        <v>7304.56</v>
      </c>
      <c r="E407" s="54">
        <v>7091.81</v>
      </c>
      <c r="F407" s="59">
        <v>212.75</v>
      </c>
      <c r="G407" s="56">
        <f t="shared" ref="G407:G421" si="71">F407/E407</f>
        <v>2.9999393666778999E-2</v>
      </c>
      <c r="H407" s="57">
        <v>43068</v>
      </c>
      <c r="I407" s="57">
        <v>43068</v>
      </c>
      <c r="J407" s="45"/>
      <c r="K407" s="60" t="s">
        <v>504</v>
      </c>
      <c r="L407" s="60" t="s">
        <v>505</v>
      </c>
      <c r="M407" s="62">
        <f t="shared" ca="1" si="70"/>
        <v>1160</v>
      </c>
    </row>
    <row r="408" spans="1:13" s="50" customFormat="1" ht="23.1" hidden="1" customHeight="1">
      <c r="A408" s="51">
        <v>406</v>
      </c>
      <c r="B408" s="52" t="s">
        <v>35</v>
      </c>
      <c r="C408" s="53" t="s">
        <v>552</v>
      </c>
      <c r="D408" s="54">
        <v>5276.68</v>
      </c>
      <c r="E408" s="54">
        <v>5122.99</v>
      </c>
      <c r="F408" s="59">
        <v>153.69</v>
      </c>
      <c r="G408" s="56">
        <f t="shared" si="71"/>
        <v>3.0000058559552099E-2</v>
      </c>
      <c r="H408" s="57">
        <v>43068</v>
      </c>
      <c r="I408" s="57">
        <v>43068</v>
      </c>
      <c r="J408" s="45"/>
      <c r="K408" s="60" t="s">
        <v>504</v>
      </c>
      <c r="L408" s="60" t="s">
        <v>505</v>
      </c>
      <c r="M408" s="62">
        <f t="shared" ca="1" si="70"/>
        <v>1160</v>
      </c>
    </row>
    <row r="409" spans="1:13" s="50" customFormat="1" ht="23.1" hidden="1" customHeight="1">
      <c r="A409" s="51">
        <v>407</v>
      </c>
      <c r="B409" s="52" t="s">
        <v>553</v>
      </c>
      <c r="C409" s="53" t="s">
        <v>554</v>
      </c>
      <c r="D409" s="54">
        <v>52500</v>
      </c>
      <c r="E409" s="54">
        <v>49528.3</v>
      </c>
      <c r="F409" s="58">
        <v>2971.7</v>
      </c>
      <c r="G409" s="56">
        <f t="shared" si="71"/>
        <v>6.0000040380953898E-2</v>
      </c>
      <c r="H409" s="57">
        <v>43056</v>
      </c>
      <c r="I409" s="57">
        <v>43073</v>
      </c>
      <c r="J409" s="45"/>
      <c r="K409" s="60" t="s">
        <v>266</v>
      </c>
      <c r="L409" s="60" t="s">
        <v>517</v>
      </c>
      <c r="M409" s="62">
        <f t="shared" ca="1" si="70"/>
        <v>1172</v>
      </c>
    </row>
    <row r="410" spans="1:13" s="119" customFormat="1" ht="23.1" hidden="1" customHeight="1">
      <c r="A410" s="156">
        <v>408</v>
      </c>
      <c r="B410" s="145" t="s">
        <v>553</v>
      </c>
      <c r="C410" s="146" t="s">
        <v>555</v>
      </c>
      <c r="D410" s="147">
        <v>126000</v>
      </c>
      <c r="E410" s="147">
        <v>118867.92</v>
      </c>
      <c r="F410" s="147">
        <v>7132.08</v>
      </c>
      <c r="G410" s="148">
        <f t="shared" si="71"/>
        <v>6.0000040380953898E-2</v>
      </c>
      <c r="H410" s="149">
        <v>43056</v>
      </c>
      <c r="I410" s="149">
        <v>43073</v>
      </c>
      <c r="J410" s="150"/>
      <c r="K410" s="157" t="s">
        <v>556</v>
      </c>
      <c r="L410" s="157"/>
      <c r="M410" s="152">
        <f t="shared" ca="1" si="70"/>
        <v>1172</v>
      </c>
    </row>
    <row r="411" spans="1:13" s="50" customFormat="1" ht="23.1" hidden="1" customHeight="1">
      <c r="A411" s="51">
        <v>409</v>
      </c>
      <c r="B411" s="52" t="s">
        <v>557</v>
      </c>
      <c r="C411" s="53" t="s">
        <v>558</v>
      </c>
      <c r="D411" s="54">
        <v>929053</v>
      </c>
      <c r="E411" s="54">
        <v>836984.68</v>
      </c>
      <c r="F411" s="58">
        <v>92068.32</v>
      </c>
      <c r="G411" s="56">
        <f t="shared" si="71"/>
        <v>0.110000006212778</v>
      </c>
      <c r="H411" s="57">
        <v>43059</v>
      </c>
      <c r="I411" s="57">
        <v>43073</v>
      </c>
      <c r="J411" s="45"/>
      <c r="K411" s="60" t="s">
        <v>266</v>
      </c>
      <c r="L411" s="60" t="s">
        <v>517</v>
      </c>
      <c r="M411" s="62">
        <f t="shared" ca="1" si="70"/>
        <v>1169</v>
      </c>
    </row>
    <row r="412" spans="1:13" s="50" customFormat="1" ht="23.1" hidden="1" customHeight="1">
      <c r="A412" s="51">
        <v>410</v>
      </c>
      <c r="B412" s="52" t="s">
        <v>325</v>
      </c>
      <c r="C412" s="53" t="s">
        <v>559</v>
      </c>
      <c r="D412" s="54">
        <v>9651526</v>
      </c>
      <c r="E412" s="54">
        <v>8695068.4700000007</v>
      </c>
      <c r="F412" s="58">
        <v>956457.53</v>
      </c>
      <c r="G412" s="56">
        <f t="shared" si="71"/>
        <v>0.10999999980448701</v>
      </c>
      <c r="H412" s="57">
        <v>43070</v>
      </c>
      <c r="I412" s="57">
        <v>43073</v>
      </c>
      <c r="J412" s="45"/>
      <c r="K412" s="60" t="s">
        <v>266</v>
      </c>
      <c r="L412" s="60" t="s">
        <v>517</v>
      </c>
      <c r="M412" s="62">
        <f t="shared" ca="1" si="70"/>
        <v>1158</v>
      </c>
    </row>
    <row r="413" spans="1:13" s="50" customFormat="1" ht="23.1" hidden="1" customHeight="1">
      <c r="A413" s="51">
        <v>411</v>
      </c>
      <c r="B413" s="52" t="s">
        <v>29</v>
      </c>
      <c r="C413" s="53" t="s">
        <v>560</v>
      </c>
      <c r="D413" s="54">
        <v>2988</v>
      </c>
      <c r="E413" s="54">
        <v>2553.85</v>
      </c>
      <c r="F413" s="58">
        <v>434.15</v>
      </c>
      <c r="G413" s="56">
        <f t="shared" si="71"/>
        <v>0.16999823795446101</v>
      </c>
      <c r="H413" s="57">
        <v>43077</v>
      </c>
      <c r="I413" s="57">
        <v>43077</v>
      </c>
      <c r="J413" s="45"/>
      <c r="K413" s="60" t="s">
        <v>266</v>
      </c>
      <c r="L413" s="60" t="s">
        <v>517</v>
      </c>
      <c r="M413" s="62">
        <f t="shared" ca="1" si="70"/>
        <v>1151</v>
      </c>
    </row>
    <row r="414" spans="1:13" s="50" customFormat="1" ht="23.1" hidden="1" customHeight="1">
      <c r="A414" s="51">
        <v>412</v>
      </c>
      <c r="B414" s="52" t="s">
        <v>520</v>
      </c>
      <c r="C414" s="53" t="s">
        <v>561</v>
      </c>
      <c r="D414" s="54">
        <v>600</v>
      </c>
      <c r="E414" s="54">
        <v>566.04</v>
      </c>
      <c r="F414" s="58">
        <v>33.96</v>
      </c>
      <c r="G414" s="56">
        <f t="shared" si="71"/>
        <v>5.9995760016959901E-2</v>
      </c>
      <c r="H414" s="57">
        <v>43067</v>
      </c>
      <c r="I414" s="57">
        <v>43084</v>
      </c>
      <c r="J414" s="45"/>
      <c r="K414" s="60" t="s">
        <v>266</v>
      </c>
      <c r="L414" s="60" t="s">
        <v>517</v>
      </c>
      <c r="M414" s="62">
        <f t="shared" ca="1" si="70"/>
        <v>1161</v>
      </c>
    </row>
    <row r="415" spans="1:13" s="50" customFormat="1" ht="23.1" hidden="1" customHeight="1">
      <c r="A415" s="51">
        <v>413</v>
      </c>
      <c r="B415" s="52" t="s">
        <v>520</v>
      </c>
      <c r="C415" s="53" t="s">
        <v>562</v>
      </c>
      <c r="D415" s="54">
        <v>2550</v>
      </c>
      <c r="E415" s="54">
        <v>2405.66</v>
      </c>
      <c r="F415" s="58">
        <v>144.34</v>
      </c>
      <c r="G415" s="56">
        <f t="shared" si="71"/>
        <v>6.0000166274535902E-2</v>
      </c>
      <c r="H415" s="57">
        <v>43067</v>
      </c>
      <c r="I415" s="57">
        <v>43084</v>
      </c>
      <c r="J415" s="45"/>
      <c r="K415" s="60" t="s">
        <v>266</v>
      </c>
      <c r="L415" s="60" t="s">
        <v>517</v>
      </c>
      <c r="M415" s="62">
        <f t="shared" ca="1" si="70"/>
        <v>1161</v>
      </c>
    </row>
    <row r="416" spans="1:13" s="50" customFormat="1" ht="23.1" hidden="1" customHeight="1">
      <c r="A416" s="51">
        <v>414</v>
      </c>
      <c r="B416" s="52" t="s">
        <v>520</v>
      </c>
      <c r="C416" s="53" t="s">
        <v>563</v>
      </c>
      <c r="D416" s="54">
        <v>2100</v>
      </c>
      <c r="E416" s="54">
        <v>1794.87</v>
      </c>
      <c r="F416" s="58">
        <v>305.13</v>
      </c>
      <c r="G416" s="56">
        <f t="shared" si="71"/>
        <v>0.17000117000116999</v>
      </c>
      <c r="H416" s="57">
        <v>43067</v>
      </c>
      <c r="I416" s="57">
        <v>43084</v>
      </c>
      <c r="J416" s="45"/>
      <c r="K416" s="60" t="s">
        <v>266</v>
      </c>
      <c r="L416" s="60" t="s">
        <v>517</v>
      </c>
      <c r="M416" s="62">
        <f t="shared" ca="1" si="70"/>
        <v>1161</v>
      </c>
    </row>
    <row r="417" spans="1:13" s="50" customFormat="1" ht="23.1" hidden="1" customHeight="1">
      <c r="A417" s="51">
        <v>415</v>
      </c>
      <c r="B417" s="52" t="s">
        <v>564</v>
      </c>
      <c r="C417" s="53" t="s">
        <v>565</v>
      </c>
      <c r="D417" s="54">
        <v>370</v>
      </c>
      <c r="E417" s="54">
        <v>316.24</v>
      </c>
      <c r="F417" s="58">
        <v>53.76</v>
      </c>
      <c r="G417" s="56">
        <f t="shared" si="71"/>
        <v>0.16999747027574</v>
      </c>
      <c r="H417" s="57">
        <v>43084</v>
      </c>
      <c r="I417" s="57">
        <v>43090</v>
      </c>
      <c r="J417" s="45"/>
      <c r="K417" s="60" t="s">
        <v>266</v>
      </c>
      <c r="L417" s="60" t="s">
        <v>517</v>
      </c>
      <c r="M417" s="62">
        <f t="shared" ca="1" si="70"/>
        <v>1144</v>
      </c>
    </row>
    <row r="418" spans="1:13" s="50" customFormat="1" ht="23.1" hidden="1" customHeight="1">
      <c r="A418" s="51">
        <v>416</v>
      </c>
      <c r="B418" s="52" t="s">
        <v>18</v>
      </c>
      <c r="C418" s="53" t="s">
        <v>566</v>
      </c>
      <c r="D418" s="54">
        <v>150000</v>
      </c>
      <c r="E418" s="54">
        <v>141509.43</v>
      </c>
      <c r="F418" s="58">
        <v>8490.57</v>
      </c>
      <c r="G418" s="56">
        <f t="shared" si="71"/>
        <v>6.0000029680000802E-2</v>
      </c>
      <c r="H418" s="57">
        <v>43089</v>
      </c>
      <c r="I418" s="57">
        <v>43091</v>
      </c>
      <c r="J418" s="45"/>
      <c r="K418" s="60" t="s">
        <v>266</v>
      </c>
      <c r="L418" s="60" t="s">
        <v>517</v>
      </c>
      <c r="M418" s="62">
        <f t="shared" ca="1" si="70"/>
        <v>1139</v>
      </c>
    </row>
    <row r="419" spans="1:13" s="50" customFormat="1" ht="23.1" hidden="1" customHeight="1">
      <c r="A419" s="51">
        <v>417</v>
      </c>
      <c r="B419" s="52" t="s">
        <v>567</v>
      </c>
      <c r="C419" s="53" t="s">
        <v>568</v>
      </c>
      <c r="D419" s="54">
        <v>3000</v>
      </c>
      <c r="E419" s="55">
        <v>2830.19</v>
      </c>
      <c r="F419" s="59">
        <v>169.81</v>
      </c>
      <c r="G419" s="56">
        <f t="shared" si="71"/>
        <v>5.9999505333564199E-2</v>
      </c>
      <c r="H419" s="57">
        <v>43073</v>
      </c>
      <c r="I419" s="57">
        <v>43091</v>
      </c>
      <c r="J419" s="45" t="s">
        <v>16</v>
      </c>
      <c r="K419" s="60" t="s">
        <v>549</v>
      </c>
      <c r="L419" s="60" t="s">
        <v>550</v>
      </c>
      <c r="M419" s="62">
        <f t="shared" ca="1" si="70"/>
        <v>1155</v>
      </c>
    </row>
    <row r="420" spans="1:13" s="50" customFormat="1" ht="23.1" hidden="1" customHeight="1">
      <c r="A420" s="51">
        <v>418</v>
      </c>
      <c r="B420" s="52" t="s">
        <v>463</v>
      </c>
      <c r="C420" s="53" t="s">
        <v>569</v>
      </c>
      <c r="D420" s="54">
        <v>900</v>
      </c>
      <c r="E420" s="54">
        <v>769.23</v>
      </c>
      <c r="F420" s="58">
        <v>130.77000000000001</v>
      </c>
      <c r="G420" s="56">
        <f t="shared" si="71"/>
        <v>0.17000117000116999</v>
      </c>
      <c r="H420" s="57">
        <v>43061</v>
      </c>
      <c r="I420" s="57">
        <v>43094</v>
      </c>
      <c r="J420" s="45"/>
      <c r="K420" s="60" t="s">
        <v>266</v>
      </c>
      <c r="L420" s="60" t="s">
        <v>517</v>
      </c>
      <c r="M420" s="62">
        <f t="shared" ca="1" si="70"/>
        <v>1167</v>
      </c>
    </row>
    <row r="421" spans="1:13" s="50" customFormat="1" ht="23.1" hidden="1" customHeight="1">
      <c r="A421" s="51">
        <v>419</v>
      </c>
      <c r="B421" s="52" t="s">
        <v>239</v>
      </c>
      <c r="C421" s="53" t="s">
        <v>570</v>
      </c>
      <c r="D421" s="54">
        <v>27.8</v>
      </c>
      <c r="E421" s="54">
        <v>23.76</v>
      </c>
      <c r="F421" s="58">
        <v>4.04</v>
      </c>
      <c r="G421" s="56">
        <f t="shared" si="71"/>
        <v>0.17003367003367001</v>
      </c>
      <c r="H421" s="57">
        <v>43067</v>
      </c>
      <c r="I421" s="57">
        <v>43094</v>
      </c>
      <c r="J421" s="45"/>
      <c r="K421" s="60" t="s">
        <v>266</v>
      </c>
      <c r="L421" s="60" t="s">
        <v>517</v>
      </c>
      <c r="M421" s="62">
        <f t="shared" ref="M421:M435" ca="1" si="72">DATE(YEAR(NOW()),MONTH(NOW()),DAY(NOW()))-H421</f>
        <v>1161</v>
      </c>
    </row>
    <row r="422" spans="1:13" s="50" customFormat="1" ht="23.1" hidden="1" customHeight="1">
      <c r="A422" s="51">
        <v>420</v>
      </c>
      <c r="B422" s="52" t="s">
        <v>239</v>
      </c>
      <c r="C422" s="53" t="s">
        <v>571</v>
      </c>
      <c r="D422" s="54">
        <v>361.35</v>
      </c>
      <c r="E422" s="54">
        <v>308.86</v>
      </c>
      <c r="F422" s="59">
        <v>52.49</v>
      </c>
      <c r="G422" s="56">
        <f t="shared" ref="G422:G435" si="73">F422/E422</f>
        <v>0.16994754905135001</v>
      </c>
      <c r="H422" s="57">
        <v>43067</v>
      </c>
      <c r="I422" s="57">
        <v>43094</v>
      </c>
      <c r="J422" s="45"/>
      <c r="K422" s="60" t="s">
        <v>266</v>
      </c>
      <c r="L422" s="60" t="s">
        <v>517</v>
      </c>
      <c r="M422" s="62">
        <f t="shared" ca="1" si="72"/>
        <v>1161</v>
      </c>
    </row>
    <row r="423" spans="1:13" s="50" customFormat="1" ht="23.1" hidden="1" customHeight="1">
      <c r="A423" s="51">
        <v>421</v>
      </c>
      <c r="B423" s="52" t="s">
        <v>239</v>
      </c>
      <c r="C423" s="53" t="s">
        <v>572</v>
      </c>
      <c r="D423" s="54">
        <v>158.9</v>
      </c>
      <c r="E423" s="54">
        <v>135.81</v>
      </c>
      <c r="F423" s="58">
        <v>23.09</v>
      </c>
      <c r="G423" s="56">
        <f t="shared" si="73"/>
        <v>0.17001693542449001</v>
      </c>
      <c r="H423" s="57">
        <v>43067</v>
      </c>
      <c r="I423" s="57">
        <v>43094</v>
      </c>
      <c r="J423" s="45"/>
      <c r="K423" s="60" t="s">
        <v>266</v>
      </c>
      <c r="L423" s="60" t="s">
        <v>517</v>
      </c>
      <c r="M423" s="62">
        <f t="shared" ca="1" si="72"/>
        <v>1161</v>
      </c>
    </row>
    <row r="424" spans="1:13" s="50" customFormat="1" ht="23.1" hidden="1" customHeight="1">
      <c r="A424" s="51">
        <v>422</v>
      </c>
      <c r="B424" s="52" t="s">
        <v>239</v>
      </c>
      <c r="C424" s="53" t="s">
        <v>573</v>
      </c>
      <c r="D424" s="54">
        <v>396</v>
      </c>
      <c r="E424" s="54">
        <v>338.45</v>
      </c>
      <c r="F424" s="58">
        <v>57.55</v>
      </c>
      <c r="G424" s="56">
        <f t="shared" si="73"/>
        <v>0.170039887723445</v>
      </c>
      <c r="H424" s="57">
        <v>43067</v>
      </c>
      <c r="I424" s="57">
        <v>43094</v>
      </c>
      <c r="J424" s="45"/>
      <c r="K424" s="60" t="s">
        <v>266</v>
      </c>
      <c r="L424" s="60" t="s">
        <v>517</v>
      </c>
      <c r="M424" s="62">
        <f t="shared" ca="1" si="72"/>
        <v>1161</v>
      </c>
    </row>
    <row r="425" spans="1:13" s="50" customFormat="1" ht="23.1" hidden="1" customHeight="1">
      <c r="A425" s="51">
        <v>423</v>
      </c>
      <c r="B425" s="52" t="s">
        <v>239</v>
      </c>
      <c r="C425" s="53" t="s">
        <v>574</v>
      </c>
      <c r="D425" s="54">
        <v>20.399999999999999</v>
      </c>
      <c r="E425" s="54">
        <v>17.440000000000001</v>
      </c>
      <c r="F425" s="59">
        <v>2.96</v>
      </c>
      <c r="G425" s="56">
        <f t="shared" si="73"/>
        <v>0.16972477064220201</v>
      </c>
      <c r="H425" s="57">
        <v>43066</v>
      </c>
      <c r="I425" s="57">
        <v>43094</v>
      </c>
      <c r="J425" s="45"/>
      <c r="K425" s="60" t="s">
        <v>266</v>
      </c>
      <c r="L425" s="60" t="s">
        <v>517</v>
      </c>
      <c r="M425" s="62">
        <f t="shared" ca="1" si="72"/>
        <v>1162</v>
      </c>
    </row>
    <row r="426" spans="1:13" s="50" customFormat="1" ht="23.1" hidden="1" customHeight="1">
      <c r="A426" s="51">
        <v>424</v>
      </c>
      <c r="B426" s="52" t="s">
        <v>239</v>
      </c>
      <c r="C426" s="53" t="s">
        <v>575</v>
      </c>
      <c r="D426" s="54">
        <v>39.9</v>
      </c>
      <c r="E426" s="54">
        <v>34.1</v>
      </c>
      <c r="F426" s="59">
        <v>5.8</v>
      </c>
      <c r="G426" s="56">
        <f t="shared" si="73"/>
        <v>0.17008797653958899</v>
      </c>
      <c r="H426" s="57">
        <v>43066</v>
      </c>
      <c r="I426" s="57">
        <v>43094</v>
      </c>
      <c r="J426" s="45"/>
      <c r="K426" s="60" t="s">
        <v>266</v>
      </c>
      <c r="L426" s="60" t="s">
        <v>517</v>
      </c>
      <c r="M426" s="62">
        <f t="shared" ca="1" si="72"/>
        <v>1162</v>
      </c>
    </row>
    <row r="427" spans="1:13" s="50" customFormat="1" ht="23.1" hidden="1" customHeight="1">
      <c r="A427" s="51">
        <v>425</v>
      </c>
      <c r="B427" s="52" t="s">
        <v>239</v>
      </c>
      <c r="C427" s="53" t="s">
        <v>576</v>
      </c>
      <c r="D427" s="54">
        <v>149.80000000000001</v>
      </c>
      <c r="E427" s="54">
        <v>128.04</v>
      </c>
      <c r="F427" s="58">
        <v>21.76</v>
      </c>
      <c r="G427" s="56">
        <f t="shared" si="73"/>
        <v>0.16994689159637599</v>
      </c>
      <c r="H427" s="57">
        <v>43066</v>
      </c>
      <c r="I427" s="57">
        <v>43094</v>
      </c>
      <c r="J427" s="45"/>
      <c r="K427" s="60" t="s">
        <v>266</v>
      </c>
      <c r="L427" s="60" t="s">
        <v>517</v>
      </c>
      <c r="M427" s="62">
        <f t="shared" ca="1" si="72"/>
        <v>1162</v>
      </c>
    </row>
    <row r="428" spans="1:13" s="50" customFormat="1" ht="23.1" hidden="1" customHeight="1">
      <c r="A428" s="51">
        <v>426</v>
      </c>
      <c r="B428" s="52" t="s">
        <v>239</v>
      </c>
      <c r="C428" s="53" t="s">
        <v>577</v>
      </c>
      <c r="D428" s="54">
        <v>97.3</v>
      </c>
      <c r="E428" s="54">
        <v>83.16</v>
      </c>
      <c r="F428" s="59">
        <v>14.14</v>
      </c>
      <c r="G428" s="56">
        <f t="shared" si="73"/>
        <v>0.17003367003367001</v>
      </c>
      <c r="H428" s="57">
        <v>43066</v>
      </c>
      <c r="I428" s="57">
        <v>43094</v>
      </c>
      <c r="J428" s="45"/>
      <c r="K428" s="60" t="s">
        <v>266</v>
      </c>
      <c r="L428" s="60" t="s">
        <v>517</v>
      </c>
      <c r="M428" s="62">
        <f t="shared" ca="1" si="72"/>
        <v>1162</v>
      </c>
    </row>
    <row r="429" spans="1:13" s="50" customFormat="1" ht="23.1" hidden="1" customHeight="1">
      <c r="A429" s="51">
        <v>427</v>
      </c>
      <c r="B429" s="52" t="s">
        <v>239</v>
      </c>
      <c r="C429" s="53" t="s">
        <v>578</v>
      </c>
      <c r="D429" s="54">
        <v>199</v>
      </c>
      <c r="E429" s="54">
        <v>170.09</v>
      </c>
      <c r="F429" s="58">
        <v>28.91</v>
      </c>
      <c r="G429" s="56">
        <f t="shared" si="73"/>
        <v>0.16996884002586901</v>
      </c>
      <c r="H429" s="57">
        <v>43063</v>
      </c>
      <c r="I429" s="57">
        <v>43094</v>
      </c>
      <c r="J429" s="45"/>
      <c r="K429" s="60" t="s">
        <v>266</v>
      </c>
      <c r="L429" s="60" t="s">
        <v>517</v>
      </c>
      <c r="M429" s="62">
        <f t="shared" ca="1" si="72"/>
        <v>1165</v>
      </c>
    </row>
    <row r="430" spans="1:13" s="50" customFormat="1" ht="23.1" hidden="1" customHeight="1">
      <c r="A430" s="51">
        <v>428</v>
      </c>
      <c r="B430" s="52" t="s">
        <v>239</v>
      </c>
      <c r="C430" s="53" t="s">
        <v>579</v>
      </c>
      <c r="D430" s="54">
        <v>29.9</v>
      </c>
      <c r="E430" s="54">
        <v>25.56</v>
      </c>
      <c r="F430" s="58">
        <v>4.34</v>
      </c>
      <c r="G430" s="56">
        <f t="shared" si="73"/>
        <v>0.16979655712050101</v>
      </c>
      <c r="H430" s="57">
        <v>43054</v>
      </c>
      <c r="I430" s="57">
        <v>43094</v>
      </c>
      <c r="J430" s="45"/>
      <c r="K430" s="60" t="s">
        <v>266</v>
      </c>
      <c r="L430" s="60" t="s">
        <v>517</v>
      </c>
      <c r="M430" s="62">
        <f t="shared" ca="1" si="72"/>
        <v>1174</v>
      </c>
    </row>
    <row r="431" spans="1:13" s="50" customFormat="1" ht="23.1" hidden="1" customHeight="1">
      <c r="A431" s="51">
        <v>429</v>
      </c>
      <c r="B431" s="52" t="s">
        <v>239</v>
      </c>
      <c r="C431" s="53" t="s">
        <v>580</v>
      </c>
      <c r="D431" s="54">
        <v>29.9</v>
      </c>
      <c r="E431" s="54">
        <v>25.56</v>
      </c>
      <c r="F431" s="58">
        <v>4.34</v>
      </c>
      <c r="G431" s="56">
        <f t="shared" si="73"/>
        <v>0.16979655712050101</v>
      </c>
      <c r="H431" s="57">
        <v>43054</v>
      </c>
      <c r="I431" s="57">
        <v>43094</v>
      </c>
      <c r="J431" s="45"/>
      <c r="K431" s="60" t="s">
        <v>266</v>
      </c>
      <c r="L431" s="60" t="s">
        <v>517</v>
      </c>
      <c r="M431" s="62">
        <f t="shared" ca="1" si="72"/>
        <v>1174</v>
      </c>
    </row>
    <row r="432" spans="1:13" s="50" customFormat="1" ht="23.1" hidden="1" customHeight="1">
      <c r="A432" s="51">
        <v>430</v>
      </c>
      <c r="B432" s="52" t="s">
        <v>239</v>
      </c>
      <c r="C432" s="53" t="s">
        <v>581</v>
      </c>
      <c r="D432" s="54">
        <v>29.9</v>
      </c>
      <c r="E432" s="54">
        <v>25.56</v>
      </c>
      <c r="F432" s="58">
        <v>4.34</v>
      </c>
      <c r="G432" s="56">
        <f t="shared" si="73"/>
        <v>0.16979655712050101</v>
      </c>
      <c r="H432" s="57">
        <v>43054</v>
      </c>
      <c r="I432" s="57">
        <v>43094</v>
      </c>
      <c r="J432" s="45"/>
      <c r="K432" s="60" t="s">
        <v>266</v>
      </c>
      <c r="L432" s="60" t="s">
        <v>517</v>
      </c>
      <c r="M432" s="62">
        <f t="shared" ca="1" si="72"/>
        <v>1174</v>
      </c>
    </row>
    <row r="433" spans="1:13" s="50" customFormat="1" ht="23.1" hidden="1" customHeight="1">
      <c r="A433" s="51">
        <v>431</v>
      </c>
      <c r="B433" s="52" t="s">
        <v>239</v>
      </c>
      <c r="C433" s="53" t="s">
        <v>582</v>
      </c>
      <c r="D433" s="54">
        <v>29.9</v>
      </c>
      <c r="E433" s="54">
        <v>25.56</v>
      </c>
      <c r="F433" s="58">
        <v>4.34</v>
      </c>
      <c r="G433" s="56">
        <f t="shared" si="73"/>
        <v>0.16979655712050101</v>
      </c>
      <c r="H433" s="57">
        <v>43054</v>
      </c>
      <c r="I433" s="57">
        <v>43094</v>
      </c>
      <c r="J433" s="45"/>
      <c r="K433" s="60" t="s">
        <v>266</v>
      </c>
      <c r="L433" s="60" t="s">
        <v>517</v>
      </c>
      <c r="M433" s="62">
        <f t="shared" ca="1" si="72"/>
        <v>1174</v>
      </c>
    </row>
    <row r="434" spans="1:13" s="50" customFormat="1" ht="23.1" hidden="1" customHeight="1">
      <c r="A434" s="51">
        <v>432</v>
      </c>
      <c r="B434" s="52" t="s">
        <v>239</v>
      </c>
      <c r="C434" s="53" t="s">
        <v>583</v>
      </c>
      <c r="D434" s="54">
        <v>29.9</v>
      </c>
      <c r="E434" s="54">
        <v>25.56</v>
      </c>
      <c r="F434" s="58">
        <v>4.34</v>
      </c>
      <c r="G434" s="56">
        <f t="shared" si="73"/>
        <v>0.16979655712050101</v>
      </c>
      <c r="H434" s="57">
        <v>43054</v>
      </c>
      <c r="I434" s="57">
        <v>43094</v>
      </c>
      <c r="J434" s="45"/>
      <c r="K434" s="60" t="s">
        <v>266</v>
      </c>
      <c r="L434" s="60" t="s">
        <v>517</v>
      </c>
      <c r="M434" s="62">
        <f t="shared" ca="1" si="72"/>
        <v>1174</v>
      </c>
    </row>
    <row r="435" spans="1:13" s="50" customFormat="1" ht="23.1" hidden="1" customHeight="1">
      <c r="A435" s="51">
        <v>433</v>
      </c>
      <c r="B435" s="52" t="s">
        <v>239</v>
      </c>
      <c r="C435" s="53" t="s">
        <v>584</v>
      </c>
      <c r="D435" s="54">
        <v>29.9</v>
      </c>
      <c r="E435" s="54">
        <v>25.56</v>
      </c>
      <c r="F435" s="58">
        <v>4.34</v>
      </c>
      <c r="G435" s="56">
        <f t="shared" si="73"/>
        <v>0.16979655712050101</v>
      </c>
      <c r="H435" s="57">
        <v>43054</v>
      </c>
      <c r="I435" s="57">
        <v>43094</v>
      </c>
      <c r="J435" s="45"/>
      <c r="K435" s="60" t="s">
        <v>266</v>
      </c>
      <c r="L435" s="60" t="s">
        <v>517</v>
      </c>
      <c r="M435" s="62">
        <f t="shared" ca="1" si="72"/>
        <v>1174</v>
      </c>
    </row>
    <row r="436" spans="1:13" s="50" customFormat="1" ht="23.1" hidden="1" customHeight="1">
      <c r="A436" s="51">
        <v>434</v>
      </c>
      <c r="B436" s="52" t="s">
        <v>239</v>
      </c>
      <c r="C436" s="53" t="s">
        <v>585</v>
      </c>
      <c r="D436" s="54">
        <v>29.9</v>
      </c>
      <c r="E436" s="54">
        <v>25.56</v>
      </c>
      <c r="F436" s="58">
        <v>4.34</v>
      </c>
      <c r="G436" s="56">
        <f t="shared" ref="G436:G444" si="74">F436/E436</f>
        <v>0.16979655712050101</v>
      </c>
      <c r="H436" s="57">
        <v>43054</v>
      </c>
      <c r="I436" s="57">
        <v>43094</v>
      </c>
      <c r="J436" s="45"/>
      <c r="K436" s="60" t="s">
        <v>266</v>
      </c>
      <c r="L436" s="60" t="s">
        <v>517</v>
      </c>
      <c r="M436" s="62">
        <f t="shared" ref="M436:M448" ca="1" si="75">DATE(YEAR(NOW()),MONTH(NOW()),DAY(NOW()))-H436</f>
        <v>1174</v>
      </c>
    </row>
    <row r="437" spans="1:13" s="50" customFormat="1" ht="23.1" hidden="1" customHeight="1">
      <c r="A437" s="51">
        <v>435</v>
      </c>
      <c r="B437" s="52" t="s">
        <v>239</v>
      </c>
      <c r="C437" s="53" t="s">
        <v>586</v>
      </c>
      <c r="D437" s="54">
        <v>29.9</v>
      </c>
      <c r="E437" s="54">
        <v>25.56</v>
      </c>
      <c r="F437" s="58">
        <v>4.34</v>
      </c>
      <c r="G437" s="56">
        <f t="shared" si="74"/>
        <v>0.16979655712050101</v>
      </c>
      <c r="H437" s="57">
        <v>43054</v>
      </c>
      <c r="I437" s="57">
        <v>43094</v>
      </c>
      <c r="J437" s="45"/>
      <c r="K437" s="60" t="s">
        <v>266</v>
      </c>
      <c r="L437" s="60" t="s">
        <v>517</v>
      </c>
      <c r="M437" s="62">
        <f t="shared" ca="1" si="75"/>
        <v>1174</v>
      </c>
    </row>
    <row r="438" spans="1:13" s="50" customFormat="1" ht="23.1" hidden="1" customHeight="1">
      <c r="A438" s="51">
        <v>436</v>
      </c>
      <c r="B438" s="52" t="s">
        <v>239</v>
      </c>
      <c r="C438" s="53" t="s">
        <v>587</v>
      </c>
      <c r="D438" s="54">
        <v>29.9</v>
      </c>
      <c r="E438" s="54">
        <v>25.56</v>
      </c>
      <c r="F438" s="58">
        <v>4.34</v>
      </c>
      <c r="G438" s="56">
        <f t="shared" si="74"/>
        <v>0.16979655712050101</v>
      </c>
      <c r="H438" s="57">
        <v>43054</v>
      </c>
      <c r="I438" s="57">
        <v>43094</v>
      </c>
      <c r="J438" s="45"/>
      <c r="K438" s="60" t="s">
        <v>266</v>
      </c>
      <c r="L438" s="60" t="s">
        <v>517</v>
      </c>
      <c r="M438" s="62">
        <f t="shared" ca="1" si="75"/>
        <v>1174</v>
      </c>
    </row>
    <row r="439" spans="1:13" s="50" customFormat="1" ht="23.1" hidden="1" customHeight="1">
      <c r="A439" s="51">
        <v>437</v>
      </c>
      <c r="B439" s="52" t="s">
        <v>239</v>
      </c>
      <c r="C439" s="53" t="s">
        <v>588</v>
      </c>
      <c r="D439" s="54">
        <v>30.05</v>
      </c>
      <c r="E439" s="54">
        <v>25.69</v>
      </c>
      <c r="F439" s="58">
        <v>4.3600000000000003</v>
      </c>
      <c r="G439" s="56">
        <f t="shared" si="74"/>
        <v>0.169715842740366</v>
      </c>
      <c r="H439" s="57">
        <v>43054</v>
      </c>
      <c r="I439" s="57">
        <v>43094</v>
      </c>
      <c r="J439" s="45"/>
      <c r="K439" s="60" t="s">
        <v>266</v>
      </c>
      <c r="L439" s="60" t="s">
        <v>517</v>
      </c>
      <c r="M439" s="62">
        <f t="shared" ca="1" si="75"/>
        <v>1174</v>
      </c>
    </row>
    <row r="440" spans="1:13" s="50" customFormat="1" ht="23.1" hidden="1" customHeight="1">
      <c r="A440" s="51">
        <v>438</v>
      </c>
      <c r="B440" s="52" t="s">
        <v>51</v>
      </c>
      <c r="C440" s="53" t="s">
        <v>589</v>
      </c>
      <c r="D440" s="54">
        <v>28711.98</v>
      </c>
      <c r="E440" s="54">
        <v>24540.15</v>
      </c>
      <c r="F440" s="58">
        <v>4171.83</v>
      </c>
      <c r="G440" s="56">
        <f t="shared" si="74"/>
        <v>0.17000018337296199</v>
      </c>
      <c r="H440" s="57">
        <v>43096</v>
      </c>
      <c r="I440" s="57">
        <v>43096</v>
      </c>
      <c r="J440" s="45"/>
      <c r="K440" s="60" t="s">
        <v>266</v>
      </c>
      <c r="L440" s="60" t="s">
        <v>590</v>
      </c>
      <c r="M440" s="62">
        <f t="shared" ca="1" si="75"/>
        <v>1132</v>
      </c>
    </row>
    <row r="441" spans="1:13" s="50" customFormat="1" ht="23.1" hidden="1" customHeight="1">
      <c r="A441" s="51">
        <v>439</v>
      </c>
      <c r="B441" s="52" t="s">
        <v>474</v>
      </c>
      <c r="C441" s="53" t="s">
        <v>591</v>
      </c>
      <c r="D441" s="54">
        <v>6000</v>
      </c>
      <c r="E441" s="54">
        <v>5714.29</v>
      </c>
      <c r="F441" s="58">
        <v>285.70999999999998</v>
      </c>
      <c r="G441" s="56">
        <f t="shared" si="74"/>
        <v>4.9999212500590598E-2</v>
      </c>
      <c r="H441" s="57">
        <v>43097</v>
      </c>
      <c r="I441" s="57">
        <v>43098</v>
      </c>
      <c r="J441" s="45"/>
      <c r="K441" s="60" t="s">
        <v>266</v>
      </c>
      <c r="L441" s="60" t="s">
        <v>517</v>
      </c>
      <c r="M441" s="62">
        <f t="shared" ca="1" si="75"/>
        <v>1131</v>
      </c>
    </row>
    <row r="442" spans="1:13" s="50" customFormat="1" ht="23.1" hidden="1" customHeight="1">
      <c r="A442" s="51">
        <v>440</v>
      </c>
      <c r="B442" s="52" t="s">
        <v>325</v>
      </c>
      <c r="C442" s="53" t="s">
        <v>592</v>
      </c>
      <c r="D442" s="54">
        <v>10848976</v>
      </c>
      <c r="E442" s="55">
        <v>9773852.25</v>
      </c>
      <c r="F442" s="59">
        <v>1075123.75</v>
      </c>
      <c r="G442" s="56">
        <f t="shared" si="74"/>
        <v>0.110000000255785</v>
      </c>
      <c r="H442" s="57">
        <v>43105</v>
      </c>
      <c r="I442" s="57">
        <v>43108</v>
      </c>
      <c r="J442" s="45" t="s">
        <v>16</v>
      </c>
      <c r="K442" s="60" t="s">
        <v>549</v>
      </c>
      <c r="L442" s="60" t="s">
        <v>550</v>
      </c>
      <c r="M442" s="62">
        <f t="shared" ca="1" si="75"/>
        <v>1123</v>
      </c>
    </row>
    <row r="443" spans="1:13" s="50" customFormat="1" ht="23.1" hidden="1" customHeight="1">
      <c r="A443" s="51">
        <v>441</v>
      </c>
      <c r="B443" s="52" t="s">
        <v>567</v>
      </c>
      <c r="C443" s="53" t="s">
        <v>593</v>
      </c>
      <c r="D443" s="54">
        <v>4200</v>
      </c>
      <c r="E443" s="55">
        <v>3962.26</v>
      </c>
      <c r="F443" s="59">
        <v>237.74</v>
      </c>
      <c r="G443" s="56">
        <f t="shared" si="74"/>
        <v>6.0001110477353799E-2</v>
      </c>
      <c r="H443" s="57">
        <v>43073</v>
      </c>
      <c r="I443" s="57">
        <v>43108</v>
      </c>
      <c r="J443" s="45" t="s">
        <v>16</v>
      </c>
      <c r="K443" s="60" t="s">
        <v>549</v>
      </c>
      <c r="L443" s="60" t="s">
        <v>550</v>
      </c>
      <c r="M443" s="62">
        <f t="shared" ca="1" si="75"/>
        <v>1155</v>
      </c>
    </row>
    <row r="444" spans="1:13" s="50" customFormat="1" ht="23.1" hidden="1" customHeight="1">
      <c r="A444" s="51">
        <v>442</v>
      </c>
      <c r="B444" s="52" t="s">
        <v>161</v>
      </c>
      <c r="C444" s="53" t="s">
        <v>594</v>
      </c>
      <c r="D444" s="54">
        <v>19194.8</v>
      </c>
      <c r="E444" s="54">
        <v>16405.82</v>
      </c>
      <c r="F444" s="59">
        <v>2788.98</v>
      </c>
      <c r="G444" s="56">
        <f t="shared" si="74"/>
        <v>0.16999942703260201</v>
      </c>
      <c r="H444" s="57">
        <v>43088</v>
      </c>
      <c r="I444" s="57">
        <v>43108</v>
      </c>
      <c r="J444" s="45" t="s">
        <v>16</v>
      </c>
      <c r="K444" s="60" t="s">
        <v>595</v>
      </c>
      <c r="L444" s="60" t="s">
        <v>596</v>
      </c>
      <c r="M444" s="62">
        <f t="shared" ca="1" si="75"/>
        <v>1140</v>
      </c>
    </row>
    <row r="445" spans="1:13" s="50" customFormat="1" ht="23.1" hidden="1" customHeight="1">
      <c r="A445" s="51">
        <v>443</v>
      </c>
      <c r="B445" s="52" t="s">
        <v>597</v>
      </c>
      <c r="C445" s="53" t="s">
        <v>598</v>
      </c>
      <c r="D445" s="54">
        <v>3100</v>
      </c>
      <c r="E445" s="55">
        <v>3009.71</v>
      </c>
      <c r="F445" s="59">
        <v>90.29</v>
      </c>
      <c r="G445" s="56">
        <f t="shared" ref="G445:G452" si="76">F445/E445</f>
        <v>2.99995680646973E-2</v>
      </c>
      <c r="H445" s="57">
        <v>43104</v>
      </c>
      <c r="I445" s="57">
        <v>43108</v>
      </c>
      <c r="J445" s="45" t="s">
        <v>16</v>
      </c>
      <c r="K445" s="60" t="s">
        <v>549</v>
      </c>
      <c r="L445" s="60" t="s">
        <v>550</v>
      </c>
      <c r="M445" s="62">
        <f t="shared" ca="1" si="75"/>
        <v>1124</v>
      </c>
    </row>
    <row r="446" spans="1:13" s="50" customFormat="1" ht="23.1" hidden="1" customHeight="1">
      <c r="A446" s="51">
        <v>444</v>
      </c>
      <c r="B446" s="52" t="s">
        <v>58</v>
      </c>
      <c r="C446" s="53" t="s">
        <v>599</v>
      </c>
      <c r="D446" s="54">
        <v>-6000</v>
      </c>
      <c r="E446" s="54">
        <v>-5825.24</v>
      </c>
      <c r="F446" s="58">
        <v>-174.76</v>
      </c>
      <c r="G446" s="56">
        <f t="shared" si="76"/>
        <v>3.0000480666891E-2</v>
      </c>
      <c r="H446" s="57">
        <v>43098</v>
      </c>
      <c r="I446" s="57">
        <v>43108</v>
      </c>
      <c r="J446" s="45"/>
      <c r="K446" s="60" t="s">
        <v>266</v>
      </c>
      <c r="L446" s="60" t="s">
        <v>600</v>
      </c>
      <c r="M446" s="62">
        <f t="shared" ca="1" si="75"/>
        <v>1130</v>
      </c>
    </row>
    <row r="447" spans="1:13" s="50" customFormat="1" ht="23.1" hidden="1" customHeight="1">
      <c r="A447" s="51">
        <v>445</v>
      </c>
      <c r="B447" s="52" t="s">
        <v>370</v>
      </c>
      <c r="C447" s="53" t="s">
        <v>601</v>
      </c>
      <c r="D447" s="54">
        <v>40800</v>
      </c>
      <c r="E447" s="55">
        <v>39611.65</v>
      </c>
      <c r="F447" s="59">
        <v>1188.3499999999999</v>
      </c>
      <c r="G447" s="56">
        <f t="shared" si="76"/>
        <v>3.0000012622549199E-2</v>
      </c>
      <c r="H447" s="57">
        <v>43105</v>
      </c>
      <c r="I447" s="57">
        <v>43108</v>
      </c>
      <c r="J447" s="45" t="s">
        <v>16</v>
      </c>
      <c r="K447" s="60" t="s">
        <v>549</v>
      </c>
      <c r="L447" s="60" t="s">
        <v>550</v>
      </c>
      <c r="M447" s="62">
        <f t="shared" ca="1" si="75"/>
        <v>1123</v>
      </c>
    </row>
    <row r="448" spans="1:13" s="50" customFormat="1" ht="23.1" hidden="1" customHeight="1">
      <c r="A448" s="51">
        <v>446</v>
      </c>
      <c r="B448" s="52" t="s">
        <v>370</v>
      </c>
      <c r="C448" s="53" t="s">
        <v>602</v>
      </c>
      <c r="D448" s="54">
        <v>34800</v>
      </c>
      <c r="E448" s="55">
        <v>33786.410000000003</v>
      </c>
      <c r="F448" s="59">
        <v>1013.59</v>
      </c>
      <c r="G448" s="56">
        <f t="shared" si="76"/>
        <v>2.9999931925291899E-2</v>
      </c>
      <c r="H448" s="57">
        <v>43105</v>
      </c>
      <c r="I448" s="57">
        <v>43108</v>
      </c>
      <c r="J448" s="45" t="s">
        <v>16</v>
      </c>
      <c r="K448" s="60" t="s">
        <v>549</v>
      </c>
      <c r="L448" s="60" t="s">
        <v>550</v>
      </c>
      <c r="M448" s="62">
        <f t="shared" ca="1" si="75"/>
        <v>1123</v>
      </c>
    </row>
    <row r="449" spans="1:13" s="50" customFormat="1" ht="23.1" hidden="1" customHeight="1">
      <c r="A449" s="51">
        <v>447</v>
      </c>
      <c r="B449" s="52" t="s">
        <v>370</v>
      </c>
      <c r="C449" s="53" t="s">
        <v>603</v>
      </c>
      <c r="D449" s="54">
        <v>18000</v>
      </c>
      <c r="E449" s="55">
        <v>17475.73</v>
      </c>
      <c r="F449" s="59">
        <v>524.27</v>
      </c>
      <c r="G449" s="56">
        <f t="shared" si="76"/>
        <v>2.9999891277789299E-2</v>
      </c>
      <c r="H449" s="57">
        <v>43105</v>
      </c>
      <c r="I449" s="57">
        <v>43108</v>
      </c>
      <c r="J449" s="45" t="s">
        <v>16</v>
      </c>
      <c r="K449" s="60" t="s">
        <v>549</v>
      </c>
      <c r="L449" s="60" t="s">
        <v>550</v>
      </c>
      <c r="M449" s="62">
        <f t="shared" ref="M449:M457" ca="1" si="77">DATE(YEAR(NOW()),MONTH(NOW()),DAY(NOW()))-H449</f>
        <v>1123</v>
      </c>
    </row>
    <row r="450" spans="1:13" s="50" customFormat="1" ht="23.1" hidden="1" customHeight="1">
      <c r="A450" s="51">
        <v>448</v>
      </c>
      <c r="B450" s="52" t="s">
        <v>604</v>
      </c>
      <c r="C450" s="53" t="s">
        <v>605</v>
      </c>
      <c r="D450" s="54">
        <v>3987.2</v>
      </c>
      <c r="E450" s="55">
        <v>3407.86</v>
      </c>
      <c r="F450" s="59">
        <v>579.34</v>
      </c>
      <c r="G450" s="56">
        <f t="shared" si="76"/>
        <v>0.17000111506928101</v>
      </c>
      <c r="H450" s="57">
        <v>43110</v>
      </c>
      <c r="I450" s="57">
        <v>43110</v>
      </c>
      <c r="J450" s="45" t="s">
        <v>16</v>
      </c>
      <c r="K450" s="60" t="s">
        <v>549</v>
      </c>
      <c r="L450" s="60" t="s">
        <v>550</v>
      </c>
      <c r="M450" s="62">
        <f t="shared" ca="1" si="77"/>
        <v>1118</v>
      </c>
    </row>
    <row r="451" spans="1:13" s="50" customFormat="1" ht="23.1" hidden="1" customHeight="1">
      <c r="A451" s="51">
        <v>449</v>
      </c>
      <c r="B451" s="52" t="s">
        <v>29</v>
      </c>
      <c r="C451" s="53" t="s">
        <v>606</v>
      </c>
      <c r="D451" s="54">
        <v>590</v>
      </c>
      <c r="E451" s="55">
        <v>504.27</v>
      </c>
      <c r="F451" s="59">
        <v>85.73</v>
      </c>
      <c r="G451" s="56">
        <f t="shared" si="76"/>
        <v>0.17000813056497499</v>
      </c>
      <c r="H451" s="57">
        <v>43117</v>
      </c>
      <c r="I451" s="57">
        <v>43117</v>
      </c>
      <c r="J451" s="45" t="s">
        <v>16</v>
      </c>
      <c r="K451" s="60" t="s">
        <v>549</v>
      </c>
      <c r="L451" s="60" t="s">
        <v>550</v>
      </c>
      <c r="M451" s="62">
        <f t="shared" ca="1" si="77"/>
        <v>1111</v>
      </c>
    </row>
    <row r="452" spans="1:13" s="50" customFormat="1" ht="23.1" hidden="1" customHeight="1">
      <c r="A452" s="51">
        <v>450</v>
      </c>
      <c r="B452" s="52" t="s">
        <v>114</v>
      </c>
      <c r="C452" s="53" t="s">
        <v>607</v>
      </c>
      <c r="D452" s="54">
        <v>350</v>
      </c>
      <c r="E452" s="54">
        <v>330.19</v>
      </c>
      <c r="F452" s="59">
        <v>19.809999999999999</v>
      </c>
      <c r="G452" s="56">
        <f t="shared" si="76"/>
        <v>5.9995760016959901E-2</v>
      </c>
      <c r="H452" s="57">
        <v>43105</v>
      </c>
      <c r="I452" s="57">
        <v>43119</v>
      </c>
      <c r="J452" s="45" t="s">
        <v>16</v>
      </c>
      <c r="K452" s="60" t="s">
        <v>595</v>
      </c>
      <c r="L452" s="60" t="s">
        <v>596</v>
      </c>
      <c r="M452" s="62">
        <f t="shared" ca="1" si="77"/>
        <v>1123</v>
      </c>
    </row>
    <row r="453" spans="1:13" s="50" customFormat="1" ht="23.1" hidden="1" customHeight="1">
      <c r="A453" s="51">
        <v>451</v>
      </c>
      <c r="B453" s="52" t="s">
        <v>608</v>
      </c>
      <c r="C453" s="53" t="s">
        <v>609</v>
      </c>
      <c r="D453" s="54">
        <v>600</v>
      </c>
      <c r="E453" s="54">
        <v>512.82000000000005</v>
      </c>
      <c r="F453" s="59">
        <v>87.18</v>
      </c>
      <c r="G453" s="56">
        <f t="shared" ref="G453:G459" si="78">F453/E453</f>
        <v>0.17000117000116999</v>
      </c>
      <c r="H453" s="57">
        <v>43117</v>
      </c>
      <c r="I453" s="57">
        <v>43119</v>
      </c>
      <c r="J453" s="45" t="s">
        <v>16</v>
      </c>
      <c r="K453" s="60" t="s">
        <v>595</v>
      </c>
      <c r="L453" s="60" t="s">
        <v>596</v>
      </c>
      <c r="M453" s="62">
        <f t="shared" ca="1" si="77"/>
        <v>1111</v>
      </c>
    </row>
    <row r="454" spans="1:13" s="50" customFormat="1" ht="23.1" hidden="1" customHeight="1">
      <c r="A454" s="51">
        <v>452</v>
      </c>
      <c r="B454" s="52" t="s">
        <v>474</v>
      </c>
      <c r="C454" s="53" t="s">
        <v>610</v>
      </c>
      <c r="D454" s="54">
        <v>3400</v>
      </c>
      <c r="E454" s="55">
        <v>3238.1</v>
      </c>
      <c r="F454" s="59">
        <v>161.9</v>
      </c>
      <c r="G454" s="56">
        <f t="shared" si="78"/>
        <v>4.9998455884623698E-2</v>
      </c>
      <c r="H454" s="57">
        <v>43115</v>
      </c>
      <c r="I454" s="57">
        <v>43119</v>
      </c>
      <c r="J454" s="45" t="s">
        <v>16</v>
      </c>
      <c r="K454" s="60" t="s">
        <v>549</v>
      </c>
      <c r="L454" s="60" t="s">
        <v>550</v>
      </c>
      <c r="M454" s="62">
        <f t="shared" ca="1" si="77"/>
        <v>1113</v>
      </c>
    </row>
    <row r="455" spans="1:13" s="50" customFormat="1" ht="23.1" hidden="1" customHeight="1">
      <c r="A455" s="51">
        <v>453</v>
      </c>
      <c r="B455" s="52" t="s">
        <v>520</v>
      </c>
      <c r="C455" s="53" t="s">
        <v>611</v>
      </c>
      <c r="D455" s="54">
        <v>9745.2000000000007</v>
      </c>
      <c r="E455" s="55">
        <v>8329.23</v>
      </c>
      <c r="F455" s="59">
        <v>1415.97</v>
      </c>
      <c r="G455" s="56">
        <f t="shared" si="78"/>
        <v>0.17000010805320501</v>
      </c>
      <c r="H455" s="57">
        <v>43116</v>
      </c>
      <c r="I455" s="57">
        <v>43119</v>
      </c>
      <c r="J455" s="45" t="s">
        <v>16</v>
      </c>
      <c r="K455" s="60" t="s">
        <v>549</v>
      </c>
      <c r="L455" s="60" t="s">
        <v>550</v>
      </c>
      <c r="M455" s="62">
        <f t="shared" ca="1" si="77"/>
        <v>1112</v>
      </c>
    </row>
    <row r="456" spans="1:13" s="50" customFormat="1" ht="23.1" hidden="1" customHeight="1">
      <c r="A456" s="51">
        <v>454</v>
      </c>
      <c r="B456" s="52" t="s">
        <v>520</v>
      </c>
      <c r="C456" s="53" t="s">
        <v>612</v>
      </c>
      <c r="D456" s="54">
        <v>900</v>
      </c>
      <c r="E456" s="55">
        <v>849.06</v>
      </c>
      <c r="F456" s="59">
        <v>50.94</v>
      </c>
      <c r="G456" s="56">
        <f t="shared" si="78"/>
        <v>5.9995760016959901E-2</v>
      </c>
      <c r="H456" s="57">
        <v>43116</v>
      </c>
      <c r="I456" s="57">
        <v>43119</v>
      </c>
      <c r="J456" s="45" t="s">
        <v>16</v>
      </c>
      <c r="K456" s="60" t="s">
        <v>549</v>
      </c>
      <c r="L456" s="60" t="s">
        <v>550</v>
      </c>
      <c r="M456" s="62">
        <f t="shared" ca="1" si="77"/>
        <v>1112</v>
      </c>
    </row>
    <row r="457" spans="1:13" s="50" customFormat="1" ht="23.1" hidden="1" customHeight="1">
      <c r="A457" s="51">
        <v>455</v>
      </c>
      <c r="B457" s="52" t="s">
        <v>239</v>
      </c>
      <c r="C457" s="53" t="s">
        <v>613</v>
      </c>
      <c r="D457" s="54">
        <v>199</v>
      </c>
      <c r="E457" s="55">
        <v>170.09</v>
      </c>
      <c r="F457" s="59">
        <v>28.91</v>
      </c>
      <c r="G457" s="56">
        <f t="shared" si="78"/>
        <v>0.16996884002586901</v>
      </c>
      <c r="H457" s="57">
        <v>43118</v>
      </c>
      <c r="I457" s="57">
        <v>43122</v>
      </c>
      <c r="J457" s="45" t="s">
        <v>16</v>
      </c>
      <c r="K457" s="60" t="s">
        <v>549</v>
      </c>
      <c r="L457" s="60" t="s">
        <v>550</v>
      </c>
      <c r="M457" s="62">
        <f t="shared" ca="1" si="77"/>
        <v>1110</v>
      </c>
    </row>
    <row r="458" spans="1:13" s="50" customFormat="1" ht="23.1" hidden="1" customHeight="1">
      <c r="A458" s="51">
        <v>456</v>
      </c>
      <c r="B458" s="52" t="s">
        <v>35</v>
      </c>
      <c r="C458" s="53" t="s">
        <v>614</v>
      </c>
      <c r="D458" s="54">
        <v>10655.54</v>
      </c>
      <c r="E458" s="55">
        <v>10345.18</v>
      </c>
      <c r="F458" s="59">
        <v>310.36</v>
      </c>
      <c r="G458" s="56">
        <f t="shared" si="78"/>
        <v>3.0000444651518899E-2</v>
      </c>
      <c r="H458" s="57">
        <v>43123</v>
      </c>
      <c r="I458" s="57">
        <v>43123</v>
      </c>
      <c r="J458" s="45" t="s">
        <v>16</v>
      </c>
      <c r="K458" s="60" t="s">
        <v>549</v>
      </c>
      <c r="L458" s="60" t="s">
        <v>550</v>
      </c>
      <c r="M458" s="62">
        <f t="shared" ref="M458:M464" ca="1" si="79">DATE(YEAR(NOW()),MONTH(NOW()),DAY(NOW()))-H458</f>
        <v>1105</v>
      </c>
    </row>
    <row r="459" spans="1:13" s="50" customFormat="1" ht="23.1" hidden="1" customHeight="1">
      <c r="A459" s="51">
        <v>457</v>
      </c>
      <c r="B459" s="52" t="s">
        <v>51</v>
      </c>
      <c r="C459" s="53" t="s">
        <v>615</v>
      </c>
      <c r="D459" s="54">
        <v>40858.699999999997</v>
      </c>
      <c r="E459" s="55">
        <v>34921.97</v>
      </c>
      <c r="F459" s="59">
        <v>5936.73</v>
      </c>
      <c r="G459" s="56">
        <f t="shared" si="78"/>
        <v>0.16999985968718301</v>
      </c>
      <c r="H459" s="57">
        <v>43124</v>
      </c>
      <c r="I459" s="57">
        <v>43124</v>
      </c>
      <c r="J459" s="45" t="s">
        <v>16</v>
      </c>
      <c r="K459" s="60" t="s">
        <v>549</v>
      </c>
      <c r="L459" s="60" t="s">
        <v>550</v>
      </c>
      <c r="M459" s="62">
        <f t="shared" ca="1" si="79"/>
        <v>1104</v>
      </c>
    </row>
    <row r="460" spans="1:13" s="50" customFormat="1" ht="23.1" hidden="1" customHeight="1">
      <c r="A460" s="51">
        <v>458</v>
      </c>
      <c r="B460" s="52" t="s">
        <v>239</v>
      </c>
      <c r="C460" s="53" t="s">
        <v>616</v>
      </c>
      <c r="D460" s="54">
        <v>5157</v>
      </c>
      <c r="E460" s="55">
        <v>4407.6899999999996</v>
      </c>
      <c r="F460" s="158">
        <v>749.31</v>
      </c>
      <c r="G460" s="56">
        <f t="shared" ref="G460:G470" si="80">F460/E460</f>
        <v>0.17000061256576601</v>
      </c>
      <c r="H460" s="57">
        <v>43123</v>
      </c>
      <c r="I460" s="57">
        <v>43126</v>
      </c>
      <c r="J460" s="45" t="s">
        <v>16</v>
      </c>
      <c r="K460" s="60" t="s">
        <v>549</v>
      </c>
      <c r="L460" s="60" t="s">
        <v>550</v>
      </c>
      <c r="M460" s="62">
        <f t="shared" ca="1" si="79"/>
        <v>1105</v>
      </c>
    </row>
    <row r="461" spans="1:13" s="50" customFormat="1" ht="23.1" hidden="1" customHeight="1">
      <c r="A461" s="51">
        <v>459</v>
      </c>
      <c r="B461" s="52" t="s">
        <v>239</v>
      </c>
      <c r="C461" s="53" t="s">
        <v>617</v>
      </c>
      <c r="D461" s="54">
        <v>6760</v>
      </c>
      <c r="E461" s="55">
        <v>5777.78</v>
      </c>
      <c r="F461" s="158">
        <v>982.22</v>
      </c>
      <c r="G461" s="56">
        <f t="shared" si="80"/>
        <v>0.169999550000173</v>
      </c>
      <c r="H461" s="57">
        <v>43123</v>
      </c>
      <c r="I461" s="57">
        <v>43126</v>
      </c>
      <c r="J461" s="45" t="s">
        <v>16</v>
      </c>
      <c r="K461" s="60" t="s">
        <v>549</v>
      </c>
      <c r="L461" s="60" t="s">
        <v>550</v>
      </c>
      <c r="M461" s="62">
        <f t="shared" ca="1" si="79"/>
        <v>1105</v>
      </c>
    </row>
    <row r="462" spans="1:13" s="50" customFormat="1" ht="23.1" hidden="1" customHeight="1">
      <c r="A462" s="51">
        <v>460</v>
      </c>
      <c r="B462" s="52" t="s">
        <v>239</v>
      </c>
      <c r="C462" s="53" t="s">
        <v>618</v>
      </c>
      <c r="D462" s="54">
        <v>916</v>
      </c>
      <c r="E462" s="55">
        <v>782.91</v>
      </c>
      <c r="F462" s="158">
        <v>133.09</v>
      </c>
      <c r="G462" s="56">
        <f t="shared" si="80"/>
        <v>0.16999399675569399</v>
      </c>
      <c r="H462" s="57">
        <v>43123</v>
      </c>
      <c r="I462" s="57">
        <v>43126</v>
      </c>
      <c r="J462" s="45" t="s">
        <v>16</v>
      </c>
      <c r="K462" s="60" t="s">
        <v>549</v>
      </c>
      <c r="L462" s="60" t="s">
        <v>550</v>
      </c>
      <c r="M462" s="62">
        <f t="shared" ca="1" si="79"/>
        <v>1105</v>
      </c>
    </row>
    <row r="463" spans="1:13" s="50" customFormat="1" ht="23.1" hidden="1" customHeight="1">
      <c r="A463" s="51">
        <v>461</v>
      </c>
      <c r="B463" s="52" t="s">
        <v>239</v>
      </c>
      <c r="C463" s="53" t="s">
        <v>619</v>
      </c>
      <c r="D463" s="54">
        <v>3872</v>
      </c>
      <c r="E463" s="55">
        <v>3309.4</v>
      </c>
      <c r="F463" s="158">
        <v>562.6</v>
      </c>
      <c r="G463" s="56">
        <f t="shared" si="80"/>
        <v>0.17000060433915501</v>
      </c>
      <c r="H463" s="57">
        <v>43123</v>
      </c>
      <c r="I463" s="57">
        <v>43126</v>
      </c>
      <c r="J463" s="45" t="s">
        <v>16</v>
      </c>
      <c r="K463" s="60" t="s">
        <v>549</v>
      </c>
      <c r="L463" s="60" t="s">
        <v>550</v>
      </c>
      <c r="M463" s="62">
        <f t="shared" ca="1" si="79"/>
        <v>1105</v>
      </c>
    </row>
    <row r="464" spans="1:13" s="50" customFormat="1" ht="23.1" hidden="1" customHeight="1">
      <c r="A464" s="51">
        <v>462</v>
      </c>
      <c r="B464" s="52" t="s">
        <v>239</v>
      </c>
      <c r="C464" s="53" t="s">
        <v>620</v>
      </c>
      <c r="D464" s="54">
        <v>1781</v>
      </c>
      <c r="E464" s="55">
        <v>1522.22</v>
      </c>
      <c r="F464" s="158">
        <v>258.77999999999997</v>
      </c>
      <c r="G464" s="56">
        <f t="shared" si="80"/>
        <v>0.17000170803169101</v>
      </c>
      <c r="H464" s="57">
        <v>43123</v>
      </c>
      <c r="I464" s="57">
        <v>43126</v>
      </c>
      <c r="J464" s="45" t="s">
        <v>16</v>
      </c>
      <c r="K464" s="60" t="s">
        <v>549</v>
      </c>
      <c r="L464" s="60" t="s">
        <v>550</v>
      </c>
      <c r="M464" s="62">
        <f t="shared" ca="1" si="79"/>
        <v>1105</v>
      </c>
    </row>
    <row r="465" spans="1:13" s="50" customFormat="1" ht="23.1" hidden="1" customHeight="1">
      <c r="A465" s="51">
        <v>463</v>
      </c>
      <c r="B465" s="52" t="s">
        <v>239</v>
      </c>
      <c r="C465" s="53" t="s">
        <v>621</v>
      </c>
      <c r="D465" s="54">
        <v>150</v>
      </c>
      <c r="E465" s="55">
        <v>128.21</v>
      </c>
      <c r="F465" s="59">
        <v>21.79</v>
      </c>
      <c r="G465" s="56">
        <f t="shared" si="80"/>
        <v>0.16995554168941601</v>
      </c>
      <c r="H465" s="57">
        <v>43123</v>
      </c>
      <c r="I465" s="57">
        <v>43126</v>
      </c>
      <c r="J465" s="45" t="s">
        <v>16</v>
      </c>
      <c r="K465" s="60" t="s">
        <v>549</v>
      </c>
      <c r="L465" s="60" t="s">
        <v>550</v>
      </c>
      <c r="M465" s="62">
        <f t="shared" ref="M465:M479" ca="1" si="81">DATE(YEAR(NOW()),MONTH(NOW()),DAY(NOW()))-H465</f>
        <v>1105</v>
      </c>
    </row>
    <row r="466" spans="1:13" s="50" customFormat="1" ht="23.1" hidden="1" customHeight="1">
      <c r="A466" s="51">
        <v>464</v>
      </c>
      <c r="B466" s="52" t="s">
        <v>239</v>
      </c>
      <c r="C466" s="53" t="s">
        <v>622</v>
      </c>
      <c r="D466" s="54">
        <v>18.899999999999999</v>
      </c>
      <c r="E466" s="55">
        <v>16.149999999999999</v>
      </c>
      <c r="F466" s="59">
        <v>2.75</v>
      </c>
      <c r="G466" s="56">
        <f t="shared" si="80"/>
        <v>0.17027863777089799</v>
      </c>
      <c r="H466" s="57">
        <v>43123</v>
      </c>
      <c r="I466" s="57">
        <v>43126</v>
      </c>
      <c r="J466" s="45" t="s">
        <v>16</v>
      </c>
      <c r="K466" s="60" t="s">
        <v>549</v>
      </c>
      <c r="L466" s="60" t="s">
        <v>550</v>
      </c>
      <c r="M466" s="62">
        <f t="shared" ca="1" si="81"/>
        <v>1105</v>
      </c>
    </row>
    <row r="467" spans="1:13" s="50" customFormat="1" ht="23.1" hidden="1" customHeight="1">
      <c r="A467" s="51">
        <v>465</v>
      </c>
      <c r="B467" s="52" t="s">
        <v>239</v>
      </c>
      <c r="C467" s="53" t="s">
        <v>623</v>
      </c>
      <c r="D467" s="54">
        <v>1090.9000000000001</v>
      </c>
      <c r="E467" s="55">
        <v>932.39</v>
      </c>
      <c r="F467" s="59">
        <v>158.51</v>
      </c>
      <c r="G467" s="56">
        <f t="shared" si="80"/>
        <v>0.170003968296528</v>
      </c>
      <c r="H467" s="57">
        <v>43123</v>
      </c>
      <c r="I467" s="57">
        <v>43126</v>
      </c>
      <c r="J467" s="45" t="s">
        <v>16</v>
      </c>
      <c r="K467" s="60" t="s">
        <v>549</v>
      </c>
      <c r="L467" s="60" t="s">
        <v>550</v>
      </c>
      <c r="M467" s="62">
        <f t="shared" ca="1" si="81"/>
        <v>1105</v>
      </c>
    </row>
    <row r="468" spans="1:13" s="50" customFormat="1" ht="23.1" hidden="1" customHeight="1">
      <c r="A468" s="51">
        <v>466</v>
      </c>
      <c r="B468" s="52" t="s">
        <v>239</v>
      </c>
      <c r="C468" s="53" t="s">
        <v>624</v>
      </c>
      <c r="D468" s="54">
        <v>358.9</v>
      </c>
      <c r="E468" s="55">
        <v>306.76</v>
      </c>
      <c r="F468" s="158">
        <v>52.14</v>
      </c>
      <c r="G468" s="56">
        <f t="shared" si="80"/>
        <v>0.169970009127657</v>
      </c>
      <c r="H468" s="57">
        <v>43123</v>
      </c>
      <c r="I468" s="57">
        <v>43126</v>
      </c>
      <c r="J468" s="45" t="s">
        <v>16</v>
      </c>
      <c r="K468" s="60" t="s">
        <v>549</v>
      </c>
      <c r="L468" s="60" t="s">
        <v>550</v>
      </c>
      <c r="M468" s="62">
        <f t="shared" ca="1" si="81"/>
        <v>1105</v>
      </c>
    </row>
    <row r="469" spans="1:13" s="50" customFormat="1" ht="23.1" hidden="1" customHeight="1">
      <c r="A469" s="51">
        <v>467</v>
      </c>
      <c r="B469" s="52" t="s">
        <v>239</v>
      </c>
      <c r="C469" s="53" t="s">
        <v>625</v>
      </c>
      <c r="D469" s="54">
        <v>222.5</v>
      </c>
      <c r="E469" s="55">
        <v>190.18</v>
      </c>
      <c r="F469" s="59">
        <v>32.32</v>
      </c>
      <c r="G469" s="56">
        <f t="shared" si="80"/>
        <v>0.16994426332947701</v>
      </c>
      <c r="H469" s="57">
        <v>43123</v>
      </c>
      <c r="I469" s="57">
        <v>43126</v>
      </c>
      <c r="J469" s="45" t="s">
        <v>16</v>
      </c>
      <c r="K469" s="60" t="s">
        <v>549</v>
      </c>
      <c r="L469" s="60" t="s">
        <v>550</v>
      </c>
      <c r="M469" s="62">
        <f t="shared" ca="1" si="81"/>
        <v>1105</v>
      </c>
    </row>
    <row r="470" spans="1:13" s="50" customFormat="1" ht="23.1" hidden="1" customHeight="1">
      <c r="A470" s="51">
        <v>468</v>
      </c>
      <c r="B470" s="52" t="s">
        <v>239</v>
      </c>
      <c r="C470" s="53" t="s">
        <v>626</v>
      </c>
      <c r="D470" s="54">
        <v>119.5</v>
      </c>
      <c r="E470" s="55">
        <v>102.13</v>
      </c>
      <c r="F470" s="59">
        <v>17.37</v>
      </c>
      <c r="G470" s="56">
        <f t="shared" si="80"/>
        <v>0.17007735239400801</v>
      </c>
      <c r="H470" s="57">
        <v>43123</v>
      </c>
      <c r="I470" s="57">
        <v>43126</v>
      </c>
      <c r="J470" s="45" t="s">
        <v>16</v>
      </c>
      <c r="K470" s="60" t="s">
        <v>549</v>
      </c>
      <c r="L470" s="60" t="s">
        <v>550</v>
      </c>
      <c r="M470" s="62">
        <f t="shared" ca="1" si="81"/>
        <v>1105</v>
      </c>
    </row>
    <row r="471" spans="1:13" s="50" customFormat="1" ht="23.1" hidden="1" customHeight="1">
      <c r="A471" s="51">
        <v>469</v>
      </c>
      <c r="B471" s="52" t="s">
        <v>239</v>
      </c>
      <c r="C471" s="53" t="s">
        <v>627</v>
      </c>
      <c r="D471" s="54">
        <v>1475.8</v>
      </c>
      <c r="E471" s="55">
        <v>1261.3599999999999</v>
      </c>
      <c r="F471" s="59">
        <v>214.44</v>
      </c>
      <c r="G471" s="56">
        <f t="shared" ref="G471:G478" si="82">F471/E471</f>
        <v>0.17000697659668901</v>
      </c>
      <c r="H471" s="57">
        <v>43123</v>
      </c>
      <c r="I471" s="57">
        <v>43126</v>
      </c>
      <c r="J471" s="45" t="s">
        <v>16</v>
      </c>
      <c r="K471" s="60" t="s">
        <v>549</v>
      </c>
      <c r="L471" s="60" t="s">
        <v>550</v>
      </c>
      <c r="M471" s="62">
        <f t="shared" ca="1" si="81"/>
        <v>1105</v>
      </c>
    </row>
    <row r="472" spans="1:13" s="50" customFormat="1" ht="23.1" hidden="1" customHeight="1">
      <c r="A472" s="51">
        <v>470</v>
      </c>
      <c r="B472" s="52" t="s">
        <v>239</v>
      </c>
      <c r="C472" s="53" t="s">
        <v>628</v>
      </c>
      <c r="D472" s="54">
        <v>807.1</v>
      </c>
      <c r="E472" s="55">
        <v>689.82</v>
      </c>
      <c r="F472" s="59">
        <v>117.28</v>
      </c>
      <c r="G472" s="56">
        <f t="shared" si="82"/>
        <v>0.17001536632744799</v>
      </c>
      <c r="H472" s="57">
        <v>43123</v>
      </c>
      <c r="I472" s="57">
        <v>43126</v>
      </c>
      <c r="J472" s="45" t="s">
        <v>16</v>
      </c>
      <c r="K472" s="60" t="s">
        <v>549</v>
      </c>
      <c r="L472" s="60" t="s">
        <v>550</v>
      </c>
      <c r="M472" s="62">
        <f t="shared" ca="1" si="81"/>
        <v>1105</v>
      </c>
    </row>
    <row r="473" spans="1:13" s="50" customFormat="1" ht="23.1" hidden="1" customHeight="1">
      <c r="A473" s="51">
        <v>471</v>
      </c>
      <c r="B473" s="52" t="s">
        <v>239</v>
      </c>
      <c r="C473" s="53" t="s">
        <v>629</v>
      </c>
      <c r="D473" s="54">
        <v>109.3</v>
      </c>
      <c r="E473" s="55">
        <v>93.41</v>
      </c>
      <c r="F473" s="158">
        <v>15.89</v>
      </c>
      <c r="G473" s="56">
        <f t="shared" si="82"/>
        <v>0.17011026656674899</v>
      </c>
      <c r="H473" s="57">
        <v>43123</v>
      </c>
      <c r="I473" s="57">
        <v>43126</v>
      </c>
      <c r="J473" s="45" t="s">
        <v>16</v>
      </c>
      <c r="K473" s="60" t="s">
        <v>549</v>
      </c>
      <c r="L473" s="60" t="s">
        <v>550</v>
      </c>
      <c r="M473" s="62">
        <f t="shared" ca="1" si="81"/>
        <v>1105</v>
      </c>
    </row>
    <row r="474" spans="1:13" s="50" customFormat="1" ht="23.1" hidden="1" customHeight="1">
      <c r="A474" s="51">
        <v>472</v>
      </c>
      <c r="B474" s="52" t="s">
        <v>239</v>
      </c>
      <c r="C474" s="53" t="s">
        <v>630</v>
      </c>
      <c r="D474" s="54">
        <v>313.89999999999998</v>
      </c>
      <c r="E474" s="55">
        <v>268.3</v>
      </c>
      <c r="F474" s="158">
        <v>45.6</v>
      </c>
      <c r="G474" s="56">
        <f t="shared" si="82"/>
        <v>0.16995900111815099</v>
      </c>
      <c r="H474" s="57">
        <v>43123</v>
      </c>
      <c r="I474" s="57">
        <v>43126</v>
      </c>
      <c r="J474" s="45" t="s">
        <v>16</v>
      </c>
      <c r="K474" s="60" t="s">
        <v>549</v>
      </c>
      <c r="L474" s="60" t="s">
        <v>550</v>
      </c>
      <c r="M474" s="62">
        <f t="shared" ca="1" si="81"/>
        <v>1105</v>
      </c>
    </row>
    <row r="475" spans="1:13" s="50" customFormat="1" ht="23.1" hidden="1" customHeight="1">
      <c r="A475" s="51">
        <v>473</v>
      </c>
      <c r="B475" s="52" t="s">
        <v>177</v>
      </c>
      <c r="C475" s="53" t="s">
        <v>631</v>
      </c>
      <c r="D475" s="54">
        <v>9688</v>
      </c>
      <c r="E475" s="55">
        <v>8280.34</v>
      </c>
      <c r="F475" s="158">
        <v>1407.66</v>
      </c>
      <c r="G475" s="56">
        <f t="shared" si="82"/>
        <v>0.17000026568957299</v>
      </c>
      <c r="H475" s="57">
        <v>43124</v>
      </c>
      <c r="I475" s="57">
        <v>43126</v>
      </c>
      <c r="J475" s="45" t="s">
        <v>16</v>
      </c>
      <c r="K475" s="60" t="s">
        <v>549</v>
      </c>
      <c r="L475" s="60" t="s">
        <v>550</v>
      </c>
      <c r="M475" s="62">
        <f t="shared" ca="1" si="81"/>
        <v>1104</v>
      </c>
    </row>
    <row r="476" spans="1:13" s="50" customFormat="1" ht="23.1" hidden="1" customHeight="1">
      <c r="A476" s="51">
        <v>474</v>
      </c>
      <c r="B476" s="52" t="s">
        <v>632</v>
      </c>
      <c r="C476" s="53" t="s">
        <v>633</v>
      </c>
      <c r="D476" s="54">
        <v>967</v>
      </c>
      <c r="E476" s="55">
        <v>912.26</v>
      </c>
      <c r="F476" s="59">
        <v>54.74</v>
      </c>
      <c r="G476" s="56">
        <f t="shared" si="82"/>
        <v>6.0004823186372298E-2</v>
      </c>
      <c r="H476" s="57">
        <v>43112</v>
      </c>
      <c r="I476" s="57">
        <v>43129</v>
      </c>
      <c r="J476" s="45" t="s">
        <v>16</v>
      </c>
      <c r="K476" s="60" t="s">
        <v>549</v>
      </c>
      <c r="L476" s="60" t="s">
        <v>550</v>
      </c>
      <c r="M476" s="62">
        <f t="shared" ca="1" si="81"/>
        <v>1116</v>
      </c>
    </row>
    <row r="477" spans="1:13" s="50" customFormat="1" ht="23.1" hidden="1" customHeight="1">
      <c r="A477" s="51">
        <v>475</v>
      </c>
      <c r="B477" s="52" t="s">
        <v>405</v>
      </c>
      <c r="C477" s="53" t="s">
        <v>634</v>
      </c>
      <c r="D477" s="54">
        <v>1282.5999999999999</v>
      </c>
      <c r="E477" s="55">
        <v>1210</v>
      </c>
      <c r="F477" s="59">
        <v>72.599999999999994</v>
      </c>
      <c r="G477" s="56">
        <f t="shared" si="82"/>
        <v>0.06</v>
      </c>
      <c r="H477" s="57">
        <v>43098</v>
      </c>
      <c r="I477" s="57">
        <v>43129</v>
      </c>
      <c r="J477" s="45" t="s">
        <v>16</v>
      </c>
      <c r="K477" s="60" t="s">
        <v>549</v>
      </c>
      <c r="L477" s="60" t="s">
        <v>550</v>
      </c>
      <c r="M477" s="62">
        <f t="shared" ca="1" si="81"/>
        <v>1130</v>
      </c>
    </row>
    <row r="478" spans="1:13" s="50" customFormat="1" ht="23.1" hidden="1" customHeight="1">
      <c r="A478" s="51">
        <v>476</v>
      </c>
      <c r="B478" s="52" t="s">
        <v>635</v>
      </c>
      <c r="C478" s="53" t="s">
        <v>636</v>
      </c>
      <c r="D478" s="54">
        <v>18600</v>
      </c>
      <c r="E478" s="54">
        <v>18058.25</v>
      </c>
      <c r="F478" s="59">
        <v>541.75</v>
      </c>
      <c r="G478" s="56">
        <f t="shared" si="82"/>
        <v>3.0000138440878801E-2</v>
      </c>
      <c r="H478" s="57">
        <v>43108</v>
      </c>
      <c r="I478" s="57">
        <v>43129</v>
      </c>
      <c r="J478" s="45" t="s">
        <v>16</v>
      </c>
      <c r="K478" s="60" t="s">
        <v>595</v>
      </c>
      <c r="L478" s="60" t="s">
        <v>596</v>
      </c>
      <c r="M478" s="62">
        <f t="shared" ca="1" si="81"/>
        <v>1120</v>
      </c>
    </row>
    <row r="479" spans="1:13" s="50" customFormat="1" ht="23.1" hidden="1" customHeight="1">
      <c r="A479" s="51">
        <v>477</v>
      </c>
      <c r="B479" s="52" t="s">
        <v>637</v>
      </c>
      <c r="C479" s="53" t="s">
        <v>638</v>
      </c>
      <c r="D479" s="54">
        <v>6500</v>
      </c>
      <c r="E479" s="54">
        <v>6132.08</v>
      </c>
      <c r="F479" s="158">
        <v>367.92</v>
      </c>
      <c r="G479" s="56">
        <f t="shared" ref="G479:G495" si="83">F479/E479</f>
        <v>5.9999217231347303E-2</v>
      </c>
      <c r="H479" s="57">
        <v>43131</v>
      </c>
      <c r="I479" s="57">
        <v>43132</v>
      </c>
      <c r="J479" s="45" t="s">
        <v>16</v>
      </c>
      <c r="K479" s="60" t="s">
        <v>595</v>
      </c>
      <c r="L479" s="60" t="s">
        <v>596</v>
      </c>
      <c r="M479" s="62">
        <f t="shared" ca="1" si="81"/>
        <v>1097</v>
      </c>
    </row>
    <row r="480" spans="1:13" s="50" customFormat="1" ht="23.1" hidden="1" customHeight="1">
      <c r="A480" s="51">
        <v>478</v>
      </c>
      <c r="B480" s="52" t="s">
        <v>520</v>
      </c>
      <c r="C480" s="53" t="s">
        <v>639</v>
      </c>
      <c r="D480" s="54">
        <v>11323.2</v>
      </c>
      <c r="E480" s="55">
        <v>9677.9500000000007</v>
      </c>
      <c r="F480" s="59">
        <v>1645.25</v>
      </c>
      <c r="G480" s="56">
        <f t="shared" si="83"/>
        <v>0.16999984500849899</v>
      </c>
      <c r="H480" s="57">
        <v>43129</v>
      </c>
      <c r="I480" s="57">
        <v>43132</v>
      </c>
      <c r="J480" s="45" t="s">
        <v>16</v>
      </c>
      <c r="K480" s="60" t="s">
        <v>549</v>
      </c>
      <c r="L480" s="60" t="s">
        <v>550</v>
      </c>
      <c r="M480" s="62">
        <f t="shared" ref="M480:M495" ca="1" si="84">DATE(YEAR(NOW()),MONTH(NOW()),DAY(NOW()))-H480</f>
        <v>1099</v>
      </c>
    </row>
    <row r="481" spans="1:13" s="50" customFormat="1" ht="23.1" hidden="1" customHeight="1">
      <c r="A481" s="51">
        <v>479</v>
      </c>
      <c r="B481" s="52" t="s">
        <v>640</v>
      </c>
      <c r="C481" s="53" t="s">
        <v>641</v>
      </c>
      <c r="D481" s="54">
        <v>2760</v>
      </c>
      <c r="E481" s="55">
        <v>2486.4899999999998</v>
      </c>
      <c r="F481" s="59">
        <v>273.51</v>
      </c>
      <c r="G481" s="56">
        <f t="shared" si="83"/>
        <v>0.109998431523955</v>
      </c>
      <c r="H481" s="57">
        <v>43130</v>
      </c>
      <c r="I481" s="57">
        <v>43132</v>
      </c>
      <c r="J481" s="45" t="s">
        <v>16</v>
      </c>
      <c r="K481" s="60" t="s">
        <v>549</v>
      </c>
      <c r="L481" s="60" t="s">
        <v>550</v>
      </c>
      <c r="M481" s="62">
        <f t="shared" ca="1" si="84"/>
        <v>1098</v>
      </c>
    </row>
    <row r="482" spans="1:13" s="50" customFormat="1" ht="23.1" hidden="1" customHeight="1">
      <c r="A482" s="51">
        <v>480</v>
      </c>
      <c r="B482" s="52" t="s">
        <v>356</v>
      </c>
      <c r="C482" s="53" t="s">
        <v>642</v>
      </c>
      <c r="D482" s="54">
        <v>549900</v>
      </c>
      <c r="E482" s="54">
        <v>533883.5</v>
      </c>
      <c r="F482" s="59">
        <v>16016.5</v>
      </c>
      <c r="G482" s="56">
        <f t="shared" si="83"/>
        <v>2.9999990634660901E-2</v>
      </c>
      <c r="H482" s="57">
        <v>43132</v>
      </c>
      <c r="I482" s="57">
        <v>43132</v>
      </c>
      <c r="J482" s="45" t="s">
        <v>16</v>
      </c>
      <c r="K482" s="60" t="s">
        <v>595</v>
      </c>
      <c r="L482" s="60" t="s">
        <v>596</v>
      </c>
      <c r="M482" s="62">
        <f t="shared" ca="1" si="84"/>
        <v>1096</v>
      </c>
    </row>
    <row r="483" spans="1:13" s="50" customFormat="1" ht="23.1" hidden="1" customHeight="1">
      <c r="A483" s="51">
        <v>481</v>
      </c>
      <c r="B483" s="52" t="s">
        <v>356</v>
      </c>
      <c r="C483" s="53" t="s">
        <v>643</v>
      </c>
      <c r="D483" s="54">
        <v>2886721.68</v>
      </c>
      <c r="E483" s="54">
        <v>2802642.41</v>
      </c>
      <c r="F483" s="59">
        <v>84079.27</v>
      </c>
      <c r="G483" s="56">
        <f t="shared" si="83"/>
        <v>2.9999999179345899E-2</v>
      </c>
      <c r="H483" s="57">
        <v>43132</v>
      </c>
      <c r="I483" s="57">
        <v>43132</v>
      </c>
      <c r="J483" s="45" t="s">
        <v>16</v>
      </c>
      <c r="K483" s="60" t="s">
        <v>595</v>
      </c>
      <c r="L483" s="60" t="s">
        <v>596</v>
      </c>
      <c r="M483" s="62">
        <f t="shared" ca="1" si="84"/>
        <v>1096</v>
      </c>
    </row>
    <row r="484" spans="1:13" s="50" customFormat="1" ht="23.1" hidden="1" customHeight="1">
      <c r="A484" s="51">
        <v>482</v>
      </c>
      <c r="B484" s="52" t="s">
        <v>644</v>
      </c>
      <c r="C484" s="53" t="s">
        <v>645</v>
      </c>
      <c r="D484" s="54">
        <v>32000</v>
      </c>
      <c r="E484" s="54">
        <v>30188.68</v>
      </c>
      <c r="F484" s="59">
        <v>1811.32</v>
      </c>
      <c r="G484" s="56">
        <f t="shared" si="83"/>
        <v>5.9999973500000699E-2</v>
      </c>
      <c r="H484" s="57">
        <v>43102</v>
      </c>
      <c r="I484" s="57">
        <v>43132</v>
      </c>
      <c r="J484" s="45" t="s">
        <v>16</v>
      </c>
      <c r="K484" s="60" t="s">
        <v>595</v>
      </c>
      <c r="L484" s="60" t="s">
        <v>596</v>
      </c>
      <c r="M484" s="62">
        <f t="shared" ca="1" si="84"/>
        <v>1126</v>
      </c>
    </row>
    <row r="485" spans="1:13" s="50" customFormat="1" ht="23.1" hidden="1" customHeight="1">
      <c r="A485" s="51">
        <v>483</v>
      </c>
      <c r="B485" s="52" t="s">
        <v>644</v>
      </c>
      <c r="C485" s="53" t="s">
        <v>646</v>
      </c>
      <c r="D485" s="54">
        <v>100000</v>
      </c>
      <c r="E485" s="54">
        <v>94339.62</v>
      </c>
      <c r="F485" s="59">
        <v>5660.38</v>
      </c>
      <c r="G485" s="56">
        <f t="shared" si="83"/>
        <v>6.0000029680000802E-2</v>
      </c>
      <c r="H485" s="57">
        <v>43102</v>
      </c>
      <c r="I485" s="57">
        <v>43132</v>
      </c>
      <c r="J485" s="45" t="s">
        <v>16</v>
      </c>
      <c r="K485" s="60" t="s">
        <v>595</v>
      </c>
      <c r="L485" s="60" t="s">
        <v>596</v>
      </c>
      <c r="M485" s="62">
        <f t="shared" ca="1" si="84"/>
        <v>1126</v>
      </c>
    </row>
    <row r="486" spans="1:13" s="50" customFormat="1" ht="23.1" hidden="1" customHeight="1">
      <c r="A486" s="51">
        <v>484</v>
      </c>
      <c r="B486" s="52" t="s">
        <v>27</v>
      </c>
      <c r="C486" s="53" t="s">
        <v>647</v>
      </c>
      <c r="D486" s="54">
        <v>121000</v>
      </c>
      <c r="E486" s="54">
        <v>114150.94</v>
      </c>
      <c r="F486" s="59">
        <v>6849.06</v>
      </c>
      <c r="G486" s="56">
        <f t="shared" si="83"/>
        <v>6.0000031537191002E-2</v>
      </c>
      <c r="H486" s="57">
        <v>43111</v>
      </c>
      <c r="I486" s="57">
        <v>43132</v>
      </c>
      <c r="J486" s="45" t="s">
        <v>16</v>
      </c>
      <c r="K486" s="60" t="s">
        <v>595</v>
      </c>
      <c r="L486" s="60" t="s">
        <v>596</v>
      </c>
      <c r="M486" s="62">
        <f t="shared" ca="1" si="84"/>
        <v>1117</v>
      </c>
    </row>
    <row r="487" spans="1:13" s="50" customFormat="1" ht="23.1" hidden="1" customHeight="1">
      <c r="A487" s="51">
        <v>485</v>
      </c>
      <c r="B487" s="52" t="s">
        <v>24</v>
      </c>
      <c r="C487" s="53" t="s">
        <v>648</v>
      </c>
      <c r="D487" s="54">
        <v>100000</v>
      </c>
      <c r="E487" s="54">
        <v>94339.62</v>
      </c>
      <c r="F487" s="59">
        <v>5660.38</v>
      </c>
      <c r="G487" s="56">
        <f t="shared" si="83"/>
        <v>6.0000029680000802E-2</v>
      </c>
      <c r="H487" s="57">
        <v>43126</v>
      </c>
      <c r="I487" s="57">
        <v>43132</v>
      </c>
      <c r="J487" s="45" t="s">
        <v>16</v>
      </c>
      <c r="K487" s="60" t="s">
        <v>595</v>
      </c>
      <c r="L487" s="60" t="s">
        <v>596</v>
      </c>
      <c r="M487" s="62">
        <f t="shared" ca="1" si="84"/>
        <v>1102</v>
      </c>
    </row>
    <row r="488" spans="1:13" s="50" customFormat="1" ht="23.1" hidden="1" customHeight="1">
      <c r="A488" s="51">
        <v>486</v>
      </c>
      <c r="B488" s="52" t="s">
        <v>24</v>
      </c>
      <c r="C488" s="53" t="s">
        <v>649</v>
      </c>
      <c r="D488" s="54">
        <v>62000</v>
      </c>
      <c r="E488" s="54">
        <v>58490.57</v>
      </c>
      <c r="F488" s="59">
        <v>3509.43</v>
      </c>
      <c r="G488" s="56">
        <f t="shared" si="83"/>
        <v>5.9999928193553299E-2</v>
      </c>
      <c r="H488" s="57">
        <v>43126</v>
      </c>
      <c r="I488" s="57">
        <v>43132</v>
      </c>
      <c r="J488" s="45" t="s">
        <v>16</v>
      </c>
      <c r="K488" s="60" t="s">
        <v>595</v>
      </c>
      <c r="L488" s="60" t="s">
        <v>596</v>
      </c>
      <c r="M488" s="62">
        <f t="shared" ca="1" si="84"/>
        <v>1102</v>
      </c>
    </row>
    <row r="489" spans="1:13" s="50" customFormat="1" ht="23.1" hidden="1" customHeight="1">
      <c r="A489" s="51">
        <v>487</v>
      </c>
      <c r="B489" s="52" t="s">
        <v>650</v>
      </c>
      <c r="C489" s="53" t="s">
        <v>651</v>
      </c>
      <c r="D489" s="54">
        <v>5350</v>
      </c>
      <c r="E489" s="54">
        <v>5047.17</v>
      </c>
      <c r="F489" s="59">
        <v>302.83</v>
      </c>
      <c r="G489" s="56">
        <f t="shared" si="83"/>
        <v>5.9999960373833303E-2</v>
      </c>
      <c r="H489" s="57">
        <v>43132</v>
      </c>
      <c r="I489" s="57">
        <v>43136</v>
      </c>
      <c r="J489" s="45" t="s">
        <v>16</v>
      </c>
      <c r="K489" s="60" t="s">
        <v>595</v>
      </c>
      <c r="L489" s="60" t="s">
        <v>596</v>
      </c>
      <c r="M489" s="62">
        <f t="shared" ca="1" si="84"/>
        <v>1096</v>
      </c>
    </row>
    <row r="490" spans="1:13" s="50" customFormat="1" ht="23.1" hidden="1" customHeight="1">
      <c r="A490" s="51">
        <v>488</v>
      </c>
      <c r="B490" s="52" t="s">
        <v>53</v>
      </c>
      <c r="C490" s="53" t="s">
        <v>652</v>
      </c>
      <c r="D490" s="54">
        <v>1700</v>
      </c>
      <c r="E490" s="54">
        <v>1603.77</v>
      </c>
      <c r="F490" s="59">
        <v>96.23</v>
      </c>
      <c r="G490" s="56">
        <f t="shared" si="83"/>
        <v>6.0002369417061101E-2</v>
      </c>
      <c r="H490" s="57">
        <v>43111</v>
      </c>
      <c r="I490" s="57">
        <v>43136</v>
      </c>
      <c r="J490" s="45" t="s">
        <v>16</v>
      </c>
      <c r="K490" s="60" t="s">
        <v>595</v>
      </c>
      <c r="L490" s="60" t="s">
        <v>596</v>
      </c>
      <c r="M490" s="62">
        <f t="shared" ca="1" si="84"/>
        <v>1117</v>
      </c>
    </row>
    <row r="491" spans="1:13" s="50" customFormat="1" ht="23.1" hidden="1" customHeight="1">
      <c r="A491" s="51">
        <v>489</v>
      </c>
      <c r="B491" s="52" t="s">
        <v>239</v>
      </c>
      <c r="C491" s="53" t="s">
        <v>653</v>
      </c>
      <c r="D491" s="54">
        <v>201</v>
      </c>
      <c r="E491" s="54">
        <v>171.79</v>
      </c>
      <c r="F491" s="59">
        <v>29.21</v>
      </c>
      <c r="G491" s="56">
        <f t="shared" si="83"/>
        <v>0.17003318004540399</v>
      </c>
      <c r="H491" s="57">
        <v>43115</v>
      </c>
      <c r="I491" s="57">
        <v>43136</v>
      </c>
      <c r="J491" s="45" t="s">
        <v>16</v>
      </c>
      <c r="K491" s="60" t="s">
        <v>595</v>
      </c>
      <c r="L491" s="60" t="s">
        <v>596</v>
      </c>
      <c r="M491" s="62">
        <f t="shared" ca="1" si="84"/>
        <v>1113</v>
      </c>
    </row>
    <row r="492" spans="1:13" s="50" customFormat="1" ht="23.1" hidden="1" customHeight="1">
      <c r="A492" s="51">
        <v>490</v>
      </c>
      <c r="B492" s="52" t="s">
        <v>567</v>
      </c>
      <c r="C492" s="53" t="s">
        <v>654</v>
      </c>
      <c r="D492" s="54">
        <v>4200</v>
      </c>
      <c r="E492" s="54">
        <v>3962.26</v>
      </c>
      <c r="F492" s="59">
        <v>237.74</v>
      </c>
      <c r="G492" s="56">
        <f t="shared" si="83"/>
        <v>6.0001110477353799E-2</v>
      </c>
      <c r="H492" s="57">
        <v>43104</v>
      </c>
      <c r="I492" s="57">
        <v>43136</v>
      </c>
      <c r="J492" s="45" t="s">
        <v>16</v>
      </c>
      <c r="K492" s="60" t="s">
        <v>595</v>
      </c>
      <c r="L492" s="60" t="s">
        <v>596</v>
      </c>
      <c r="M492" s="62">
        <f t="shared" ca="1" si="84"/>
        <v>1124</v>
      </c>
    </row>
    <row r="493" spans="1:13" s="50" customFormat="1" ht="23.1" hidden="1" customHeight="1">
      <c r="A493" s="51">
        <v>491</v>
      </c>
      <c r="B493" s="52" t="s">
        <v>325</v>
      </c>
      <c r="C493" s="53" t="s">
        <v>655</v>
      </c>
      <c r="D493" s="54">
        <v>1000000</v>
      </c>
      <c r="E493" s="54">
        <v>900900.9</v>
      </c>
      <c r="F493" s="59">
        <v>99099.1</v>
      </c>
      <c r="G493" s="56">
        <f t="shared" si="83"/>
        <v>0.11000000111</v>
      </c>
      <c r="H493" s="57">
        <v>43133</v>
      </c>
      <c r="I493" s="57">
        <v>43136</v>
      </c>
      <c r="J493" s="45" t="s">
        <v>16</v>
      </c>
      <c r="K493" s="60" t="s">
        <v>595</v>
      </c>
      <c r="L493" s="60" t="s">
        <v>596</v>
      </c>
      <c r="M493" s="62">
        <f t="shared" ca="1" si="84"/>
        <v>1095</v>
      </c>
    </row>
    <row r="494" spans="1:13" s="50" customFormat="1" ht="23.1" hidden="1" customHeight="1">
      <c r="A494" s="51">
        <v>492</v>
      </c>
      <c r="B494" s="52" t="s">
        <v>325</v>
      </c>
      <c r="C494" s="53" t="s">
        <v>656</v>
      </c>
      <c r="D494" s="54">
        <v>38820601</v>
      </c>
      <c r="E494" s="54">
        <v>34973514.409999996</v>
      </c>
      <c r="F494" s="59">
        <v>3847086.59</v>
      </c>
      <c r="G494" s="56">
        <f t="shared" si="83"/>
        <v>0.110000000140106</v>
      </c>
      <c r="H494" s="57">
        <v>43136</v>
      </c>
      <c r="I494" s="57">
        <v>43136</v>
      </c>
      <c r="J494" s="45" t="s">
        <v>16</v>
      </c>
      <c r="K494" s="60" t="s">
        <v>595</v>
      </c>
      <c r="L494" s="60" t="s">
        <v>596</v>
      </c>
      <c r="M494" s="62">
        <f t="shared" ca="1" si="84"/>
        <v>1092</v>
      </c>
    </row>
    <row r="495" spans="1:13" s="50" customFormat="1" ht="23.1" hidden="1" customHeight="1">
      <c r="A495" s="51">
        <v>493</v>
      </c>
      <c r="B495" s="52" t="s">
        <v>325</v>
      </c>
      <c r="C495" s="53" t="s">
        <v>657</v>
      </c>
      <c r="D495" s="54">
        <v>773453.5</v>
      </c>
      <c r="E495" s="54">
        <v>696804.95</v>
      </c>
      <c r="F495" s="59">
        <v>76648.55</v>
      </c>
      <c r="G495" s="56">
        <f t="shared" si="83"/>
        <v>0.11000000789316999</v>
      </c>
      <c r="H495" s="57">
        <v>43136</v>
      </c>
      <c r="I495" s="57">
        <v>43136</v>
      </c>
      <c r="J495" s="45" t="s">
        <v>16</v>
      </c>
      <c r="K495" s="60" t="s">
        <v>595</v>
      </c>
      <c r="L495" s="60" t="s">
        <v>596</v>
      </c>
      <c r="M495" s="62">
        <f t="shared" ca="1" si="84"/>
        <v>1092</v>
      </c>
    </row>
    <row r="496" spans="1:13" s="50" customFormat="1" ht="23.1" hidden="1" customHeight="1">
      <c r="A496" s="51">
        <v>494</v>
      </c>
      <c r="B496" s="52" t="s">
        <v>325</v>
      </c>
      <c r="C496" s="53" t="s">
        <v>658</v>
      </c>
      <c r="D496" s="54">
        <v>12702000</v>
      </c>
      <c r="E496" s="54">
        <v>11443243.24</v>
      </c>
      <c r="F496" s="59">
        <v>1258756.76</v>
      </c>
      <c r="G496" s="56">
        <f t="shared" ref="G496:G502" si="85">F496/E496</f>
        <v>0.110000000314596</v>
      </c>
      <c r="H496" s="57">
        <v>43136</v>
      </c>
      <c r="I496" s="57">
        <v>43136</v>
      </c>
      <c r="J496" s="45" t="s">
        <v>16</v>
      </c>
      <c r="K496" s="60" t="s">
        <v>659</v>
      </c>
      <c r="L496" s="60" t="s">
        <v>660</v>
      </c>
      <c r="M496" s="62">
        <f t="shared" ref="M496:M503" ca="1" si="86">DATE(YEAR(NOW()),MONTH(NOW()),DAY(NOW()))-H496</f>
        <v>1092</v>
      </c>
    </row>
    <row r="497" spans="1:13" s="50" customFormat="1" ht="23.1" hidden="1" customHeight="1">
      <c r="A497" s="51">
        <v>495</v>
      </c>
      <c r="B497" s="52" t="s">
        <v>661</v>
      </c>
      <c r="C497" s="53" t="s">
        <v>662</v>
      </c>
      <c r="D497" s="54">
        <v>9000</v>
      </c>
      <c r="E497" s="54">
        <v>8490.57</v>
      </c>
      <c r="F497" s="54">
        <v>509.43</v>
      </c>
      <c r="G497" s="56">
        <f t="shared" si="85"/>
        <v>5.9999505333564199E-2</v>
      </c>
      <c r="H497" s="57">
        <v>43136</v>
      </c>
      <c r="I497" s="57">
        <v>43136</v>
      </c>
      <c r="J497" s="45" t="s">
        <v>16</v>
      </c>
      <c r="K497" s="60" t="s">
        <v>595</v>
      </c>
      <c r="L497" s="60" t="s">
        <v>596</v>
      </c>
      <c r="M497" s="62">
        <f t="shared" ca="1" si="86"/>
        <v>1092</v>
      </c>
    </row>
    <row r="498" spans="1:13" s="50" customFormat="1" ht="23.1" hidden="1" customHeight="1">
      <c r="A498" s="51">
        <v>496</v>
      </c>
      <c r="B498" s="52" t="s">
        <v>58</v>
      </c>
      <c r="C498" s="53" t="s">
        <v>663</v>
      </c>
      <c r="D498" s="54">
        <v>23024</v>
      </c>
      <c r="E498" s="54">
        <v>19678.63</v>
      </c>
      <c r="F498" s="59">
        <v>3345.37</v>
      </c>
      <c r="G498" s="56">
        <f t="shared" si="85"/>
        <v>0.170000147367982</v>
      </c>
      <c r="H498" s="57">
        <v>43074</v>
      </c>
      <c r="I498" s="57">
        <v>43136</v>
      </c>
      <c r="J498" s="45" t="s">
        <v>16</v>
      </c>
      <c r="K498" s="60" t="s">
        <v>595</v>
      </c>
      <c r="L498" s="60" t="s">
        <v>596</v>
      </c>
      <c r="M498" s="62">
        <f t="shared" ca="1" si="86"/>
        <v>1154</v>
      </c>
    </row>
    <row r="499" spans="1:13" s="50" customFormat="1" ht="23.1" hidden="1" customHeight="1">
      <c r="A499" s="51">
        <v>497</v>
      </c>
      <c r="B499" s="52" t="s">
        <v>58</v>
      </c>
      <c r="C499" s="53" t="s">
        <v>664</v>
      </c>
      <c r="D499" s="54">
        <v>5209.6000000000004</v>
      </c>
      <c r="E499" s="54">
        <v>4914.72</v>
      </c>
      <c r="F499" s="59">
        <v>294.88</v>
      </c>
      <c r="G499" s="56">
        <f t="shared" si="85"/>
        <v>5.9999348894748797E-2</v>
      </c>
      <c r="H499" s="57">
        <v>43096</v>
      </c>
      <c r="I499" s="57">
        <v>43136</v>
      </c>
      <c r="J499" s="45" t="s">
        <v>16</v>
      </c>
      <c r="K499" s="60" t="s">
        <v>595</v>
      </c>
      <c r="L499" s="60" t="s">
        <v>596</v>
      </c>
      <c r="M499" s="62">
        <f t="shared" ca="1" si="86"/>
        <v>1132</v>
      </c>
    </row>
    <row r="500" spans="1:13" s="50" customFormat="1" ht="23.1" hidden="1" customHeight="1">
      <c r="A500" s="51">
        <v>498</v>
      </c>
      <c r="B500" s="52" t="s">
        <v>334</v>
      </c>
      <c r="C500" s="53" t="s">
        <v>665</v>
      </c>
      <c r="D500" s="54">
        <v>112000</v>
      </c>
      <c r="E500" s="54">
        <v>105660.38</v>
      </c>
      <c r="F500" s="59">
        <v>6339.62</v>
      </c>
      <c r="G500" s="56">
        <f t="shared" si="85"/>
        <v>5.9999973500000699E-2</v>
      </c>
      <c r="H500" s="57">
        <v>43136</v>
      </c>
      <c r="I500" s="57">
        <v>43138</v>
      </c>
      <c r="J500" s="45" t="s">
        <v>16</v>
      </c>
      <c r="K500" s="60" t="s">
        <v>595</v>
      </c>
      <c r="L500" s="60" t="s">
        <v>596</v>
      </c>
      <c r="M500" s="62">
        <f t="shared" ca="1" si="86"/>
        <v>1092</v>
      </c>
    </row>
    <row r="501" spans="1:13" s="50" customFormat="1" ht="23.1" hidden="1" customHeight="1">
      <c r="A501" s="51">
        <v>499</v>
      </c>
      <c r="B501" s="52" t="s">
        <v>666</v>
      </c>
      <c r="C501" s="53" t="s">
        <v>667</v>
      </c>
      <c r="D501" s="54">
        <v>1090</v>
      </c>
      <c r="E501" s="54">
        <v>931.62</v>
      </c>
      <c r="F501" s="158">
        <v>158.38</v>
      </c>
      <c r="G501" s="56">
        <f t="shared" si="85"/>
        <v>0.17000493763551699</v>
      </c>
      <c r="H501" s="57">
        <v>43137</v>
      </c>
      <c r="I501" s="57">
        <v>43142</v>
      </c>
      <c r="J501" s="45" t="s">
        <v>16</v>
      </c>
      <c r="K501" s="60" t="s">
        <v>595</v>
      </c>
      <c r="L501" s="60" t="s">
        <v>596</v>
      </c>
      <c r="M501" s="62">
        <f t="shared" ca="1" si="86"/>
        <v>1091</v>
      </c>
    </row>
    <row r="502" spans="1:13" s="50" customFormat="1" ht="23.1" hidden="1" customHeight="1">
      <c r="A502" s="51">
        <v>500</v>
      </c>
      <c r="B502" s="52" t="s">
        <v>53</v>
      </c>
      <c r="C502" s="53" t="s">
        <v>668</v>
      </c>
      <c r="D502" s="54">
        <v>18190</v>
      </c>
      <c r="E502" s="54">
        <v>17160.38</v>
      </c>
      <c r="F502" s="59">
        <v>1029.6199999999999</v>
      </c>
      <c r="G502" s="56">
        <f t="shared" si="85"/>
        <v>5.9999836833450101E-2</v>
      </c>
      <c r="H502" s="57">
        <v>43136</v>
      </c>
      <c r="I502" s="57">
        <v>43143</v>
      </c>
      <c r="J502" s="45" t="s">
        <v>16</v>
      </c>
      <c r="K502" s="60" t="s">
        <v>669</v>
      </c>
      <c r="L502" s="60" t="s">
        <v>670</v>
      </c>
      <c r="M502" s="62">
        <f t="shared" ca="1" si="86"/>
        <v>1092</v>
      </c>
    </row>
    <row r="503" spans="1:13" s="50" customFormat="1" ht="23.1" hidden="1" customHeight="1">
      <c r="A503" s="51">
        <v>501</v>
      </c>
      <c r="B503" s="52" t="s">
        <v>269</v>
      </c>
      <c r="C503" s="53" t="s">
        <v>671</v>
      </c>
      <c r="D503" s="54">
        <v>3648</v>
      </c>
      <c r="E503" s="54">
        <v>3441.51</v>
      </c>
      <c r="F503" s="59">
        <v>206.49</v>
      </c>
      <c r="G503" s="56">
        <f t="shared" ref="G503:G512" si="87">F503/E503</f>
        <v>5.9999825657923403E-2</v>
      </c>
      <c r="H503" s="57">
        <v>43139</v>
      </c>
      <c r="I503" s="57">
        <v>43143</v>
      </c>
      <c r="J503" s="45" t="s">
        <v>16</v>
      </c>
      <c r="K503" s="60" t="s">
        <v>595</v>
      </c>
      <c r="L503" s="60" t="s">
        <v>596</v>
      </c>
      <c r="M503" s="62">
        <f t="shared" ca="1" si="86"/>
        <v>1089</v>
      </c>
    </row>
    <row r="504" spans="1:13" s="50" customFormat="1" ht="23.1" hidden="1" customHeight="1">
      <c r="A504" s="51">
        <v>502</v>
      </c>
      <c r="B504" s="52" t="s">
        <v>672</v>
      </c>
      <c r="C504" s="53" t="s">
        <v>673</v>
      </c>
      <c r="D504" s="54">
        <v>1099</v>
      </c>
      <c r="E504" s="54">
        <v>1036.79</v>
      </c>
      <c r="F504" s="59">
        <v>62.21</v>
      </c>
      <c r="G504" s="56">
        <f t="shared" si="87"/>
        <v>6.0002507740236702E-2</v>
      </c>
      <c r="H504" s="57">
        <v>43130</v>
      </c>
      <c r="I504" s="57">
        <v>43155</v>
      </c>
      <c r="J504" s="45" t="s">
        <v>16</v>
      </c>
      <c r="K504" s="60" t="s">
        <v>659</v>
      </c>
      <c r="L504" s="60" t="s">
        <v>660</v>
      </c>
      <c r="M504" s="62">
        <f t="shared" ref="M504:M512" ca="1" si="88">DATE(YEAR(NOW()),MONTH(NOW()),DAY(NOW()))-H504</f>
        <v>1098</v>
      </c>
    </row>
    <row r="505" spans="1:13" s="50" customFormat="1" ht="23.1" hidden="1" customHeight="1">
      <c r="A505" s="51">
        <v>503</v>
      </c>
      <c r="B505" s="52" t="s">
        <v>597</v>
      </c>
      <c r="C505" s="53" t="s">
        <v>674</v>
      </c>
      <c r="D505" s="54">
        <v>5700</v>
      </c>
      <c r="E505" s="54">
        <v>5533.98</v>
      </c>
      <c r="F505" s="59">
        <v>166.02</v>
      </c>
      <c r="G505" s="56">
        <f t="shared" si="87"/>
        <v>3.0000108421064001E-2</v>
      </c>
      <c r="H505" s="57">
        <v>43104</v>
      </c>
      <c r="I505" s="57">
        <v>43160</v>
      </c>
      <c r="J505" s="45" t="s">
        <v>16</v>
      </c>
      <c r="K505" s="60" t="s">
        <v>595</v>
      </c>
      <c r="L505" s="60" t="s">
        <v>596</v>
      </c>
      <c r="M505" s="62">
        <f t="shared" ca="1" si="88"/>
        <v>1124</v>
      </c>
    </row>
    <row r="506" spans="1:13" s="50" customFormat="1" ht="23.1" hidden="1" customHeight="1">
      <c r="A506" s="51">
        <v>504</v>
      </c>
      <c r="B506" s="52" t="s">
        <v>370</v>
      </c>
      <c r="C506" s="53" t="s">
        <v>675</v>
      </c>
      <c r="D506" s="54">
        <v>28200</v>
      </c>
      <c r="E506" s="54">
        <v>27378.639999999999</v>
      </c>
      <c r="F506" s="59">
        <v>821.36</v>
      </c>
      <c r="G506" s="56">
        <f t="shared" si="87"/>
        <v>3.0000029219859E-2</v>
      </c>
      <c r="H506" s="57">
        <v>43164</v>
      </c>
      <c r="I506" s="57">
        <v>43168</v>
      </c>
      <c r="J506" s="45" t="s">
        <v>16</v>
      </c>
      <c r="K506" s="60" t="s">
        <v>669</v>
      </c>
      <c r="L506" s="60" t="s">
        <v>670</v>
      </c>
      <c r="M506" s="62">
        <f t="shared" ca="1" si="88"/>
        <v>1064</v>
      </c>
    </row>
    <row r="507" spans="1:13" s="50" customFormat="1" ht="23.1" hidden="1" customHeight="1">
      <c r="A507" s="51">
        <v>505</v>
      </c>
      <c r="B507" s="52" t="s">
        <v>370</v>
      </c>
      <c r="C507" s="53" t="s">
        <v>676</v>
      </c>
      <c r="D507" s="54">
        <v>21600</v>
      </c>
      <c r="E507" s="54">
        <v>20970.87</v>
      </c>
      <c r="F507" s="59">
        <v>629.13</v>
      </c>
      <c r="G507" s="56">
        <f t="shared" si="87"/>
        <v>3.0000185972255799E-2</v>
      </c>
      <c r="H507" s="57">
        <v>43161</v>
      </c>
      <c r="I507" s="57">
        <v>43168</v>
      </c>
      <c r="J507" s="45" t="s">
        <v>16</v>
      </c>
      <c r="K507" s="60" t="s">
        <v>669</v>
      </c>
      <c r="L507" s="60" t="s">
        <v>670</v>
      </c>
      <c r="M507" s="62">
        <f t="shared" ca="1" si="88"/>
        <v>1067</v>
      </c>
    </row>
    <row r="508" spans="1:13" s="50" customFormat="1" ht="23.1" hidden="1" customHeight="1">
      <c r="A508" s="51">
        <v>506</v>
      </c>
      <c r="B508" s="52" t="s">
        <v>677</v>
      </c>
      <c r="C508" s="53" t="s">
        <v>678</v>
      </c>
      <c r="D508" s="54">
        <v>25200</v>
      </c>
      <c r="E508" s="54">
        <v>23773.58</v>
      </c>
      <c r="F508" s="59">
        <v>1426.42</v>
      </c>
      <c r="G508" s="56">
        <f t="shared" si="87"/>
        <v>6.0000218730203898E-2</v>
      </c>
      <c r="H508" s="57">
        <v>43130</v>
      </c>
      <c r="I508" s="57">
        <v>43171</v>
      </c>
      <c r="J508" s="45" t="s">
        <v>16</v>
      </c>
      <c r="K508" s="60" t="s">
        <v>659</v>
      </c>
      <c r="L508" s="60" t="s">
        <v>660</v>
      </c>
      <c r="M508" s="62">
        <f t="shared" ca="1" si="88"/>
        <v>1098</v>
      </c>
    </row>
    <row r="509" spans="1:13" s="50" customFormat="1" ht="23.1" hidden="1" customHeight="1">
      <c r="A509" s="51">
        <v>507</v>
      </c>
      <c r="B509" s="52" t="s">
        <v>33</v>
      </c>
      <c r="C509" s="53" t="s">
        <v>679</v>
      </c>
      <c r="D509" s="54">
        <v>833161.65</v>
      </c>
      <c r="E509" s="54">
        <v>786001.56</v>
      </c>
      <c r="F509" s="59">
        <v>47160.09</v>
      </c>
      <c r="G509" s="56">
        <f t="shared" si="87"/>
        <v>5.99999954198564E-2</v>
      </c>
      <c r="H509" s="57">
        <v>43168</v>
      </c>
      <c r="I509" s="57">
        <v>43172</v>
      </c>
      <c r="J509" s="45" t="s">
        <v>16</v>
      </c>
      <c r="K509" s="60" t="s">
        <v>669</v>
      </c>
      <c r="L509" s="60" t="s">
        <v>670</v>
      </c>
      <c r="M509" s="62">
        <f t="shared" ca="1" si="88"/>
        <v>1060</v>
      </c>
    </row>
    <row r="510" spans="1:13" s="50" customFormat="1" ht="23.1" hidden="1" customHeight="1">
      <c r="A510" s="51">
        <v>508</v>
      </c>
      <c r="B510" s="52" t="s">
        <v>680</v>
      </c>
      <c r="C510" s="53" t="s">
        <v>681</v>
      </c>
      <c r="D510" s="54">
        <v>100000</v>
      </c>
      <c r="E510" s="54">
        <v>94339.62</v>
      </c>
      <c r="F510" s="59">
        <v>5660.38</v>
      </c>
      <c r="G510" s="56">
        <f t="shared" si="87"/>
        <v>6.0000029680000802E-2</v>
      </c>
      <c r="H510" s="57">
        <v>43160</v>
      </c>
      <c r="I510" s="57">
        <v>43172</v>
      </c>
      <c r="J510" s="45" t="s">
        <v>16</v>
      </c>
      <c r="K510" s="60" t="s">
        <v>659</v>
      </c>
      <c r="L510" s="60" t="s">
        <v>660</v>
      </c>
      <c r="M510" s="62">
        <f t="shared" ca="1" si="88"/>
        <v>1068</v>
      </c>
    </row>
    <row r="511" spans="1:13" s="50" customFormat="1" ht="23.1" hidden="1" customHeight="1">
      <c r="A511" s="51">
        <v>509</v>
      </c>
      <c r="B511" s="52" t="s">
        <v>680</v>
      </c>
      <c r="C511" s="53" t="s">
        <v>682</v>
      </c>
      <c r="D511" s="54">
        <v>100000</v>
      </c>
      <c r="E511" s="54">
        <v>94339.62</v>
      </c>
      <c r="F511" s="59">
        <v>5660.38</v>
      </c>
      <c r="G511" s="56">
        <f t="shared" si="87"/>
        <v>6.0000029680000802E-2</v>
      </c>
      <c r="H511" s="57">
        <v>43160</v>
      </c>
      <c r="I511" s="57">
        <v>43172</v>
      </c>
      <c r="J511" s="45" t="s">
        <v>16</v>
      </c>
      <c r="K511" s="60" t="s">
        <v>659</v>
      </c>
      <c r="L511" s="60" t="s">
        <v>660</v>
      </c>
      <c r="M511" s="62">
        <f t="shared" ca="1" si="88"/>
        <v>1068</v>
      </c>
    </row>
    <row r="512" spans="1:13" s="50" customFormat="1" ht="23.1" hidden="1" customHeight="1">
      <c r="A512" s="51">
        <v>510</v>
      </c>
      <c r="B512" s="52" t="s">
        <v>680</v>
      </c>
      <c r="C512" s="53" t="s">
        <v>683</v>
      </c>
      <c r="D512" s="54">
        <v>40000</v>
      </c>
      <c r="E512" s="54">
        <v>37735.85</v>
      </c>
      <c r="F512" s="59">
        <v>2264.15</v>
      </c>
      <c r="G512" s="56">
        <f t="shared" si="87"/>
        <v>5.9999973500000699E-2</v>
      </c>
      <c r="H512" s="57">
        <v>43160</v>
      </c>
      <c r="I512" s="57">
        <v>43172</v>
      </c>
      <c r="J512" s="45" t="s">
        <v>16</v>
      </c>
      <c r="K512" s="60" t="s">
        <v>659</v>
      </c>
      <c r="L512" s="60" t="s">
        <v>660</v>
      </c>
      <c r="M512" s="62">
        <f t="shared" ca="1" si="88"/>
        <v>1068</v>
      </c>
    </row>
    <row r="513" spans="1:13" s="50" customFormat="1" ht="23.1" hidden="1" customHeight="1">
      <c r="A513" s="51">
        <v>511</v>
      </c>
      <c r="B513" s="52" t="s">
        <v>680</v>
      </c>
      <c r="C513" s="53" t="s">
        <v>684</v>
      </c>
      <c r="D513" s="54">
        <v>100000</v>
      </c>
      <c r="E513" s="54">
        <v>94339.62</v>
      </c>
      <c r="F513" s="59">
        <v>5660.38</v>
      </c>
      <c r="G513" s="56">
        <f t="shared" ref="G513:G528" si="89">F513/E513</f>
        <v>6.0000029680000802E-2</v>
      </c>
      <c r="H513" s="57">
        <v>43160</v>
      </c>
      <c r="I513" s="57">
        <v>43172</v>
      </c>
      <c r="J513" s="45" t="s">
        <v>16</v>
      </c>
      <c r="K513" s="60" t="s">
        <v>659</v>
      </c>
      <c r="L513" s="60" t="s">
        <v>660</v>
      </c>
      <c r="M513" s="62">
        <f t="shared" ref="M513:M533" ca="1" si="90">DATE(YEAR(NOW()),MONTH(NOW()),DAY(NOW()))-H513</f>
        <v>1068</v>
      </c>
    </row>
    <row r="514" spans="1:13" s="50" customFormat="1" ht="23.1" hidden="1" customHeight="1">
      <c r="A514" s="51">
        <v>512</v>
      </c>
      <c r="B514" s="52" t="s">
        <v>680</v>
      </c>
      <c r="C514" s="53" t="s">
        <v>685</v>
      </c>
      <c r="D514" s="54">
        <v>100000</v>
      </c>
      <c r="E514" s="54">
        <v>94339.62</v>
      </c>
      <c r="F514" s="59">
        <v>5660.38</v>
      </c>
      <c r="G514" s="56">
        <f t="shared" si="89"/>
        <v>6.0000029680000802E-2</v>
      </c>
      <c r="H514" s="57">
        <v>43160</v>
      </c>
      <c r="I514" s="57">
        <v>43172</v>
      </c>
      <c r="J514" s="45" t="s">
        <v>16</v>
      </c>
      <c r="K514" s="60" t="s">
        <v>659</v>
      </c>
      <c r="L514" s="60" t="s">
        <v>660</v>
      </c>
      <c r="M514" s="62">
        <f t="shared" ca="1" si="90"/>
        <v>1068</v>
      </c>
    </row>
    <row r="515" spans="1:13" s="50" customFormat="1" ht="23.1" hidden="1" customHeight="1">
      <c r="A515" s="51">
        <v>513</v>
      </c>
      <c r="B515" s="52" t="s">
        <v>680</v>
      </c>
      <c r="C515" s="53" t="s">
        <v>686</v>
      </c>
      <c r="D515" s="54">
        <v>40000</v>
      </c>
      <c r="E515" s="54">
        <v>37735.85</v>
      </c>
      <c r="F515" s="59">
        <v>2264.15</v>
      </c>
      <c r="G515" s="56">
        <f t="shared" si="89"/>
        <v>5.9999973500000699E-2</v>
      </c>
      <c r="H515" s="57">
        <v>43160</v>
      </c>
      <c r="I515" s="57">
        <v>43172</v>
      </c>
      <c r="J515" s="45" t="s">
        <v>16</v>
      </c>
      <c r="K515" s="60" t="s">
        <v>659</v>
      </c>
      <c r="L515" s="60" t="s">
        <v>660</v>
      </c>
      <c r="M515" s="62">
        <f t="shared" ca="1" si="90"/>
        <v>1068</v>
      </c>
    </row>
    <row r="516" spans="1:13" s="50" customFormat="1" ht="23.1" hidden="1" customHeight="1">
      <c r="A516" s="51">
        <v>514</v>
      </c>
      <c r="B516" s="52" t="s">
        <v>537</v>
      </c>
      <c r="C516" s="53" t="s">
        <v>687</v>
      </c>
      <c r="D516" s="54">
        <v>736500</v>
      </c>
      <c r="E516" s="54">
        <v>694811.32</v>
      </c>
      <c r="F516" s="59">
        <v>41688.68</v>
      </c>
      <c r="G516" s="56">
        <f t="shared" si="89"/>
        <v>6.0000001151391702E-2</v>
      </c>
      <c r="H516" s="57">
        <v>43158</v>
      </c>
      <c r="I516" s="57">
        <v>43172</v>
      </c>
      <c r="J516" s="45" t="s">
        <v>16</v>
      </c>
      <c r="K516" s="60" t="s">
        <v>659</v>
      </c>
      <c r="L516" s="60" t="s">
        <v>660</v>
      </c>
      <c r="M516" s="62">
        <f t="shared" ca="1" si="90"/>
        <v>1070</v>
      </c>
    </row>
    <row r="517" spans="1:13" s="50" customFormat="1" ht="23.1" hidden="1" customHeight="1">
      <c r="A517" s="51">
        <v>515</v>
      </c>
      <c r="B517" s="52" t="s">
        <v>644</v>
      </c>
      <c r="C517" s="53" t="s">
        <v>688</v>
      </c>
      <c r="D517" s="54">
        <v>100000</v>
      </c>
      <c r="E517" s="54">
        <v>94339.62</v>
      </c>
      <c r="F517" s="59">
        <v>5660.38</v>
      </c>
      <c r="G517" s="56">
        <f t="shared" si="89"/>
        <v>6.0000029680000802E-2</v>
      </c>
      <c r="H517" s="57">
        <v>43137</v>
      </c>
      <c r="I517" s="57">
        <v>43172</v>
      </c>
      <c r="J517" s="45" t="s">
        <v>16</v>
      </c>
      <c r="K517" s="60" t="s">
        <v>659</v>
      </c>
      <c r="L517" s="60" t="s">
        <v>660</v>
      </c>
      <c r="M517" s="62">
        <f t="shared" ca="1" si="90"/>
        <v>1091</v>
      </c>
    </row>
    <row r="518" spans="1:13" s="50" customFormat="1" ht="23.1" hidden="1" customHeight="1">
      <c r="A518" s="51">
        <v>516</v>
      </c>
      <c r="B518" s="52" t="s">
        <v>644</v>
      </c>
      <c r="C518" s="53" t="s">
        <v>689</v>
      </c>
      <c r="D518" s="54">
        <v>32000</v>
      </c>
      <c r="E518" s="54">
        <v>30188.68</v>
      </c>
      <c r="F518" s="59">
        <v>1811.32</v>
      </c>
      <c r="G518" s="56">
        <f t="shared" si="89"/>
        <v>5.9999973500000699E-2</v>
      </c>
      <c r="H518" s="57">
        <v>43137</v>
      </c>
      <c r="I518" s="57">
        <v>43144</v>
      </c>
      <c r="J518" s="45" t="s">
        <v>16</v>
      </c>
      <c r="K518" s="60" t="s">
        <v>659</v>
      </c>
      <c r="L518" s="60" t="s">
        <v>660</v>
      </c>
      <c r="M518" s="62">
        <f t="shared" ca="1" si="90"/>
        <v>1091</v>
      </c>
    </row>
    <row r="519" spans="1:13" s="50" customFormat="1" ht="23.1" hidden="1" customHeight="1">
      <c r="A519" s="51">
        <v>517</v>
      </c>
      <c r="B519" s="52" t="s">
        <v>161</v>
      </c>
      <c r="C519" s="53" t="s">
        <v>690</v>
      </c>
      <c r="D519" s="54">
        <v>5400</v>
      </c>
      <c r="E519" s="54">
        <v>4615.38</v>
      </c>
      <c r="F519" s="59">
        <v>784.62</v>
      </c>
      <c r="G519" s="56">
        <f t="shared" si="89"/>
        <v>0.17000117000116999</v>
      </c>
      <c r="H519" s="57">
        <v>43164</v>
      </c>
      <c r="I519" s="57">
        <v>43174</v>
      </c>
      <c r="J519" s="45" t="s">
        <v>16</v>
      </c>
      <c r="K519" s="60" t="s">
        <v>669</v>
      </c>
      <c r="L519" s="60" t="s">
        <v>670</v>
      </c>
      <c r="M519" s="62">
        <f t="shared" ca="1" si="90"/>
        <v>1064</v>
      </c>
    </row>
    <row r="520" spans="1:13" s="50" customFormat="1" ht="23.1" hidden="1" customHeight="1">
      <c r="A520" s="51">
        <v>518</v>
      </c>
      <c r="B520" s="52" t="s">
        <v>567</v>
      </c>
      <c r="C520" s="53" t="s">
        <v>691</v>
      </c>
      <c r="D520" s="54">
        <v>4200</v>
      </c>
      <c r="E520" s="54">
        <v>3962.26</v>
      </c>
      <c r="F520" s="59">
        <v>237.74</v>
      </c>
      <c r="G520" s="56">
        <f t="shared" si="89"/>
        <v>6.0001110477353799E-2</v>
      </c>
      <c r="H520" s="57">
        <v>43135</v>
      </c>
      <c r="I520" s="57">
        <v>43174</v>
      </c>
      <c r="J520" s="45" t="s">
        <v>16</v>
      </c>
      <c r="K520" s="60" t="s">
        <v>669</v>
      </c>
      <c r="L520" s="60" t="s">
        <v>670</v>
      </c>
      <c r="M520" s="62">
        <f t="shared" ca="1" si="90"/>
        <v>1093</v>
      </c>
    </row>
    <row r="521" spans="1:13" s="50" customFormat="1" ht="23.1" hidden="1" customHeight="1">
      <c r="A521" s="51">
        <v>519</v>
      </c>
      <c r="B521" s="52" t="s">
        <v>567</v>
      </c>
      <c r="C521" s="53" t="s">
        <v>692</v>
      </c>
      <c r="D521" s="54">
        <v>4200</v>
      </c>
      <c r="E521" s="54">
        <v>3962.26</v>
      </c>
      <c r="F521" s="59">
        <v>237.74</v>
      </c>
      <c r="G521" s="56">
        <f t="shared" si="89"/>
        <v>6.0001110477353799E-2</v>
      </c>
      <c r="H521" s="57">
        <v>43161</v>
      </c>
      <c r="I521" s="57">
        <v>43174</v>
      </c>
      <c r="J521" s="45" t="s">
        <v>16</v>
      </c>
      <c r="K521" s="60" t="s">
        <v>669</v>
      </c>
      <c r="L521" s="60" t="s">
        <v>670</v>
      </c>
      <c r="M521" s="62">
        <f t="shared" ca="1" si="90"/>
        <v>1067</v>
      </c>
    </row>
    <row r="522" spans="1:13" s="50" customFormat="1" ht="23.1" hidden="1" customHeight="1">
      <c r="A522" s="51">
        <v>520</v>
      </c>
      <c r="B522" s="52" t="s">
        <v>35</v>
      </c>
      <c r="C522" s="53" t="s">
        <v>693</v>
      </c>
      <c r="D522" s="54">
        <v>6812</v>
      </c>
      <c r="E522" s="54">
        <v>6613.59</v>
      </c>
      <c r="F522" s="59">
        <v>198.41</v>
      </c>
      <c r="G522" s="56">
        <f t="shared" si="89"/>
        <v>3.0000347768760999E-2</v>
      </c>
      <c r="H522" s="57">
        <v>43174</v>
      </c>
      <c r="I522" s="57">
        <v>43174</v>
      </c>
      <c r="J522" s="45" t="s">
        <v>16</v>
      </c>
      <c r="K522" s="60" t="s">
        <v>659</v>
      </c>
      <c r="L522" s="60" t="s">
        <v>660</v>
      </c>
      <c r="M522" s="62">
        <f t="shared" ca="1" si="90"/>
        <v>1054</v>
      </c>
    </row>
    <row r="523" spans="1:13" s="50" customFormat="1" ht="23.1" hidden="1" customHeight="1">
      <c r="A523" s="51">
        <v>521</v>
      </c>
      <c r="B523" s="52" t="s">
        <v>51</v>
      </c>
      <c r="C523" s="53" t="s">
        <v>694</v>
      </c>
      <c r="D523" s="54">
        <v>27995.46</v>
      </c>
      <c r="E523" s="54">
        <v>23927.74</v>
      </c>
      <c r="F523" s="59">
        <v>4067.72</v>
      </c>
      <c r="G523" s="56">
        <f t="shared" si="89"/>
        <v>0.17000017552848701</v>
      </c>
      <c r="H523" s="57">
        <v>43174</v>
      </c>
      <c r="I523" s="57">
        <v>43174</v>
      </c>
      <c r="J523" s="45" t="s">
        <v>16</v>
      </c>
      <c r="K523" s="60" t="s">
        <v>659</v>
      </c>
      <c r="L523" s="60" t="s">
        <v>660</v>
      </c>
      <c r="M523" s="62">
        <f t="shared" ca="1" si="90"/>
        <v>1054</v>
      </c>
    </row>
    <row r="524" spans="1:13" s="50" customFormat="1" ht="23.1" hidden="1" customHeight="1">
      <c r="A524" s="51">
        <v>522</v>
      </c>
      <c r="B524" s="52" t="s">
        <v>51</v>
      </c>
      <c r="C524" s="53" t="s">
        <v>695</v>
      </c>
      <c r="D524" s="54">
        <v>47341.5</v>
      </c>
      <c r="E524" s="54">
        <v>40462.82</v>
      </c>
      <c r="F524" s="59">
        <v>6878.68</v>
      </c>
      <c r="G524" s="56">
        <f t="shared" si="89"/>
        <v>0.170000014828428</v>
      </c>
      <c r="H524" s="57">
        <v>43174</v>
      </c>
      <c r="I524" s="57">
        <v>43174</v>
      </c>
      <c r="J524" s="45" t="s">
        <v>16</v>
      </c>
      <c r="K524" s="60" t="s">
        <v>659</v>
      </c>
      <c r="L524" s="60" t="s">
        <v>660</v>
      </c>
      <c r="M524" s="62">
        <f t="shared" ca="1" si="90"/>
        <v>1054</v>
      </c>
    </row>
    <row r="525" spans="1:13" s="50" customFormat="1" ht="23.1" hidden="1" customHeight="1">
      <c r="A525" s="51">
        <v>523</v>
      </c>
      <c r="B525" s="52" t="s">
        <v>69</v>
      </c>
      <c r="C525" s="53" t="s">
        <v>696</v>
      </c>
      <c r="D525" s="54">
        <v>100000</v>
      </c>
      <c r="E525" s="54">
        <v>94339.62</v>
      </c>
      <c r="F525" s="59">
        <v>5660.38</v>
      </c>
      <c r="G525" s="56">
        <f t="shared" si="89"/>
        <v>6.0000029680000802E-2</v>
      </c>
      <c r="H525" s="57">
        <v>43168</v>
      </c>
      <c r="I525" s="57">
        <v>43175</v>
      </c>
      <c r="J525" s="45" t="s">
        <v>16</v>
      </c>
      <c r="K525" s="60" t="s">
        <v>659</v>
      </c>
      <c r="L525" s="60" t="s">
        <v>660</v>
      </c>
      <c r="M525" s="62">
        <f t="shared" ca="1" si="90"/>
        <v>1060</v>
      </c>
    </row>
    <row r="526" spans="1:13" s="50" customFormat="1" ht="23.1" hidden="1" customHeight="1">
      <c r="A526" s="51">
        <v>524</v>
      </c>
      <c r="B526" s="52" t="s">
        <v>69</v>
      </c>
      <c r="C526" s="53" t="s">
        <v>697</v>
      </c>
      <c r="D526" s="54">
        <v>95000</v>
      </c>
      <c r="E526" s="54">
        <v>89622.64</v>
      </c>
      <c r="F526" s="59">
        <v>5377.36</v>
      </c>
      <c r="G526" s="56">
        <f t="shared" si="89"/>
        <v>6.0000017852631898E-2</v>
      </c>
      <c r="H526" s="57">
        <v>43168</v>
      </c>
      <c r="I526" s="57">
        <v>43175</v>
      </c>
      <c r="J526" s="45" t="s">
        <v>16</v>
      </c>
      <c r="K526" s="60" t="s">
        <v>659</v>
      </c>
      <c r="L526" s="60" t="s">
        <v>660</v>
      </c>
      <c r="M526" s="62">
        <f t="shared" ca="1" si="90"/>
        <v>1060</v>
      </c>
    </row>
    <row r="527" spans="1:13" s="50" customFormat="1" ht="23.1" hidden="1" customHeight="1">
      <c r="A527" s="51">
        <v>525</v>
      </c>
      <c r="B527" s="52" t="s">
        <v>698</v>
      </c>
      <c r="C527" s="53" t="s">
        <v>699</v>
      </c>
      <c r="D527" s="54">
        <v>45000</v>
      </c>
      <c r="E527" s="54">
        <v>40540.54</v>
      </c>
      <c r="F527" s="59">
        <v>4459.46</v>
      </c>
      <c r="G527" s="56">
        <f t="shared" si="89"/>
        <v>0.1100000148</v>
      </c>
      <c r="H527" s="57">
        <v>43174</v>
      </c>
      <c r="I527" s="57">
        <v>43178</v>
      </c>
      <c r="J527" s="45" t="s">
        <v>16</v>
      </c>
      <c r="K527" s="60" t="s">
        <v>659</v>
      </c>
      <c r="L527" s="60" t="s">
        <v>660</v>
      </c>
      <c r="M527" s="62">
        <f t="shared" ca="1" si="90"/>
        <v>1054</v>
      </c>
    </row>
    <row r="528" spans="1:13" s="50" customFormat="1" ht="23.1" hidden="1" customHeight="1">
      <c r="A528" s="51">
        <v>526</v>
      </c>
      <c r="B528" s="52" t="s">
        <v>700</v>
      </c>
      <c r="C528" s="53" t="s">
        <v>701</v>
      </c>
      <c r="D528" s="54">
        <v>1452.4</v>
      </c>
      <c r="E528" s="54">
        <v>1370.19</v>
      </c>
      <c r="F528" s="59">
        <v>82.21</v>
      </c>
      <c r="G528" s="56">
        <f t="shared" si="89"/>
        <v>5.9998978243893199E-2</v>
      </c>
      <c r="H528" s="57">
        <v>43175</v>
      </c>
      <c r="I528" s="57">
        <v>43179</v>
      </c>
      <c r="J528" s="45" t="s">
        <v>16</v>
      </c>
      <c r="K528" s="60" t="s">
        <v>659</v>
      </c>
      <c r="L528" s="60" t="s">
        <v>660</v>
      </c>
      <c r="M528" s="62">
        <f t="shared" ca="1" si="90"/>
        <v>1053</v>
      </c>
    </row>
    <row r="529" spans="1:13" s="50" customFormat="1" ht="23.1" hidden="1" customHeight="1">
      <c r="A529" s="51">
        <v>527</v>
      </c>
      <c r="B529" s="52" t="s">
        <v>474</v>
      </c>
      <c r="C529" s="53" t="s">
        <v>702</v>
      </c>
      <c r="D529" s="54">
        <v>612911.67000000004</v>
      </c>
      <c r="E529" s="54">
        <v>583725.39</v>
      </c>
      <c r="F529" s="59">
        <v>29186.28</v>
      </c>
      <c r="G529" s="56">
        <f t="shared" ref="G529:G537" si="91">F529/E529</f>
        <v>5.00000179879104E-2</v>
      </c>
      <c r="H529" s="57">
        <v>43179</v>
      </c>
      <c r="I529" s="57">
        <v>43179</v>
      </c>
      <c r="J529" s="45" t="s">
        <v>16</v>
      </c>
      <c r="K529" s="60" t="s">
        <v>659</v>
      </c>
      <c r="L529" s="60" t="s">
        <v>660</v>
      </c>
      <c r="M529" s="62">
        <f t="shared" ca="1" si="90"/>
        <v>1049</v>
      </c>
    </row>
    <row r="530" spans="1:13" s="50" customFormat="1" ht="23.1" hidden="1" customHeight="1">
      <c r="A530" s="51">
        <v>528</v>
      </c>
      <c r="B530" s="52" t="s">
        <v>474</v>
      </c>
      <c r="C530" s="53" t="s">
        <v>703</v>
      </c>
      <c r="D530" s="54">
        <v>6000</v>
      </c>
      <c r="E530" s="54">
        <v>5714.28</v>
      </c>
      <c r="F530" s="59">
        <v>285.72000000000003</v>
      </c>
      <c r="G530" s="56">
        <f t="shared" si="91"/>
        <v>5.0001050001049999E-2</v>
      </c>
      <c r="H530" s="57">
        <v>43181</v>
      </c>
      <c r="I530" s="57">
        <v>43181</v>
      </c>
      <c r="J530" s="45" t="s">
        <v>16</v>
      </c>
      <c r="K530" s="60" t="s">
        <v>659</v>
      </c>
      <c r="L530" s="60" t="s">
        <v>660</v>
      </c>
      <c r="M530" s="62">
        <f t="shared" ca="1" si="90"/>
        <v>1047</v>
      </c>
    </row>
    <row r="531" spans="1:13" s="50" customFormat="1" ht="23.1" hidden="1" customHeight="1">
      <c r="A531" s="51">
        <v>529</v>
      </c>
      <c r="B531" s="52" t="s">
        <v>92</v>
      </c>
      <c r="C531" s="53" t="s">
        <v>704</v>
      </c>
      <c r="D531" s="54">
        <v>10000</v>
      </c>
      <c r="E531" s="54">
        <v>8547.01</v>
      </c>
      <c r="F531" s="59">
        <v>1452.99</v>
      </c>
      <c r="G531" s="56">
        <f t="shared" si="91"/>
        <v>0.16999980110003399</v>
      </c>
      <c r="H531" s="57">
        <v>43187</v>
      </c>
      <c r="I531" s="57">
        <v>43187</v>
      </c>
      <c r="J531" s="45" t="s">
        <v>16</v>
      </c>
      <c r="K531" s="60" t="s">
        <v>659</v>
      </c>
      <c r="L531" s="60" t="s">
        <v>660</v>
      </c>
      <c r="M531" s="62">
        <f t="shared" ca="1" si="90"/>
        <v>1041</v>
      </c>
    </row>
    <row r="532" spans="1:13" s="50" customFormat="1" ht="23.1" hidden="1" customHeight="1">
      <c r="A532" s="51">
        <v>530</v>
      </c>
      <c r="B532" s="52" t="s">
        <v>635</v>
      </c>
      <c r="C532" s="53" t="s">
        <v>705</v>
      </c>
      <c r="D532" s="54">
        <v>33600</v>
      </c>
      <c r="E532" s="54">
        <v>32621.360000000001</v>
      </c>
      <c r="F532" s="59">
        <v>978.64</v>
      </c>
      <c r="G532" s="56">
        <f t="shared" si="91"/>
        <v>2.9999975476191099E-2</v>
      </c>
      <c r="H532" s="57">
        <v>43173</v>
      </c>
      <c r="I532" s="57">
        <v>43187</v>
      </c>
      <c r="J532" s="45" t="s">
        <v>16</v>
      </c>
      <c r="K532" s="60" t="s">
        <v>669</v>
      </c>
      <c r="L532" s="60" t="s">
        <v>670</v>
      </c>
      <c r="M532" s="62">
        <f t="shared" ca="1" si="90"/>
        <v>1055</v>
      </c>
    </row>
    <row r="533" spans="1:13" s="50" customFormat="1" ht="23.1" hidden="1" customHeight="1">
      <c r="A533" s="51">
        <v>531</v>
      </c>
      <c r="B533" s="52" t="s">
        <v>635</v>
      </c>
      <c r="C533" s="53" t="s">
        <v>706</v>
      </c>
      <c r="D533" s="54">
        <v>27600</v>
      </c>
      <c r="E533" s="54">
        <v>26796.12</v>
      </c>
      <c r="F533" s="59">
        <v>803.88</v>
      </c>
      <c r="G533" s="56">
        <f t="shared" si="91"/>
        <v>2.9999865652191399E-2</v>
      </c>
      <c r="H533" s="57">
        <v>43173</v>
      </c>
      <c r="I533" s="57">
        <v>43187</v>
      </c>
      <c r="J533" s="45" t="s">
        <v>16</v>
      </c>
      <c r="K533" s="60" t="s">
        <v>669</v>
      </c>
      <c r="L533" s="60" t="s">
        <v>670</v>
      </c>
      <c r="M533" s="62">
        <f t="shared" ca="1" si="90"/>
        <v>1055</v>
      </c>
    </row>
    <row r="534" spans="1:13" s="50" customFormat="1" ht="23.1" hidden="1" customHeight="1">
      <c r="A534" s="51">
        <v>532</v>
      </c>
      <c r="B534" s="52" t="s">
        <v>707</v>
      </c>
      <c r="C534" s="53" t="s">
        <v>708</v>
      </c>
      <c r="D534" s="54">
        <v>3300000</v>
      </c>
      <c r="E534" s="54">
        <v>3113207.55</v>
      </c>
      <c r="F534" s="59">
        <v>186792.45</v>
      </c>
      <c r="G534" s="56">
        <f t="shared" si="91"/>
        <v>5.9999999036363598E-2</v>
      </c>
      <c r="H534" s="57">
        <v>43186</v>
      </c>
      <c r="I534" s="57">
        <v>43188</v>
      </c>
      <c r="J534" s="45" t="s">
        <v>16</v>
      </c>
      <c r="K534" s="60" t="s">
        <v>659</v>
      </c>
      <c r="L534" s="60" t="s">
        <v>660</v>
      </c>
      <c r="M534" s="62">
        <f t="shared" ref="M534:M539" ca="1" si="92">DATE(YEAR(NOW()),MONTH(NOW()),DAY(NOW()))-H534</f>
        <v>1042</v>
      </c>
    </row>
    <row r="535" spans="1:13" s="50" customFormat="1" ht="23.1" hidden="1" customHeight="1">
      <c r="A535" s="51">
        <v>533</v>
      </c>
      <c r="B535" s="52" t="s">
        <v>709</v>
      </c>
      <c r="C535" s="53" t="s">
        <v>710</v>
      </c>
      <c r="D535" s="54">
        <v>10000</v>
      </c>
      <c r="E535" s="54">
        <v>9433.9599999999991</v>
      </c>
      <c r="F535" s="59">
        <v>566.04</v>
      </c>
      <c r="G535" s="56">
        <f t="shared" si="91"/>
        <v>6.0000254400061098E-2</v>
      </c>
      <c r="H535" s="57">
        <v>43193</v>
      </c>
      <c r="I535" s="57">
        <v>43198</v>
      </c>
      <c r="J535" s="45" t="s">
        <v>16</v>
      </c>
      <c r="K535" s="60" t="s">
        <v>669</v>
      </c>
      <c r="L535" s="60" t="s">
        <v>670</v>
      </c>
      <c r="M535" s="62">
        <f t="shared" ca="1" si="92"/>
        <v>1035</v>
      </c>
    </row>
    <row r="536" spans="1:13" s="50" customFormat="1" ht="23.1" hidden="1" customHeight="1">
      <c r="A536" s="51">
        <v>534</v>
      </c>
      <c r="B536" s="52" t="s">
        <v>509</v>
      </c>
      <c r="C536" s="53" t="s">
        <v>711</v>
      </c>
      <c r="D536" s="54">
        <v>40000</v>
      </c>
      <c r="E536" s="54">
        <v>37735.85</v>
      </c>
      <c r="F536" s="59">
        <v>2264.15</v>
      </c>
      <c r="G536" s="56">
        <f t="shared" si="91"/>
        <v>5.9999973500000699E-2</v>
      </c>
      <c r="H536" s="57">
        <v>43132</v>
      </c>
      <c r="I536" s="57">
        <v>43199</v>
      </c>
      <c r="J536" s="45" t="s">
        <v>16</v>
      </c>
      <c r="K536" s="60" t="s">
        <v>669</v>
      </c>
      <c r="L536" s="60" t="s">
        <v>670</v>
      </c>
      <c r="M536" s="62">
        <f t="shared" ca="1" si="92"/>
        <v>1096</v>
      </c>
    </row>
    <row r="537" spans="1:13" s="50" customFormat="1" ht="23.1" hidden="1" customHeight="1">
      <c r="A537" s="51">
        <v>535</v>
      </c>
      <c r="B537" s="52" t="s">
        <v>239</v>
      </c>
      <c r="C537" s="53" t="s">
        <v>712</v>
      </c>
      <c r="D537" s="54">
        <v>521.09</v>
      </c>
      <c r="E537" s="54">
        <v>445.38</v>
      </c>
      <c r="F537" s="130">
        <v>75.709999999999994</v>
      </c>
      <c r="G537" s="56">
        <f t="shared" si="91"/>
        <v>0.169989671740985</v>
      </c>
      <c r="H537" s="57">
        <v>43181</v>
      </c>
      <c r="I537" s="57">
        <v>43199</v>
      </c>
      <c r="J537" s="45" t="s">
        <v>16</v>
      </c>
      <c r="K537" s="60" t="s">
        <v>669</v>
      </c>
      <c r="L537" s="60" t="s">
        <v>670</v>
      </c>
      <c r="M537" s="62">
        <f t="shared" ca="1" si="92"/>
        <v>1047</v>
      </c>
    </row>
    <row r="538" spans="1:13" s="50" customFormat="1" ht="23.1" hidden="1" customHeight="1">
      <c r="A538" s="51">
        <v>536</v>
      </c>
      <c r="B538" s="52" t="s">
        <v>239</v>
      </c>
      <c r="C538" s="53" t="s">
        <v>713</v>
      </c>
      <c r="D538" s="54">
        <v>913.35</v>
      </c>
      <c r="E538" s="54">
        <v>780.63</v>
      </c>
      <c r="F538" s="59">
        <v>132.72</v>
      </c>
      <c r="G538" s="56">
        <f t="shared" ref="G538:G543" si="93">F538/E538</f>
        <v>0.17001652511433099</v>
      </c>
      <c r="H538" s="57">
        <v>43181</v>
      </c>
      <c r="I538" s="57">
        <v>43199</v>
      </c>
      <c r="J538" s="45" t="s">
        <v>16</v>
      </c>
      <c r="K538" s="60" t="s">
        <v>669</v>
      </c>
      <c r="L538" s="60" t="s">
        <v>670</v>
      </c>
      <c r="M538" s="62">
        <f t="shared" ca="1" si="92"/>
        <v>1047</v>
      </c>
    </row>
    <row r="539" spans="1:13" s="50" customFormat="1" ht="23.1" hidden="1" customHeight="1">
      <c r="A539" s="51">
        <v>537</v>
      </c>
      <c r="B539" s="52" t="s">
        <v>239</v>
      </c>
      <c r="C539" s="53" t="s">
        <v>714</v>
      </c>
      <c r="D539" s="54">
        <v>41.6</v>
      </c>
      <c r="E539" s="54">
        <v>35.56</v>
      </c>
      <c r="F539" s="59">
        <v>6.04</v>
      </c>
      <c r="G539" s="56">
        <f t="shared" si="93"/>
        <v>0.16985376827896501</v>
      </c>
      <c r="H539" s="57">
        <v>43192</v>
      </c>
      <c r="I539" s="57">
        <v>43199</v>
      </c>
      <c r="J539" s="45" t="s">
        <v>16</v>
      </c>
      <c r="K539" s="60" t="s">
        <v>669</v>
      </c>
      <c r="L539" s="60" t="s">
        <v>670</v>
      </c>
      <c r="M539" s="62">
        <f t="shared" ca="1" si="92"/>
        <v>1036</v>
      </c>
    </row>
    <row r="540" spans="1:13" s="50" customFormat="1" ht="23.1" hidden="1" customHeight="1">
      <c r="A540" s="51">
        <v>538</v>
      </c>
      <c r="B540" s="52" t="s">
        <v>239</v>
      </c>
      <c r="C540" s="53" t="s">
        <v>715</v>
      </c>
      <c r="D540" s="54">
        <v>73.2</v>
      </c>
      <c r="E540" s="54">
        <v>62.56</v>
      </c>
      <c r="F540" s="130">
        <v>10.64</v>
      </c>
      <c r="G540" s="56">
        <f t="shared" si="93"/>
        <v>0.17007672634271101</v>
      </c>
      <c r="H540" s="57">
        <v>43181</v>
      </c>
      <c r="I540" s="57">
        <v>43199</v>
      </c>
      <c r="J540" s="45" t="s">
        <v>16</v>
      </c>
      <c r="K540" s="60" t="s">
        <v>669</v>
      </c>
      <c r="L540" s="60" t="s">
        <v>670</v>
      </c>
      <c r="M540" s="62">
        <f t="shared" ref="M540:M551" ca="1" si="94">DATE(YEAR(NOW()),MONTH(NOW()),DAY(NOW()))-H540</f>
        <v>1047</v>
      </c>
    </row>
    <row r="541" spans="1:13" s="50" customFormat="1" ht="23.1" hidden="1" customHeight="1">
      <c r="A541" s="51">
        <v>539</v>
      </c>
      <c r="B541" s="52" t="s">
        <v>239</v>
      </c>
      <c r="C541" s="53" t="s">
        <v>716</v>
      </c>
      <c r="D541" s="54">
        <v>516.19000000000005</v>
      </c>
      <c r="E541" s="54">
        <v>441.2</v>
      </c>
      <c r="F541" s="130">
        <v>74.989999999999995</v>
      </c>
      <c r="G541" s="56">
        <f t="shared" si="93"/>
        <v>0.16996826835902101</v>
      </c>
      <c r="H541" s="57">
        <v>43181</v>
      </c>
      <c r="I541" s="57">
        <v>43199</v>
      </c>
      <c r="J541" s="45" t="s">
        <v>16</v>
      </c>
      <c r="K541" s="60" t="s">
        <v>669</v>
      </c>
      <c r="L541" s="60" t="s">
        <v>670</v>
      </c>
      <c r="M541" s="62">
        <f t="shared" ca="1" si="94"/>
        <v>1047</v>
      </c>
    </row>
    <row r="542" spans="1:13" s="50" customFormat="1" ht="23.1" hidden="1" customHeight="1">
      <c r="A542" s="51">
        <v>540</v>
      </c>
      <c r="B542" s="52" t="s">
        <v>239</v>
      </c>
      <c r="C542" s="53" t="s">
        <v>717</v>
      </c>
      <c r="D542" s="54">
        <v>18.8</v>
      </c>
      <c r="E542" s="54">
        <v>16.07</v>
      </c>
      <c r="F542" s="130">
        <v>2.73</v>
      </c>
      <c r="G542" s="56">
        <f t="shared" si="93"/>
        <v>0.16988176726820201</v>
      </c>
      <c r="H542" s="57">
        <v>43181</v>
      </c>
      <c r="I542" s="57">
        <v>43199</v>
      </c>
      <c r="J542" s="45" t="s">
        <v>16</v>
      </c>
      <c r="K542" s="60" t="s">
        <v>669</v>
      </c>
      <c r="L542" s="60" t="s">
        <v>670</v>
      </c>
      <c r="M542" s="62">
        <f t="shared" ca="1" si="94"/>
        <v>1047</v>
      </c>
    </row>
    <row r="543" spans="1:13" s="50" customFormat="1" ht="23.1" hidden="1" customHeight="1">
      <c r="A543" s="51">
        <v>541</v>
      </c>
      <c r="B543" s="52" t="s">
        <v>239</v>
      </c>
      <c r="C543" s="53" t="s">
        <v>718</v>
      </c>
      <c r="D543" s="54">
        <v>492.9</v>
      </c>
      <c r="E543" s="54">
        <v>421.28</v>
      </c>
      <c r="F543" s="59">
        <v>71.62</v>
      </c>
      <c r="G543" s="56">
        <f t="shared" si="93"/>
        <v>0.17000569692366099</v>
      </c>
      <c r="H543" s="57">
        <v>43181</v>
      </c>
      <c r="I543" s="57">
        <v>43199</v>
      </c>
      <c r="J543" s="45" t="s">
        <v>16</v>
      </c>
      <c r="K543" s="60" t="s">
        <v>669</v>
      </c>
      <c r="L543" s="60" t="s">
        <v>670</v>
      </c>
      <c r="M543" s="62">
        <f t="shared" ca="1" si="94"/>
        <v>1047</v>
      </c>
    </row>
    <row r="544" spans="1:13" s="50" customFormat="1" ht="23.1" hidden="1" customHeight="1">
      <c r="A544" s="51">
        <v>542</v>
      </c>
      <c r="B544" s="52" t="s">
        <v>239</v>
      </c>
      <c r="C544" s="53" t="s">
        <v>719</v>
      </c>
      <c r="D544" s="54">
        <v>30</v>
      </c>
      <c r="E544" s="54">
        <v>25.64</v>
      </c>
      <c r="F544" s="130">
        <v>4.3600000000000003</v>
      </c>
      <c r="G544" s="56">
        <f t="shared" ref="G544:G553" si="95">F544/E544</f>
        <v>0.17004680187207499</v>
      </c>
      <c r="H544" s="57">
        <v>43181</v>
      </c>
      <c r="I544" s="57">
        <v>43199</v>
      </c>
      <c r="J544" s="45" t="s">
        <v>16</v>
      </c>
      <c r="K544" s="60" t="s">
        <v>669</v>
      </c>
      <c r="L544" s="60" t="s">
        <v>670</v>
      </c>
      <c r="M544" s="62">
        <f t="shared" ca="1" si="94"/>
        <v>1047</v>
      </c>
    </row>
    <row r="545" spans="1:13" s="50" customFormat="1" ht="23.1" hidden="1" customHeight="1">
      <c r="A545" s="51">
        <v>543</v>
      </c>
      <c r="B545" s="52" t="s">
        <v>239</v>
      </c>
      <c r="C545" s="53" t="s">
        <v>720</v>
      </c>
      <c r="D545" s="54">
        <v>289</v>
      </c>
      <c r="E545" s="54">
        <v>247</v>
      </c>
      <c r="F545" s="130">
        <v>42</v>
      </c>
      <c r="G545" s="56">
        <f t="shared" si="95"/>
        <v>0.17004048582996001</v>
      </c>
      <c r="H545" s="57">
        <v>43181</v>
      </c>
      <c r="I545" s="57">
        <v>43199</v>
      </c>
      <c r="J545" s="45" t="s">
        <v>16</v>
      </c>
      <c r="K545" s="60" t="s">
        <v>669</v>
      </c>
      <c r="L545" s="60" t="s">
        <v>670</v>
      </c>
      <c r="M545" s="62">
        <f t="shared" ca="1" si="94"/>
        <v>1047</v>
      </c>
    </row>
    <row r="546" spans="1:13" s="50" customFormat="1" ht="23.1" hidden="1" customHeight="1">
      <c r="A546" s="51">
        <v>544</v>
      </c>
      <c r="B546" s="52" t="s">
        <v>239</v>
      </c>
      <c r="C546" s="53" t="s">
        <v>721</v>
      </c>
      <c r="D546" s="54">
        <v>1054</v>
      </c>
      <c r="E546" s="54">
        <v>900.85</v>
      </c>
      <c r="F546" s="59">
        <v>153.15</v>
      </c>
      <c r="G546" s="56">
        <f t="shared" si="95"/>
        <v>0.170006105344952</v>
      </c>
      <c r="H546" s="57">
        <v>43181</v>
      </c>
      <c r="I546" s="57">
        <v>43199</v>
      </c>
      <c r="J546" s="45" t="s">
        <v>16</v>
      </c>
      <c r="K546" s="60" t="s">
        <v>669</v>
      </c>
      <c r="L546" s="60" t="s">
        <v>670</v>
      </c>
      <c r="M546" s="62">
        <f t="shared" ca="1" si="94"/>
        <v>1047</v>
      </c>
    </row>
    <row r="547" spans="1:13" s="50" customFormat="1" ht="23.1" hidden="1" customHeight="1">
      <c r="A547" s="51">
        <v>545</v>
      </c>
      <c r="B547" s="52" t="s">
        <v>239</v>
      </c>
      <c r="C547" s="53" t="s">
        <v>722</v>
      </c>
      <c r="D547" s="54">
        <v>95.6</v>
      </c>
      <c r="E547" s="54">
        <v>81.709999999999994</v>
      </c>
      <c r="F547" s="59">
        <v>13.89</v>
      </c>
      <c r="G547" s="56">
        <f t="shared" si="95"/>
        <v>0.169991433117122</v>
      </c>
      <c r="H547" s="57">
        <v>43181</v>
      </c>
      <c r="I547" s="57">
        <v>43199</v>
      </c>
      <c r="J547" s="45" t="s">
        <v>16</v>
      </c>
      <c r="K547" s="60" t="s">
        <v>669</v>
      </c>
      <c r="L547" s="60" t="s">
        <v>670</v>
      </c>
      <c r="M547" s="62">
        <f t="shared" ca="1" si="94"/>
        <v>1047</v>
      </c>
    </row>
    <row r="548" spans="1:13" s="50" customFormat="1" ht="23.1" hidden="1" customHeight="1">
      <c r="A548" s="51">
        <v>546</v>
      </c>
      <c r="B548" s="52" t="s">
        <v>537</v>
      </c>
      <c r="C548" s="53" t="s">
        <v>723</v>
      </c>
      <c r="D548" s="34">
        <v>982000</v>
      </c>
      <c r="E548" s="54">
        <v>926415.09</v>
      </c>
      <c r="F548" s="59">
        <v>55584.91</v>
      </c>
      <c r="G548" s="56">
        <f t="shared" si="95"/>
        <v>6.0000004965376802E-2</v>
      </c>
      <c r="H548" s="57">
        <v>43200</v>
      </c>
      <c r="I548" s="57">
        <v>43208</v>
      </c>
      <c r="J548" s="45" t="s">
        <v>16</v>
      </c>
      <c r="K548" s="60" t="s">
        <v>724</v>
      </c>
      <c r="L548" s="60" t="s">
        <v>725</v>
      </c>
      <c r="M548" s="62">
        <f t="shared" ca="1" si="94"/>
        <v>1028</v>
      </c>
    </row>
    <row r="549" spans="1:13" s="50" customFormat="1" ht="23.1" hidden="1" customHeight="1">
      <c r="A549" s="51">
        <v>547</v>
      </c>
      <c r="B549" s="52" t="s">
        <v>726</v>
      </c>
      <c r="C549" s="53" t="s">
        <v>727</v>
      </c>
      <c r="D549" s="54">
        <v>5544</v>
      </c>
      <c r="E549" s="54">
        <v>5230.1899999999996</v>
      </c>
      <c r="F549" s="130">
        <v>313.81</v>
      </c>
      <c r="G549" s="56">
        <f t="shared" si="95"/>
        <v>5.9999732323299901E-2</v>
      </c>
      <c r="H549" s="57">
        <v>43208</v>
      </c>
      <c r="I549" s="57">
        <v>43209</v>
      </c>
      <c r="J549" s="45" t="s">
        <v>16</v>
      </c>
      <c r="K549" s="60" t="s">
        <v>669</v>
      </c>
      <c r="L549" s="60" t="s">
        <v>670</v>
      </c>
      <c r="M549" s="62">
        <f t="shared" ca="1" si="94"/>
        <v>1020</v>
      </c>
    </row>
    <row r="550" spans="1:13" s="50" customFormat="1" ht="23.1" hidden="1" customHeight="1">
      <c r="A550" s="51">
        <v>548</v>
      </c>
      <c r="B550" s="52" t="s">
        <v>726</v>
      </c>
      <c r="C550" s="53" t="s">
        <v>728</v>
      </c>
      <c r="D550" s="54">
        <v>2646</v>
      </c>
      <c r="E550" s="54">
        <v>2496.23</v>
      </c>
      <c r="F550" s="130">
        <v>149.77000000000001</v>
      </c>
      <c r="G550" s="56">
        <f t="shared" si="95"/>
        <v>5.9998477704378203E-2</v>
      </c>
      <c r="H550" s="57">
        <v>43208</v>
      </c>
      <c r="I550" s="57">
        <v>43209</v>
      </c>
      <c r="J550" s="45" t="s">
        <v>16</v>
      </c>
      <c r="K550" s="60" t="s">
        <v>669</v>
      </c>
      <c r="L550" s="60" t="s">
        <v>670</v>
      </c>
      <c r="M550" s="62">
        <f t="shared" ca="1" si="94"/>
        <v>1020</v>
      </c>
    </row>
    <row r="551" spans="1:13" s="50" customFormat="1" ht="23.1" hidden="1" customHeight="1">
      <c r="A551" s="51">
        <v>549</v>
      </c>
      <c r="B551" s="52" t="s">
        <v>239</v>
      </c>
      <c r="C551" s="53" t="s">
        <v>729</v>
      </c>
      <c r="D551" s="54">
        <v>237.95</v>
      </c>
      <c r="E551" s="54">
        <v>203.38</v>
      </c>
      <c r="F551" s="59">
        <v>34.57</v>
      </c>
      <c r="G551" s="56">
        <f t="shared" si="95"/>
        <v>0.169977382240142</v>
      </c>
      <c r="H551" s="57">
        <v>43171</v>
      </c>
      <c r="I551" s="57">
        <v>43209</v>
      </c>
      <c r="J551" s="45" t="s">
        <v>16</v>
      </c>
      <c r="K551" s="60" t="s">
        <v>669</v>
      </c>
      <c r="L551" s="60" t="s">
        <v>670</v>
      </c>
      <c r="M551" s="62">
        <f t="shared" ca="1" si="94"/>
        <v>1057</v>
      </c>
    </row>
    <row r="552" spans="1:13" s="50" customFormat="1" ht="23.1" hidden="1" customHeight="1">
      <c r="A552" s="51">
        <v>550</v>
      </c>
      <c r="B552" s="52" t="s">
        <v>520</v>
      </c>
      <c r="C552" s="53" t="s">
        <v>730</v>
      </c>
      <c r="D552" s="54">
        <v>86802.240000000005</v>
      </c>
      <c r="E552" s="54">
        <v>81888.91</v>
      </c>
      <c r="F552" s="59">
        <v>4913.33</v>
      </c>
      <c r="G552" s="56">
        <f t="shared" si="95"/>
        <v>5.9999943826337401E-2</v>
      </c>
      <c r="H552" s="57">
        <v>43207</v>
      </c>
      <c r="I552" s="57">
        <v>43209</v>
      </c>
      <c r="J552" s="45" t="s">
        <v>16</v>
      </c>
      <c r="K552" s="60" t="s">
        <v>669</v>
      </c>
      <c r="L552" s="60" t="s">
        <v>670</v>
      </c>
      <c r="M552" s="62">
        <f t="shared" ref="M552:M574" ca="1" si="96">DATE(YEAR(NOW()),MONTH(NOW()),DAY(NOW()))-H552</f>
        <v>1021</v>
      </c>
    </row>
    <row r="553" spans="1:13" s="50" customFormat="1" ht="23.1" hidden="1" customHeight="1">
      <c r="A553" s="51">
        <v>551</v>
      </c>
      <c r="B553" s="52" t="s">
        <v>520</v>
      </c>
      <c r="C553" s="53" t="s">
        <v>731</v>
      </c>
      <c r="D553" s="54">
        <v>900</v>
      </c>
      <c r="E553" s="54">
        <v>849.06</v>
      </c>
      <c r="F553" s="59">
        <v>50.94</v>
      </c>
      <c r="G553" s="56">
        <f t="shared" si="95"/>
        <v>5.9995760016959901E-2</v>
      </c>
      <c r="H553" s="57">
        <v>43207</v>
      </c>
      <c r="I553" s="57">
        <v>43209</v>
      </c>
      <c r="J553" s="45" t="s">
        <v>16</v>
      </c>
      <c r="K553" s="60" t="s">
        <v>669</v>
      </c>
      <c r="L553" s="60" t="s">
        <v>670</v>
      </c>
      <c r="M553" s="62">
        <f t="shared" ca="1" si="96"/>
        <v>1021</v>
      </c>
    </row>
    <row r="554" spans="1:13" s="50" customFormat="1" ht="23.1" hidden="1" customHeight="1">
      <c r="A554" s="51">
        <v>552</v>
      </c>
      <c r="B554" s="52" t="s">
        <v>520</v>
      </c>
      <c r="C554" s="53" t="s">
        <v>732</v>
      </c>
      <c r="D554" s="54">
        <v>15174</v>
      </c>
      <c r="E554" s="54">
        <v>12969.23</v>
      </c>
      <c r="F554" s="59">
        <v>2204.77</v>
      </c>
      <c r="G554" s="56">
        <f t="shared" ref="G554:G574" si="97">F554/E554</f>
        <v>0.17000006939502199</v>
      </c>
      <c r="H554" s="57">
        <v>43207</v>
      </c>
      <c r="I554" s="57">
        <v>43209</v>
      </c>
      <c r="J554" s="45" t="s">
        <v>16</v>
      </c>
      <c r="K554" s="60" t="s">
        <v>669</v>
      </c>
      <c r="L554" s="60" t="s">
        <v>670</v>
      </c>
      <c r="M554" s="62">
        <f t="shared" ca="1" si="96"/>
        <v>1021</v>
      </c>
    </row>
    <row r="555" spans="1:13" s="50" customFormat="1" ht="23.1" hidden="1" customHeight="1">
      <c r="A555" s="51">
        <v>553</v>
      </c>
      <c r="B555" s="52" t="s">
        <v>520</v>
      </c>
      <c r="C555" s="53" t="s">
        <v>733</v>
      </c>
      <c r="D555" s="54">
        <v>12801.6</v>
      </c>
      <c r="E555" s="54">
        <v>10941.54</v>
      </c>
      <c r="F555" s="59">
        <v>1860.06</v>
      </c>
      <c r="G555" s="56">
        <f t="shared" si="97"/>
        <v>0.169999835489337</v>
      </c>
      <c r="H555" s="57">
        <v>43207</v>
      </c>
      <c r="I555" s="57">
        <v>43209</v>
      </c>
      <c r="J555" s="45" t="s">
        <v>16</v>
      </c>
      <c r="K555" s="60" t="s">
        <v>669</v>
      </c>
      <c r="L555" s="60" t="s">
        <v>670</v>
      </c>
      <c r="M555" s="62">
        <f t="shared" ca="1" si="96"/>
        <v>1021</v>
      </c>
    </row>
    <row r="556" spans="1:13" s="50" customFormat="1" ht="23.1" hidden="1" customHeight="1">
      <c r="A556" s="51">
        <v>554</v>
      </c>
      <c r="B556" s="52" t="s">
        <v>35</v>
      </c>
      <c r="C556" s="53" t="s">
        <v>734</v>
      </c>
      <c r="D556" s="54">
        <v>5077.5600000000004</v>
      </c>
      <c r="E556" s="54">
        <v>4929.67</v>
      </c>
      <c r="F556" s="59">
        <v>147.88999999999999</v>
      </c>
      <c r="G556" s="56">
        <f t="shared" si="97"/>
        <v>2.9999979714666499E-2</v>
      </c>
      <c r="H556" s="57">
        <v>43210</v>
      </c>
      <c r="I556" s="57">
        <v>43210</v>
      </c>
      <c r="J556" s="45" t="s">
        <v>16</v>
      </c>
      <c r="K556" s="60" t="s">
        <v>669</v>
      </c>
      <c r="L556" s="60" t="s">
        <v>670</v>
      </c>
      <c r="M556" s="62">
        <f t="shared" ca="1" si="96"/>
        <v>1018</v>
      </c>
    </row>
    <row r="557" spans="1:13" s="50" customFormat="1" ht="23.1" hidden="1" customHeight="1">
      <c r="A557" s="51">
        <v>555</v>
      </c>
      <c r="B557" s="52" t="s">
        <v>51</v>
      </c>
      <c r="C557" s="53" t="s">
        <v>735</v>
      </c>
      <c r="D557" s="34">
        <v>22945.7</v>
      </c>
      <c r="E557" s="54">
        <v>19611.71</v>
      </c>
      <c r="F557" s="59">
        <v>3333.99</v>
      </c>
      <c r="G557" s="56">
        <f t="shared" si="97"/>
        <v>0.16999996430703901</v>
      </c>
      <c r="H557" s="57">
        <v>43210</v>
      </c>
      <c r="I557" s="57">
        <v>43210</v>
      </c>
      <c r="J557" s="45" t="s">
        <v>16</v>
      </c>
      <c r="K557" s="60" t="s">
        <v>669</v>
      </c>
      <c r="L557" s="60" t="s">
        <v>725</v>
      </c>
      <c r="M557" s="62">
        <f t="shared" ca="1" si="96"/>
        <v>1018</v>
      </c>
    </row>
    <row r="558" spans="1:13" s="50" customFormat="1" ht="23.1" hidden="1" customHeight="1">
      <c r="A558" s="51">
        <v>556</v>
      </c>
      <c r="B558" s="52" t="s">
        <v>374</v>
      </c>
      <c r="C558" s="53" t="s">
        <v>736</v>
      </c>
      <c r="D558" s="54">
        <v>2400</v>
      </c>
      <c r="E558" s="54">
        <v>2264.15</v>
      </c>
      <c r="F558" s="59">
        <v>135.85</v>
      </c>
      <c r="G558" s="56">
        <f t="shared" si="97"/>
        <v>6.0000441666850701E-2</v>
      </c>
      <c r="H558" s="57">
        <v>43210</v>
      </c>
      <c r="I558" s="57">
        <v>43210</v>
      </c>
      <c r="J558" s="45" t="s">
        <v>16</v>
      </c>
      <c r="K558" s="60" t="s">
        <v>669</v>
      </c>
      <c r="L558" s="60" t="s">
        <v>670</v>
      </c>
      <c r="M558" s="62">
        <f t="shared" ca="1" si="96"/>
        <v>1018</v>
      </c>
    </row>
    <row r="559" spans="1:13" s="50" customFormat="1" ht="23.1" hidden="1" customHeight="1">
      <c r="A559" s="51">
        <v>557</v>
      </c>
      <c r="B559" s="52" t="s">
        <v>114</v>
      </c>
      <c r="C559" s="53" t="s">
        <v>737</v>
      </c>
      <c r="D559" s="54">
        <v>5460</v>
      </c>
      <c r="E559" s="54">
        <v>4666.67</v>
      </c>
      <c r="F559" s="59">
        <v>793.33</v>
      </c>
      <c r="G559" s="56">
        <f t="shared" si="97"/>
        <v>0.16999916428631101</v>
      </c>
      <c r="H559" s="57">
        <v>43207</v>
      </c>
      <c r="I559" s="57">
        <v>43213</v>
      </c>
      <c r="J559" s="45" t="s">
        <v>16</v>
      </c>
      <c r="K559" s="60" t="s">
        <v>669</v>
      </c>
      <c r="L559" s="60" t="s">
        <v>670</v>
      </c>
      <c r="M559" s="62">
        <f t="shared" ca="1" si="96"/>
        <v>1021</v>
      </c>
    </row>
    <row r="560" spans="1:13" s="50" customFormat="1" ht="23.1" hidden="1" customHeight="1">
      <c r="A560" s="51">
        <v>558</v>
      </c>
      <c r="B560" s="52" t="s">
        <v>239</v>
      </c>
      <c r="C560" s="53" t="s">
        <v>738</v>
      </c>
      <c r="D560" s="54">
        <v>1290</v>
      </c>
      <c r="E560" s="54">
        <v>1102.56</v>
      </c>
      <c r="F560" s="59">
        <v>187.44</v>
      </c>
      <c r="G560" s="56">
        <f t="shared" si="97"/>
        <v>0.17000435350457099</v>
      </c>
      <c r="H560" s="57">
        <v>43209</v>
      </c>
      <c r="I560" s="57">
        <v>43213</v>
      </c>
      <c r="J560" s="45" t="s">
        <v>16</v>
      </c>
      <c r="K560" s="60" t="s">
        <v>669</v>
      </c>
      <c r="L560" s="60" t="s">
        <v>670</v>
      </c>
      <c r="M560" s="62">
        <f t="shared" ca="1" si="96"/>
        <v>1019</v>
      </c>
    </row>
    <row r="561" spans="1:13" s="50" customFormat="1" ht="23.1" hidden="1" customHeight="1">
      <c r="A561" s="51">
        <v>559</v>
      </c>
      <c r="B561" s="52" t="s">
        <v>239</v>
      </c>
      <c r="C561" s="53" t="s">
        <v>739</v>
      </c>
      <c r="D561" s="54">
        <v>234.9</v>
      </c>
      <c r="E561" s="54">
        <v>200.77</v>
      </c>
      <c r="F561" s="59">
        <v>34.130000000000003</v>
      </c>
      <c r="G561" s="56">
        <f t="shared" si="97"/>
        <v>0.169995517258555</v>
      </c>
      <c r="H561" s="57">
        <v>43209</v>
      </c>
      <c r="I561" s="57">
        <v>43213</v>
      </c>
      <c r="J561" s="45" t="s">
        <v>16</v>
      </c>
      <c r="K561" s="60" t="s">
        <v>669</v>
      </c>
      <c r="L561" s="60" t="s">
        <v>670</v>
      </c>
      <c r="M561" s="62">
        <f t="shared" ca="1" si="96"/>
        <v>1019</v>
      </c>
    </row>
    <row r="562" spans="1:13" s="50" customFormat="1" ht="23.1" hidden="1" customHeight="1">
      <c r="A562" s="51">
        <v>560</v>
      </c>
      <c r="B562" s="52" t="s">
        <v>239</v>
      </c>
      <c r="C562" s="53" t="s">
        <v>740</v>
      </c>
      <c r="D562" s="54">
        <v>2156.1</v>
      </c>
      <c r="E562" s="54">
        <v>1842.83</v>
      </c>
      <c r="F562" s="59">
        <v>313.27</v>
      </c>
      <c r="G562" s="56">
        <f t="shared" si="97"/>
        <v>0.16999397665547</v>
      </c>
      <c r="H562" s="57">
        <v>43209</v>
      </c>
      <c r="I562" s="57">
        <v>43213</v>
      </c>
      <c r="J562" s="45" t="s">
        <v>16</v>
      </c>
      <c r="K562" s="60" t="s">
        <v>669</v>
      </c>
      <c r="L562" s="60" t="s">
        <v>670</v>
      </c>
      <c r="M562" s="62">
        <f t="shared" ca="1" si="96"/>
        <v>1019</v>
      </c>
    </row>
    <row r="563" spans="1:13" s="50" customFormat="1" ht="23.1" hidden="1" customHeight="1">
      <c r="A563" s="51">
        <v>561</v>
      </c>
      <c r="B563" s="52" t="s">
        <v>239</v>
      </c>
      <c r="C563" s="53" t="s">
        <v>741</v>
      </c>
      <c r="D563" s="54">
        <v>103.13</v>
      </c>
      <c r="E563" s="54">
        <v>88.15</v>
      </c>
      <c r="F563" s="130">
        <v>14.98</v>
      </c>
      <c r="G563" s="56">
        <f t="shared" si="97"/>
        <v>0.169937606352808</v>
      </c>
      <c r="H563" s="57">
        <v>43202</v>
      </c>
      <c r="I563" s="57">
        <v>43213</v>
      </c>
      <c r="J563" s="45" t="s">
        <v>16</v>
      </c>
      <c r="K563" s="60" t="s">
        <v>669</v>
      </c>
      <c r="L563" s="60" t="s">
        <v>670</v>
      </c>
      <c r="M563" s="62">
        <f t="shared" ca="1" si="96"/>
        <v>1026</v>
      </c>
    </row>
    <row r="564" spans="1:13" s="50" customFormat="1" ht="23.1" hidden="1" customHeight="1">
      <c r="A564" s="51">
        <v>562</v>
      </c>
      <c r="B564" s="52" t="s">
        <v>520</v>
      </c>
      <c r="C564" s="53" t="s">
        <v>742</v>
      </c>
      <c r="D564" s="54">
        <v>11614.8</v>
      </c>
      <c r="E564" s="54">
        <v>9927.18</v>
      </c>
      <c r="F564" s="59">
        <v>1687.62</v>
      </c>
      <c r="G564" s="56">
        <f t="shared" si="97"/>
        <v>0.169999939559875</v>
      </c>
      <c r="H564" s="57">
        <v>43213</v>
      </c>
      <c r="I564" s="57">
        <v>43214</v>
      </c>
      <c r="J564" s="45" t="s">
        <v>16</v>
      </c>
      <c r="K564" s="60" t="s">
        <v>669</v>
      </c>
      <c r="L564" s="60" t="s">
        <v>670</v>
      </c>
      <c r="M564" s="62">
        <f t="shared" ca="1" si="96"/>
        <v>1015</v>
      </c>
    </row>
    <row r="565" spans="1:13" s="50" customFormat="1" ht="23.1" hidden="1" customHeight="1">
      <c r="A565" s="51">
        <v>563</v>
      </c>
      <c r="B565" s="52" t="s">
        <v>743</v>
      </c>
      <c r="C565" s="53" t="s">
        <v>744</v>
      </c>
      <c r="D565" s="34">
        <v>20900</v>
      </c>
      <c r="E565" s="54">
        <v>19716.98</v>
      </c>
      <c r="F565" s="158">
        <v>1183.02</v>
      </c>
      <c r="G565" s="56">
        <f t="shared" si="97"/>
        <v>6.0000060861247498E-2</v>
      </c>
      <c r="H565" s="57">
        <v>43208</v>
      </c>
      <c r="I565" s="57">
        <v>43216</v>
      </c>
      <c r="J565" s="45" t="s">
        <v>16</v>
      </c>
      <c r="K565" s="60" t="s">
        <v>724</v>
      </c>
      <c r="L565" s="60" t="s">
        <v>725</v>
      </c>
      <c r="M565" s="62">
        <f t="shared" ca="1" si="96"/>
        <v>1020</v>
      </c>
    </row>
    <row r="566" spans="1:13" s="50" customFormat="1" ht="23.1" hidden="1" customHeight="1">
      <c r="A566" s="51">
        <v>564</v>
      </c>
      <c r="B566" s="52" t="s">
        <v>745</v>
      </c>
      <c r="C566" s="53" t="s">
        <v>746</v>
      </c>
      <c r="D566" s="34">
        <v>1432</v>
      </c>
      <c r="E566" s="54">
        <v>1350.94</v>
      </c>
      <c r="F566" s="59">
        <v>81.06</v>
      </c>
      <c r="G566" s="56">
        <f t="shared" si="97"/>
        <v>6.0002664811168498E-2</v>
      </c>
      <c r="H566" s="57">
        <v>43186</v>
      </c>
      <c r="I566" s="57">
        <v>43217</v>
      </c>
      <c r="J566" s="45" t="s">
        <v>16</v>
      </c>
      <c r="K566" s="60" t="s">
        <v>724</v>
      </c>
      <c r="L566" s="60" t="s">
        <v>725</v>
      </c>
      <c r="M566" s="62">
        <f t="shared" ca="1" si="96"/>
        <v>1042</v>
      </c>
    </row>
    <row r="567" spans="1:13" s="50" customFormat="1" ht="23.1" hidden="1" customHeight="1">
      <c r="A567" s="51">
        <v>565</v>
      </c>
      <c r="B567" s="52" t="s">
        <v>747</v>
      </c>
      <c r="C567" s="53" t="s">
        <v>748</v>
      </c>
      <c r="D567" s="54">
        <v>56</v>
      </c>
      <c r="E567" s="54">
        <v>47.86</v>
      </c>
      <c r="F567" s="59">
        <v>8.14</v>
      </c>
      <c r="G567" s="56">
        <f t="shared" si="97"/>
        <v>0.170079398244881</v>
      </c>
      <c r="H567" s="57">
        <v>43209</v>
      </c>
      <c r="I567" s="57">
        <v>43218</v>
      </c>
      <c r="J567" s="45" t="s">
        <v>16</v>
      </c>
      <c r="K567" s="60" t="s">
        <v>669</v>
      </c>
      <c r="L567" s="60" t="s">
        <v>670</v>
      </c>
      <c r="M567" s="62">
        <f t="shared" ca="1" si="96"/>
        <v>1019</v>
      </c>
    </row>
    <row r="568" spans="1:13" s="50" customFormat="1" ht="23.1" hidden="1" customHeight="1">
      <c r="A568" s="51">
        <v>566</v>
      </c>
      <c r="B568" s="52" t="s">
        <v>366</v>
      </c>
      <c r="C568" s="53" t="s">
        <v>749</v>
      </c>
      <c r="D568" s="54">
        <v>1529.6</v>
      </c>
      <c r="E568" s="54">
        <v>1307.3499999999999</v>
      </c>
      <c r="F568" s="59">
        <v>222.25</v>
      </c>
      <c r="G568" s="56">
        <f t="shared" si="97"/>
        <v>0.17000038245305399</v>
      </c>
      <c r="H568" s="57">
        <v>43213</v>
      </c>
      <c r="I568" s="57">
        <v>43218</v>
      </c>
      <c r="J568" s="45" t="s">
        <v>16</v>
      </c>
      <c r="K568" s="60" t="s">
        <v>669</v>
      </c>
      <c r="L568" s="60" t="s">
        <v>670</v>
      </c>
      <c r="M568" s="62">
        <f t="shared" ca="1" si="96"/>
        <v>1015</v>
      </c>
    </row>
    <row r="569" spans="1:13" s="50" customFormat="1" ht="23.1" hidden="1" customHeight="1">
      <c r="A569" s="51">
        <v>567</v>
      </c>
      <c r="B569" s="52" t="s">
        <v>640</v>
      </c>
      <c r="C569" s="53" t="s">
        <v>750</v>
      </c>
      <c r="D569" s="34">
        <v>11158.62</v>
      </c>
      <c r="E569" s="54">
        <v>10527</v>
      </c>
      <c r="F569" s="59">
        <v>631.62</v>
      </c>
      <c r="G569" s="56">
        <f t="shared" si="97"/>
        <v>0.06</v>
      </c>
      <c r="H569" s="57">
        <v>43224</v>
      </c>
      <c r="I569" s="57">
        <v>43224</v>
      </c>
      <c r="J569" s="45" t="s">
        <v>16</v>
      </c>
      <c r="K569" s="60" t="s">
        <v>724</v>
      </c>
      <c r="L569" s="60" t="s">
        <v>725</v>
      </c>
      <c r="M569" s="62">
        <f t="shared" ca="1" si="96"/>
        <v>1004</v>
      </c>
    </row>
    <row r="570" spans="1:13" s="50" customFormat="1" ht="23.1" hidden="1" customHeight="1">
      <c r="A570" s="51">
        <v>568</v>
      </c>
      <c r="B570" s="52" t="s">
        <v>325</v>
      </c>
      <c r="C570" s="53" t="s">
        <v>751</v>
      </c>
      <c r="D570" s="34">
        <v>17450652</v>
      </c>
      <c r="E570" s="54">
        <v>15864229.09</v>
      </c>
      <c r="F570" s="59">
        <v>1586422.91</v>
      </c>
      <c r="G570" s="56">
        <f t="shared" si="97"/>
        <v>0.100000000063035</v>
      </c>
      <c r="H570" s="57">
        <v>43228</v>
      </c>
      <c r="I570" s="57">
        <v>43228</v>
      </c>
      <c r="J570" s="45" t="s">
        <v>16</v>
      </c>
      <c r="K570" s="60" t="s">
        <v>724</v>
      </c>
      <c r="L570" s="60" t="s">
        <v>725</v>
      </c>
      <c r="M570" s="62">
        <f t="shared" ca="1" si="96"/>
        <v>1000</v>
      </c>
    </row>
    <row r="571" spans="1:13" s="50" customFormat="1" ht="23.1" hidden="1" customHeight="1">
      <c r="A571" s="51">
        <v>569</v>
      </c>
      <c r="B571" s="52" t="s">
        <v>752</v>
      </c>
      <c r="C571" s="53" t="s">
        <v>753</v>
      </c>
      <c r="D571" s="34">
        <v>183360</v>
      </c>
      <c r="E571" s="54">
        <v>172981.13</v>
      </c>
      <c r="F571" s="59">
        <v>10378.870000000001</v>
      </c>
      <c r="G571" s="56">
        <f t="shared" si="97"/>
        <v>6.0000012718150197E-2</v>
      </c>
      <c r="H571" s="57">
        <v>43222</v>
      </c>
      <c r="I571" s="57">
        <v>43229</v>
      </c>
      <c r="J571" s="45" t="s">
        <v>16</v>
      </c>
      <c r="K571" s="60" t="s">
        <v>724</v>
      </c>
      <c r="L571" s="60" t="s">
        <v>725</v>
      </c>
      <c r="M571" s="62">
        <f t="shared" ca="1" si="96"/>
        <v>1006</v>
      </c>
    </row>
    <row r="572" spans="1:13" s="50" customFormat="1" ht="23.1" hidden="1" customHeight="1">
      <c r="A572" s="51">
        <v>570</v>
      </c>
      <c r="B572" s="52" t="s">
        <v>752</v>
      </c>
      <c r="C572" s="53" t="s">
        <v>754</v>
      </c>
      <c r="D572" s="34">
        <v>34000</v>
      </c>
      <c r="E572" s="54">
        <v>32075.47</v>
      </c>
      <c r="F572" s="59">
        <v>1924.53</v>
      </c>
      <c r="G572" s="56">
        <f t="shared" si="97"/>
        <v>6.0000056117649997E-2</v>
      </c>
      <c r="H572" s="57">
        <v>43228</v>
      </c>
      <c r="I572" s="57">
        <v>43229</v>
      </c>
      <c r="J572" s="45" t="s">
        <v>16</v>
      </c>
      <c r="K572" s="60" t="s">
        <v>724</v>
      </c>
      <c r="L572" s="60" t="s">
        <v>725</v>
      </c>
      <c r="M572" s="62">
        <f t="shared" ca="1" si="96"/>
        <v>1000</v>
      </c>
    </row>
    <row r="573" spans="1:13" s="50" customFormat="1" ht="23.1" hidden="1" customHeight="1">
      <c r="A573" s="51">
        <v>571</v>
      </c>
      <c r="B573" s="52" t="s">
        <v>755</v>
      </c>
      <c r="C573" s="53" t="s">
        <v>756</v>
      </c>
      <c r="D573" s="34">
        <v>9000</v>
      </c>
      <c r="E573" s="54">
        <v>8490.57</v>
      </c>
      <c r="F573" s="59">
        <v>509.43</v>
      </c>
      <c r="G573" s="56">
        <f t="shared" si="97"/>
        <v>5.9999505333564199E-2</v>
      </c>
      <c r="H573" s="57">
        <v>43235</v>
      </c>
      <c r="I573" s="57">
        <v>43235</v>
      </c>
      <c r="J573" s="45" t="s">
        <v>16</v>
      </c>
      <c r="K573" s="60" t="s">
        <v>724</v>
      </c>
      <c r="L573" s="60" t="s">
        <v>725</v>
      </c>
      <c r="M573" s="62">
        <f t="shared" ca="1" si="96"/>
        <v>993</v>
      </c>
    </row>
    <row r="574" spans="1:13" s="50" customFormat="1" ht="23.1" hidden="1" customHeight="1">
      <c r="A574" s="51">
        <v>572</v>
      </c>
      <c r="B574" s="52" t="s">
        <v>757</v>
      </c>
      <c r="C574" s="53" t="s">
        <v>758</v>
      </c>
      <c r="D574" s="34">
        <v>16000</v>
      </c>
      <c r="E574" s="54">
        <v>15094.34</v>
      </c>
      <c r="F574" s="59">
        <v>905.66</v>
      </c>
      <c r="G574" s="56">
        <f t="shared" si="97"/>
        <v>5.9999973500000699E-2</v>
      </c>
      <c r="H574" s="57">
        <v>43234</v>
      </c>
      <c r="I574" s="57">
        <v>43235</v>
      </c>
      <c r="J574" s="45" t="s">
        <v>16</v>
      </c>
      <c r="K574" s="60" t="s">
        <v>724</v>
      </c>
      <c r="L574" s="60" t="s">
        <v>725</v>
      </c>
      <c r="M574" s="62">
        <f t="shared" ca="1" si="96"/>
        <v>994</v>
      </c>
    </row>
    <row r="575" spans="1:13" s="50" customFormat="1" ht="23.1" hidden="1" customHeight="1">
      <c r="A575" s="51">
        <v>573</v>
      </c>
      <c r="B575" s="52" t="s">
        <v>14</v>
      </c>
      <c r="C575" s="53" t="s">
        <v>759</v>
      </c>
      <c r="D575" s="34">
        <v>144600</v>
      </c>
      <c r="E575" s="54">
        <v>136415.09</v>
      </c>
      <c r="F575" s="59">
        <v>8184.91</v>
      </c>
      <c r="G575" s="56">
        <f t="shared" ref="G575:G581" si="98">F575/E575</f>
        <v>6.0000033720609601E-2</v>
      </c>
      <c r="H575" s="57">
        <v>43234</v>
      </c>
      <c r="I575" s="57">
        <v>43235</v>
      </c>
      <c r="J575" s="45" t="s">
        <v>16</v>
      </c>
      <c r="K575" s="60" t="s">
        <v>724</v>
      </c>
      <c r="L575" s="60" t="s">
        <v>725</v>
      </c>
      <c r="M575" s="62">
        <f t="shared" ref="M575:M581" ca="1" si="99">DATE(YEAR(NOW()),MONTH(NOW()),DAY(NOW()))-H575</f>
        <v>994</v>
      </c>
    </row>
    <row r="576" spans="1:13" s="50" customFormat="1" ht="23.1" hidden="1" customHeight="1">
      <c r="A576" s="51">
        <v>574</v>
      </c>
      <c r="B576" s="52" t="s">
        <v>14</v>
      </c>
      <c r="C576" s="53" t="s">
        <v>760</v>
      </c>
      <c r="D576" s="34">
        <v>11000</v>
      </c>
      <c r="E576" s="54">
        <v>10377.36</v>
      </c>
      <c r="F576" s="59">
        <v>622.64</v>
      </c>
      <c r="G576" s="56">
        <f t="shared" si="98"/>
        <v>5.9999845818204202E-2</v>
      </c>
      <c r="H576" s="57">
        <v>43234</v>
      </c>
      <c r="I576" s="57">
        <v>43235</v>
      </c>
      <c r="J576" s="45" t="s">
        <v>16</v>
      </c>
      <c r="K576" s="60" t="s">
        <v>724</v>
      </c>
      <c r="L576" s="60" t="s">
        <v>725</v>
      </c>
      <c r="M576" s="62">
        <f t="shared" ca="1" si="99"/>
        <v>994</v>
      </c>
    </row>
    <row r="577" spans="1:13" s="50" customFormat="1" ht="23.1" hidden="1" customHeight="1">
      <c r="A577" s="156">
        <v>575</v>
      </c>
      <c r="B577" s="145" t="s">
        <v>370</v>
      </c>
      <c r="C577" s="146" t="s">
        <v>761</v>
      </c>
      <c r="D577" s="147">
        <v>13200</v>
      </c>
      <c r="E577" s="147">
        <v>12815.53</v>
      </c>
      <c r="F577" s="147">
        <v>384.47</v>
      </c>
      <c r="G577" s="148">
        <f t="shared" si="98"/>
        <v>3.0000319924341799E-2</v>
      </c>
      <c r="H577" s="149">
        <v>43231</v>
      </c>
      <c r="I577" s="149">
        <v>43237</v>
      </c>
      <c r="J577" s="150"/>
      <c r="K577" s="157" t="s">
        <v>762</v>
      </c>
      <c r="L577" s="157"/>
      <c r="M577" s="152">
        <f t="shared" ca="1" si="99"/>
        <v>997</v>
      </c>
    </row>
    <row r="578" spans="1:13" s="50" customFormat="1" ht="23.1" hidden="1" customHeight="1">
      <c r="A578" s="31">
        <v>576</v>
      </c>
      <c r="B578" s="52" t="s">
        <v>239</v>
      </c>
      <c r="C578" s="53" t="s">
        <v>763</v>
      </c>
      <c r="D578" s="34">
        <v>159</v>
      </c>
      <c r="E578" s="54">
        <v>137.07</v>
      </c>
      <c r="F578" s="59">
        <v>21.93</v>
      </c>
      <c r="G578" s="56">
        <f t="shared" si="98"/>
        <v>0.15999124534909201</v>
      </c>
      <c r="H578" s="57">
        <v>43235</v>
      </c>
      <c r="I578" s="57">
        <v>43237</v>
      </c>
      <c r="J578" s="45" t="s">
        <v>16</v>
      </c>
      <c r="K578" s="60" t="s">
        <v>724</v>
      </c>
      <c r="L578" s="60" t="s">
        <v>725</v>
      </c>
      <c r="M578" s="62">
        <f t="shared" ca="1" si="99"/>
        <v>993</v>
      </c>
    </row>
    <row r="579" spans="1:13" s="50" customFormat="1" ht="23.1" hidden="1" customHeight="1">
      <c r="A579" s="51">
        <v>577</v>
      </c>
      <c r="B579" s="52" t="s">
        <v>239</v>
      </c>
      <c r="C579" s="53" t="s">
        <v>764</v>
      </c>
      <c r="D579" s="34">
        <v>28.4</v>
      </c>
      <c r="E579" s="54">
        <v>24.47</v>
      </c>
      <c r="F579" s="59">
        <v>3.93</v>
      </c>
      <c r="G579" s="56">
        <f t="shared" si="98"/>
        <v>0.16060482223130401</v>
      </c>
      <c r="H579" s="57">
        <v>43232</v>
      </c>
      <c r="I579" s="57">
        <v>43237</v>
      </c>
      <c r="J579" s="45" t="s">
        <v>16</v>
      </c>
      <c r="K579" s="60" t="s">
        <v>724</v>
      </c>
      <c r="L579" s="60" t="s">
        <v>725</v>
      </c>
      <c r="M579" s="62">
        <f t="shared" ca="1" si="99"/>
        <v>996</v>
      </c>
    </row>
    <row r="580" spans="1:13" s="50" customFormat="1" ht="23.1" hidden="1" customHeight="1">
      <c r="A580" s="51">
        <v>578</v>
      </c>
      <c r="B580" s="52" t="s">
        <v>239</v>
      </c>
      <c r="C580" s="53" t="s">
        <v>765</v>
      </c>
      <c r="D580" s="34">
        <v>171.5</v>
      </c>
      <c r="E580" s="54">
        <v>147.84</v>
      </c>
      <c r="F580" s="59">
        <v>23.66</v>
      </c>
      <c r="G580" s="56">
        <f t="shared" si="98"/>
        <v>0.16003787878787901</v>
      </c>
      <c r="H580" s="57">
        <v>43231</v>
      </c>
      <c r="I580" s="57">
        <v>43237</v>
      </c>
      <c r="J580" s="45" t="s">
        <v>16</v>
      </c>
      <c r="K580" s="60" t="s">
        <v>724</v>
      </c>
      <c r="L580" s="60" t="s">
        <v>725</v>
      </c>
      <c r="M580" s="62">
        <f t="shared" ca="1" si="99"/>
        <v>997</v>
      </c>
    </row>
    <row r="581" spans="1:13" s="50" customFormat="1" ht="23.1" hidden="1" customHeight="1">
      <c r="A581" s="51">
        <v>579</v>
      </c>
      <c r="B581" s="52" t="s">
        <v>239</v>
      </c>
      <c r="C581" s="53" t="s">
        <v>766</v>
      </c>
      <c r="D581" s="34">
        <v>138.6</v>
      </c>
      <c r="E581" s="54">
        <v>119.48</v>
      </c>
      <c r="F581" s="59">
        <v>19.12</v>
      </c>
      <c r="G581" s="56">
        <f t="shared" si="98"/>
        <v>0.16002678272514201</v>
      </c>
      <c r="H581" s="57">
        <v>43231</v>
      </c>
      <c r="I581" s="57">
        <v>43237</v>
      </c>
      <c r="J581" s="45" t="s">
        <v>16</v>
      </c>
      <c r="K581" s="60" t="s">
        <v>724</v>
      </c>
      <c r="L581" s="60" t="s">
        <v>725</v>
      </c>
      <c r="M581" s="62">
        <f t="shared" ca="1" si="99"/>
        <v>997</v>
      </c>
    </row>
    <row r="582" spans="1:13" s="50" customFormat="1" ht="23.1" hidden="1" customHeight="1">
      <c r="A582" s="51">
        <v>580</v>
      </c>
      <c r="B582" s="52" t="s">
        <v>239</v>
      </c>
      <c r="C582" s="53" t="s">
        <v>767</v>
      </c>
      <c r="D582" s="34">
        <v>131.4</v>
      </c>
      <c r="E582" s="54">
        <v>113.28</v>
      </c>
      <c r="F582" s="59">
        <v>18.12</v>
      </c>
      <c r="G582" s="56">
        <f t="shared" ref="G582:G601" si="100">F582/E582</f>
        <v>0.159957627118644</v>
      </c>
      <c r="H582" s="57">
        <v>43231</v>
      </c>
      <c r="I582" s="57">
        <v>43237</v>
      </c>
      <c r="J582" s="45" t="s">
        <v>16</v>
      </c>
      <c r="K582" s="60" t="s">
        <v>724</v>
      </c>
      <c r="L582" s="60" t="s">
        <v>725</v>
      </c>
      <c r="M582" s="62">
        <f t="shared" ref="M582:M588" ca="1" si="101">DATE(YEAR(NOW()),MONTH(NOW()),DAY(NOW()))-H582</f>
        <v>997</v>
      </c>
    </row>
    <row r="583" spans="1:13" s="50" customFormat="1" ht="23.1" hidden="1" customHeight="1">
      <c r="A583" s="51">
        <v>581</v>
      </c>
      <c r="B583" s="52" t="s">
        <v>239</v>
      </c>
      <c r="C583" s="53" t="s">
        <v>768</v>
      </c>
      <c r="D583" s="34">
        <v>78</v>
      </c>
      <c r="E583" s="54">
        <v>67.239999999999995</v>
      </c>
      <c r="F583" s="158">
        <v>10.76</v>
      </c>
      <c r="G583" s="56">
        <f t="shared" si="100"/>
        <v>0.16002379535990499</v>
      </c>
      <c r="H583" s="57">
        <v>43231</v>
      </c>
      <c r="I583" s="57">
        <v>43237</v>
      </c>
      <c r="J583" s="45" t="s">
        <v>16</v>
      </c>
      <c r="K583" s="60" t="s">
        <v>724</v>
      </c>
      <c r="L583" s="60" t="s">
        <v>725</v>
      </c>
      <c r="M583" s="62">
        <f t="shared" ca="1" si="101"/>
        <v>997</v>
      </c>
    </row>
    <row r="584" spans="1:13" s="50" customFormat="1" ht="23.1" hidden="1" customHeight="1">
      <c r="A584" s="51">
        <v>582</v>
      </c>
      <c r="B584" s="52" t="s">
        <v>239</v>
      </c>
      <c r="C584" s="53" t="s">
        <v>769</v>
      </c>
      <c r="D584" s="34">
        <v>53.9</v>
      </c>
      <c r="E584" s="54">
        <v>46.46</v>
      </c>
      <c r="F584" s="59">
        <v>7.44</v>
      </c>
      <c r="G584" s="56">
        <f t="shared" si="100"/>
        <v>0.16013775290572499</v>
      </c>
      <c r="H584" s="57">
        <v>43231</v>
      </c>
      <c r="I584" s="57">
        <v>43237</v>
      </c>
      <c r="J584" s="45" t="s">
        <v>16</v>
      </c>
      <c r="K584" s="60" t="s">
        <v>724</v>
      </c>
      <c r="L584" s="60" t="s">
        <v>725</v>
      </c>
      <c r="M584" s="62">
        <f t="shared" ca="1" si="101"/>
        <v>997</v>
      </c>
    </row>
    <row r="585" spans="1:13" s="50" customFormat="1" ht="23.1" hidden="1" customHeight="1">
      <c r="A585" s="51">
        <v>583</v>
      </c>
      <c r="B585" s="52" t="s">
        <v>239</v>
      </c>
      <c r="C585" s="53" t="s">
        <v>770</v>
      </c>
      <c r="D585" s="34">
        <v>119</v>
      </c>
      <c r="E585" s="54">
        <v>102.59</v>
      </c>
      <c r="F585" s="158">
        <v>16.41</v>
      </c>
      <c r="G585" s="56">
        <f t="shared" si="100"/>
        <v>0.159957110829516</v>
      </c>
      <c r="H585" s="57">
        <v>43231</v>
      </c>
      <c r="I585" s="57">
        <v>43237</v>
      </c>
      <c r="J585" s="45" t="s">
        <v>16</v>
      </c>
      <c r="K585" s="60" t="s">
        <v>724</v>
      </c>
      <c r="L585" s="60" t="s">
        <v>725</v>
      </c>
      <c r="M585" s="62">
        <f t="shared" ca="1" si="101"/>
        <v>997</v>
      </c>
    </row>
    <row r="586" spans="1:13" s="50" customFormat="1" ht="23.1" hidden="1" customHeight="1">
      <c r="A586" s="51">
        <v>584</v>
      </c>
      <c r="B586" s="52" t="s">
        <v>239</v>
      </c>
      <c r="C586" s="53" t="s">
        <v>771</v>
      </c>
      <c r="D586" s="34">
        <v>987.6</v>
      </c>
      <c r="E586" s="54">
        <v>851.35</v>
      </c>
      <c r="F586" s="59">
        <v>136.25</v>
      </c>
      <c r="G586" s="56">
        <f t="shared" si="100"/>
        <v>0.16003993657132801</v>
      </c>
      <c r="H586" s="57">
        <v>43231</v>
      </c>
      <c r="I586" s="57">
        <v>43237</v>
      </c>
      <c r="J586" s="45" t="s">
        <v>16</v>
      </c>
      <c r="K586" s="60" t="s">
        <v>724</v>
      </c>
      <c r="L586" s="60" t="s">
        <v>725</v>
      </c>
      <c r="M586" s="62">
        <f t="shared" ca="1" si="101"/>
        <v>997</v>
      </c>
    </row>
    <row r="587" spans="1:13" s="50" customFormat="1" ht="23.1" hidden="1" customHeight="1">
      <c r="A587" s="51">
        <v>585</v>
      </c>
      <c r="B587" s="52" t="s">
        <v>14</v>
      </c>
      <c r="C587" s="53" t="s">
        <v>772</v>
      </c>
      <c r="D587" s="34">
        <v>197002.9</v>
      </c>
      <c r="E587" s="54">
        <v>185851.79</v>
      </c>
      <c r="F587" s="59">
        <v>11151.11</v>
      </c>
      <c r="G587" s="56">
        <f t="shared" si="100"/>
        <v>6.0000013989641998E-2</v>
      </c>
      <c r="H587" s="57">
        <v>43237</v>
      </c>
      <c r="I587" s="57">
        <v>43241</v>
      </c>
      <c r="J587" s="45" t="s">
        <v>16</v>
      </c>
      <c r="K587" s="60" t="s">
        <v>724</v>
      </c>
      <c r="L587" s="60" t="s">
        <v>725</v>
      </c>
      <c r="M587" s="62">
        <f t="shared" ca="1" si="101"/>
        <v>991</v>
      </c>
    </row>
    <row r="588" spans="1:13" s="50" customFormat="1" ht="23.1" hidden="1" customHeight="1">
      <c r="A588" s="51">
        <v>586</v>
      </c>
      <c r="B588" s="52" t="s">
        <v>35</v>
      </c>
      <c r="C588" s="53" t="s">
        <v>773</v>
      </c>
      <c r="D588" s="34">
        <v>4040.04</v>
      </c>
      <c r="E588" s="54">
        <v>3922.37</v>
      </c>
      <c r="F588" s="59">
        <v>117.67</v>
      </c>
      <c r="G588" s="56">
        <f t="shared" si="100"/>
        <v>2.9999719557308499E-2</v>
      </c>
      <c r="H588" s="57">
        <v>43238</v>
      </c>
      <c r="I588" s="57">
        <v>43242</v>
      </c>
      <c r="J588" s="45" t="s">
        <v>16</v>
      </c>
      <c r="K588" s="60" t="s">
        <v>724</v>
      </c>
      <c r="L588" s="60" t="s">
        <v>725</v>
      </c>
      <c r="M588" s="62">
        <f t="shared" ca="1" si="101"/>
        <v>990</v>
      </c>
    </row>
    <row r="589" spans="1:13" s="50" customFormat="1" ht="23.1" hidden="1" customHeight="1">
      <c r="A589" s="51">
        <v>587</v>
      </c>
      <c r="B589" s="52" t="s">
        <v>51</v>
      </c>
      <c r="C589" s="53" t="s">
        <v>774</v>
      </c>
      <c r="D589" s="34">
        <v>36425.74</v>
      </c>
      <c r="E589" s="54">
        <v>31133.11</v>
      </c>
      <c r="F589" s="59">
        <v>5292.63</v>
      </c>
      <c r="G589" s="56">
        <f t="shared" si="100"/>
        <v>0.17000004175618799</v>
      </c>
      <c r="H589" s="57">
        <v>43242</v>
      </c>
      <c r="I589" s="57">
        <v>43242</v>
      </c>
      <c r="J589" s="45" t="s">
        <v>16</v>
      </c>
      <c r="K589" s="60" t="s">
        <v>724</v>
      </c>
      <c r="L589" s="60" t="s">
        <v>725</v>
      </c>
      <c r="M589" s="62">
        <f t="shared" ref="M589:M594" ca="1" si="102">DATE(YEAR(NOW()),MONTH(NOW()),DAY(NOW()))-H589</f>
        <v>986</v>
      </c>
    </row>
    <row r="590" spans="1:13" s="50" customFormat="1" ht="23.1" hidden="1" customHeight="1">
      <c r="A590" s="51">
        <v>588</v>
      </c>
      <c r="B590" s="52" t="s">
        <v>520</v>
      </c>
      <c r="C590" s="53" t="s">
        <v>775</v>
      </c>
      <c r="D590" s="34">
        <v>86802.240000000005</v>
      </c>
      <c r="E590" s="54">
        <v>81888.91</v>
      </c>
      <c r="F590" s="59">
        <v>4913.33</v>
      </c>
      <c r="G590" s="56">
        <f t="shared" si="100"/>
        <v>5.9999943826337401E-2</v>
      </c>
      <c r="H590" s="57">
        <v>43241</v>
      </c>
      <c r="I590" s="57">
        <v>43242</v>
      </c>
      <c r="J590" s="45" t="s">
        <v>16</v>
      </c>
      <c r="K590" s="60" t="s">
        <v>724</v>
      </c>
      <c r="L590" s="60" t="s">
        <v>725</v>
      </c>
      <c r="M590" s="62">
        <f t="shared" ca="1" si="102"/>
        <v>987</v>
      </c>
    </row>
    <row r="591" spans="1:13" s="50" customFormat="1" ht="23.1" hidden="1" customHeight="1">
      <c r="A591" s="51">
        <v>589</v>
      </c>
      <c r="B591" s="52" t="s">
        <v>520</v>
      </c>
      <c r="C591" s="53" t="s">
        <v>776</v>
      </c>
      <c r="D591" s="34">
        <v>4528.8</v>
      </c>
      <c r="E591" s="54">
        <v>3904.14</v>
      </c>
      <c r="F591" s="59">
        <v>624.66</v>
      </c>
      <c r="G591" s="56">
        <f t="shared" si="100"/>
        <v>0.15999938526794599</v>
      </c>
      <c r="H591" s="57">
        <v>43241</v>
      </c>
      <c r="I591" s="57">
        <v>43244</v>
      </c>
      <c r="J591" s="45" t="s">
        <v>16</v>
      </c>
      <c r="K591" s="60" t="s">
        <v>724</v>
      </c>
      <c r="L591" s="60" t="s">
        <v>725</v>
      </c>
      <c r="M591" s="62">
        <f t="shared" ca="1" si="102"/>
        <v>987</v>
      </c>
    </row>
    <row r="592" spans="1:13" s="50" customFormat="1" ht="23.1" hidden="1" customHeight="1">
      <c r="A592" s="51">
        <v>590</v>
      </c>
      <c r="B592" s="52" t="s">
        <v>106</v>
      </c>
      <c r="C592" s="53" t="s">
        <v>777</v>
      </c>
      <c r="D592" s="54">
        <v>232.8</v>
      </c>
      <c r="E592" s="54">
        <v>200.68</v>
      </c>
      <c r="F592" s="158">
        <v>32.119999999999997</v>
      </c>
      <c r="G592" s="56">
        <f t="shared" si="100"/>
        <v>0.16005581024516599</v>
      </c>
      <c r="H592" s="57">
        <v>43236</v>
      </c>
      <c r="I592" s="57">
        <v>43244</v>
      </c>
      <c r="J592" s="45" t="s">
        <v>16</v>
      </c>
      <c r="K592" s="60" t="s">
        <v>778</v>
      </c>
      <c r="L592" s="60" t="s">
        <v>779</v>
      </c>
      <c r="M592" s="62">
        <f t="shared" ca="1" si="102"/>
        <v>992</v>
      </c>
    </row>
    <row r="593" spans="1:13" s="50" customFormat="1" ht="23.1" hidden="1" customHeight="1">
      <c r="A593" s="51">
        <v>591</v>
      </c>
      <c r="B593" s="52" t="s">
        <v>239</v>
      </c>
      <c r="C593" s="53" t="s">
        <v>780</v>
      </c>
      <c r="D593" s="54">
        <v>298.37</v>
      </c>
      <c r="E593" s="54">
        <v>255.01</v>
      </c>
      <c r="F593" s="59">
        <v>43.36</v>
      </c>
      <c r="G593" s="56">
        <f t="shared" si="100"/>
        <v>0.17003254774322599</v>
      </c>
      <c r="H593" s="57">
        <v>43213</v>
      </c>
      <c r="I593" s="57">
        <v>43244</v>
      </c>
      <c r="J593" s="45" t="s">
        <v>16</v>
      </c>
      <c r="K593" s="60" t="s">
        <v>778</v>
      </c>
      <c r="L593" s="60" t="s">
        <v>779</v>
      </c>
      <c r="M593" s="62">
        <f t="shared" ca="1" si="102"/>
        <v>1015</v>
      </c>
    </row>
    <row r="594" spans="1:13" s="50" customFormat="1" ht="23.1" hidden="1" customHeight="1">
      <c r="A594" s="51">
        <v>592</v>
      </c>
      <c r="B594" s="52" t="s">
        <v>106</v>
      </c>
      <c r="C594" s="53" t="s">
        <v>781</v>
      </c>
      <c r="D594" s="54">
        <v>254.15</v>
      </c>
      <c r="E594" s="54">
        <v>219.09</v>
      </c>
      <c r="F594" s="59">
        <v>35.06</v>
      </c>
      <c r="G594" s="56">
        <f t="shared" si="100"/>
        <v>0.16002556027203399</v>
      </c>
      <c r="H594" s="57">
        <v>43228</v>
      </c>
      <c r="I594" s="57">
        <v>43244</v>
      </c>
      <c r="J594" s="45" t="s">
        <v>16</v>
      </c>
      <c r="K594" s="60" t="s">
        <v>778</v>
      </c>
      <c r="L594" s="60" t="s">
        <v>779</v>
      </c>
      <c r="M594" s="62">
        <f t="shared" ca="1" si="102"/>
        <v>1000</v>
      </c>
    </row>
    <row r="595" spans="1:13" s="50" customFormat="1" ht="23.1" hidden="1" customHeight="1">
      <c r="A595" s="51">
        <v>593</v>
      </c>
      <c r="B595" s="52" t="s">
        <v>782</v>
      </c>
      <c r="C595" s="53" t="s">
        <v>783</v>
      </c>
      <c r="D595" s="54">
        <v>2543276</v>
      </c>
      <c r="E595" s="54">
        <v>2192479.31</v>
      </c>
      <c r="F595" s="59">
        <v>350796.69</v>
      </c>
      <c r="G595" s="56">
        <f t="shared" si="100"/>
        <v>0.16000000018244201</v>
      </c>
      <c r="H595" s="57">
        <v>43251</v>
      </c>
      <c r="I595" s="57">
        <v>43251</v>
      </c>
      <c r="J595" s="45" t="s">
        <v>16</v>
      </c>
      <c r="K595" s="60" t="s">
        <v>778</v>
      </c>
      <c r="L595" s="60" t="s">
        <v>779</v>
      </c>
      <c r="M595" s="62">
        <f t="shared" ref="M595:M601" ca="1" si="103">DATE(YEAR(NOW()),MONTH(NOW()),DAY(NOW()))-H595</f>
        <v>977</v>
      </c>
    </row>
    <row r="596" spans="1:13" s="50" customFormat="1" ht="23.1" hidden="1" customHeight="1">
      <c r="A596" s="51">
        <v>594</v>
      </c>
      <c r="B596" s="52" t="s">
        <v>784</v>
      </c>
      <c r="C596" s="53" t="s">
        <v>785</v>
      </c>
      <c r="D596" s="54">
        <v>299</v>
      </c>
      <c r="E596" s="54">
        <v>257.76</v>
      </c>
      <c r="F596" s="59">
        <v>41.24</v>
      </c>
      <c r="G596" s="56">
        <f t="shared" si="100"/>
        <v>0.15999379267535699</v>
      </c>
      <c r="H596" s="57">
        <v>43250</v>
      </c>
      <c r="I596" s="57">
        <v>43258</v>
      </c>
      <c r="J596" s="45" t="s">
        <v>16</v>
      </c>
      <c r="K596" s="60" t="s">
        <v>778</v>
      </c>
      <c r="L596" s="60" t="s">
        <v>779</v>
      </c>
      <c r="M596" s="62">
        <f t="shared" ca="1" si="103"/>
        <v>978</v>
      </c>
    </row>
    <row r="597" spans="1:13" s="50" customFormat="1" ht="23.1" hidden="1" customHeight="1">
      <c r="A597" s="51">
        <v>595</v>
      </c>
      <c r="B597" s="52" t="s">
        <v>537</v>
      </c>
      <c r="C597" s="53" t="s">
        <v>786</v>
      </c>
      <c r="D597" s="54">
        <v>297000</v>
      </c>
      <c r="E597" s="54">
        <v>280188.68</v>
      </c>
      <c r="F597" s="59">
        <v>16811.32</v>
      </c>
      <c r="G597" s="56">
        <f t="shared" si="100"/>
        <v>5.99999971447812E-2</v>
      </c>
      <c r="H597" s="57">
        <v>43228</v>
      </c>
      <c r="I597" s="57">
        <v>43262</v>
      </c>
      <c r="J597" s="45" t="s">
        <v>16</v>
      </c>
      <c r="K597" s="60" t="s">
        <v>778</v>
      </c>
      <c r="L597" s="60" t="s">
        <v>779</v>
      </c>
      <c r="M597" s="62">
        <f t="shared" ca="1" si="103"/>
        <v>1000</v>
      </c>
    </row>
    <row r="598" spans="1:13" s="50" customFormat="1" ht="23.1" hidden="1" customHeight="1">
      <c r="A598" s="51">
        <v>596</v>
      </c>
      <c r="B598" s="52" t="s">
        <v>18</v>
      </c>
      <c r="C598" s="53" t="s">
        <v>787</v>
      </c>
      <c r="D598" s="54">
        <v>1000000</v>
      </c>
      <c r="E598" s="54">
        <v>943396.23</v>
      </c>
      <c r="F598" s="59">
        <v>56603.77</v>
      </c>
      <c r="G598" s="56">
        <f t="shared" si="100"/>
        <v>5.9999995972000002E-2</v>
      </c>
      <c r="H598" s="57">
        <v>43249</v>
      </c>
      <c r="I598" s="57">
        <v>43262</v>
      </c>
      <c r="J598" s="45" t="s">
        <v>16</v>
      </c>
      <c r="K598" s="60" t="s">
        <v>778</v>
      </c>
      <c r="L598" s="60" t="s">
        <v>779</v>
      </c>
      <c r="M598" s="62">
        <f t="shared" ca="1" si="103"/>
        <v>979</v>
      </c>
    </row>
    <row r="599" spans="1:13" s="50" customFormat="1" ht="23.1" hidden="1" customHeight="1">
      <c r="A599" s="51">
        <v>597</v>
      </c>
      <c r="B599" s="52" t="s">
        <v>597</v>
      </c>
      <c r="C599" s="53" t="s">
        <v>788</v>
      </c>
      <c r="D599" s="54">
        <v>5400</v>
      </c>
      <c r="E599" s="54">
        <v>5242.72</v>
      </c>
      <c r="F599" s="59">
        <v>157.28</v>
      </c>
      <c r="G599" s="56">
        <f t="shared" si="100"/>
        <v>2.9999694814905199E-2</v>
      </c>
      <c r="H599" s="57">
        <v>43257</v>
      </c>
      <c r="I599" s="57">
        <v>43264</v>
      </c>
      <c r="J599" s="45" t="s">
        <v>16</v>
      </c>
      <c r="K599" s="60" t="s">
        <v>778</v>
      </c>
      <c r="L599" s="60" t="s">
        <v>779</v>
      </c>
      <c r="M599" s="62">
        <f t="shared" ca="1" si="103"/>
        <v>971</v>
      </c>
    </row>
    <row r="600" spans="1:13" s="50" customFormat="1" ht="23.1" hidden="1" customHeight="1">
      <c r="A600" s="51">
        <v>598</v>
      </c>
      <c r="B600" s="52" t="s">
        <v>789</v>
      </c>
      <c r="C600" s="53" t="s">
        <v>790</v>
      </c>
      <c r="D600" s="54">
        <v>1052179.49</v>
      </c>
      <c r="E600" s="54">
        <v>907051.28</v>
      </c>
      <c r="F600" s="59">
        <v>145128.21</v>
      </c>
      <c r="G600" s="56">
        <f t="shared" si="100"/>
        <v>0.16000000573286199</v>
      </c>
      <c r="H600" s="57">
        <v>43259</v>
      </c>
      <c r="I600" s="57">
        <v>43264</v>
      </c>
      <c r="J600" s="45" t="s">
        <v>16</v>
      </c>
      <c r="K600" s="60" t="s">
        <v>778</v>
      </c>
      <c r="L600" s="60" t="s">
        <v>779</v>
      </c>
      <c r="M600" s="62">
        <f t="shared" ca="1" si="103"/>
        <v>969</v>
      </c>
    </row>
    <row r="601" spans="1:13" s="50" customFormat="1" ht="23.1" hidden="1" customHeight="1">
      <c r="A601" s="51">
        <v>599</v>
      </c>
      <c r="B601" s="52" t="s">
        <v>106</v>
      </c>
      <c r="C601" s="53" t="s">
        <v>791</v>
      </c>
      <c r="D601" s="54">
        <v>611</v>
      </c>
      <c r="E601" s="54">
        <v>526.72</v>
      </c>
      <c r="F601" s="158">
        <v>84.28</v>
      </c>
      <c r="G601" s="56">
        <f t="shared" si="100"/>
        <v>0.16000911300121501</v>
      </c>
      <c r="H601" s="57">
        <v>43263</v>
      </c>
      <c r="I601" s="57">
        <v>43266</v>
      </c>
      <c r="J601" s="45" t="s">
        <v>16</v>
      </c>
      <c r="K601" s="60" t="s">
        <v>778</v>
      </c>
      <c r="L601" s="60" t="s">
        <v>779</v>
      </c>
      <c r="M601" s="62">
        <f t="shared" ca="1" si="103"/>
        <v>965</v>
      </c>
    </row>
    <row r="602" spans="1:13" s="50" customFormat="1" ht="23.1" hidden="1" customHeight="1">
      <c r="A602" s="51">
        <v>600</v>
      </c>
      <c r="B602" s="52" t="s">
        <v>474</v>
      </c>
      <c r="C602" s="53" t="s">
        <v>792</v>
      </c>
      <c r="D602" s="54">
        <v>612911.67000000004</v>
      </c>
      <c r="E602" s="54">
        <v>583725.39</v>
      </c>
      <c r="F602" s="59">
        <v>29186.28</v>
      </c>
      <c r="G602" s="56">
        <f t="shared" ref="G602:G609" si="104">F602/E602</f>
        <v>5.00000179879104E-2</v>
      </c>
      <c r="H602" s="57">
        <v>43263</v>
      </c>
      <c r="I602" s="57">
        <v>43266</v>
      </c>
      <c r="J602" s="45" t="s">
        <v>16</v>
      </c>
      <c r="K602" s="60" t="s">
        <v>778</v>
      </c>
      <c r="L602" s="60" t="s">
        <v>779</v>
      </c>
      <c r="M602" s="62">
        <f t="shared" ref="M602:M609" ca="1" si="105">DATE(YEAR(NOW()),MONTH(NOW()),DAY(NOW()))-H602</f>
        <v>965</v>
      </c>
    </row>
    <row r="603" spans="1:13" s="50" customFormat="1" ht="23.1" hidden="1" customHeight="1">
      <c r="A603" s="51">
        <v>601</v>
      </c>
      <c r="B603" s="52" t="s">
        <v>520</v>
      </c>
      <c r="C603" s="53" t="s">
        <v>793</v>
      </c>
      <c r="D603" s="54">
        <v>4208.3999999999996</v>
      </c>
      <c r="E603" s="54">
        <v>3627.93</v>
      </c>
      <c r="F603" s="59">
        <v>580.47</v>
      </c>
      <c r="G603" s="56">
        <f t="shared" si="104"/>
        <v>0.16000033076713199</v>
      </c>
      <c r="H603" s="57">
        <v>43265</v>
      </c>
      <c r="I603" s="57">
        <v>43270</v>
      </c>
      <c r="J603" s="45" t="s">
        <v>16</v>
      </c>
      <c r="K603" s="60" t="s">
        <v>778</v>
      </c>
      <c r="L603" s="60" t="s">
        <v>779</v>
      </c>
      <c r="M603" s="62">
        <f t="shared" ca="1" si="105"/>
        <v>963</v>
      </c>
    </row>
    <row r="604" spans="1:13" s="50" customFormat="1" ht="23.1" hidden="1" customHeight="1">
      <c r="A604" s="51">
        <v>602</v>
      </c>
      <c r="B604" s="52" t="s">
        <v>51</v>
      </c>
      <c r="C604" s="53" t="s">
        <v>794</v>
      </c>
      <c r="D604" s="54">
        <v>7434.44</v>
      </c>
      <c r="E604" s="54">
        <v>6354.22</v>
      </c>
      <c r="F604" s="59">
        <v>1080.22</v>
      </c>
      <c r="G604" s="56">
        <f t="shared" si="104"/>
        <v>0.17000040917689299</v>
      </c>
      <c r="H604" s="57">
        <v>43272</v>
      </c>
      <c r="I604" s="57">
        <v>43272</v>
      </c>
      <c r="J604" s="45" t="s">
        <v>16</v>
      </c>
      <c r="K604" s="60" t="s">
        <v>778</v>
      </c>
      <c r="L604" s="60" t="s">
        <v>795</v>
      </c>
      <c r="M604" s="62">
        <f t="shared" ca="1" si="105"/>
        <v>956</v>
      </c>
    </row>
    <row r="605" spans="1:13" s="50" customFormat="1" ht="23.1" hidden="1" customHeight="1">
      <c r="A605" s="51">
        <v>603</v>
      </c>
      <c r="B605" s="52" t="s">
        <v>51</v>
      </c>
      <c r="C605" s="53" t="s">
        <v>796</v>
      </c>
      <c r="D605" s="54">
        <v>31167.46</v>
      </c>
      <c r="E605" s="54">
        <v>26868.5</v>
      </c>
      <c r="F605" s="59">
        <v>4298.96</v>
      </c>
      <c r="G605" s="56">
        <f t="shared" si="104"/>
        <v>0.16</v>
      </c>
      <c r="H605" s="57">
        <v>43272</v>
      </c>
      <c r="I605" s="57">
        <v>43272</v>
      </c>
      <c r="J605" s="45" t="s">
        <v>16</v>
      </c>
      <c r="K605" s="60" t="s">
        <v>778</v>
      </c>
      <c r="L605" s="60" t="s">
        <v>795</v>
      </c>
      <c r="M605" s="62">
        <f t="shared" ca="1" si="105"/>
        <v>956</v>
      </c>
    </row>
    <row r="606" spans="1:13" s="50" customFormat="1" ht="23.1" hidden="1" customHeight="1">
      <c r="A606" s="51">
        <v>604</v>
      </c>
      <c r="B606" s="52" t="s">
        <v>474</v>
      </c>
      <c r="C606" s="53" t="s">
        <v>797</v>
      </c>
      <c r="D606" s="54">
        <v>6000</v>
      </c>
      <c r="E606" s="54">
        <v>5714.28</v>
      </c>
      <c r="F606" s="59">
        <v>285.72000000000003</v>
      </c>
      <c r="G606" s="56">
        <f t="shared" si="104"/>
        <v>5.0001050001049999E-2</v>
      </c>
      <c r="H606" s="57">
        <v>43270</v>
      </c>
      <c r="I606" s="57">
        <v>43272</v>
      </c>
      <c r="J606" s="45" t="s">
        <v>16</v>
      </c>
      <c r="K606" s="60" t="s">
        <v>778</v>
      </c>
      <c r="L606" s="60" t="s">
        <v>779</v>
      </c>
      <c r="M606" s="62">
        <f t="shared" ca="1" si="105"/>
        <v>958</v>
      </c>
    </row>
    <row r="607" spans="1:13" s="50" customFormat="1" ht="23.1" hidden="1" customHeight="1">
      <c r="A607" s="51">
        <v>605</v>
      </c>
      <c r="B607" s="52" t="s">
        <v>35</v>
      </c>
      <c r="C607" s="53" t="s">
        <v>798</v>
      </c>
      <c r="D607" s="54">
        <v>4304.66</v>
      </c>
      <c r="E607" s="54">
        <v>4179.28</v>
      </c>
      <c r="F607" s="59">
        <v>125.38</v>
      </c>
      <c r="G607" s="56">
        <f t="shared" si="104"/>
        <v>3.0000382841063499E-2</v>
      </c>
      <c r="H607" s="57">
        <v>43272</v>
      </c>
      <c r="I607" s="57">
        <v>43272</v>
      </c>
      <c r="J607" s="45" t="s">
        <v>16</v>
      </c>
      <c r="K607" s="60" t="s">
        <v>778</v>
      </c>
      <c r="L607" s="60" t="s">
        <v>779</v>
      </c>
      <c r="M607" s="62">
        <f t="shared" ca="1" si="105"/>
        <v>956</v>
      </c>
    </row>
    <row r="608" spans="1:13" s="50" customFormat="1" ht="23.1" hidden="1" customHeight="1">
      <c r="A608" s="51">
        <v>606</v>
      </c>
      <c r="B608" s="52" t="s">
        <v>520</v>
      </c>
      <c r="C608" s="53" t="s">
        <v>799</v>
      </c>
      <c r="D608" s="54">
        <v>900</v>
      </c>
      <c r="E608" s="54">
        <v>849.06</v>
      </c>
      <c r="F608" s="59">
        <v>50.94</v>
      </c>
      <c r="G608" s="56">
        <f t="shared" si="104"/>
        <v>5.9995760016959901E-2</v>
      </c>
      <c r="H608" s="57">
        <v>43277</v>
      </c>
      <c r="I608" s="57">
        <v>43279</v>
      </c>
      <c r="J608" s="45" t="s">
        <v>16</v>
      </c>
      <c r="K608" s="60" t="s">
        <v>778</v>
      </c>
      <c r="L608" s="60" t="s">
        <v>779</v>
      </c>
      <c r="M608" s="62">
        <f t="shared" ca="1" si="105"/>
        <v>951</v>
      </c>
    </row>
    <row r="609" spans="1:13" s="50" customFormat="1" ht="23.1" hidden="1" customHeight="1">
      <c r="A609" s="51">
        <v>607</v>
      </c>
      <c r="B609" s="52" t="s">
        <v>800</v>
      </c>
      <c r="C609" s="53" t="s">
        <v>801</v>
      </c>
      <c r="D609" s="54">
        <v>2753.66</v>
      </c>
      <c r="E609" s="54">
        <v>2480.77</v>
      </c>
      <c r="F609" s="59">
        <v>272.89</v>
      </c>
      <c r="G609" s="56">
        <f t="shared" si="104"/>
        <v>0.110002136433446</v>
      </c>
      <c r="H609" s="57">
        <v>43273</v>
      </c>
      <c r="I609" s="57">
        <v>43280</v>
      </c>
      <c r="J609" s="45" t="s">
        <v>16</v>
      </c>
      <c r="K609" s="60" t="s">
        <v>778</v>
      </c>
      <c r="L609" s="60" t="s">
        <v>779</v>
      </c>
      <c r="M609" s="62">
        <f t="shared" ca="1" si="105"/>
        <v>955</v>
      </c>
    </row>
    <row r="610" spans="1:13" s="50" customFormat="1" ht="23.1" hidden="1" customHeight="1">
      <c r="A610" s="51">
        <v>608</v>
      </c>
      <c r="B610" s="52" t="s">
        <v>800</v>
      </c>
      <c r="C610" s="53" t="s">
        <v>802</v>
      </c>
      <c r="D610" s="54">
        <v>18694.34</v>
      </c>
      <c r="E610" s="54">
        <v>17636.169999999998</v>
      </c>
      <c r="F610" s="59">
        <v>1058.17</v>
      </c>
      <c r="G610" s="56">
        <f t="shared" ref="G610:G616" si="106">F610/E610</f>
        <v>5.9999988659669302E-2</v>
      </c>
      <c r="H610" s="57">
        <v>43273</v>
      </c>
      <c r="I610" s="57">
        <v>43280</v>
      </c>
      <c r="J610" s="45" t="s">
        <v>16</v>
      </c>
      <c r="K610" s="60" t="s">
        <v>778</v>
      </c>
      <c r="L610" s="60" t="s">
        <v>779</v>
      </c>
      <c r="M610" s="62">
        <f t="shared" ref="M610:M616" ca="1" si="107">DATE(YEAR(NOW()),MONTH(NOW()),DAY(NOW()))-H610</f>
        <v>955</v>
      </c>
    </row>
    <row r="611" spans="1:13" s="50" customFormat="1" ht="23.1" hidden="1" customHeight="1">
      <c r="A611" s="51">
        <v>609</v>
      </c>
      <c r="B611" s="52" t="s">
        <v>803</v>
      </c>
      <c r="C611" s="53" t="s">
        <v>804</v>
      </c>
      <c r="D611" s="54">
        <v>845</v>
      </c>
      <c r="E611" s="54">
        <v>820.39</v>
      </c>
      <c r="F611" s="59">
        <v>24.61</v>
      </c>
      <c r="G611" s="56">
        <f t="shared" si="106"/>
        <v>2.9997927814819799E-2</v>
      </c>
      <c r="H611" s="57">
        <v>43264</v>
      </c>
      <c r="I611" s="57">
        <v>43280</v>
      </c>
      <c r="J611" s="45" t="s">
        <v>16</v>
      </c>
      <c r="K611" s="60" t="s">
        <v>805</v>
      </c>
      <c r="L611" s="60" t="s">
        <v>795</v>
      </c>
      <c r="M611" s="62">
        <f t="shared" ca="1" si="107"/>
        <v>964</v>
      </c>
    </row>
    <row r="612" spans="1:13" s="50" customFormat="1" ht="23.1" hidden="1" customHeight="1">
      <c r="A612" s="51">
        <v>610</v>
      </c>
      <c r="B612" s="52" t="s">
        <v>567</v>
      </c>
      <c r="C612" s="53" t="s">
        <v>806</v>
      </c>
      <c r="D612" s="54">
        <v>12600</v>
      </c>
      <c r="E612" s="54">
        <v>11886.79</v>
      </c>
      <c r="F612" s="59">
        <v>713.21</v>
      </c>
      <c r="G612" s="56">
        <f t="shared" si="106"/>
        <v>6.0000218730203898E-2</v>
      </c>
      <c r="H612" s="57">
        <v>43239</v>
      </c>
      <c r="I612" s="57">
        <v>43285</v>
      </c>
      <c r="J612" s="45" t="s">
        <v>16</v>
      </c>
      <c r="K612" s="60" t="s">
        <v>805</v>
      </c>
      <c r="L612" s="60" t="s">
        <v>795</v>
      </c>
      <c r="M612" s="62">
        <f t="shared" ca="1" si="107"/>
        <v>989</v>
      </c>
    </row>
    <row r="613" spans="1:13" s="50" customFormat="1" ht="23.1" hidden="1" customHeight="1">
      <c r="A613" s="51">
        <v>611</v>
      </c>
      <c r="B613" s="52" t="s">
        <v>325</v>
      </c>
      <c r="C613" s="53" t="s">
        <v>807</v>
      </c>
      <c r="D613" s="54">
        <v>22264931</v>
      </c>
      <c r="E613" s="54">
        <v>20240846.359999999</v>
      </c>
      <c r="F613" s="59">
        <v>2024084.64</v>
      </c>
      <c r="G613" s="56">
        <f t="shared" si="106"/>
        <v>0.10000000019762</v>
      </c>
      <c r="H613" s="57">
        <v>43285</v>
      </c>
      <c r="I613" s="57">
        <v>43285</v>
      </c>
      <c r="J613" s="45" t="s">
        <v>16</v>
      </c>
      <c r="K613" s="60" t="s">
        <v>805</v>
      </c>
      <c r="L613" s="60" t="s">
        <v>795</v>
      </c>
      <c r="M613" s="62">
        <f t="shared" ca="1" si="107"/>
        <v>943</v>
      </c>
    </row>
    <row r="614" spans="1:13" s="50" customFormat="1" ht="23.1" hidden="1" customHeight="1">
      <c r="A614" s="51">
        <v>612</v>
      </c>
      <c r="B614" s="52" t="s">
        <v>808</v>
      </c>
      <c r="C614" s="53" t="s">
        <v>809</v>
      </c>
      <c r="D614" s="54">
        <v>11820</v>
      </c>
      <c r="E614" s="54">
        <v>10270.99</v>
      </c>
      <c r="F614" s="59">
        <v>1549.01</v>
      </c>
      <c r="G614" s="56">
        <f t="shared" si="106"/>
        <v>0.150814089002131</v>
      </c>
      <c r="H614" s="57">
        <v>43284</v>
      </c>
      <c r="I614" s="57">
        <v>43285</v>
      </c>
      <c r="J614" s="45" t="s">
        <v>16</v>
      </c>
      <c r="K614" s="60" t="s">
        <v>805</v>
      </c>
      <c r="L614" s="60" t="s">
        <v>795</v>
      </c>
      <c r="M614" s="62">
        <f t="shared" ca="1" si="107"/>
        <v>944</v>
      </c>
    </row>
    <row r="615" spans="1:13" s="50" customFormat="1" ht="23.1" hidden="1" customHeight="1">
      <c r="A615" s="51">
        <v>613</v>
      </c>
      <c r="B615" s="52" t="s">
        <v>635</v>
      </c>
      <c r="C615" s="53" t="s">
        <v>810</v>
      </c>
      <c r="D615" s="54">
        <v>27600</v>
      </c>
      <c r="E615" s="54">
        <v>26796.12</v>
      </c>
      <c r="F615" s="59">
        <v>803.88</v>
      </c>
      <c r="G615" s="56">
        <f t="shared" si="106"/>
        <v>2.9999865652191399E-2</v>
      </c>
      <c r="H615" s="57">
        <v>43285</v>
      </c>
      <c r="I615" s="57">
        <v>43287</v>
      </c>
      <c r="J615" s="45" t="s">
        <v>16</v>
      </c>
      <c r="K615" s="60" t="s">
        <v>805</v>
      </c>
      <c r="L615" s="60" t="s">
        <v>795</v>
      </c>
      <c r="M615" s="62">
        <f t="shared" ca="1" si="107"/>
        <v>943</v>
      </c>
    </row>
    <row r="616" spans="1:13" s="50" customFormat="1" ht="23.1" hidden="1" customHeight="1">
      <c r="A616" s="51">
        <v>614</v>
      </c>
      <c r="B616" s="52" t="s">
        <v>635</v>
      </c>
      <c r="C616" s="53" t="s">
        <v>811</v>
      </c>
      <c r="D616" s="54">
        <v>18600</v>
      </c>
      <c r="E616" s="54">
        <v>18058.25</v>
      </c>
      <c r="F616" s="59">
        <v>541.75</v>
      </c>
      <c r="G616" s="56">
        <f t="shared" si="106"/>
        <v>3.0000138440878801E-2</v>
      </c>
      <c r="H616" s="57">
        <v>43285</v>
      </c>
      <c r="I616" s="57">
        <v>43287</v>
      </c>
      <c r="J616" s="45" t="s">
        <v>16</v>
      </c>
      <c r="K616" s="60" t="s">
        <v>805</v>
      </c>
      <c r="L616" s="60" t="s">
        <v>795</v>
      </c>
      <c r="M616" s="62">
        <f t="shared" ca="1" si="107"/>
        <v>943</v>
      </c>
    </row>
    <row r="617" spans="1:13" s="50" customFormat="1" ht="23.1" hidden="1" customHeight="1">
      <c r="A617" s="51">
        <v>615</v>
      </c>
      <c r="B617" s="52" t="s">
        <v>269</v>
      </c>
      <c r="C617" s="53" t="s">
        <v>812</v>
      </c>
      <c r="D617" s="54">
        <v>1800</v>
      </c>
      <c r="E617" s="54">
        <v>1698.11</v>
      </c>
      <c r="F617" s="59">
        <v>101.89</v>
      </c>
      <c r="G617" s="56">
        <f t="shared" ref="G617:G623" si="108">F617/E617</f>
        <v>6.00020022260042E-2</v>
      </c>
      <c r="H617" s="57">
        <v>43291</v>
      </c>
      <c r="I617" s="57">
        <v>43293</v>
      </c>
      <c r="J617" s="45" t="s">
        <v>16</v>
      </c>
      <c r="K617" s="60" t="s">
        <v>805</v>
      </c>
      <c r="L617" s="60" t="s">
        <v>795</v>
      </c>
      <c r="M617" s="62">
        <f t="shared" ref="M617:M623" ca="1" si="109">DATE(YEAR(NOW()),MONTH(NOW()),DAY(NOW()))-H617</f>
        <v>937</v>
      </c>
    </row>
    <row r="618" spans="1:13" s="50" customFormat="1" ht="23.1" hidden="1" customHeight="1">
      <c r="A618" s="51">
        <v>616</v>
      </c>
      <c r="B618" s="52" t="s">
        <v>325</v>
      </c>
      <c r="C618" s="53" t="s">
        <v>813</v>
      </c>
      <c r="D618" s="54">
        <v>6080000</v>
      </c>
      <c r="E618" s="54">
        <v>5527272.7300000004</v>
      </c>
      <c r="F618" s="59">
        <v>552727.27</v>
      </c>
      <c r="G618" s="56">
        <f t="shared" si="108"/>
        <v>9.9999999457236796E-2</v>
      </c>
      <c r="H618" s="57">
        <v>43294</v>
      </c>
      <c r="I618" s="57">
        <v>43294</v>
      </c>
      <c r="J618" s="45" t="s">
        <v>16</v>
      </c>
      <c r="K618" s="60" t="s">
        <v>814</v>
      </c>
      <c r="L618" s="60" t="s">
        <v>815</v>
      </c>
      <c r="M618" s="62">
        <f t="shared" ca="1" si="109"/>
        <v>934</v>
      </c>
    </row>
    <row r="619" spans="1:13" s="50" customFormat="1" ht="23.1" hidden="1" customHeight="1">
      <c r="A619" s="51">
        <v>617</v>
      </c>
      <c r="B619" s="52" t="s">
        <v>370</v>
      </c>
      <c r="C619" s="53" t="s">
        <v>816</v>
      </c>
      <c r="D619" s="54">
        <v>28200</v>
      </c>
      <c r="E619" s="54">
        <v>27378.639999999999</v>
      </c>
      <c r="F619" s="59">
        <v>821.36</v>
      </c>
      <c r="G619" s="56">
        <f t="shared" si="108"/>
        <v>3.0000029219859E-2</v>
      </c>
      <c r="H619" s="57">
        <v>43293</v>
      </c>
      <c r="I619" s="57">
        <v>43297</v>
      </c>
      <c r="J619" s="45" t="s">
        <v>16</v>
      </c>
      <c r="K619" s="60" t="s">
        <v>805</v>
      </c>
      <c r="L619" s="60" t="s">
        <v>795</v>
      </c>
      <c r="M619" s="62">
        <f t="shared" ca="1" si="109"/>
        <v>935</v>
      </c>
    </row>
    <row r="620" spans="1:13" s="50" customFormat="1" ht="23.1" hidden="1" customHeight="1">
      <c r="A620" s="51">
        <v>618</v>
      </c>
      <c r="B620" s="52" t="s">
        <v>44</v>
      </c>
      <c r="C620" s="53" t="s">
        <v>817</v>
      </c>
      <c r="D620" s="54">
        <v>77000</v>
      </c>
      <c r="E620" s="54">
        <v>72641.509999999995</v>
      </c>
      <c r="F620" s="59">
        <v>4358.49</v>
      </c>
      <c r="G620" s="56">
        <f t="shared" si="108"/>
        <v>5.99999917402598E-2</v>
      </c>
      <c r="H620" s="57">
        <v>43227</v>
      </c>
      <c r="I620" s="57">
        <v>43297</v>
      </c>
      <c r="J620" s="45" t="s">
        <v>16</v>
      </c>
      <c r="K620" s="60" t="s">
        <v>805</v>
      </c>
      <c r="L620" s="60" t="s">
        <v>795</v>
      </c>
      <c r="M620" s="62">
        <f t="shared" ca="1" si="109"/>
        <v>1001</v>
      </c>
    </row>
    <row r="621" spans="1:13" s="50" customFormat="1" ht="23.1" hidden="1" customHeight="1">
      <c r="A621" s="51">
        <v>619</v>
      </c>
      <c r="B621" s="52" t="s">
        <v>537</v>
      </c>
      <c r="C621" s="53" t="s">
        <v>818</v>
      </c>
      <c r="D621" s="54">
        <v>70000</v>
      </c>
      <c r="E621" s="54">
        <v>66037.740000000005</v>
      </c>
      <c r="F621" s="59">
        <v>3962.26</v>
      </c>
      <c r="G621" s="56">
        <f t="shared" si="108"/>
        <v>5.99999333714328E-2</v>
      </c>
      <c r="H621" s="57">
        <v>43272</v>
      </c>
      <c r="I621" s="57">
        <v>43297</v>
      </c>
      <c r="J621" s="45" t="s">
        <v>16</v>
      </c>
      <c r="K621" s="60" t="s">
        <v>805</v>
      </c>
      <c r="L621" s="60" t="s">
        <v>795</v>
      </c>
      <c r="M621" s="62">
        <f t="shared" ca="1" si="109"/>
        <v>956</v>
      </c>
    </row>
    <row r="622" spans="1:13" s="50" customFormat="1" ht="23.1" hidden="1" customHeight="1">
      <c r="A622" s="51">
        <v>620</v>
      </c>
      <c r="B622" s="52" t="s">
        <v>537</v>
      </c>
      <c r="C622" s="53" t="s">
        <v>819</v>
      </c>
      <c r="D622" s="54">
        <v>457000</v>
      </c>
      <c r="E622" s="54">
        <v>431132.08</v>
      </c>
      <c r="F622" s="59">
        <v>25867.919999999998</v>
      </c>
      <c r="G622" s="56">
        <f t="shared" si="108"/>
        <v>5.9999988866520901E-2</v>
      </c>
      <c r="H622" s="57">
        <v>43276</v>
      </c>
      <c r="I622" s="57">
        <v>43297</v>
      </c>
      <c r="J622" s="45" t="s">
        <v>16</v>
      </c>
      <c r="K622" s="60" t="s">
        <v>805</v>
      </c>
      <c r="L622" s="60" t="s">
        <v>795</v>
      </c>
      <c r="M622" s="62">
        <f t="shared" ca="1" si="109"/>
        <v>952</v>
      </c>
    </row>
    <row r="623" spans="1:13" s="50" customFormat="1" ht="23.1" hidden="1" customHeight="1">
      <c r="A623" s="51">
        <v>621</v>
      </c>
      <c r="B623" s="52" t="s">
        <v>537</v>
      </c>
      <c r="C623" s="53" t="s">
        <v>820</v>
      </c>
      <c r="D623" s="54">
        <v>525000</v>
      </c>
      <c r="E623" s="54">
        <v>495283.02</v>
      </c>
      <c r="F623" s="59">
        <v>29716.98</v>
      </c>
      <c r="G623" s="56">
        <f t="shared" si="108"/>
        <v>5.9999997577142902E-2</v>
      </c>
      <c r="H623" s="57">
        <v>43277</v>
      </c>
      <c r="I623" s="57">
        <v>43297</v>
      </c>
      <c r="J623" s="45" t="s">
        <v>16</v>
      </c>
      <c r="K623" s="60" t="s">
        <v>805</v>
      </c>
      <c r="L623" s="60" t="s">
        <v>795</v>
      </c>
      <c r="M623" s="62">
        <f t="shared" ca="1" si="109"/>
        <v>951</v>
      </c>
    </row>
    <row r="624" spans="1:13" s="50" customFormat="1" ht="23.1" hidden="1" customHeight="1">
      <c r="A624" s="51">
        <v>622</v>
      </c>
      <c r="B624" s="52" t="s">
        <v>537</v>
      </c>
      <c r="C624" s="53" t="s">
        <v>821</v>
      </c>
      <c r="D624" s="54">
        <v>297000</v>
      </c>
      <c r="E624" s="54">
        <v>280188.68</v>
      </c>
      <c r="F624" s="59">
        <v>16811.32</v>
      </c>
      <c r="G624" s="56">
        <f t="shared" ref="G624:G630" si="110">F624/E624</f>
        <v>5.99999971447812E-2</v>
      </c>
      <c r="H624" s="57">
        <v>43272</v>
      </c>
      <c r="I624" s="57">
        <v>43297</v>
      </c>
      <c r="J624" s="45" t="s">
        <v>16</v>
      </c>
      <c r="K624" s="60" t="s">
        <v>805</v>
      </c>
      <c r="L624" s="60" t="s">
        <v>795</v>
      </c>
      <c r="M624" s="62">
        <f t="shared" ref="M624:M632" ca="1" si="111">DATE(YEAR(NOW()),MONTH(NOW()),DAY(NOW()))-H624</f>
        <v>956</v>
      </c>
    </row>
    <row r="625" spans="1:13" s="50" customFormat="1" ht="23.1" hidden="1" customHeight="1">
      <c r="A625" s="51">
        <v>623</v>
      </c>
      <c r="B625" s="52" t="s">
        <v>239</v>
      </c>
      <c r="C625" s="53" t="s">
        <v>822</v>
      </c>
      <c r="D625" s="54">
        <v>149.4</v>
      </c>
      <c r="E625" s="54">
        <v>128.79</v>
      </c>
      <c r="F625" s="59">
        <v>20.61</v>
      </c>
      <c r="G625" s="56">
        <f t="shared" si="110"/>
        <v>0.160027952480783</v>
      </c>
      <c r="H625" s="57">
        <v>43293</v>
      </c>
      <c r="I625" s="57">
        <v>43297</v>
      </c>
      <c r="J625" s="45" t="s">
        <v>16</v>
      </c>
      <c r="K625" s="60" t="s">
        <v>805</v>
      </c>
      <c r="L625" s="60" t="s">
        <v>795</v>
      </c>
      <c r="M625" s="62">
        <f t="shared" ca="1" si="111"/>
        <v>935</v>
      </c>
    </row>
    <row r="626" spans="1:13" s="50" customFormat="1" ht="23.1" hidden="1" customHeight="1">
      <c r="A626" s="51">
        <v>624</v>
      </c>
      <c r="B626" s="52" t="s">
        <v>239</v>
      </c>
      <c r="C626" s="53" t="s">
        <v>823</v>
      </c>
      <c r="D626" s="54">
        <v>145.9</v>
      </c>
      <c r="E626" s="54">
        <v>125.77</v>
      </c>
      <c r="F626" s="158">
        <v>20.13</v>
      </c>
      <c r="G626" s="56">
        <f t="shared" si="110"/>
        <v>0.16005406694760299</v>
      </c>
      <c r="H626" s="57">
        <v>43293</v>
      </c>
      <c r="I626" s="57">
        <v>43297</v>
      </c>
      <c r="J626" s="45" t="s">
        <v>16</v>
      </c>
      <c r="K626" s="60" t="s">
        <v>805</v>
      </c>
      <c r="L626" s="60" t="s">
        <v>795</v>
      </c>
      <c r="M626" s="62">
        <f t="shared" ca="1" si="111"/>
        <v>935</v>
      </c>
    </row>
    <row r="627" spans="1:13" s="50" customFormat="1" ht="23.1" hidden="1" customHeight="1">
      <c r="A627" s="51">
        <v>625</v>
      </c>
      <c r="B627" s="52" t="s">
        <v>239</v>
      </c>
      <c r="C627" s="53" t="s">
        <v>824</v>
      </c>
      <c r="D627" s="54">
        <v>27.9</v>
      </c>
      <c r="E627" s="54">
        <v>24.05</v>
      </c>
      <c r="F627" s="59">
        <v>3.85</v>
      </c>
      <c r="G627" s="56">
        <f t="shared" si="110"/>
        <v>0.16008316008316001</v>
      </c>
      <c r="H627" s="57">
        <v>43293</v>
      </c>
      <c r="I627" s="57">
        <v>43297</v>
      </c>
      <c r="J627" s="45" t="s">
        <v>16</v>
      </c>
      <c r="K627" s="60" t="s">
        <v>805</v>
      </c>
      <c r="L627" s="60" t="s">
        <v>795</v>
      </c>
      <c r="M627" s="62">
        <f t="shared" ca="1" si="111"/>
        <v>935</v>
      </c>
    </row>
    <row r="628" spans="1:13" s="50" customFormat="1" ht="23.1" hidden="1" customHeight="1">
      <c r="A628" s="51">
        <v>626</v>
      </c>
      <c r="B628" s="52" t="s">
        <v>239</v>
      </c>
      <c r="C628" s="53" t="s">
        <v>825</v>
      </c>
      <c r="D628" s="54">
        <v>2360</v>
      </c>
      <c r="E628" s="54">
        <v>2034.49</v>
      </c>
      <c r="F628" s="59">
        <v>325.51</v>
      </c>
      <c r="G628" s="56">
        <f t="shared" si="110"/>
        <v>0.15999587120113601</v>
      </c>
      <c r="H628" s="57">
        <v>43293</v>
      </c>
      <c r="I628" s="57">
        <v>43297</v>
      </c>
      <c r="J628" s="45" t="s">
        <v>16</v>
      </c>
      <c r="K628" s="60" t="s">
        <v>805</v>
      </c>
      <c r="L628" s="60" t="s">
        <v>795</v>
      </c>
      <c r="M628" s="62">
        <f t="shared" ca="1" si="111"/>
        <v>935</v>
      </c>
    </row>
    <row r="629" spans="1:13" s="50" customFormat="1" ht="23.1" hidden="1" customHeight="1">
      <c r="A629" s="51">
        <v>627</v>
      </c>
      <c r="B629" s="52" t="s">
        <v>239</v>
      </c>
      <c r="C629" s="53" t="s">
        <v>826</v>
      </c>
      <c r="D629" s="54">
        <v>286.7</v>
      </c>
      <c r="E629" s="54">
        <v>247.14</v>
      </c>
      <c r="F629" s="59">
        <v>39.56</v>
      </c>
      <c r="G629" s="56">
        <f t="shared" si="110"/>
        <v>0.16007121469612401</v>
      </c>
      <c r="H629" s="57">
        <v>43293</v>
      </c>
      <c r="I629" s="57">
        <v>43297</v>
      </c>
      <c r="J629" s="45" t="s">
        <v>16</v>
      </c>
      <c r="K629" s="60" t="s">
        <v>805</v>
      </c>
      <c r="L629" s="60" t="s">
        <v>795</v>
      </c>
      <c r="M629" s="62">
        <f t="shared" ca="1" si="111"/>
        <v>935</v>
      </c>
    </row>
    <row r="630" spans="1:13" s="50" customFormat="1" ht="23.1" hidden="1" customHeight="1">
      <c r="A630" s="51">
        <v>628</v>
      </c>
      <c r="B630" s="52" t="s">
        <v>644</v>
      </c>
      <c r="C630" s="53" t="s">
        <v>827</v>
      </c>
      <c r="D630" s="54">
        <v>100000</v>
      </c>
      <c r="E630" s="54">
        <v>94339.62</v>
      </c>
      <c r="F630" s="59">
        <v>5660.38</v>
      </c>
      <c r="G630" s="56">
        <f t="shared" si="110"/>
        <v>6.0000029680000802E-2</v>
      </c>
      <c r="H630" s="57">
        <v>43292</v>
      </c>
      <c r="I630" s="57">
        <v>43297</v>
      </c>
      <c r="J630" s="45" t="s">
        <v>16</v>
      </c>
      <c r="K630" s="60" t="s">
        <v>805</v>
      </c>
      <c r="L630" s="60" t="s">
        <v>795</v>
      </c>
      <c r="M630" s="62">
        <f t="shared" ca="1" si="111"/>
        <v>936</v>
      </c>
    </row>
    <row r="631" spans="1:13" s="50" customFormat="1" ht="23.1" hidden="1" customHeight="1">
      <c r="A631" s="51">
        <v>629</v>
      </c>
      <c r="B631" s="52" t="s">
        <v>644</v>
      </c>
      <c r="C631" s="53" t="s">
        <v>828</v>
      </c>
      <c r="D631" s="54">
        <v>98000</v>
      </c>
      <c r="E631" s="54">
        <v>92452.83</v>
      </c>
      <c r="F631" s="59">
        <v>5547.17</v>
      </c>
      <c r="G631" s="56">
        <f t="shared" ref="G631:G694" si="112">F631/E631</f>
        <v>6.0000002163265301E-2</v>
      </c>
      <c r="H631" s="57">
        <v>43292</v>
      </c>
      <c r="I631" s="57">
        <v>43297</v>
      </c>
      <c r="J631" s="45" t="s">
        <v>16</v>
      </c>
      <c r="K631" s="60" t="s">
        <v>805</v>
      </c>
      <c r="L631" s="60" t="s">
        <v>795</v>
      </c>
      <c r="M631" s="62">
        <f t="shared" ca="1" si="111"/>
        <v>936</v>
      </c>
    </row>
    <row r="632" spans="1:13" s="50" customFormat="1" ht="23.1" hidden="1" customHeight="1">
      <c r="A632" s="51">
        <v>630</v>
      </c>
      <c r="B632" s="52" t="s">
        <v>33</v>
      </c>
      <c r="C632" s="53" t="s">
        <v>829</v>
      </c>
      <c r="D632" s="54">
        <v>833161.65</v>
      </c>
      <c r="E632" s="54">
        <v>786001.56</v>
      </c>
      <c r="F632" s="59">
        <v>47160.09</v>
      </c>
      <c r="G632" s="56">
        <f t="shared" si="112"/>
        <v>5.99999954198564E-2</v>
      </c>
      <c r="H632" s="57">
        <v>43297</v>
      </c>
      <c r="I632" s="57">
        <v>43298</v>
      </c>
      <c r="J632" s="45" t="s">
        <v>16</v>
      </c>
      <c r="K632" s="60" t="s">
        <v>805</v>
      </c>
      <c r="L632" s="60" t="s">
        <v>795</v>
      </c>
      <c r="M632" s="62">
        <f t="shared" ca="1" si="111"/>
        <v>931</v>
      </c>
    </row>
    <row r="633" spans="1:13" s="50" customFormat="1" ht="23.1" hidden="1" customHeight="1">
      <c r="A633" s="51">
        <v>631</v>
      </c>
      <c r="B633" s="52" t="s">
        <v>520</v>
      </c>
      <c r="C633" s="53" t="s">
        <v>830</v>
      </c>
      <c r="D633" s="54">
        <v>6780</v>
      </c>
      <c r="E633" s="54">
        <v>5844.83</v>
      </c>
      <c r="F633" s="59">
        <v>935.17</v>
      </c>
      <c r="G633" s="56">
        <f t="shared" si="112"/>
        <v>0.15999952094415101</v>
      </c>
      <c r="H633" s="57">
        <v>43294</v>
      </c>
      <c r="I633" s="57">
        <v>43298</v>
      </c>
      <c r="J633" s="45" t="s">
        <v>16</v>
      </c>
      <c r="K633" s="60" t="s">
        <v>805</v>
      </c>
      <c r="L633" s="60" t="s">
        <v>795</v>
      </c>
      <c r="M633" s="62">
        <f t="shared" ref="M633:M643" ca="1" si="113">DATE(YEAR(NOW()),MONTH(NOW()),DAY(NOW()))-H633</f>
        <v>934</v>
      </c>
    </row>
    <row r="634" spans="1:13" s="50" customFormat="1" ht="23.1" hidden="1" customHeight="1">
      <c r="A634" s="51">
        <v>632</v>
      </c>
      <c r="B634" s="52" t="s">
        <v>325</v>
      </c>
      <c r="C634" s="53" t="s">
        <v>831</v>
      </c>
      <c r="D634" s="54">
        <v>8460000</v>
      </c>
      <c r="E634" s="54">
        <v>7690909.0899999999</v>
      </c>
      <c r="F634" s="59">
        <v>769090.91</v>
      </c>
      <c r="G634" s="56">
        <f t="shared" si="112"/>
        <v>0.100000000130024</v>
      </c>
      <c r="H634" s="57">
        <v>43304</v>
      </c>
      <c r="I634" s="57">
        <v>43304</v>
      </c>
      <c r="J634" s="45" t="s">
        <v>16</v>
      </c>
      <c r="K634" s="60" t="s">
        <v>814</v>
      </c>
      <c r="L634" s="60" t="s">
        <v>815</v>
      </c>
      <c r="M634" s="62">
        <f t="shared" ca="1" si="113"/>
        <v>924</v>
      </c>
    </row>
    <row r="635" spans="1:13" s="50" customFormat="1" ht="23.1" hidden="1" customHeight="1">
      <c r="A635" s="51">
        <v>633</v>
      </c>
      <c r="B635" s="52" t="s">
        <v>640</v>
      </c>
      <c r="C635" s="53" t="s">
        <v>832</v>
      </c>
      <c r="D635" s="54">
        <v>1131.02</v>
      </c>
      <c r="E635" s="54">
        <v>1067</v>
      </c>
      <c r="F635" s="158">
        <v>64.02</v>
      </c>
      <c r="G635" s="56">
        <f t="shared" si="112"/>
        <v>0.06</v>
      </c>
      <c r="H635" s="57">
        <v>43301</v>
      </c>
      <c r="I635" s="57">
        <v>43304</v>
      </c>
      <c r="J635" s="45" t="s">
        <v>16</v>
      </c>
      <c r="K635" s="60" t="s">
        <v>805</v>
      </c>
      <c r="L635" s="60" t="s">
        <v>795</v>
      </c>
      <c r="M635" s="62">
        <f t="shared" ca="1" si="113"/>
        <v>927</v>
      </c>
    </row>
    <row r="636" spans="1:13" s="50" customFormat="1" ht="23.1" hidden="1" customHeight="1">
      <c r="A636" s="51">
        <v>634</v>
      </c>
      <c r="B636" s="52" t="s">
        <v>752</v>
      </c>
      <c r="C636" s="53" t="s">
        <v>833</v>
      </c>
      <c r="D636" s="54">
        <v>162000</v>
      </c>
      <c r="E636" s="54">
        <v>152830.19</v>
      </c>
      <c r="F636" s="59">
        <v>9169.81</v>
      </c>
      <c r="G636" s="56">
        <f t="shared" si="112"/>
        <v>5.9999990839506197E-2</v>
      </c>
      <c r="H636" s="57">
        <v>43283</v>
      </c>
      <c r="I636" s="57">
        <v>43304</v>
      </c>
      <c r="J636" s="45" t="s">
        <v>16</v>
      </c>
      <c r="K636" s="60" t="s">
        <v>805</v>
      </c>
      <c r="L636" s="60" t="s">
        <v>795</v>
      </c>
      <c r="M636" s="62">
        <f t="shared" ca="1" si="113"/>
        <v>945</v>
      </c>
    </row>
    <row r="637" spans="1:13" s="50" customFormat="1" ht="23.1" hidden="1" customHeight="1">
      <c r="A637" s="51">
        <v>635</v>
      </c>
      <c r="B637" s="52" t="s">
        <v>537</v>
      </c>
      <c r="C637" s="53" t="s">
        <v>834</v>
      </c>
      <c r="D637" s="54">
        <v>297000</v>
      </c>
      <c r="E637" s="54">
        <v>280188.68</v>
      </c>
      <c r="F637" s="59">
        <v>16811.32</v>
      </c>
      <c r="G637" s="56">
        <f t="shared" si="112"/>
        <v>5.99999971447812E-2</v>
      </c>
      <c r="H637" s="57">
        <v>43304</v>
      </c>
      <c r="I637" s="57">
        <v>43305</v>
      </c>
      <c r="J637" s="45" t="s">
        <v>16</v>
      </c>
      <c r="K637" s="60" t="s">
        <v>814</v>
      </c>
      <c r="L637" s="60" t="s">
        <v>815</v>
      </c>
      <c r="M637" s="62">
        <f t="shared" ca="1" si="113"/>
        <v>924</v>
      </c>
    </row>
    <row r="638" spans="1:13" s="119" customFormat="1" ht="23.1" hidden="1" customHeight="1">
      <c r="A638" s="156">
        <v>636</v>
      </c>
      <c r="B638" s="145" t="s">
        <v>537</v>
      </c>
      <c r="C638" s="146" t="s">
        <v>835</v>
      </c>
      <c r="D638" s="147">
        <v>245000</v>
      </c>
      <c r="E638" s="147">
        <v>231132.08</v>
      </c>
      <c r="F638" s="147">
        <v>13867.92</v>
      </c>
      <c r="G638" s="148">
        <f t="shared" si="112"/>
        <v>5.9999979232653503E-2</v>
      </c>
      <c r="H638" s="149">
        <v>43304</v>
      </c>
      <c r="I638" s="149">
        <v>43305</v>
      </c>
      <c r="J638" s="159" t="s">
        <v>836</v>
      </c>
      <c r="K638" s="157"/>
      <c r="L638" s="157"/>
      <c r="M638" s="152">
        <f t="shared" ca="1" si="113"/>
        <v>924</v>
      </c>
    </row>
    <row r="639" spans="1:13" s="50" customFormat="1" ht="23.1" hidden="1" customHeight="1">
      <c r="A639" s="51">
        <v>637</v>
      </c>
      <c r="B639" s="52" t="s">
        <v>635</v>
      </c>
      <c r="C639" s="53" t="s">
        <v>837</v>
      </c>
      <c r="D639" s="54">
        <v>13800</v>
      </c>
      <c r="E639" s="54">
        <v>13398.06</v>
      </c>
      <c r="F639" s="59">
        <v>401.94</v>
      </c>
      <c r="G639" s="56">
        <f t="shared" si="112"/>
        <v>2.9999865652191399E-2</v>
      </c>
      <c r="H639" s="57">
        <v>43305</v>
      </c>
      <c r="I639" s="57">
        <v>43307</v>
      </c>
      <c r="J639" s="45" t="s">
        <v>16</v>
      </c>
      <c r="K639" s="60" t="s">
        <v>814</v>
      </c>
      <c r="L639" s="60" t="s">
        <v>815</v>
      </c>
      <c r="M639" s="62">
        <f t="shared" ca="1" si="113"/>
        <v>923</v>
      </c>
    </row>
    <row r="640" spans="1:13" s="50" customFormat="1" ht="23.1" hidden="1" customHeight="1">
      <c r="A640" s="51">
        <v>638</v>
      </c>
      <c r="B640" s="52" t="s">
        <v>635</v>
      </c>
      <c r="C640" s="53" t="s">
        <v>838</v>
      </c>
      <c r="D640" s="54">
        <v>15000</v>
      </c>
      <c r="E640" s="54">
        <v>14563.11</v>
      </c>
      <c r="F640" s="59">
        <v>436.89</v>
      </c>
      <c r="G640" s="56">
        <f t="shared" si="112"/>
        <v>2.99997734000499E-2</v>
      </c>
      <c r="H640" s="57">
        <v>43305</v>
      </c>
      <c r="I640" s="57">
        <v>43307</v>
      </c>
      <c r="J640" s="45" t="s">
        <v>16</v>
      </c>
      <c r="K640" s="60" t="s">
        <v>814</v>
      </c>
      <c r="L640" s="60" t="s">
        <v>815</v>
      </c>
      <c r="M640" s="62">
        <f t="shared" ca="1" si="113"/>
        <v>923</v>
      </c>
    </row>
    <row r="641" spans="1:13" s="50" customFormat="1" ht="23.1" hidden="1" customHeight="1">
      <c r="A641" s="51">
        <v>639</v>
      </c>
      <c r="B641" s="52" t="s">
        <v>644</v>
      </c>
      <c r="C641" s="53" t="s">
        <v>839</v>
      </c>
      <c r="D641" s="54">
        <v>76000</v>
      </c>
      <c r="E641" s="54">
        <v>71698.11</v>
      </c>
      <c r="F641" s="59">
        <v>4301.8900000000003</v>
      </c>
      <c r="G641" s="56">
        <f t="shared" si="112"/>
        <v>6.0000047421054803E-2</v>
      </c>
      <c r="H641" s="57">
        <v>43306</v>
      </c>
      <c r="I641" s="57">
        <v>43307</v>
      </c>
      <c r="J641" s="45" t="s">
        <v>16</v>
      </c>
      <c r="K641" s="60" t="s">
        <v>840</v>
      </c>
      <c r="L641" s="60" t="s">
        <v>841</v>
      </c>
      <c r="M641" s="62">
        <f t="shared" ca="1" si="113"/>
        <v>922</v>
      </c>
    </row>
    <row r="642" spans="1:13" s="50" customFormat="1" ht="23.1" hidden="1" customHeight="1">
      <c r="A642" s="51">
        <v>640</v>
      </c>
      <c r="B642" s="52" t="s">
        <v>644</v>
      </c>
      <c r="C642" s="53" t="s">
        <v>842</v>
      </c>
      <c r="D642" s="54">
        <v>76000</v>
      </c>
      <c r="E642" s="54">
        <v>71698.11</v>
      </c>
      <c r="F642" s="59">
        <v>4301.8900000000003</v>
      </c>
      <c r="G642" s="56">
        <f t="shared" si="112"/>
        <v>6.0000047421054803E-2</v>
      </c>
      <c r="H642" s="57">
        <v>43311</v>
      </c>
      <c r="I642" s="57">
        <v>43312</v>
      </c>
      <c r="J642" s="45" t="s">
        <v>16</v>
      </c>
      <c r="K642" s="60" t="s">
        <v>840</v>
      </c>
      <c r="L642" s="60" t="s">
        <v>841</v>
      </c>
      <c r="M642" s="62">
        <f t="shared" ca="1" si="113"/>
        <v>917</v>
      </c>
    </row>
    <row r="643" spans="1:13" s="50" customFormat="1" ht="23.1" hidden="1" customHeight="1">
      <c r="A643" s="51">
        <v>641</v>
      </c>
      <c r="B643" s="52" t="s">
        <v>782</v>
      </c>
      <c r="C643" s="53" t="s">
        <v>843</v>
      </c>
      <c r="D643" s="54">
        <v>1103606.1499999999</v>
      </c>
      <c r="E643" s="54">
        <v>951384.61</v>
      </c>
      <c r="F643" s="59">
        <v>152221.54</v>
      </c>
      <c r="G643" s="56">
        <f t="shared" si="112"/>
        <v>0.16000000252263899</v>
      </c>
      <c r="H643" s="57">
        <v>43304</v>
      </c>
      <c r="I643" s="57">
        <v>43307</v>
      </c>
      <c r="J643" s="45" t="s">
        <v>16</v>
      </c>
      <c r="K643" s="60" t="s">
        <v>814</v>
      </c>
      <c r="L643" s="60" t="s">
        <v>815</v>
      </c>
      <c r="M643" s="62">
        <f t="shared" ca="1" si="113"/>
        <v>924</v>
      </c>
    </row>
    <row r="644" spans="1:13" s="50" customFormat="1" ht="23.1" hidden="1" customHeight="1">
      <c r="A644" s="51">
        <v>642</v>
      </c>
      <c r="B644" s="52" t="s">
        <v>844</v>
      </c>
      <c r="C644" s="53" t="s">
        <v>845</v>
      </c>
      <c r="D644" s="54">
        <v>489</v>
      </c>
      <c r="E644" s="54">
        <v>421.55</v>
      </c>
      <c r="F644" s="59">
        <v>67.45</v>
      </c>
      <c r="G644" s="56">
        <f t="shared" si="112"/>
        <v>0.16000474439568299</v>
      </c>
      <c r="H644" s="57">
        <v>43304</v>
      </c>
      <c r="I644" s="57">
        <v>43308</v>
      </c>
      <c r="J644" s="45" t="s">
        <v>16</v>
      </c>
      <c r="K644" s="60" t="s">
        <v>814</v>
      </c>
      <c r="L644" s="60" t="s">
        <v>815</v>
      </c>
      <c r="M644" s="62">
        <f t="shared" ref="M644:M658" ca="1" si="114">DATE(YEAR(NOW()),MONTH(NOW()),DAY(NOW()))-H644</f>
        <v>924</v>
      </c>
    </row>
    <row r="645" spans="1:13" s="50" customFormat="1" ht="23.1" hidden="1" customHeight="1">
      <c r="A645" s="51">
        <v>643</v>
      </c>
      <c r="B645" s="52" t="s">
        <v>239</v>
      </c>
      <c r="C645" s="53" t="s">
        <v>846</v>
      </c>
      <c r="D645" s="54">
        <v>252</v>
      </c>
      <c r="E645" s="54">
        <v>217.24</v>
      </c>
      <c r="F645" s="59">
        <v>34.76</v>
      </c>
      <c r="G645" s="56">
        <f t="shared" si="112"/>
        <v>0.16000736512612801</v>
      </c>
      <c r="H645" s="57">
        <v>43280</v>
      </c>
      <c r="I645" s="57">
        <v>43308</v>
      </c>
      <c r="J645" s="45" t="s">
        <v>16</v>
      </c>
      <c r="K645" s="60" t="s">
        <v>814</v>
      </c>
      <c r="L645" s="60" t="s">
        <v>815</v>
      </c>
      <c r="M645" s="62">
        <f t="shared" ca="1" si="114"/>
        <v>948</v>
      </c>
    </row>
    <row r="646" spans="1:13" s="50" customFormat="1" ht="23.1" hidden="1" customHeight="1">
      <c r="A646" s="51">
        <v>644</v>
      </c>
      <c r="B646" s="52" t="s">
        <v>803</v>
      </c>
      <c r="C646" s="53" t="s">
        <v>847</v>
      </c>
      <c r="D646" s="54">
        <v>1838.8</v>
      </c>
      <c r="E646" s="54">
        <v>1785.24</v>
      </c>
      <c r="F646" s="59">
        <v>53.56</v>
      </c>
      <c r="G646" s="56">
        <f t="shared" si="112"/>
        <v>3.0001568416571402E-2</v>
      </c>
      <c r="H646" s="57">
        <v>43307</v>
      </c>
      <c r="I646" s="57">
        <v>43308</v>
      </c>
      <c r="J646" s="45" t="s">
        <v>16</v>
      </c>
      <c r="K646" s="60" t="s">
        <v>814</v>
      </c>
      <c r="L646" s="60" t="s">
        <v>815</v>
      </c>
      <c r="M646" s="62">
        <f t="shared" ca="1" si="114"/>
        <v>921</v>
      </c>
    </row>
    <row r="647" spans="1:13" s="50" customFormat="1" ht="23.1" hidden="1" customHeight="1">
      <c r="A647" s="51">
        <v>645</v>
      </c>
      <c r="B647" s="52" t="s">
        <v>27</v>
      </c>
      <c r="C647" s="53" t="s">
        <v>848</v>
      </c>
      <c r="D647" s="54">
        <v>121000</v>
      </c>
      <c r="E647" s="54">
        <v>114150.94</v>
      </c>
      <c r="F647" s="59">
        <v>6849.06</v>
      </c>
      <c r="G647" s="56">
        <f t="shared" si="112"/>
        <v>6.0000031537191002E-2</v>
      </c>
      <c r="H647" s="57">
        <v>43292</v>
      </c>
      <c r="I647" s="57">
        <v>43308</v>
      </c>
      <c r="J647" s="45" t="s">
        <v>16</v>
      </c>
      <c r="K647" s="60" t="s">
        <v>814</v>
      </c>
      <c r="L647" s="60" t="s">
        <v>815</v>
      </c>
      <c r="M647" s="62">
        <f t="shared" ca="1" si="114"/>
        <v>936</v>
      </c>
    </row>
    <row r="648" spans="1:13" s="50" customFormat="1" ht="23.1" hidden="1" customHeight="1">
      <c r="A648" s="51">
        <v>646</v>
      </c>
      <c r="B648" s="52" t="s">
        <v>29</v>
      </c>
      <c r="C648" s="53" t="s">
        <v>849</v>
      </c>
      <c r="D648" s="54">
        <v>3154</v>
      </c>
      <c r="E648" s="54">
        <v>2718.97</v>
      </c>
      <c r="F648" s="59">
        <v>435.03</v>
      </c>
      <c r="G648" s="56">
        <f t="shared" si="112"/>
        <v>0.15999808751107999</v>
      </c>
      <c r="H648" s="57">
        <v>43311</v>
      </c>
      <c r="I648" s="57">
        <v>43312</v>
      </c>
      <c r="J648" s="45" t="s">
        <v>16</v>
      </c>
      <c r="K648" s="60" t="s">
        <v>814</v>
      </c>
      <c r="L648" s="60" t="s">
        <v>815</v>
      </c>
      <c r="M648" s="62">
        <f t="shared" ca="1" si="114"/>
        <v>917</v>
      </c>
    </row>
    <row r="649" spans="1:13" s="50" customFormat="1" ht="23.1" hidden="1" customHeight="1">
      <c r="A649" s="51">
        <v>647</v>
      </c>
      <c r="B649" s="52" t="s">
        <v>640</v>
      </c>
      <c r="C649" s="53" t="s">
        <v>850</v>
      </c>
      <c r="D649" s="54">
        <v>1014.42</v>
      </c>
      <c r="E649" s="54">
        <v>957</v>
      </c>
      <c r="F649" s="158">
        <v>57.42</v>
      </c>
      <c r="G649" s="56">
        <f t="shared" si="112"/>
        <v>0.06</v>
      </c>
      <c r="H649" s="57">
        <v>43312</v>
      </c>
      <c r="I649" s="57">
        <v>43314</v>
      </c>
      <c r="J649" s="45" t="s">
        <v>16</v>
      </c>
      <c r="K649" s="60" t="s">
        <v>814</v>
      </c>
      <c r="L649" s="60" t="s">
        <v>815</v>
      </c>
      <c r="M649" s="62">
        <f t="shared" ca="1" si="114"/>
        <v>916</v>
      </c>
    </row>
    <row r="650" spans="1:13" s="50" customFormat="1" ht="23.1" hidden="1" customHeight="1">
      <c r="A650" s="51">
        <v>648</v>
      </c>
      <c r="B650" s="52" t="s">
        <v>851</v>
      </c>
      <c r="C650" s="53" t="s">
        <v>852</v>
      </c>
      <c r="D650" s="54">
        <v>20000</v>
      </c>
      <c r="E650" s="54">
        <v>17241.38</v>
      </c>
      <c r="F650" s="59">
        <v>2758.62</v>
      </c>
      <c r="G650" s="56">
        <f t="shared" si="112"/>
        <v>0.15999995360000199</v>
      </c>
      <c r="H650" s="57">
        <v>43313</v>
      </c>
      <c r="I650" s="57">
        <v>43318</v>
      </c>
      <c r="J650" s="45" t="s">
        <v>16</v>
      </c>
      <c r="K650" s="60" t="s">
        <v>814</v>
      </c>
      <c r="L650" s="60" t="s">
        <v>815</v>
      </c>
      <c r="M650" s="62">
        <f t="shared" ca="1" si="114"/>
        <v>915</v>
      </c>
    </row>
    <row r="651" spans="1:13" s="50" customFormat="1" ht="23.1" hidden="1" customHeight="1">
      <c r="A651" s="51">
        <v>649</v>
      </c>
      <c r="B651" s="52" t="s">
        <v>640</v>
      </c>
      <c r="C651" s="53" t="s">
        <v>853</v>
      </c>
      <c r="D651" s="54">
        <v>4057.68</v>
      </c>
      <c r="E651" s="54">
        <v>3828</v>
      </c>
      <c r="F651" s="158">
        <v>229.68</v>
      </c>
      <c r="G651" s="56">
        <f t="shared" si="112"/>
        <v>0.06</v>
      </c>
      <c r="H651" s="57">
        <v>43319</v>
      </c>
      <c r="I651" s="57">
        <v>43320</v>
      </c>
      <c r="J651" s="45" t="s">
        <v>16</v>
      </c>
      <c r="K651" s="60" t="s">
        <v>840</v>
      </c>
      <c r="L651" s="60" t="s">
        <v>841</v>
      </c>
      <c r="M651" s="62">
        <f t="shared" ca="1" si="114"/>
        <v>909</v>
      </c>
    </row>
    <row r="652" spans="1:13" s="50" customFormat="1" ht="23.1" hidden="1" customHeight="1">
      <c r="A652" s="51">
        <v>650</v>
      </c>
      <c r="B652" s="52" t="s">
        <v>537</v>
      </c>
      <c r="C652" s="53" t="s">
        <v>854</v>
      </c>
      <c r="D652" s="54">
        <v>245000</v>
      </c>
      <c r="E652" s="54">
        <v>231132.08</v>
      </c>
      <c r="F652" s="59">
        <v>13867.92</v>
      </c>
      <c r="G652" s="56">
        <f t="shared" si="112"/>
        <v>5.9999979232653503E-2</v>
      </c>
      <c r="H652" s="57">
        <v>43320</v>
      </c>
      <c r="I652" s="57">
        <v>43321</v>
      </c>
      <c r="J652" s="45" t="s">
        <v>16</v>
      </c>
      <c r="K652" s="60" t="s">
        <v>814</v>
      </c>
      <c r="L652" s="60" t="s">
        <v>815</v>
      </c>
      <c r="M652" s="62">
        <f t="shared" ca="1" si="114"/>
        <v>908</v>
      </c>
    </row>
    <row r="653" spans="1:13" s="50" customFormat="1" ht="23.1" hidden="1" customHeight="1">
      <c r="A653" s="51">
        <v>651</v>
      </c>
      <c r="B653" s="52" t="s">
        <v>325</v>
      </c>
      <c r="C653" s="53" t="s">
        <v>855</v>
      </c>
      <c r="D653" s="54">
        <v>24320000</v>
      </c>
      <c r="E653" s="54">
        <v>22109090.91</v>
      </c>
      <c r="F653" s="54">
        <v>2210909.09</v>
      </c>
      <c r="G653" s="56">
        <f t="shared" si="112"/>
        <v>9.99999999547697E-2</v>
      </c>
      <c r="H653" s="57">
        <v>43321</v>
      </c>
      <c r="I653" s="57">
        <v>43322</v>
      </c>
      <c r="J653" s="45"/>
      <c r="K653" s="60"/>
      <c r="L653" s="60" t="s">
        <v>856</v>
      </c>
      <c r="M653" s="62">
        <f t="shared" ca="1" si="114"/>
        <v>907</v>
      </c>
    </row>
    <row r="654" spans="1:13" s="50" customFormat="1" ht="23.1" hidden="1" customHeight="1">
      <c r="A654" s="51">
        <v>652</v>
      </c>
      <c r="B654" s="52" t="s">
        <v>325</v>
      </c>
      <c r="C654" s="53" t="s">
        <v>857</v>
      </c>
      <c r="D654" s="54">
        <v>38110000</v>
      </c>
      <c r="E654" s="54">
        <v>34645454.549999997</v>
      </c>
      <c r="F654" s="54">
        <v>3464545.45</v>
      </c>
      <c r="G654" s="56">
        <f t="shared" si="112"/>
        <v>9.9999999855680893E-2</v>
      </c>
      <c r="H654" s="57">
        <v>43321</v>
      </c>
      <c r="I654" s="57">
        <v>43322</v>
      </c>
      <c r="J654" s="45"/>
      <c r="K654" s="60"/>
      <c r="L654" s="60" t="s">
        <v>856</v>
      </c>
      <c r="M654" s="62">
        <f t="shared" ca="1" si="114"/>
        <v>907</v>
      </c>
    </row>
    <row r="655" spans="1:13" s="50" customFormat="1" ht="23.1" hidden="1" customHeight="1">
      <c r="A655" s="51">
        <v>653</v>
      </c>
      <c r="B655" s="52" t="s">
        <v>409</v>
      </c>
      <c r="C655" s="53" t="s">
        <v>858</v>
      </c>
      <c r="D655" s="54">
        <v>15000</v>
      </c>
      <c r="E655" s="54">
        <v>14150.94</v>
      </c>
      <c r="F655" s="59">
        <v>849.06</v>
      </c>
      <c r="G655" s="56">
        <f t="shared" si="112"/>
        <v>6.0000254400061001E-2</v>
      </c>
      <c r="H655" s="57">
        <v>43322</v>
      </c>
      <c r="I655" s="57">
        <v>43325</v>
      </c>
      <c r="J655" s="45" t="s">
        <v>16</v>
      </c>
      <c r="K655" s="60" t="s">
        <v>840</v>
      </c>
      <c r="L655" s="60" t="s">
        <v>841</v>
      </c>
      <c r="M655" s="62">
        <f t="shared" ca="1" si="114"/>
        <v>906</v>
      </c>
    </row>
    <row r="656" spans="1:13" s="50" customFormat="1" ht="23.1" hidden="1" customHeight="1">
      <c r="A656" s="51">
        <v>654</v>
      </c>
      <c r="B656" s="52" t="s">
        <v>35</v>
      </c>
      <c r="C656" s="53" t="s">
        <v>859</v>
      </c>
      <c r="D656" s="54">
        <v>3908933</v>
      </c>
      <c r="E656" s="54">
        <v>3795080.58</v>
      </c>
      <c r="F656" s="59">
        <v>113852.42</v>
      </c>
      <c r="G656" s="56">
        <f t="shared" si="112"/>
        <v>3.0000000685097401E-2</v>
      </c>
      <c r="H656" s="57">
        <v>43328</v>
      </c>
      <c r="I656" s="57">
        <v>43328</v>
      </c>
      <c r="J656" s="45" t="s">
        <v>16</v>
      </c>
      <c r="K656" s="60" t="s">
        <v>814</v>
      </c>
      <c r="L656" s="60" t="s">
        <v>815</v>
      </c>
      <c r="M656" s="62">
        <f t="shared" ca="1" si="114"/>
        <v>900</v>
      </c>
    </row>
    <row r="657" spans="1:13" s="50" customFormat="1" ht="23.1" hidden="1" customHeight="1">
      <c r="A657" s="51">
        <v>655</v>
      </c>
      <c r="B657" s="52" t="s">
        <v>35</v>
      </c>
      <c r="C657" s="53" t="s">
        <v>860</v>
      </c>
      <c r="D657" s="54">
        <v>411980</v>
      </c>
      <c r="E657" s="54">
        <v>399980.58</v>
      </c>
      <c r="F657" s="59">
        <v>11999.42</v>
      </c>
      <c r="G657" s="56">
        <f t="shared" si="112"/>
        <v>3.0000006500315601E-2</v>
      </c>
      <c r="H657" s="57">
        <v>43328</v>
      </c>
      <c r="I657" s="57">
        <v>43328</v>
      </c>
      <c r="J657" s="45" t="s">
        <v>16</v>
      </c>
      <c r="K657" s="60" t="s">
        <v>814</v>
      </c>
      <c r="L657" s="60" t="s">
        <v>815</v>
      </c>
      <c r="M657" s="62">
        <f t="shared" ca="1" si="114"/>
        <v>900</v>
      </c>
    </row>
    <row r="658" spans="1:13" s="50" customFormat="1" ht="23.1" hidden="1" customHeight="1">
      <c r="A658" s="51">
        <v>656</v>
      </c>
      <c r="B658" s="52" t="s">
        <v>35</v>
      </c>
      <c r="C658" s="53" t="s">
        <v>861</v>
      </c>
      <c r="D658" s="54">
        <v>2650800</v>
      </c>
      <c r="E658" s="54">
        <v>2573592.23</v>
      </c>
      <c r="F658" s="59">
        <v>77207.77</v>
      </c>
      <c r="G658" s="56">
        <f t="shared" si="112"/>
        <v>3.0000001204542E-2</v>
      </c>
      <c r="H658" s="57">
        <v>43328</v>
      </c>
      <c r="I658" s="57">
        <v>43328</v>
      </c>
      <c r="J658" s="45" t="s">
        <v>16</v>
      </c>
      <c r="K658" s="60" t="s">
        <v>814</v>
      </c>
      <c r="L658" s="60" t="s">
        <v>815</v>
      </c>
      <c r="M658" s="62">
        <f t="shared" ca="1" si="114"/>
        <v>900</v>
      </c>
    </row>
    <row r="659" spans="1:13" s="50" customFormat="1" ht="23.1" hidden="1" customHeight="1">
      <c r="A659" s="51">
        <v>657</v>
      </c>
      <c r="B659" s="52" t="s">
        <v>557</v>
      </c>
      <c r="C659" s="53" t="s">
        <v>862</v>
      </c>
      <c r="D659" s="54">
        <v>166804.09</v>
      </c>
      <c r="E659" s="54">
        <v>151640.07999999999</v>
      </c>
      <c r="F659" s="59">
        <v>15164.01</v>
      </c>
      <c r="G659" s="56">
        <f t="shared" si="112"/>
        <v>0.10000001318912501</v>
      </c>
      <c r="H659" s="57">
        <v>43329</v>
      </c>
      <c r="I659" s="57">
        <v>43329</v>
      </c>
      <c r="J659" s="45" t="s">
        <v>16</v>
      </c>
      <c r="K659" s="60" t="s">
        <v>814</v>
      </c>
      <c r="L659" s="60" t="s">
        <v>815</v>
      </c>
      <c r="M659" s="62">
        <f t="shared" ref="M659:M664" ca="1" si="115">DATE(YEAR(NOW()),MONTH(NOW()),DAY(NOW()))-H659</f>
        <v>899</v>
      </c>
    </row>
    <row r="660" spans="1:13" s="50" customFormat="1" ht="23.1" hidden="1" customHeight="1">
      <c r="A660" s="51">
        <v>658</v>
      </c>
      <c r="B660" s="52" t="s">
        <v>520</v>
      </c>
      <c r="C660" s="53" t="s">
        <v>863</v>
      </c>
      <c r="D660" s="54">
        <v>86802.240000000005</v>
      </c>
      <c r="E660" s="54">
        <v>81888.91</v>
      </c>
      <c r="F660" s="59">
        <v>4913.33</v>
      </c>
      <c r="G660" s="56">
        <f t="shared" si="112"/>
        <v>5.9999943826337401E-2</v>
      </c>
      <c r="H660" s="57">
        <v>43326</v>
      </c>
      <c r="I660" s="57">
        <v>43329</v>
      </c>
      <c r="J660" s="45" t="s">
        <v>16</v>
      </c>
      <c r="K660" s="60" t="s">
        <v>814</v>
      </c>
      <c r="L660" s="60" t="s">
        <v>815</v>
      </c>
      <c r="M660" s="62">
        <f t="shared" ca="1" si="115"/>
        <v>902</v>
      </c>
    </row>
    <row r="661" spans="1:13" s="50" customFormat="1" ht="23.1" hidden="1" customHeight="1">
      <c r="A661" s="51">
        <v>659</v>
      </c>
      <c r="B661" s="52" t="s">
        <v>520</v>
      </c>
      <c r="C661" s="53" t="s">
        <v>864</v>
      </c>
      <c r="D661" s="54">
        <v>11019.6</v>
      </c>
      <c r="E661" s="54">
        <v>9499.65</v>
      </c>
      <c r="F661" s="59">
        <v>1519.95</v>
      </c>
      <c r="G661" s="56">
        <f t="shared" si="112"/>
        <v>0.160000631602217</v>
      </c>
      <c r="H661" s="57">
        <v>43329</v>
      </c>
      <c r="I661" s="57">
        <v>43329</v>
      </c>
      <c r="J661" s="45" t="s">
        <v>16</v>
      </c>
      <c r="K661" s="60" t="s">
        <v>814</v>
      </c>
      <c r="L661" s="60" t="s">
        <v>815</v>
      </c>
      <c r="M661" s="62">
        <f t="shared" ca="1" si="115"/>
        <v>899</v>
      </c>
    </row>
    <row r="662" spans="1:13" s="50" customFormat="1" ht="23.1" hidden="1" customHeight="1">
      <c r="A662" s="51">
        <v>660</v>
      </c>
      <c r="B662" s="52" t="s">
        <v>865</v>
      </c>
      <c r="C662" s="53" t="s">
        <v>866</v>
      </c>
      <c r="D662" s="54">
        <v>6636</v>
      </c>
      <c r="E662" s="54">
        <v>5720.69</v>
      </c>
      <c r="F662" s="158">
        <v>915.31</v>
      </c>
      <c r="G662" s="56">
        <f t="shared" si="112"/>
        <v>0.15999993007836499</v>
      </c>
      <c r="H662" s="57">
        <v>43327</v>
      </c>
      <c r="I662" s="57">
        <v>43333</v>
      </c>
      <c r="J662" s="45" t="s">
        <v>16</v>
      </c>
      <c r="K662" s="60" t="s">
        <v>840</v>
      </c>
      <c r="L662" s="60" t="s">
        <v>841</v>
      </c>
      <c r="M662" s="62">
        <f t="shared" ca="1" si="115"/>
        <v>901</v>
      </c>
    </row>
    <row r="663" spans="1:13" s="50" customFormat="1" ht="23.1" hidden="1" customHeight="1">
      <c r="A663" s="51">
        <v>661</v>
      </c>
      <c r="B663" s="52" t="s">
        <v>865</v>
      </c>
      <c r="C663" s="53" t="s">
        <v>867</v>
      </c>
      <c r="D663" s="54">
        <v>5712</v>
      </c>
      <c r="E663" s="54">
        <v>4924.1400000000003</v>
      </c>
      <c r="F663" s="158">
        <v>787.86</v>
      </c>
      <c r="G663" s="56">
        <f t="shared" si="112"/>
        <v>0.159999512605247</v>
      </c>
      <c r="H663" s="57">
        <v>43328</v>
      </c>
      <c r="I663" s="57">
        <v>43333</v>
      </c>
      <c r="J663" s="45" t="s">
        <v>16</v>
      </c>
      <c r="K663" s="60" t="s">
        <v>840</v>
      </c>
      <c r="L663" s="60" t="s">
        <v>841</v>
      </c>
      <c r="M663" s="62">
        <f t="shared" ca="1" si="115"/>
        <v>900</v>
      </c>
    </row>
    <row r="664" spans="1:13" s="50" customFormat="1" ht="23.1" hidden="1" customHeight="1">
      <c r="A664" s="51">
        <v>662</v>
      </c>
      <c r="B664" s="52" t="s">
        <v>865</v>
      </c>
      <c r="C664" s="53" t="s">
        <v>868</v>
      </c>
      <c r="D664" s="54">
        <v>6031.2</v>
      </c>
      <c r="E664" s="54">
        <v>5199.3100000000004</v>
      </c>
      <c r="F664" s="158">
        <v>831.89</v>
      </c>
      <c r="G664" s="56">
        <f t="shared" si="112"/>
        <v>0.160000076933285</v>
      </c>
      <c r="H664" s="57">
        <v>43329</v>
      </c>
      <c r="I664" s="57">
        <v>43333</v>
      </c>
      <c r="J664" s="45" t="s">
        <v>16</v>
      </c>
      <c r="K664" s="60" t="s">
        <v>840</v>
      </c>
      <c r="L664" s="60" t="s">
        <v>841</v>
      </c>
      <c r="M664" s="62">
        <f t="shared" ca="1" si="115"/>
        <v>899</v>
      </c>
    </row>
    <row r="665" spans="1:13" s="50" customFormat="1" ht="23.1" hidden="1" customHeight="1">
      <c r="A665" s="51">
        <v>663</v>
      </c>
      <c r="B665" s="52" t="s">
        <v>370</v>
      </c>
      <c r="C665" s="53" t="s">
        <v>869</v>
      </c>
      <c r="D665" s="54">
        <v>21600</v>
      </c>
      <c r="E665" s="54">
        <v>20970.87</v>
      </c>
      <c r="F665" s="59">
        <v>629.13</v>
      </c>
      <c r="G665" s="56">
        <f t="shared" si="112"/>
        <v>3.0000185972255799E-2</v>
      </c>
      <c r="H665" s="57">
        <v>43327</v>
      </c>
      <c r="I665" s="57">
        <v>43333</v>
      </c>
      <c r="J665" s="45" t="s">
        <v>16</v>
      </c>
      <c r="K665" s="60" t="s">
        <v>840</v>
      </c>
      <c r="L665" s="60" t="s">
        <v>841</v>
      </c>
      <c r="M665" s="62">
        <f t="shared" ref="M665:M670" ca="1" si="116">DATE(YEAR(NOW()),MONTH(NOW()),DAY(NOW()))-H665</f>
        <v>901</v>
      </c>
    </row>
    <row r="666" spans="1:13" s="50" customFormat="1" ht="23.1" hidden="1" customHeight="1">
      <c r="A666" s="51">
        <v>664</v>
      </c>
      <c r="B666" s="52" t="s">
        <v>51</v>
      </c>
      <c r="C666" s="53" t="s">
        <v>870</v>
      </c>
      <c r="D666" s="54">
        <v>39829.760000000002</v>
      </c>
      <c r="E666" s="54">
        <v>34336</v>
      </c>
      <c r="F666" s="59">
        <v>5493.76</v>
      </c>
      <c r="G666" s="56">
        <f t="shared" si="112"/>
        <v>0.16</v>
      </c>
      <c r="H666" s="57">
        <v>43332</v>
      </c>
      <c r="I666" s="57">
        <v>43333</v>
      </c>
      <c r="J666" s="45" t="s">
        <v>16</v>
      </c>
      <c r="K666" s="60" t="s">
        <v>814</v>
      </c>
      <c r="L666" s="60" t="s">
        <v>815</v>
      </c>
      <c r="M666" s="62">
        <f t="shared" ca="1" si="116"/>
        <v>896</v>
      </c>
    </row>
    <row r="667" spans="1:13" s="50" customFormat="1" ht="23.1" hidden="1" customHeight="1">
      <c r="A667" s="51">
        <v>665</v>
      </c>
      <c r="B667" s="52" t="s">
        <v>51</v>
      </c>
      <c r="C667" s="53" t="s">
        <v>871</v>
      </c>
      <c r="D667" s="54">
        <v>47872.160000000003</v>
      </c>
      <c r="E667" s="54">
        <v>41269.1</v>
      </c>
      <c r="F667" s="59">
        <v>6603.06</v>
      </c>
      <c r="G667" s="56">
        <f t="shared" si="112"/>
        <v>0.16000009692481801</v>
      </c>
      <c r="H667" s="57">
        <v>43332</v>
      </c>
      <c r="I667" s="57">
        <v>43333</v>
      </c>
      <c r="J667" s="45" t="s">
        <v>16</v>
      </c>
      <c r="K667" s="60" t="s">
        <v>814</v>
      </c>
      <c r="L667" s="60" t="s">
        <v>815</v>
      </c>
      <c r="M667" s="62">
        <f t="shared" ca="1" si="116"/>
        <v>896</v>
      </c>
    </row>
    <row r="668" spans="1:13" s="50" customFormat="1" ht="23.1" hidden="1" customHeight="1">
      <c r="A668" s="51">
        <v>666</v>
      </c>
      <c r="B668" s="52" t="s">
        <v>35</v>
      </c>
      <c r="C668" s="53" t="s">
        <v>872</v>
      </c>
      <c r="D668" s="54">
        <v>5232.1400000000003</v>
      </c>
      <c r="E668" s="54">
        <v>5079.75</v>
      </c>
      <c r="F668" s="59">
        <v>152.38999999999999</v>
      </c>
      <c r="G668" s="56">
        <f t="shared" si="112"/>
        <v>2.9999507849795801E-2</v>
      </c>
      <c r="H668" s="57">
        <v>43332</v>
      </c>
      <c r="I668" s="57">
        <v>43333</v>
      </c>
      <c r="J668" s="45" t="s">
        <v>16</v>
      </c>
      <c r="K668" s="60" t="s">
        <v>814</v>
      </c>
      <c r="L668" s="60" t="s">
        <v>815</v>
      </c>
      <c r="M668" s="62">
        <f t="shared" ca="1" si="116"/>
        <v>896</v>
      </c>
    </row>
    <row r="669" spans="1:13" s="50" customFormat="1" ht="23.1" hidden="1" customHeight="1">
      <c r="A669" s="51">
        <v>667</v>
      </c>
      <c r="B669" s="52" t="s">
        <v>35</v>
      </c>
      <c r="C669" s="53" t="s">
        <v>873</v>
      </c>
      <c r="D669" s="54">
        <v>4605.96</v>
      </c>
      <c r="E669" s="54">
        <v>4471.8100000000004</v>
      </c>
      <c r="F669" s="59">
        <v>134.15</v>
      </c>
      <c r="G669" s="56">
        <f t="shared" si="112"/>
        <v>2.9999038420684201E-2</v>
      </c>
      <c r="H669" s="57">
        <v>43332</v>
      </c>
      <c r="I669" s="57">
        <v>43333</v>
      </c>
      <c r="J669" s="45" t="s">
        <v>16</v>
      </c>
      <c r="K669" s="60" t="s">
        <v>814</v>
      </c>
      <c r="L669" s="60" t="s">
        <v>815</v>
      </c>
      <c r="M669" s="62">
        <f t="shared" ca="1" si="116"/>
        <v>896</v>
      </c>
    </row>
    <row r="670" spans="1:13" s="50" customFormat="1" ht="23.1" hidden="1" customHeight="1">
      <c r="A670" s="51">
        <v>668</v>
      </c>
      <c r="B670" s="52" t="s">
        <v>325</v>
      </c>
      <c r="C670" s="53" t="s">
        <v>874</v>
      </c>
      <c r="D670" s="54">
        <v>419486.48</v>
      </c>
      <c r="E670" s="54">
        <v>381351.35</v>
      </c>
      <c r="F670" s="59">
        <v>38135.129999999997</v>
      </c>
      <c r="G670" s="56">
        <f t="shared" si="112"/>
        <v>9.9999986888731393E-2</v>
      </c>
      <c r="H670" s="57">
        <v>43329</v>
      </c>
      <c r="I670" s="57">
        <v>43333</v>
      </c>
      <c r="J670" s="45" t="s">
        <v>16</v>
      </c>
      <c r="K670" s="60" t="s">
        <v>840</v>
      </c>
      <c r="L670" s="60" t="s">
        <v>841</v>
      </c>
      <c r="M670" s="62">
        <f t="shared" ca="1" si="116"/>
        <v>899</v>
      </c>
    </row>
    <row r="671" spans="1:13" s="50" customFormat="1" ht="23.1" hidden="1" customHeight="1">
      <c r="A671" s="51">
        <v>669</v>
      </c>
      <c r="B671" s="52" t="s">
        <v>640</v>
      </c>
      <c r="C671" s="53" t="s">
        <v>875</v>
      </c>
      <c r="D671" s="54">
        <v>1014.42</v>
      </c>
      <c r="E671" s="54">
        <v>957</v>
      </c>
      <c r="F671" s="158">
        <v>57.42</v>
      </c>
      <c r="G671" s="56">
        <f t="shared" si="112"/>
        <v>0.06</v>
      </c>
      <c r="H671" s="57">
        <v>43329</v>
      </c>
      <c r="I671" s="57">
        <v>43333</v>
      </c>
      <c r="J671" s="45" t="s">
        <v>16</v>
      </c>
      <c r="K671" s="60" t="s">
        <v>840</v>
      </c>
      <c r="L671" s="60" t="s">
        <v>841</v>
      </c>
      <c r="M671" s="62">
        <f t="shared" ref="M671:M677" ca="1" si="117">DATE(YEAR(NOW()),MONTH(NOW()),DAY(NOW()))-H671</f>
        <v>899</v>
      </c>
    </row>
    <row r="672" spans="1:13" s="50" customFormat="1" ht="23.1" hidden="1" customHeight="1">
      <c r="A672" s="51">
        <v>670</v>
      </c>
      <c r="B672" s="52" t="s">
        <v>29</v>
      </c>
      <c r="C672" s="53" t="s">
        <v>876</v>
      </c>
      <c r="D672" s="54">
        <v>3568</v>
      </c>
      <c r="E672" s="54">
        <v>3075.86</v>
      </c>
      <c r="F672" s="59">
        <v>492.14</v>
      </c>
      <c r="G672" s="56">
        <f t="shared" si="112"/>
        <v>0.160000780269583</v>
      </c>
      <c r="H672" s="57">
        <v>43335</v>
      </c>
      <c r="I672" s="57">
        <v>43335</v>
      </c>
      <c r="J672" s="45" t="s">
        <v>16</v>
      </c>
      <c r="K672" s="60" t="s">
        <v>840</v>
      </c>
      <c r="L672" s="60" t="s">
        <v>841</v>
      </c>
      <c r="M672" s="62">
        <f t="shared" ca="1" si="117"/>
        <v>893</v>
      </c>
    </row>
    <row r="673" spans="1:13" s="50" customFormat="1" ht="23.1" hidden="1" customHeight="1">
      <c r="A673" s="51">
        <v>671</v>
      </c>
      <c r="B673" s="52" t="s">
        <v>92</v>
      </c>
      <c r="C673" s="53" t="s">
        <v>877</v>
      </c>
      <c r="D673" s="54">
        <v>5000</v>
      </c>
      <c r="E673" s="54">
        <v>4310.34</v>
      </c>
      <c r="F673" s="59">
        <v>689.66</v>
      </c>
      <c r="G673" s="56">
        <f t="shared" si="112"/>
        <v>0.16000129920145501</v>
      </c>
      <c r="H673" s="57">
        <v>43340</v>
      </c>
      <c r="I673" s="57">
        <v>43340</v>
      </c>
      <c r="J673" s="45" t="s">
        <v>16</v>
      </c>
      <c r="K673" s="60" t="s">
        <v>814</v>
      </c>
      <c r="L673" s="60" t="s">
        <v>815</v>
      </c>
      <c r="M673" s="62">
        <f t="shared" ca="1" si="117"/>
        <v>888</v>
      </c>
    </row>
    <row r="674" spans="1:13" s="50" customFormat="1" ht="23.1" hidden="1" customHeight="1">
      <c r="A674" s="51">
        <v>672</v>
      </c>
      <c r="B674" s="52" t="s">
        <v>114</v>
      </c>
      <c r="C674" s="53" t="s">
        <v>878</v>
      </c>
      <c r="D674" s="54">
        <v>5460</v>
      </c>
      <c r="E674" s="54">
        <v>4706.8999999999996</v>
      </c>
      <c r="F674" s="59">
        <v>753.1</v>
      </c>
      <c r="G674" s="56">
        <f t="shared" si="112"/>
        <v>0.159999150183773</v>
      </c>
      <c r="H674" s="57">
        <v>43333</v>
      </c>
      <c r="I674" s="57">
        <v>43341</v>
      </c>
      <c r="J674" s="45" t="s">
        <v>16</v>
      </c>
      <c r="K674" s="60" t="s">
        <v>840</v>
      </c>
      <c r="L674" s="60" t="s">
        <v>841</v>
      </c>
      <c r="M674" s="62">
        <f t="shared" ca="1" si="117"/>
        <v>895</v>
      </c>
    </row>
    <row r="675" spans="1:13" s="50" customFormat="1" ht="23.1" hidden="1" customHeight="1">
      <c r="A675" s="51">
        <v>673</v>
      </c>
      <c r="B675" s="52" t="s">
        <v>106</v>
      </c>
      <c r="C675" s="53" t="s">
        <v>879</v>
      </c>
      <c r="D675" s="54">
        <v>251.2</v>
      </c>
      <c r="E675" s="54">
        <v>216.55</v>
      </c>
      <c r="F675" s="158">
        <v>34.65</v>
      </c>
      <c r="G675" s="56">
        <f t="shared" si="112"/>
        <v>0.16000923574232301</v>
      </c>
      <c r="H675" s="57">
        <v>43322</v>
      </c>
      <c r="I675" s="57">
        <v>43341</v>
      </c>
      <c r="J675" s="45" t="s">
        <v>16</v>
      </c>
      <c r="K675" s="60" t="s">
        <v>840</v>
      </c>
      <c r="L675" s="60" t="s">
        <v>841</v>
      </c>
      <c r="M675" s="62">
        <f t="shared" ca="1" si="117"/>
        <v>906</v>
      </c>
    </row>
    <row r="676" spans="1:13" s="50" customFormat="1" ht="23.1" hidden="1" customHeight="1">
      <c r="A676" s="51">
        <v>674</v>
      </c>
      <c r="B676" s="52" t="s">
        <v>635</v>
      </c>
      <c r="C676" s="53" t="s">
        <v>880</v>
      </c>
      <c r="D676" s="54">
        <v>33600</v>
      </c>
      <c r="E676" s="54">
        <v>32621.360000000001</v>
      </c>
      <c r="F676" s="59">
        <v>978.64</v>
      </c>
      <c r="G676" s="56">
        <f t="shared" si="112"/>
        <v>2.9999975476191099E-2</v>
      </c>
      <c r="H676" s="57">
        <v>43333</v>
      </c>
      <c r="I676" s="57">
        <v>43342</v>
      </c>
      <c r="J676" s="45" t="s">
        <v>16</v>
      </c>
      <c r="K676" s="60" t="s">
        <v>840</v>
      </c>
      <c r="L676" s="60" t="s">
        <v>841</v>
      </c>
      <c r="M676" s="62">
        <f t="shared" ca="1" si="117"/>
        <v>895</v>
      </c>
    </row>
    <row r="677" spans="1:13" s="50" customFormat="1" ht="23.1" hidden="1" customHeight="1">
      <c r="A677" s="51">
        <v>675</v>
      </c>
      <c r="B677" s="52" t="s">
        <v>325</v>
      </c>
      <c r="C677" s="53" t="s">
        <v>881</v>
      </c>
      <c r="D677" s="54">
        <v>3418240</v>
      </c>
      <c r="E677" s="54">
        <v>3107490.91</v>
      </c>
      <c r="F677" s="59">
        <v>310749.09000000003</v>
      </c>
      <c r="G677" s="56">
        <f t="shared" si="112"/>
        <v>9.9999999678197005E-2</v>
      </c>
      <c r="H677" s="57">
        <v>43343</v>
      </c>
      <c r="I677" s="57">
        <v>43349</v>
      </c>
      <c r="J677" s="45" t="s">
        <v>16</v>
      </c>
      <c r="K677" s="60" t="s">
        <v>840</v>
      </c>
      <c r="L677" s="60" t="s">
        <v>841</v>
      </c>
      <c r="M677" s="62">
        <f t="shared" ca="1" si="117"/>
        <v>885</v>
      </c>
    </row>
    <row r="678" spans="1:13" s="50" customFormat="1" ht="23.1" hidden="1" customHeight="1">
      <c r="A678" s="51">
        <v>676</v>
      </c>
      <c r="B678" s="52" t="s">
        <v>325</v>
      </c>
      <c r="C678" s="53" t="s">
        <v>882</v>
      </c>
      <c r="D678" s="54">
        <v>3177869</v>
      </c>
      <c r="E678" s="54">
        <v>2888971.82</v>
      </c>
      <c r="F678" s="59">
        <v>288897.18</v>
      </c>
      <c r="G678" s="56">
        <f t="shared" si="112"/>
        <v>9.9999999307712195E-2</v>
      </c>
      <c r="H678" s="57">
        <v>43343</v>
      </c>
      <c r="I678" s="57">
        <v>43350</v>
      </c>
      <c r="J678" s="45" t="s">
        <v>16</v>
      </c>
      <c r="K678" s="60" t="s">
        <v>840</v>
      </c>
      <c r="L678" s="60" t="s">
        <v>841</v>
      </c>
      <c r="M678" s="62">
        <f t="shared" ref="M678:M688" ca="1" si="118">DATE(YEAR(NOW()),MONTH(NOW()),DAY(NOW()))-H678</f>
        <v>885</v>
      </c>
    </row>
    <row r="679" spans="1:13" s="50" customFormat="1" ht="23.1" hidden="1" customHeight="1">
      <c r="A679" s="51">
        <v>677</v>
      </c>
      <c r="B679" s="52" t="s">
        <v>325</v>
      </c>
      <c r="C679" s="53" t="s">
        <v>883</v>
      </c>
      <c r="D679" s="54">
        <v>592245</v>
      </c>
      <c r="E679" s="54">
        <v>538404.55000000005</v>
      </c>
      <c r="F679" s="59">
        <v>53840.45</v>
      </c>
      <c r="G679" s="56">
        <f t="shared" si="112"/>
        <v>9.9999990713302803E-2</v>
      </c>
      <c r="H679" s="57">
        <v>43350</v>
      </c>
      <c r="I679" s="57">
        <v>43350</v>
      </c>
      <c r="J679" s="45" t="s">
        <v>16</v>
      </c>
      <c r="K679" s="60" t="s">
        <v>840</v>
      </c>
      <c r="L679" s="60" t="s">
        <v>841</v>
      </c>
      <c r="M679" s="62">
        <f t="shared" ca="1" si="118"/>
        <v>878</v>
      </c>
    </row>
    <row r="680" spans="1:13" s="50" customFormat="1" ht="23.1" hidden="1" customHeight="1">
      <c r="A680" s="51">
        <v>678</v>
      </c>
      <c r="B680" s="52" t="s">
        <v>884</v>
      </c>
      <c r="C680" s="53" t="s">
        <v>885</v>
      </c>
      <c r="D680" s="54">
        <v>20000</v>
      </c>
      <c r="E680" s="54">
        <v>17241.38</v>
      </c>
      <c r="F680" s="59">
        <v>2758.62</v>
      </c>
      <c r="G680" s="56">
        <f t="shared" si="112"/>
        <v>0.15999995360000199</v>
      </c>
      <c r="H680" s="57">
        <v>43343</v>
      </c>
      <c r="I680" s="57">
        <v>43350</v>
      </c>
      <c r="J680" s="45" t="s">
        <v>16</v>
      </c>
      <c r="K680" s="60" t="s">
        <v>840</v>
      </c>
      <c r="L680" s="60" t="s">
        <v>841</v>
      </c>
      <c r="M680" s="62">
        <f t="shared" ca="1" si="118"/>
        <v>885</v>
      </c>
    </row>
    <row r="681" spans="1:13" s="50" customFormat="1" ht="23.1" hidden="1" customHeight="1">
      <c r="A681" s="51">
        <v>680</v>
      </c>
      <c r="B681" s="52" t="s">
        <v>752</v>
      </c>
      <c r="C681" s="53" t="s">
        <v>886</v>
      </c>
      <c r="D681" s="54">
        <v>90320</v>
      </c>
      <c r="E681" s="54">
        <v>85207.55</v>
      </c>
      <c r="F681" s="59">
        <v>5112.45</v>
      </c>
      <c r="G681" s="56">
        <f t="shared" si="112"/>
        <v>5.9999964791852399E-2</v>
      </c>
      <c r="H681" s="57">
        <v>43353</v>
      </c>
      <c r="I681" s="57">
        <v>43355</v>
      </c>
      <c r="J681" s="45" t="s">
        <v>16</v>
      </c>
      <c r="K681" s="60" t="s">
        <v>887</v>
      </c>
      <c r="L681" s="60" t="s">
        <v>888</v>
      </c>
      <c r="M681" s="62">
        <f t="shared" ca="1" si="118"/>
        <v>875</v>
      </c>
    </row>
    <row r="682" spans="1:13" s="50" customFormat="1" ht="23.1" hidden="1" customHeight="1">
      <c r="A682" s="51">
        <v>681</v>
      </c>
      <c r="B682" s="52" t="s">
        <v>520</v>
      </c>
      <c r="C682" s="53" t="s">
        <v>889</v>
      </c>
      <c r="D682" s="54">
        <v>13612.8</v>
      </c>
      <c r="E682" s="54">
        <v>11735.17</v>
      </c>
      <c r="F682" s="59">
        <v>1877.63</v>
      </c>
      <c r="G682" s="56">
        <f t="shared" si="112"/>
        <v>0.16000023859901499</v>
      </c>
      <c r="H682" s="57">
        <v>43354</v>
      </c>
      <c r="I682" s="57">
        <v>43356</v>
      </c>
      <c r="J682" s="45" t="s">
        <v>16</v>
      </c>
      <c r="K682" s="60" t="s">
        <v>840</v>
      </c>
      <c r="L682" s="60" t="s">
        <v>841</v>
      </c>
      <c r="M682" s="62">
        <f t="shared" ca="1" si="118"/>
        <v>874</v>
      </c>
    </row>
    <row r="683" spans="1:13" s="50" customFormat="1" ht="23.1" hidden="1" customHeight="1">
      <c r="A683" s="51">
        <v>682</v>
      </c>
      <c r="B683" s="52" t="s">
        <v>474</v>
      </c>
      <c r="C683" s="53" t="s">
        <v>890</v>
      </c>
      <c r="D683" s="54">
        <v>612911.67000000004</v>
      </c>
      <c r="E683" s="54">
        <v>583725.39</v>
      </c>
      <c r="F683" s="59">
        <v>29186.28</v>
      </c>
      <c r="G683" s="56">
        <f t="shared" si="112"/>
        <v>5.00000179879104E-2</v>
      </c>
      <c r="H683" s="57">
        <v>43347</v>
      </c>
      <c r="I683" s="57">
        <v>43357</v>
      </c>
      <c r="J683" s="45" t="s">
        <v>16</v>
      </c>
      <c r="K683" s="60" t="s">
        <v>840</v>
      </c>
      <c r="L683" s="60" t="s">
        <v>841</v>
      </c>
      <c r="M683" s="62">
        <f t="shared" ca="1" si="118"/>
        <v>881</v>
      </c>
    </row>
    <row r="684" spans="1:13" s="50" customFormat="1" ht="23.1" hidden="1" customHeight="1">
      <c r="A684" s="51">
        <v>683</v>
      </c>
      <c r="B684" s="52" t="s">
        <v>474</v>
      </c>
      <c r="C684" s="53" t="s">
        <v>891</v>
      </c>
      <c r="D684" s="54">
        <v>6000</v>
      </c>
      <c r="E684" s="54">
        <v>5714.28</v>
      </c>
      <c r="F684" s="59">
        <v>285.72000000000003</v>
      </c>
      <c r="G684" s="56">
        <f t="shared" si="112"/>
        <v>5.0001050001049999E-2</v>
      </c>
      <c r="H684" s="57">
        <v>43356</v>
      </c>
      <c r="I684" s="57">
        <v>43357</v>
      </c>
      <c r="J684" s="45" t="s">
        <v>16</v>
      </c>
      <c r="K684" s="60" t="s">
        <v>840</v>
      </c>
      <c r="L684" s="60" t="s">
        <v>841</v>
      </c>
      <c r="M684" s="62">
        <f t="shared" ca="1" si="118"/>
        <v>872</v>
      </c>
    </row>
    <row r="685" spans="1:13" s="50" customFormat="1" ht="23.1" hidden="1" customHeight="1">
      <c r="A685" s="51">
        <v>684</v>
      </c>
      <c r="B685" s="52" t="s">
        <v>35</v>
      </c>
      <c r="C685" s="53" t="s">
        <v>892</v>
      </c>
      <c r="D685" s="54">
        <v>6083.64</v>
      </c>
      <c r="E685" s="54">
        <v>5906.45</v>
      </c>
      <c r="F685" s="59">
        <v>177.19</v>
      </c>
      <c r="G685" s="56">
        <f t="shared" si="112"/>
        <v>2.9999407427473399E-2</v>
      </c>
      <c r="H685" s="57">
        <v>43362</v>
      </c>
      <c r="I685" s="57">
        <v>43362</v>
      </c>
      <c r="J685" s="45" t="s">
        <v>16</v>
      </c>
      <c r="K685" s="60" t="s">
        <v>840</v>
      </c>
      <c r="L685" s="60" t="s">
        <v>841</v>
      </c>
      <c r="M685" s="62">
        <f t="shared" ca="1" si="118"/>
        <v>866</v>
      </c>
    </row>
    <row r="686" spans="1:13" s="50" customFormat="1" ht="23.1" hidden="1" customHeight="1">
      <c r="A686" s="51">
        <v>685</v>
      </c>
      <c r="B686" s="52" t="s">
        <v>51</v>
      </c>
      <c r="C686" s="53" t="s">
        <v>893</v>
      </c>
      <c r="D686" s="54">
        <v>57557.5</v>
      </c>
      <c r="E686" s="54">
        <v>49618.53</v>
      </c>
      <c r="F686" s="59">
        <v>7938.97</v>
      </c>
      <c r="G686" s="56">
        <f t="shared" si="112"/>
        <v>0.16000010479955801</v>
      </c>
      <c r="H686" s="57">
        <v>43362</v>
      </c>
      <c r="I686" s="57">
        <v>43362</v>
      </c>
      <c r="J686" s="45" t="s">
        <v>16</v>
      </c>
      <c r="K686" s="60" t="s">
        <v>840</v>
      </c>
      <c r="L686" s="60" t="s">
        <v>841</v>
      </c>
      <c r="M686" s="62">
        <f t="shared" ca="1" si="118"/>
        <v>866</v>
      </c>
    </row>
    <row r="687" spans="1:13" s="50" customFormat="1" ht="23.1" hidden="1" customHeight="1">
      <c r="A687" s="51">
        <v>686</v>
      </c>
      <c r="B687" s="52" t="s">
        <v>597</v>
      </c>
      <c r="C687" s="53" t="s">
        <v>894</v>
      </c>
      <c r="D687" s="54">
        <v>5400</v>
      </c>
      <c r="E687" s="54">
        <v>5242.72</v>
      </c>
      <c r="F687" s="59">
        <v>157.28</v>
      </c>
      <c r="G687" s="56">
        <f t="shared" si="112"/>
        <v>2.9999694814905199E-2</v>
      </c>
      <c r="H687" s="57">
        <v>43360</v>
      </c>
      <c r="I687" s="57">
        <v>43363</v>
      </c>
      <c r="J687" s="45" t="s">
        <v>16</v>
      </c>
      <c r="K687" s="60" t="s">
        <v>887</v>
      </c>
      <c r="L687" s="60" t="s">
        <v>888</v>
      </c>
      <c r="M687" s="62">
        <f t="shared" ca="1" si="118"/>
        <v>868</v>
      </c>
    </row>
    <row r="688" spans="1:13" s="50" customFormat="1" ht="23.1" hidden="1" customHeight="1">
      <c r="A688" s="51">
        <v>687</v>
      </c>
      <c r="B688" s="52" t="s">
        <v>114</v>
      </c>
      <c r="C688" s="53" t="s">
        <v>895</v>
      </c>
      <c r="D688" s="54">
        <v>10359</v>
      </c>
      <c r="E688" s="54">
        <v>8930.18</v>
      </c>
      <c r="F688" s="59">
        <v>1428.82</v>
      </c>
      <c r="G688" s="56">
        <f t="shared" si="112"/>
        <v>0.15999901457753399</v>
      </c>
      <c r="H688" s="57">
        <v>43353</v>
      </c>
      <c r="I688" s="57">
        <v>43363</v>
      </c>
      <c r="J688" s="45" t="s">
        <v>16</v>
      </c>
      <c r="K688" s="60" t="s">
        <v>887</v>
      </c>
      <c r="L688" s="60" t="s">
        <v>888</v>
      </c>
      <c r="M688" s="62">
        <f t="shared" ca="1" si="118"/>
        <v>875</v>
      </c>
    </row>
    <row r="689" spans="1:13" s="50" customFormat="1" ht="23.1" hidden="1" customHeight="1">
      <c r="A689" s="51">
        <v>688</v>
      </c>
      <c r="B689" s="52" t="s">
        <v>896</v>
      </c>
      <c r="C689" s="53" t="s">
        <v>897</v>
      </c>
      <c r="D689" s="54">
        <v>493</v>
      </c>
      <c r="E689" s="54">
        <v>465.09</v>
      </c>
      <c r="F689" s="59">
        <v>27.91</v>
      </c>
      <c r="G689" s="56">
        <f t="shared" si="112"/>
        <v>6.00098905588166E-2</v>
      </c>
      <c r="H689" s="57">
        <v>43347</v>
      </c>
      <c r="I689" s="57">
        <v>43363</v>
      </c>
      <c r="J689" s="45" t="s">
        <v>16</v>
      </c>
      <c r="K689" s="60" t="s">
        <v>840</v>
      </c>
      <c r="L689" s="60" t="s">
        <v>841</v>
      </c>
      <c r="M689" s="62">
        <f t="shared" ref="M689:M694" ca="1" si="119">DATE(YEAR(NOW()),MONTH(NOW()),DAY(NOW()))-H689</f>
        <v>881</v>
      </c>
    </row>
    <row r="690" spans="1:13" s="50" customFormat="1" ht="23.1" hidden="1" customHeight="1">
      <c r="A690" s="51">
        <v>689</v>
      </c>
      <c r="B690" s="52" t="s">
        <v>896</v>
      </c>
      <c r="C690" s="53" t="s">
        <v>898</v>
      </c>
      <c r="D690" s="54">
        <v>493</v>
      </c>
      <c r="E690" s="54">
        <v>465.09</v>
      </c>
      <c r="F690" s="59">
        <v>27.91</v>
      </c>
      <c r="G690" s="56">
        <f t="shared" si="112"/>
        <v>6.00098905588166E-2</v>
      </c>
      <c r="H690" s="57">
        <v>43340</v>
      </c>
      <c r="I690" s="57">
        <v>43363</v>
      </c>
      <c r="J690" s="45" t="s">
        <v>16</v>
      </c>
      <c r="K690" s="60" t="s">
        <v>840</v>
      </c>
      <c r="L690" s="60" t="s">
        <v>841</v>
      </c>
      <c r="M690" s="62">
        <f t="shared" ca="1" si="119"/>
        <v>888</v>
      </c>
    </row>
    <row r="691" spans="1:13" s="50" customFormat="1" ht="23.1" hidden="1" customHeight="1">
      <c r="A691" s="51">
        <v>690</v>
      </c>
      <c r="B691" s="52" t="s">
        <v>567</v>
      </c>
      <c r="C691" s="53" t="s">
        <v>899</v>
      </c>
      <c r="D691" s="54">
        <v>12600</v>
      </c>
      <c r="E691" s="54">
        <v>11886.79</v>
      </c>
      <c r="F691" s="59">
        <v>713.21</v>
      </c>
      <c r="G691" s="56">
        <f t="shared" si="112"/>
        <v>6.0000218730203898E-2</v>
      </c>
      <c r="H691" s="57">
        <v>43313</v>
      </c>
      <c r="I691" s="57">
        <v>43363</v>
      </c>
      <c r="J691" s="45" t="s">
        <v>16</v>
      </c>
      <c r="K691" s="60" t="s">
        <v>840</v>
      </c>
      <c r="L691" s="60" t="s">
        <v>841</v>
      </c>
      <c r="M691" s="62">
        <f t="shared" ca="1" si="119"/>
        <v>915</v>
      </c>
    </row>
    <row r="692" spans="1:13" s="50" customFormat="1" ht="23.1" hidden="1" customHeight="1">
      <c r="A692" s="156">
        <v>691</v>
      </c>
      <c r="B692" s="145" t="s">
        <v>680</v>
      </c>
      <c r="C692" s="146" t="s">
        <v>900</v>
      </c>
      <c r="D692" s="147">
        <v>240000</v>
      </c>
      <c r="E692" s="147">
        <v>226415.09</v>
      </c>
      <c r="F692" s="147">
        <v>13584.91</v>
      </c>
      <c r="G692" s="148">
        <f t="shared" si="112"/>
        <v>6.0000020316667103E-2</v>
      </c>
      <c r="H692" s="149">
        <v>43362</v>
      </c>
      <c r="I692" s="149">
        <v>43368</v>
      </c>
      <c r="J692" s="159" t="s">
        <v>836</v>
      </c>
      <c r="K692" s="157"/>
      <c r="L692" s="157"/>
      <c r="M692" s="62">
        <f t="shared" ca="1" si="119"/>
        <v>866</v>
      </c>
    </row>
    <row r="693" spans="1:13" s="50" customFormat="1" ht="23.1" hidden="1" customHeight="1">
      <c r="A693" s="51">
        <v>692</v>
      </c>
      <c r="B693" s="52" t="s">
        <v>789</v>
      </c>
      <c r="C693" s="53" t="s">
        <v>901</v>
      </c>
      <c r="D693" s="54">
        <v>1753632.48</v>
      </c>
      <c r="E693" s="54">
        <v>1511752.14</v>
      </c>
      <c r="F693" s="59">
        <v>241880.34</v>
      </c>
      <c r="G693" s="56">
        <f t="shared" si="112"/>
        <v>0.159999998412438</v>
      </c>
      <c r="H693" s="57">
        <v>43348</v>
      </c>
      <c r="I693" s="57">
        <v>43368</v>
      </c>
      <c r="J693" s="45" t="s">
        <v>16</v>
      </c>
      <c r="K693" s="60" t="s">
        <v>840</v>
      </c>
      <c r="L693" s="60" t="s">
        <v>841</v>
      </c>
      <c r="M693" s="62">
        <f t="shared" ca="1" si="119"/>
        <v>880</v>
      </c>
    </row>
    <row r="694" spans="1:13" s="50" customFormat="1" ht="23.1" hidden="1" customHeight="1">
      <c r="A694" s="51">
        <v>693</v>
      </c>
      <c r="B694" s="52" t="s">
        <v>902</v>
      </c>
      <c r="C694" s="53" t="s">
        <v>903</v>
      </c>
      <c r="D694" s="54">
        <v>3000</v>
      </c>
      <c r="E694" s="54">
        <v>2586.21</v>
      </c>
      <c r="F694" s="59">
        <v>413.79</v>
      </c>
      <c r="G694" s="56">
        <f t="shared" si="112"/>
        <v>0.15999860800167001</v>
      </c>
      <c r="H694" s="57">
        <v>43357</v>
      </c>
      <c r="I694" s="57">
        <v>43368</v>
      </c>
      <c r="J694" s="45" t="s">
        <v>16</v>
      </c>
      <c r="K694" s="60" t="s">
        <v>840</v>
      </c>
      <c r="L694" s="60" t="s">
        <v>841</v>
      </c>
      <c r="M694" s="62">
        <f t="shared" ca="1" si="119"/>
        <v>871</v>
      </c>
    </row>
    <row r="695" spans="1:13" s="50" customFormat="1" ht="23.1" hidden="1" customHeight="1">
      <c r="A695" s="51">
        <v>694</v>
      </c>
      <c r="B695" s="52" t="s">
        <v>18</v>
      </c>
      <c r="C695" s="53" t="s">
        <v>904</v>
      </c>
      <c r="D695" s="54">
        <v>147000</v>
      </c>
      <c r="E695" s="54">
        <v>138679.25</v>
      </c>
      <c r="F695" s="59">
        <v>8320.75</v>
      </c>
      <c r="G695" s="56">
        <f t="shared" ref="G695:G705" si="120">F695/E695</f>
        <v>5.99999639455795E-2</v>
      </c>
      <c r="H695" s="57">
        <v>43341</v>
      </c>
      <c r="I695" s="57">
        <v>43368</v>
      </c>
      <c r="J695" s="45" t="s">
        <v>16</v>
      </c>
      <c r="K695" s="60" t="s">
        <v>887</v>
      </c>
      <c r="L695" s="60" t="s">
        <v>888</v>
      </c>
      <c r="M695" s="62">
        <f t="shared" ref="M695:M700" ca="1" si="121">DATE(YEAR(NOW()),MONTH(NOW()),DAY(NOW()))-H695</f>
        <v>887</v>
      </c>
    </row>
    <row r="696" spans="1:13" s="50" customFormat="1" ht="23.1" hidden="1" customHeight="1">
      <c r="A696" s="51">
        <v>695</v>
      </c>
      <c r="B696" s="52" t="s">
        <v>520</v>
      </c>
      <c r="C696" s="53" t="s">
        <v>905</v>
      </c>
      <c r="D696" s="54">
        <v>900</v>
      </c>
      <c r="E696" s="54">
        <v>849.06</v>
      </c>
      <c r="F696" s="59">
        <v>50.94</v>
      </c>
      <c r="G696" s="56">
        <f t="shared" si="120"/>
        <v>5.9995760016959901E-2</v>
      </c>
      <c r="H696" s="57">
        <v>43368</v>
      </c>
      <c r="I696" s="57">
        <v>43371</v>
      </c>
      <c r="J696" s="45" t="s">
        <v>16</v>
      </c>
      <c r="K696" s="60" t="s">
        <v>840</v>
      </c>
      <c r="L696" s="60" t="s">
        <v>841</v>
      </c>
      <c r="M696" s="62">
        <f t="shared" ca="1" si="121"/>
        <v>860</v>
      </c>
    </row>
    <row r="697" spans="1:13" s="50" customFormat="1" ht="23.1" hidden="1" customHeight="1">
      <c r="A697" s="51"/>
      <c r="B697" s="52" t="s">
        <v>51</v>
      </c>
      <c r="C697" s="53" t="s">
        <v>906</v>
      </c>
      <c r="D697" s="54">
        <v>9000000</v>
      </c>
      <c r="E697" s="54">
        <v>8181818.1799999997</v>
      </c>
      <c r="F697" s="55">
        <v>818181.82</v>
      </c>
      <c r="G697" s="56">
        <f t="shared" si="120"/>
        <v>0.100000000244444</v>
      </c>
      <c r="H697" s="57">
        <v>43371</v>
      </c>
      <c r="I697" s="57">
        <v>43371</v>
      </c>
      <c r="J697" s="45" t="s">
        <v>16</v>
      </c>
      <c r="K697" s="60" t="s">
        <v>840</v>
      </c>
      <c r="L697" s="60" t="s">
        <v>888</v>
      </c>
      <c r="M697" s="62">
        <f t="shared" ca="1" si="121"/>
        <v>857</v>
      </c>
    </row>
    <row r="698" spans="1:13" s="50" customFormat="1" ht="23.1" hidden="1" customHeight="1">
      <c r="A698" s="51"/>
      <c r="B698" s="52" t="s">
        <v>51</v>
      </c>
      <c r="C698" s="53" t="s">
        <v>907</v>
      </c>
      <c r="D698" s="54">
        <v>2267200</v>
      </c>
      <c r="E698" s="54">
        <v>2061090.91</v>
      </c>
      <c r="F698" s="55">
        <v>206109.09</v>
      </c>
      <c r="G698" s="56">
        <f t="shared" si="120"/>
        <v>9.9999999514819998E-2</v>
      </c>
      <c r="H698" s="57">
        <v>43371</v>
      </c>
      <c r="I698" s="57">
        <v>43371</v>
      </c>
      <c r="J698" s="45" t="s">
        <v>16</v>
      </c>
      <c r="K698" s="60" t="s">
        <v>840</v>
      </c>
      <c r="L698" s="60" t="s">
        <v>888</v>
      </c>
      <c r="M698" s="62">
        <f t="shared" ca="1" si="121"/>
        <v>857</v>
      </c>
    </row>
    <row r="699" spans="1:13" s="50" customFormat="1" ht="23.1" hidden="1" customHeight="1">
      <c r="A699" s="51"/>
      <c r="B699" s="52" t="s">
        <v>51</v>
      </c>
      <c r="C699" s="53" t="s">
        <v>908</v>
      </c>
      <c r="D699" s="54">
        <v>1624000</v>
      </c>
      <c r="E699" s="54">
        <v>1476363.64</v>
      </c>
      <c r="F699" s="55">
        <v>147636.35999999999</v>
      </c>
      <c r="G699" s="56">
        <f t="shared" si="120"/>
        <v>9.9999997290640394E-2</v>
      </c>
      <c r="H699" s="57">
        <v>43371</v>
      </c>
      <c r="I699" s="57">
        <v>43371</v>
      </c>
      <c r="J699" s="45" t="s">
        <v>16</v>
      </c>
      <c r="K699" s="60" t="s">
        <v>840</v>
      </c>
      <c r="L699" s="60" t="s">
        <v>888</v>
      </c>
      <c r="M699" s="62">
        <f t="shared" ca="1" si="121"/>
        <v>857</v>
      </c>
    </row>
    <row r="700" spans="1:13" s="50" customFormat="1" ht="23.1" hidden="1" customHeight="1">
      <c r="A700" s="51"/>
      <c r="B700" s="52" t="s">
        <v>325</v>
      </c>
      <c r="C700" s="53" t="s">
        <v>909</v>
      </c>
      <c r="D700" s="54">
        <v>2100000</v>
      </c>
      <c r="E700" s="54">
        <v>1909090.91</v>
      </c>
      <c r="F700" s="59">
        <v>190909.09</v>
      </c>
      <c r="G700" s="56">
        <f t="shared" si="120"/>
        <v>9.9999999476190496E-2</v>
      </c>
      <c r="H700" s="57">
        <v>43381</v>
      </c>
      <c r="I700" s="57">
        <v>43381</v>
      </c>
      <c r="J700" s="45" t="s">
        <v>16</v>
      </c>
      <c r="K700" s="60" t="s">
        <v>887</v>
      </c>
      <c r="L700" s="60" t="s">
        <v>888</v>
      </c>
      <c r="M700" s="62">
        <f t="shared" ca="1" si="121"/>
        <v>847</v>
      </c>
    </row>
    <row r="701" spans="1:13" s="50" customFormat="1" ht="23.1" hidden="1" customHeight="1">
      <c r="A701" s="51"/>
      <c r="B701" s="52" t="s">
        <v>325</v>
      </c>
      <c r="C701" s="53" t="s">
        <v>910</v>
      </c>
      <c r="D701" s="34">
        <v>1870453.02</v>
      </c>
      <c r="E701" s="54">
        <v>1700411.84</v>
      </c>
      <c r="F701" s="59">
        <v>170041.18</v>
      </c>
      <c r="G701" s="56">
        <f t="shared" si="120"/>
        <v>9.9999997647628694E-2</v>
      </c>
      <c r="H701" s="57">
        <v>43384</v>
      </c>
      <c r="I701" s="57">
        <v>43384</v>
      </c>
      <c r="J701" s="45"/>
      <c r="K701" s="60" t="s">
        <v>911</v>
      </c>
      <c r="L701" s="60" t="s">
        <v>912</v>
      </c>
      <c r="M701" s="62">
        <f t="shared" ref="M701:M715" ca="1" si="122">DATE(YEAR(NOW()),MONTH(NOW()),DAY(NOW()))-H701</f>
        <v>844</v>
      </c>
    </row>
    <row r="702" spans="1:13" s="50" customFormat="1" ht="23.1" hidden="1" customHeight="1">
      <c r="A702" s="51"/>
      <c r="B702" s="52" t="s">
        <v>803</v>
      </c>
      <c r="C702" s="53" t="s">
        <v>913</v>
      </c>
      <c r="D702" s="54">
        <v>8280.7999999999993</v>
      </c>
      <c r="E702" s="54">
        <v>8039.61</v>
      </c>
      <c r="F702" s="59">
        <v>241.19</v>
      </c>
      <c r="G702" s="56">
        <f t="shared" si="120"/>
        <v>3.0000211453043098E-2</v>
      </c>
      <c r="H702" s="57">
        <v>43381</v>
      </c>
      <c r="I702" s="57">
        <v>43390</v>
      </c>
      <c r="J702" s="45" t="s">
        <v>16</v>
      </c>
      <c r="K702" s="60" t="s">
        <v>887</v>
      </c>
      <c r="L702" s="60" t="s">
        <v>888</v>
      </c>
      <c r="M702" s="62">
        <f t="shared" ca="1" si="122"/>
        <v>847</v>
      </c>
    </row>
    <row r="703" spans="1:13" s="50" customFormat="1" ht="23.1" hidden="1" customHeight="1">
      <c r="A703" s="51"/>
      <c r="B703" s="52" t="s">
        <v>239</v>
      </c>
      <c r="C703" s="53" t="s">
        <v>914</v>
      </c>
      <c r="D703" s="54">
        <v>2383.25</v>
      </c>
      <c r="E703" s="54">
        <v>2054.5</v>
      </c>
      <c r="F703" s="59">
        <v>328.75</v>
      </c>
      <c r="G703" s="56">
        <f t="shared" si="120"/>
        <v>0.160014602092967</v>
      </c>
      <c r="H703" s="57">
        <v>43372</v>
      </c>
      <c r="I703" s="57">
        <v>43390</v>
      </c>
      <c r="J703" s="45" t="s">
        <v>16</v>
      </c>
      <c r="K703" s="60" t="s">
        <v>887</v>
      </c>
      <c r="L703" s="60" t="s">
        <v>888</v>
      </c>
      <c r="M703" s="62">
        <f t="shared" ca="1" si="122"/>
        <v>856</v>
      </c>
    </row>
    <row r="704" spans="1:13" s="50" customFormat="1" ht="23.1" hidden="1" customHeight="1">
      <c r="A704" s="51"/>
      <c r="B704" s="52" t="s">
        <v>325</v>
      </c>
      <c r="C704" s="53" t="s">
        <v>915</v>
      </c>
      <c r="D704" s="54">
        <v>2279309</v>
      </c>
      <c r="E704" s="54">
        <v>2072099.09</v>
      </c>
      <c r="F704" s="59">
        <v>207209.91</v>
      </c>
      <c r="G704" s="56">
        <f t="shared" si="120"/>
        <v>0.10000000048260201</v>
      </c>
      <c r="H704" s="57">
        <v>43390</v>
      </c>
      <c r="I704" s="57">
        <v>43391</v>
      </c>
      <c r="J704" s="45" t="s">
        <v>16</v>
      </c>
      <c r="K704" s="60" t="s">
        <v>887</v>
      </c>
      <c r="L704" s="60" t="s">
        <v>888</v>
      </c>
      <c r="M704" s="62">
        <f t="shared" ca="1" si="122"/>
        <v>838</v>
      </c>
    </row>
    <row r="705" spans="1:13" s="50" customFormat="1" ht="23.1" hidden="1" customHeight="1">
      <c r="A705" s="51"/>
      <c r="B705" s="52" t="s">
        <v>916</v>
      </c>
      <c r="C705" s="53" t="s">
        <v>917</v>
      </c>
      <c r="D705" s="54">
        <v>770</v>
      </c>
      <c r="E705" s="54">
        <v>726.42</v>
      </c>
      <c r="F705" s="59">
        <v>43.58</v>
      </c>
      <c r="G705" s="56">
        <f t="shared" si="120"/>
        <v>5.9992841606784003E-2</v>
      </c>
      <c r="H705" s="57">
        <v>43392</v>
      </c>
      <c r="I705" s="57">
        <v>43392</v>
      </c>
      <c r="J705" s="45" t="s">
        <v>16</v>
      </c>
      <c r="K705" s="60" t="s">
        <v>918</v>
      </c>
      <c r="L705" s="60" t="s">
        <v>919</v>
      </c>
      <c r="M705" s="62">
        <f t="shared" ca="1" si="122"/>
        <v>836</v>
      </c>
    </row>
    <row r="706" spans="1:13" s="50" customFormat="1" ht="23.1" hidden="1" customHeight="1">
      <c r="A706" s="51"/>
      <c r="B706" s="52" t="s">
        <v>325</v>
      </c>
      <c r="C706" s="53" t="s">
        <v>920</v>
      </c>
      <c r="D706" s="54">
        <v>195251</v>
      </c>
      <c r="E706" s="54">
        <v>177500.91</v>
      </c>
      <c r="F706" s="59">
        <v>17750.09</v>
      </c>
      <c r="G706" s="56">
        <f t="shared" ref="G706:G724" si="123">F706/E706</f>
        <v>9.99999943662261E-2</v>
      </c>
      <c r="H706" s="57">
        <v>43390</v>
      </c>
      <c r="I706" s="57">
        <v>43392</v>
      </c>
      <c r="J706" s="45" t="s">
        <v>16</v>
      </c>
      <c r="K706" s="60" t="s">
        <v>887</v>
      </c>
      <c r="L706" s="60" t="s">
        <v>888</v>
      </c>
      <c r="M706" s="62">
        <f t="shared" ca="1" si="122"/>
        <v>838</v>
      </c>
    </row>
    <row r="707" spans="1:13" s="50" customFormat="1" ht="23.1" hidden="1" customHeight="1">
      <c r="A707" s="51"/>
      <c r="B707" s="52" t="s">
        <v>921</v>
      </c>
      <c r="C707" s="53" t="s">
        <v>922</v>
      </c>
      <c r="D707" s="54">
        <v>35000</v>
      </c>
      <c r="E707" s="54">
        <v>33018.870000000003</v>
      </c>
      <c r="F707" s="59">
        <v>1981.13</v>
      </c>
      <c r="G707" s="56">
        <f t="shared" si="123"/>
        <v>5.99999333714328E-2</v>
      </c>
      <c r="H707" s="57">
        <v>43389</v>
      </c>
      <c r="I707" s="57">
        <v>43392</v>
      </c>
      <c r="J707" s="45" t="s">
        <v>16</v>
      </c>
      <c r="K707" s="60" t="s">
        <v>887</v>
      </c>
      <c r="L707" s="60" t="s">
        <v>888</v>
      </c>
      <c r="M707" s="62">
        <f t="shared" ca="1" si="122"/>
        <v>839</v>
      </c>
    </row>
    <row r="708" spans="1:13" s="50" customFormat="1" ht="23.1" hidden="1" customHeight="1">
      <c r="A708" s="51"/>
      <c r="B708" s="52" t="s">
        <v>325</v>
      </c>
      <c r="C708" s="53" t="s">
        <v>923</v>
      </c>
      <c r="D708" s="54">
        <v>1417676</v>
      </c>
      <c r="E708" s="34">
        <v>1288796.3600000001</v>
      </c>
      <c r="F708" s="59">
        <v>128879.64</v>
      </c>
      <c r="G708" s="56">
        <f t="shared" si="123"/>
        <v>0.10000000310367101</v>
      </c>
      <c r="H708" s="57">
        <v>43390</v>
      </c>
      <c r="I708" s="57">
        <v>43392</v>
      </c>
      <c r="J708" s="45" t="s">
        <v>16</v>
      </c>
      <c r="K708" s="60" t="s">
        <v>918</v>
      </c>
      <c r="L708" s="60" t="s">
        <v>919</v>
      </c>
      <c r="M708" s="62">
        <f t="shared" ca="1" si="122"/>
        <v>838</v>
      </c>
    </row>
    <row r="709" spans="1:13" s="50" customFormat="1" ht="23.1" hidden="1" customHeight="1">
      <c r="A709" s="51"/>
      <c r="B709" s="52" t="s">
        <v>325</v>
      </c>
      <c r="C709" s="53" t="s">
        <v>924</v>
      </c>
      <c r="D709" s="54">
        <v>4707704</v>
      </c>
      <c r="E709" s="34">
        <v>4279730.91</v>
      </c>
      <c r="F709" s="59">
        <v>427973.09</v>
      </c>
      <c r="G709" s="56">
        <f t="shared" si="123"/>
        <v>9.9999999766340497E-2</v>
      </c>
      <c r="H709" s="57">
        <v>43390</v>
      </c>
      <c r="I709" s="57">
        <v>43392</v>
      </c>
      <c r="J709" s="45" t="s">
        <v>16</v>
      </c>
      <c r="K709" s="60" t="s">
        <v>918</v>
      </c>
      <c r="L709" s="60" t="s">
        <v>919</v>
      </c>
      <c r="M709" s="62">
        <f t="shared" ca="1" si="122"/>
        <v>838</v>
      </c>
    </row>
    <row r="710" spans="1:13" s="50" customFormat="1" ht="23.1" hidden="1" customHeight="1">
      <c r="A710" s="51"/>
      <c r="B710" s="52" t="s">
        <v>925</v>
      </c>
      <c r="C710" s="53" t="s">
        <v>926</v>
      </c>
      <c r="D710" s="54">
        <v>486000</v>
      </c>
      <c r="E710" s="54">
        <v>441818.18</v>
      </c>
      <c r="F710" s="59">
        <v>44181.82</v>
      </c>
      <c r="G710" s="56">
        <f t="shared" si="123"/>
        <v>0.100000004526749</v>
      </c>
      <c r="H710" s="57">
        <v>43389</v>
      </c>
      <c r="I710" s="57">
        <v>43392</v>
      </c>
      <c r="J710" s="45" t="s">
        <v>16</v>
      </c>
      <c r="K710" s="60" t="s">
        <v>887</v>
      </c>
      <c r="L710" s="60" t="s">
        <v>888</v>
      </c>
      <c r="M710" s="62">
        <f t="shared" ca="1" si="122"/>
        <v>839</v>
      </c>
    </row>
    <row r="711" spans="1:13" s="50" customFormat="1" ht="23.1" hidden="1" customHeight="1">
      <c r="A711" s="51"/>
      <c r="B711" s="52" t="s">
        <v>925</v>
      </c>
      <c r="C711" s="53" t="s">
        <v>927</v>
      </c>
      <c r="D711" s="54">
        <v>1000000</v>
      </c>
      <c r="E711" s="54">
        <v>909090.91</v>
      </c>
      <c r="F711" s="59">
        <v>90909.09</v>
      </c>
      <c r="G711" s="56">
        <f t="shared" si="123"/>
        <v>9.9999998899999998E-2</v>
      </c>
      <c r="H711" s="57">
        <v>43389</v>
      </c>
      <c r="I711" s="57">
        <v>43392</v>
      </c>
      <c r="J711" s="45" t="s">
        <v>16</v>
      </c>
      <c r="K711" s="60" t="s">
        <v>887</v>
      </c>
      <c r="L711" s="60" t="s">
        <v>888</v>
      </c>
      <c r="M711" s="62">
        <f t="shared" ca="1" si="122"/>
        <v>839</v>
      </c>
    </row>
    <row r="712" spans="1:13" s="50" customFormat="1" ht="23.1" hidden="1" customHeight="1">
      <c r="A712" s="51"/>
      <c r="B712" s="52" t="s">
        <v>925</v>
      </c>
      <c r="C712" s="53" t="s">
        <v>928</v>
      </c>
      <c r="D712" s="54">
        <v>1000000</v>
      </c>
      <c r="E712" s="54">
        <v>909090.91</v>
      </c>
      <c r="F712" s="59">
        <v>90909.09</v>
      </c>
      <c r="G712" s="56">
        <f t="shared" si="123"/>
        <v>9.9999998899999998E-2</v>
      </c>
      <c r="H712" s="57">
        <v>43389</v>
      </c>
      <c r="I712" s="57">
        <v>43392</v>
      </c>
      <c r="J712" s="45" t="s">
        <v>16</v>
      </c>
      <c r="K712" s="60" t="s">
        <v>887</v>
      </c>
      <c r="L712" s="60" t="s">
        <v>888</v>
      </c>
      <c r="M712" s="62">
        <f t="shared" ca="1" si="122"/>
        <v>839</v>
      </c>
    </row>
    <row r="713" spans="1:13" s="50" customFormat="1" ht="23.1" hidden="1" customHeight="1">
      <c r="A713" s="51"/>
      <c r="B713" s="52" t="s">
        <v>537</v>
      </c>
      <c r="C713" s="53" t="s">
        <v>929</v>
      </c>
      <c r="D713" s="54">
        <v>198000</v>
      </c>
      <c r="E713" s="34">
        <v>186792.45</v>
      </c>
      <c r="F713" s="59">
        <v>11207.55</v>
      </c>
      <c r="G713" s="56">
        <f t="shared" si="123"/>
        <v>6.0000016060606301E-2</v>
      </c>
      <c r="H713" s="57">
        <v>43339</v>
      </c>
      <c r="I713" s="57">
        <v>43395</v>
      </c>
      <c r="J713" s="45" t="s">
        <v>16</v>
      </c>
      <c r="K713" s="60" t="s">
        <v>918</v>
      </c>
      <c r="L713" s="60" t="s">
        <v>919</v>
      </c>
      <c r="M713" s="62">
        <f t="shared" ca="1" si="122"/>
        <v>889</v>
      </c>
    </row>
    <row r="714" spans="1:13" s="50" customFormat="1" ht="23.1" hidden="1" customHeight="1">
      <c r="A714" s="51"/>
      <c r="B714" s="52" t="s">
        <v>930</v>
      </c>
      <c r="C714" s="53" t="s">
        <v>931</v>
      </c>
      <c r="D714" s="54">
        <v>68000</v>
      </c>
      <c r="E714" s="34">
        <v>66019.42</v>
      </c>
      <c r="F714" s="59">
        <v>1980.58</v>
      </c>
      <c r="G714" s="56">
        <f t="shared" si="123"/>
        <v>2.9999960617648602E-2</v>
      </c>
      <c r="H714" s="57">
        <v>43390</v>
      </c>
      <c r="I714" s="57">
        <v>43396</v>
      </c>
      <c r="J714" s="45" t="s">
        <v>16</v>
      </c>
      <c r="K714" s="60" t="s">
        <v>918</v>
      </c>
      <c r="L714" s="60" t="s">
        <v>919</v>
      </c>
      <c r="M714" s="62">
        <f t="shared" ca="1" si="122"/>
        <v>838</v>
      </c>
    </row>
    <row r="715" spans="1:13" s="50" customFormat="1" ht="23.1" hidden="1" customHeight="1">
      <c r="A715" s="51"/>
      <c r="B715" s="52" t="s">
        <v>69</v>
      </c>
      <c r="C715" s="53" t="s">
        <v>932</v>
      </c>
      <c r="D715" s="54">
        <v>100000</v>
      </c>
      <c r="E715" s="34">
        <v>94339.62</v>
      </c>
      <c r="F715" s="59">
        <v>5660.38</v>
      </c>
      <c r="G715" s="56">
        <f t="shared" si="123"/>
        <v>6.0000029680000802E-2</v>
      </c>
      <c r="H715" s="57">
        <v>43390</v>
      </c>
      <c r="I715" s="57">
        <v>43397</v>
      </c>
      <c r="J715" s="45" t="s">
        <v>16</v>
      </c>
      <c r="K715" s="60" t="s">
        <v>918</v>
      </c>
      <c r="L715" s="60" t="s">
        <v>919</v>
      </c>
      <c r="M715" s="62">
        <f t="shared" ca="1" si="122"/>
        <v>838</v>
      </c>
    </row>
    <row r="716" spans="1:13" s="50" customFormat="1" ht="23.1" hidden="1" customHeight="1">
      <c r="A716" s="51"/>
      <c r="B716" s="52" t="s">
        <v>69</v>
      </c>
      <c r="C716" s="53" t="s">
        <v>933</v>
      </c>
      <c r="D716" s="54">
        <v>20000</v>
      </c>
      <c r="E716" s="34">
        <v>18867.919999999998</v>
      </c>
      <c r="F716" s="59">
        <v>1132.08</v>
      </c>
      <c r="G716" s="56">
        <f t="shared" si="123"/>
        <v>6.0000254400061098E-2</v>
      </c>
      <c r="H716" s="57">
        <v>43396</v>
      </c>
      <c r="I716" s="57">
        <v>43397</v>
      </c>
      <c r="J716" s="45" t="s">
        <v>16</v>
      </c>
      <c r="K716" s="60" t="s">
        <v>918</v>
      </c>
      <c r="L716" s="60" t="s">
        <v>919</v>
      </c>
      <c r="M716" s="62">
        <f t="shared" ref="M716:M721" ca="1" si="124">DATE(YEAR(NOW()),MONTH(NOW()),DAY(NOW()))-H716</f>
        <v>832</v>
      </c>
    </row>
    <row r="717" spans="1:13" s="50" customFormat="1" ht="23.1" hidden="1" customHeight="1">
      <c r="A717" s="51"/>
      <c r="B717" s="52" t="s">
        <v>69</v>
      </c>
      <c r="C717" s="53" t="s">
        <v>934</v>
      </c>
      <c r="D717" s="54">
        <v>10000</v>
      </c>
      <c r="E717" s="34">
        <v>9433.9599999999991</v>
      </c>
      <c r="F717" s="59">
        <v>566.04</v>
      </c>
      <c r="G717" s="56">
        <f t="shared" si="123"/>
        <v>6.0000254400061098E-2</v>
      </c>
      <c r="H717" s="57">
        <v>43396</v>
      </c>
      <c r="I717" s="57">
        <v>43397</v>
      </c>
      <c r="J717" s="45" t="s">
        <v>16</v>
      </c>
      <c r="K717" s="60" t="s">
        <v>918</v>
      </c>
      <c r="L717" s="60" t="s">
        <v>919</v>
      </c>
      <c r="M717" s="62">
        <f t="shared" ca="1" si="124"/>
        <v>832</v>
      </c>
    </row>
    <row r="718" spans="1:13" s="50" customFormat="1" ht="23.1" hidden="1" customHeight="1">
      <c r="A718" s="51"/>
      <c r="B718" s="52" t="s">
        <v>680</v>
      </c>
      <c r="C718" s="53" t="s">
        <v>935</v>
      </c>
      <c r="D718" s="58">
        <v>240000</v>
      </c>
      <c r="E718" s="34">
        <v>226415.09</v>
      </c>
      <c r="F718" s="59">
        <v>13584.91</v>
      </c>
      <c r="G718" s="56">
        <f t="shared" si="123"/>
        <v>6.0000020316667103E-2</v>
      </c>
      <c r="H718" s="57">
        <v>43397</v>
      </c>
      <c r="I718" s="57">
        <v>43398</v>
      </c>
      <c r="J718" s="45"/>
      <c r="K718" s="60" t="s">
        <v>911</v>
      </c>
      <c r="L718" s="60" t="s">
        <v>912</v>
      </c>
      <c r="M718" s="62">
        <f t="shared" ca="1" si="124"/>
        <v>831</v>
      </c>
    </row>
    <row r="719" spans="1:13" s="50" customFormat="1" ht="23.1" hidden="1" customHeight="1">
      <c r="A719" s="51"/>
      <c r="B719" s="52" t="s">
        <v>106</v>
      </c>
      <c r="C719" s="53" t="s">
        <v>936</v>
      </c>
      <c r="D719" s="54">
        <v>149.5</v>
      </c>
      <c r="E719" s="34">
        <v>128.88</v>
      </c>
      <c r="F719" s="59">
        <v>20.62</v>
      </c>
      <c r="G719" s="56">
        <f t="shared" si="123"/>
        <v>0.15999379267535699</v>
      </c>
      <c r="H719" s="57">
        <v>43342</v>
      </c>
      <c r="I719" s="57">
        <v>43403</v>
      </c>
      <c r="J719" s="45" t="s">
        <v>16</v>
      </c>
      <c r="K719" s="60" t="s">
        <v>918</v>
      </c>
      <c r="L719" s="60" t="s">
        <v>919</v>
      </c>
      <c r="M719" s="62">
        <f t="shared" ca="1" si="124"/>
        <v>886</v>
      </c>
    </row>
    <row r="720" spans="1:13" s="50" customFormat="1" ht="23.1" hidden="1" customHeight="1">
      <c r="A720" s="51"/>
      <c r="B720" s="52" t="s">
        <v>865</v>
      </c>
      <c r="C720" s="53" t="s">
        <v>937</v>
      </c>
      <c r="D720" s="54">
        <v>267</v>
      </c>
      <c r="E720" s="34">
        <v>230.17</v>
      </c>
      <c r="F720" s="158">
        <v>36.83</v>
      </c>
      <c r="G720" s="56">
        <f t="shared" si="123"/>
        <v>0.16001216492157999</v>
      </c>
      <c r="H720" s="57">
        <v>43402</v>
      </c>
      <c r="I720" s="57">
        <v>43403</v>
      </c>
      <c r="J720" s="45" t="s">
        <v>16</v>
      </c>
      <c r="K720" s="60" t="s">
        <v>938</v>
      </c>
      <c r="L720" s="60" t="s">
        <v>939</v>
      </c>
      <c r="M720" s="62">
        <f t="shared" ca="1" si="124"/>
        <v>826</v>
      </c>
    </row>
    <row r="721" spans="1:13" s="50" customFormat="1" ht="23.1" hidden="1" customHeight="1">
      <c r="A721" s="51"/>
      <c r="B721" s="52" t="s">
        <v>940</v>
      </c>
      <c r="C721" s="53" t="s">
        <v>941</v>
      </c>
      <c r="D721" s="54">
        <v>77</v>
      </c>
      <c r="E721" s="34">
        <v>66.38</v>
      </c>
      <c r="F721" s="158">
        <v>10.62</v>
      </c>
      <c r="G721" s="56">
        <f t="shared" si="123"/>
        <v>0.159987948177162</v>
      </c>
      <c r="H721" s="57">
        <v>43396</v>
      </c>
      <c r="I721" s="57">
        <v>43403</v>
      </c>
      <c r="J721" s="45" t="s">
        <v>16</v>
      </c>
      <c r="K721" s="60" t="s">
        <v>938</v>
      </c>
      <c r="L721" s="60" t="s">
        <v>939</v>
      </c>
      <c r="M721" s="62">
        <f t="shared" ca="1" si="124"/>
        <v>832</v>
      </c>
    </row>
    <row r="722" spans="1:13" s="50" customFormat="1" ht="23.1" hidden="1" customHeight="1">
      <c r="A722" s="51"/>
      <c r="B722" s="52" t="s">
        <v>865</v>
      </c>
      <c r="C722" s="53" t="s">
        <v>942</v>
      </c>
      <c r="D722" s="54">
        <v>5964</v>
      </c>
      <c r="E722" s="34">
        <v>5141.38</v>
      </c>
      <c r="F722" s="158">
        <v>822.62</v>
      </c>
      <c r="G722" s="56">
        <f t="shared" si="123"/>
        <v>0.15999984439975301</v>
      </c>
      <c r="H722" s="57">
        <v>43392</v>
      </c>
      <c r="I722" s="57">
        <v>43403</v>
      </c>
      <c r="J722" s="45" t="s">
        <v>16</v>
      </c>
      <c r="K722" s="60" t="s">
        <v>918</v>
      </c>
      <c r="L722" s="60" t="s">
        <v>919</v>
      </c>
      <c r="M722" s="62">
        <f t="shared" ref="M722:M732" ca="1" si="125">DATE(YEAR(NOW()),MONTH(NOW()),DAY(NOW()))-H722</f>
        <v>836</v>
      </c>
    </row>
    <row r="723" spans="1:13" s="50" customFormat="1" ht="23.1" hidden="1" customHeight="1">
      <c r="A723" s="51"/>
      <c r="B723" s="52" t="s">
        <v>520</v>
      </c>
      <c r="C723" s="53" t="s">
        <v>943</v>
      </c>
      <c r="D723" s="54">
        <v>10544.4</v>
      </c>
      <c r="E723" s="54">
        <v>9090.01</v>
      </c>
      <c r="F723" s="59">
        <v>1454.39</v>
      </c>
      <c r="G723" s="56">
        <f t="shared" si="123"/>
        <v>0.15999872387379099</v>
      </c>
      <c r="H723" s="57">
        <v>43396</v>
      </c>
      <c r="I723" s="57">
        <v>43403</v>
      </c>
      <c r="J723" s="45" t="s">
        <v>16</v>
      </c>
      <c r="K723" s="60" t="s">
        <v>887</v>
      </c>
      <c r="L723" s="60" t="s">
        <v>888</v>
      </c>
      <c r="M723" s="62">
        <f t="shared" ca="1" si="125"/>
        <v>832</v>
      </c>
    </row>
    <row r="724" spans="1:13" s="50" customFormat="1" ht="23.1" hidden="1" customHeight="1">
      <c r="A724" s="51"/>
      <c r="B724" s="52" t="s">
        <v>944</v>
      </c>
      <c r="C724" s="53" t="s">
        <v>945</v>
      </c>
      <c r="D724" s="54">
        <v>3000</v>
      </c>
      <c r="E724" s="34">
        <v>2586.21</v>
      </c>
      <c r="F724" s="59">
        <v>413.79</v>
      </c>
      <c r="G724" s="56">
        <f t="shared" si="123"/>
        <v>0.15999860800167001</v>
      </c>
      <c r="H724" s="57">
        <v>43398</v>
      </c>
      <c r="I724" s="57">
        <v>43403</v>
      </c>
      <c r="J724" s="45" t="s">
        <v>16</v>
      </c>
      <c r="K724" s="60" t="s">
        <v>918</v>
      </c>
      <c r="L724" s="60" t="s">
        <v>919</v>
      </c>
      <c r="M724" s="62">
        <f t="shared" ca="1" si="125"/>
        <v>830</v>
      </c>
    </row>
    <row r="725" spans="1:13" s="50" customFormat="1" ht="23.1" hidden="1" customHeight="1">
      <c r="A725" s="51"/>
      <c r="B725" s="52" t="s">
        <v>40</v>
      </c>
      <c r="C725" s="53" t="s">
        <v>946</v>
      </c>
      <c r="D725" s="54">
        <v>100000</v>
      </c>
      <c r="E725" s="34">
        <v>94339.62</v>
      </c>
      <c r="F725" s="59">
        <v>5660.38</v>
      </c>
      <c r="G725" s="56">
        <f t="shared" ref="G725:G737" si="126">F725/E725</f>
        <v>6.0000029680000802E-2</v>
      </c>
      <c r="H725" s="57">
        <v>43402</v>
      </c>
      <c r="I725" s="57">
        <v>43406</v>
      </c>
      <c r="J725" s="45" t="s">
        <v>16</v>
      </c>
      <c r="K725" s="60" t="s">
        <v>918</v>
      </c>
      <c r="L725" s="60" t="s">
        <v>919</v>
      </c>
      <c r="M725" s="62">
        <f t="shared" ca="1" si="125"/>
        <v>826</v>
      </c>
    </row>
    <row r="726" spans="1:13" s="50" customFormat="1" ht="23.1" hidden="1" customHeight="1">
      <c r="A726" s="51"/>
      <c r="B726" s="52" t="s">
        <v>40</v>
      </c>
      <c r="C726" s="53" t="s">
        <v>947</v>
      </c>
      <c r="D726" s="54">
        <v>100000</v>
      </c>
      <c r="E726" s="34">
        <v>94339.62</v>
      </c>
      <c r="F726" s="59">
        <v>5660.38</v>
      </c>
      <c r="G726" s="56">
        <f t="shared" si="126"/>
        <v>6.0000029680000802E-2</v>
      </c>
      <c r="H726" s="57">
        <v>43402</v>
      </c>
      <c r="I726" s="57">
        <v>43406</v>
      </c>
      <c r="J726" s="45" t="s">
        <v>16</v>
      </c>
      <c r="K726" s="60" t="s">
        <v>918</v>
      </c>
      <c r="L726" s="60" t="s">
        <v>919</v>
      </c>
      <c r="M726" s="62">
        <f t="shared" ca="1" si="125"/>
        <v>826</v>
      </c>
    </row>
    <row r="727" spans="1:13" s="50" customFormat="1" ht="23.1" hidden="1" customHeight="1">
      <c r="A727" s="51"/>
      <c r="B727" s="52" t="s">
        <v>40</v>
      </c>
      <c r="C727" s="53" t="s">
        <v>948</v>
      </c>
      <c r="D727" s="54">
        <v>100000</v>
      </c>
      <c r="E727" s="34">
        <v>94339.62</v>
      </c>
      <c r="F727" s="59">
        <v>5660.38</v>
      </c>
      <c r="G727" s="56">
        <f t="shared" si="126"/>
        <v>6.0000029680000802E-2</v>
      </c>
      <c r="H727" s="57">
        <v>43402</v>
      </c>
      <c r="I727" s="57">
        <v>43406</v>
      </c>
      <c r="J727" s="45" t="s">
        <v>16</v>
      </c>
      <c r="K727" s="60" t="s">
        <v>918</v>
      </c>
      <c r="L727" s="60" t="s">
        <v>919</v>
      </c>
      <c r="M727" s="62">
        <f t="shared" ca="1" si="125"/>
        <v>826</v>
      </c>
    </row>
    <row r="728" spans="1:13" s="50" customFormat="1" ht="23.1" hidden="1" customHeight="1">
      <c r="A728" s="51"/>
      <c r="B728" s="52" t="s">
        <v>40</v>
      </c>
      <c r="C728" s="53" t="s">
        <v>949</v>
      </c>
      <c r="D728" s="54">
        <v>25063</v>
      </c>
      <c r="E728" s="34">
        <v>23644.34</v>
      </c>
      <c r="F728" s="59">
        <v>1418.66</v>
      </c>
      <c r="G728" s="56">
        <f t="shared" si="126"/>
        <v>5.9999983082631998E-2</v>
      </c>
      <c r="H728" s="57">
        <v>43402</v>
      </c>
      <c r="I728" s="57">
        <v>43406</v>
      </c>
      <c r="J728" s="45" t="s">
        <v>16</v>
      </c>
      <c r="K728" s="60" t="s">
        <v>918</v>
      </c>
      <c r="L728" s="60" t="s">
        <v>919</v>
      </c>
      <c r="M728" s="62">
        <f t="shared" ca="1" si="125"/>
        <v>826</v>
      </c>
    </row>
    <row r="729" spans="1:13" s="50" customFormat="1" ht="23.1" hidden="1" customHeight="1">
      <c r="A729" s="51"/>
      <c r="B729" s="52" t="s">
        <v>325</v>
      </c>
      <c r="C729" s="53" t="s">
        <v>950</v>
      </c>
      <c r="D729" s="54">
        <v>2838949.74</v>
      </c>
      <c r="E729" s="34">
        <v>2580863.4</v>
      </c>
      <c r="F729" s="59">
        <v>258086.34</v>
      </c>
      <c r="G729" s="56">
        <f t="shared" si="126"/>
        <v>0.1</v>
      </c>
      <c r="H729" s="57">
        <v>43405</v>
      </c>
      <c r="I729" s="57">
        <v>43406</v>
      </c>
      <c r="J729" s="45" t="s">
        <v>16</v>
      </c>
      <c r="K729" s="60" t="s">
        <v>918</v>
      </c>
      <c r="L729" s="60" t="s">
        <v>919</v>
      </c>
      <c r="M729" s="62">
        <f t="shared" ca="1" si="125"/>
        <v>823</v>
      </c>
    </row>
    <row r="730" spans="1:13" s="50" customFormat="1" ht="23.1" hidden="1" customHeight="1">
      <c r="A730" s="51"/>
      <c r="B730" s="52" t="s">
        <v>782</v>
      </c>
      <c r="C730" s="53" t="s">
        <v>951</v>
      </c>
      <c r="D730" s="54">
        <v>4632861.54</v>
      </c>
      <c r="E730" s="34">
        <v>3993846.16</v>
      </c>
      <c r="F730" s="59">
        <v>639015.38</v>
      </c>
      <c r="G730" s="56">
        <f t="shared" si="126"/>
        <v>0.159999998597843</v>
      </c>
      <c r="H730" s="57">
        <v>43405</v>
      </c>
      <c r="I730" s="57">
        <v>43409</v>
      </c>
      <c r="J730" s="45" t="s">
        <v>16</v>
      </c>
      <c r="K730" s="60" t="s">
        <v>918</v>
      </c>
      <c r="L730" s="60" t="s">
        <v>919</v>
      </c>
      <c r="M730" s="62">
        <f t="shared" ca="1" si="125"/>
        <v>823</v>
      </c>
    </row>
    <row r="731" spans="1:13" s="50" customFormat="1" ht="23.1" hidden="1" customHeight="1">
      <c r="A731" s="51"/>
      <c r="B731" s="52" t="s">
        <v>789</v>
      </c>
      <c r="C731" s="53" t="s">
        <v>952</v>
      </c>
      <c r="D731" s="54">
        <v>125815.39</v>
      </c>
      <c r="E731" s="34">
        <v>108461.54</v>
      </c>
      <c r="F731" s="59">
        <v>17353.849999999999</v>
      </c>
      <c r="G731" s="56">
        <f t="shared" si="126"/>
        <v>0.16000003319148901</v>
      </c>
      <c r="H731" s="57">
        <v>43381</v>
      </c>
      <c r="I731" s="57">
        <v>43409</v>
      </c>
      <c r="J731" s="45" t="s">
        <v>16</v>
      </c>
      <c r="K731" s="60" t="s">
        <v>918</v>
      </c>
      <c r="L731" s="60" t="s">
        <v>919</v>
      </c>
      <c r="M731" s="62">
        <f t="shared" ca="1" si="125"/>
        <v>847</v>
      </c>
    </row>
    <row r="732" spans="1:13" s="50" customFormat="1" ht="23.1" hidden="1" customHeight="1">
      <c r="A732" s="51"/>
      <c r="B732" s="52" t="s">
        <v>239</v>
      </c>
      <c r="C732" s="53" t="s">
        <v>953</v>
      </c>
      <c r="D732" s="54">
        <v>4799</v>
      </c>
      <c r="E732" s="34">
        <v>4137.07</v>
      </c>
      <c r="F732" s="59">
        <v>661.93</v>
      </c>
      <c r="G732" s="56">
        <f t="shared" si="126"/>
        <v>0.15999970993964299</v>
      </c>
      <c r="H732" s="57">
        <v>43398</v>
      </c>
      <c r="I732" s="57">
        <v>43411</v>
      </c>
      <c r="J732" s="45" t="s">
        <v>16</v>
      </c>
      <c r="K732" s="60" t="s">
        <v>918</v>
      </c>
      <c r="L732" s="60" t="s">
        <v>919</v>
      </c>
      <c r="M732" s="62">
        <f t="shared" ca="1" si="125"/>
        <v>830</v>
      </c>
    </row>
    <row r="733" spans="1:13" s="50" customFormat="1" ht="23.1" hidden="1" customHeight="1">
      <c r="A733" s="51"/>
      <c r="B733" s="52" t="s">
        <v>239</v>
      </c>
      <c r="C733" s="53" t="s">
        <v>954</v>
      </c>
      <c r="D733" s="54">
        <v>49</v>
      </c>
      <c r="E733" s="34">
        <v>42.24</v>
      </c>
      <c r="F733" s="59">
        <v>6.76</v>
      </c>
      <c r="G733" s="56">
        <f t="shared" si="126"/>
        <v>0.16003787878787901</v>
      </c>
      <c r="H733" s="57">
        <v>43399</v>
      </c>
      <c r="I733" s="57">
        <v>43411</v>
      </c>
      <c r="J733" s="45" t="s">
        <v>16</v>
      </c>
      <c r="K733" s="60" t="s">
        <v>918</v>
      </c>
      <c r="L733" s="60" t="s">
        <v>919</v>
      </c>
      <c r="M733" s="62">
        <f t="shared" ref="M733:M745" ca="1" si="127">DATE(YEAR(NOW()),MONTH(NOW()),DAY(NOW()))-H733</f>
        <v>829</v>
      </c>
    </row>
    <row r="734" spans="1:13" s="50" customFormat="1" ht="23.1" hidden="1" customHeight="1">
      <c r="A734" s="51"/>
      <c r="B734" s="52" t="s">
        <v>239</v>
      </c>
      <c r="C734" s="53" t="s">
        <v>955</v>
      </c>
      <c r="D734" s="54">
        <v>39</v>
      </c>
      <c r="E734" s="34">
        <v>33.619999999999997</v>
      </c>
      <c r="F734" s="59">
        <v>5.38</v>
      </c>
      <c r="G734" s="56">
        <f t="shared" si="126"/>
        <v>0.16002379535990499</v>
      </c>
      <c r="H734" s="57">
        <v>43398</v>
      </c>
      <c r="I734" s="57">
        <v>43411</v>
      </c>
      <c r="J734" s="45" t="s">
        <v>16</v>
      </c>
      <c r="K734" s="60" t="s">
        <v>918</v>
      </c>
      <c r="L734" s="60" t="s">
        <v>919</v>
      </c>
      <c r="M734" s="62">
        <f t="shared" ca="1" si="127"/>
        <v>830</v>
      </c>
    </row>
    <row r="735" spans="1:13" s="50" customFormat="1" ht="23.1" hidden="1" customHeight="1">
      <c r="A735" s="51"/>
      <c r="B735" s="52" t="s">
        <v>956</v>
      </c>
      <c r="C735" s="53" t="s">
        <v>957</v>
      </c>
      <c r="D735" s="54">
        <v>11880</v>
      </c>
      <c r="E735" s="34">
        <v>11207.55</v>
      </c>
      <c r="F735" s="158">
        <v>672.45</v>
      </c>
      <c r="G735" s="56">
        <f t="shared" si="126"/>
        <v>5.9999732323299901E-2</v>
      </c>
      <c r="H735" s="57">
        <v>43404</v>
      </c>
      <c r="I735" s="57">
        <v>43411</v>
      </c>
      <c r="J735" s="45" t="s">
        <v>16</v>
      </c>
      <c r="K735" s="60" t="s">
        <v>918</v>
      </c>
      <c r="L735" s="60" t="s">
        <v>919</v>
      </c>
      <c r="M735" s="62">
        <f t="shared" ca="1" si="127"/>
        <v>824</v>
      </c>
    </row>
    <row r="736" spans="1:13" s="50" customFormat="1" ht="23.1" hidden="1" customHeight="1">
      <c r="A736" s="51"/>
      <c r="B736" s="52" t="s">
        <v>958</v>
      </c>
      <c r="C736" s="53" t="s">
        <v>959</v>
      </c>
      <c r="D736" s="54">
        <v>109100</v>
      </c>
      <c r="E736" s="34">
        <v>94051.72</v>
      </c>
      <c r="F736" s="59">
        <v>15048.28</v>
      </c>
      <c r="G736" s="56">
        <f t="shared" si="126"/>
        <v>0.16000005103574899</v>
      </c>
      <c r="H736" s="57">
        <v>43417</v>
      </c>
      <c r="I736" s="57">
        <v>43420</v>
      </c>
      <c r="J736" s="45" t="s">
        <v>16</v>
      </c>
      <c r="K736" s="60" t="s">
        <v>918</v>
      </c>
      <c r="L736" s="60" t="s">
        <v>919</v>
      </c>
      <c r="M736" s="62">
        <f t="shared" ca="1" si="127"/>
        <v>811</v>
      </c>
    </row>
    <row r="737" spans="1:13" s="50" customFormat="1" ht="23.1" hidden="1" customHeight="1">
      <c r="A737" s="51"/>
      <c r="B737" s="52" t="s">
        <v>958</v>
      </c>
      <c r="C737" s="53" t="s">
        <v>960</v>
      </c>
      <c r="D737" s="54">
        <v>101041.9</v>
      </c>
      <c r="E737" s="34">
        <v>87105.09</v>
      </c>
      <c r="F737" s="59">
        <v>13936.81</v>
      </c>
      <c r="G737" s="56">
        <f t="shared" si="126"/>
        <v>0.159999949486304</v>
      </c>
      <c r="H737" s="57">
        <v>43417</v>
      </c>
      <c r="I737" s="57">
        <v>43420</v>
      </c>
      <c r="J737" s="45" t="s">
        <v>16</v>
      </c>
      <c r="K737" s="60" t="s">
        <v>918</v>
      </c>
      <c r="L737" s="60" t="s">
        <v>919</v>
      </c>
      <c r="M737" s="62">
        <f t="shared" ca="1" si="127"/>
        <v>811</v>
      </c>
    </row>
    <row r="738" spans="1:13" s="50" customFormat="1" ht="23.1" hidden="1" customHeight="1">
      <c r="A738" s="51"/>
      <c r="B738" s="52" t="s">
        <v>958</v>
      </c>
      <c r="C738" s="53" t="s">
        <v>961</v>
      </c>
      <c r="D738" s="54">
        <v>105507.9</v>
      </c>
      <c r="E738" s="34">
        <v>90955.09</v>
      </c>
      <c r="F738" s="59">
        <v>14552.81</v>
      </c>
      <c r="G738" s="56">
        <f t="shared" ref="G738:G773" si="128">F738/E738</f>
        <v>0.159999951624478</v>
      </c>
      <c r="H738" s="57">
        <v>43417</v>
      </c>
      <c r="I738" s="57">
        <v>43420</v>
      </c>
      <c r="J738" s="45" t="s">
        <v>16</v>
      </c>
      <c r="K738" s="60" t="s">
        <v>918</v>
      </c>
      <c r="L738" s="60" t="s">
        <v>919</v>
      </c>
      <c r="M738" s="62">
        <f t="shared" ca="1" si="127"/>
        <v>811</v>
      </c>
    </row>
    <row r="739" spans="1:13" s="50" customFormat="1" ht="23.1" hidden="1" customHeight="1">
      <c r="A739" s="51"/>
      <c r="B739" s="52" t="s">
        <v>958</v>
      </c>
      <c r="C739" s="53" t="s">
        <v>962</v>
      </c>
      <c r="D739" s="54">
        <v>105507.9</v>
      </c>
      <c r="E739" s="34">
        <v>90955.09</v>
      </c>
      <c r="F739" s="59">
        <v>14552.81</v>
      </c>
      <c r="G739" s="56">
        <f t="shared" si="128"/>
        <v>0.159999951624478</v>
      </c>
      <c r="H739" s="57">
        <v>43417</v>
      </c>
      <c r="I739" s="57">
        <v>43420</v>
      </c>
      <c r="J739" s="45" t="s">
        <v>16</v>
      </c>
      <c r="K739" s="60" t="s">
        <v>918</v>
      </c>
      <c r="L739" s="60" t="s">
        <v>919</v>
      </c>
      <c r="M739" s="62">
        <f t="shared" ca="1" si="127"/>
        <v>811</v>
      </c>
    </row>
    <row r="740" spans="1:13" s="50" customFormat="1" ht="23.1" hidden="1" customHeight="1">
      <c r="A740" s="51"/>
      <c r="B740" s="52" t="s">
        <v>958</v>
      </c>
      <c r="C740" s="53" t="s">
        <v>963</v>
      </c>
      <c r="D740" s="54">
        <v>105507.9</v>
      </c>
      <c r="E740" s="34">
        <v>90955.09</v>
      </c>
      <c r="F740" s="59">
        <v>14552.81</v>
      </c>
      <c r="G740" s="56">
        <f t="shared" si="128"/>
        <v>0.159999951624478</v>
      </c>
      <c r="H740" s="57">
        <v>43417</v>
      </c>
      <c r="I740" s="57">
        <v>43420</v>
      </c>
      <c r="J740" s="45" t="s">
        <v>16</v>
      </c>
      <c r="K740" s="60" t="s">
        <v>918</v>
      </c>
      <c r="L740" s="60" t="s">
        <v>919</v>
      </c>
      <c r="M740" s="62">
        <f t="shared" ca="1" si="127"/>
        <v>811</v>
      </c>
    </row>
    <row r="741" spans="1:13" s="50" customFormat="1" ht="23.1" hidden="1" customHeight="1">
      <c r="A741" s="51"/>
      <c r="B741" s="52" t="s">
        <v>958</v>
      </c>
      <c r="C741" s="53" t="s">
        <v>964</v>
      </c>
      <c r="D741" s="54">
        <v>105507.9</v>
      </c>
      <c r="E741" s="34">
        <v>90955.09</v>
      </c>
      <c r="F741" s="59">
        <v>14552.81</v>
      </c>
      <c r="G741" s="56">
        <f t="shared" si="128"/>
        <v>0.159999951624478</v>
      </c>
      <c r="H741" s="57">
        <v>43417</v>
      </c>
      <c r="I741" s="57">
        <v>43420</v>
      </c>
      <c r="J741" s="45" t="s">
        <v>16</v>
      </c>
      <c r="K741" s="60" t="s">
        <v>918</v>
      </c>
      <c r="L741" s="60" t="s">
        <v>919</v>
      </c>
      <c r="M741" s="62">
        <f t="shared" ca="1" si="127"/>
        <v>811</v>
      </c>
    </row>
    <row r="742" spans="1:13" s="50" customFormat="1" ht="23.1" hidden="1" customHeight="1">
      <c r="A742" s="51"/>
      <c r="B742" s="52" t="s">
        <v>958</v>
      </c>
      <c r="C742" s="53" t="s">
        <v>965</v>
      </c>
      <c r="D742" s="54">
        <v>105507.9</v>
      </c>
      <c r="E742" s="34">
        <v>90955.09</v>
      </c>
      <c r="F742" s="59">
        <v>14552.81</v>
      </c>
      <c r="G742" s="56">
        <f t="shared" si="128"/>
        <v>0.159999951624478</v>
      </c>
      <c r="H742" s="57">
        <v>43417</v>
      </c>
      <c r="I742" s="57">
        <v>43420</v>
      </c>
      <c r="J742" s="45" t="s">
        <v>16</v>
      </c>
      <c r="K742" s="60" t="s">
        <v>918</v>
      </c>
      <c r="L742" s="60" t="s">
        <v>919</v>
      </c>
      <c r="M742" s="62">
        <f t="shared" ca="1" si="127"/>
        <v>811</v>
      </c>
    </row>
    <row r="743" spans="1:13" s="50" customFormat="1" ht="23.1" hidden="1" customHeight="1">
      <c r="A743" s="51"/>
      <c r="B743" s="52" t="s">
        <v>958</v>
      </c>
      <c r="C743" s="53" t="s">
        <v>966</v>
      </c>
      <c r="D743" s="54">
        <v>100920.6</v>
      </c>
      <c r="E743" s="34">
        <v>87000.52</v>
      </c>
      <c r="F743" s="59">
        <v>13920.08</v>
      </c>
      <c r="G743" s="56">
        <f t="shared" si="128"/>
        <v>0.15999996321861101</v>
      </c>
      <c r="H743" s="57">
        <v>43417</v>
      </c>
      <c r="I743" s="57">
        <v>43420</v>
      </c>
      <c r="J743" s="45" t="s">
        <v>16</v>
      </c>
      <c r="K743" s="60" t="s">
        <v>918</v>
      </c>
      <c r="L743" s="60" t="s">
        <v>919</v>
      </c>
      <c r="M743" s="62">
        <f t="shared" ca="1" si="127"/>
        <v>811</v>
      </c>
    </row>
    <row r="744" spans="1:13" s="50" customFormat="1" ht="23.1" hidden="1" customHeight="1">
      <c r="A744" s="51"/>
      <c r="B744" s="52" t="s">
        <v>958</v>
      </c>
      <c r="C744" s="53" t="s">
        <v>967</v>
      </c>
      <c r="D744" s="54">
        <v>109100</v>
      </c>
      <c r="E744" s="34">
        <v>94051.72</v>
      </c>
      <c r="F744" s="59">
        <v>15048.28</v>
      </c>
      <c r="G744" s="56">
        <f t="shared" si="128"/>
        <v>0.16000005103574899</v>
      </c>
      <c r="H744" s="57">
        <v>43417</v>
      </c>
      <c r="I744" s="57">
        <v>43420</v>
      </c>
      <c r="J744" s="45" t="s">
        <v>16</v>
      </c>
      <c r="K744" s="60" t="s">
        <v>918</v>
      </c>
      <c r="L744" s="60" t="s">
        <v>919</v>
      </c>
      <c r="M744" s="62">
        <f t="shared" ca="1" si="127"/>
        <v>811</v>
      </c>
    </row>
    <row r="745" spans="1:13" s="50" customFormat="1" ht="23.1" hidden="1" customHeight="1">
      <c r="A745" s="51"/>
      <c r="B745" s="52" t="s">
        <v>27</v>
      </c>
      <c r="C745" s="53" t="s">
        <v>968</v>
      </c>
      <c r="D745" s="58">
        <v>320000</v>
      </c>
      <c r="E745" s="34">
        <v>301886.78999999998</v>
      </c>
      <c r="F745" s="59">
        <v>18113.21</v>
      </c>
      <c r="G745" s="56">
        <f t="shared" si="128"/>
        <v>6.00000086125001E-2</v>
      </c>
      <c r="H745" s="57">
        <v>43403</v>
      </c>
      <c r="I745" s="57">
        <v>43423</v>
      </c>
      <c r="J745" s="45"/>
      <c r="K745" s="60" t="s">
        <v>911</v>
      </c>
      <c r="L745" s="60" t="s">
        <v>912</v>
      </c>
      <c r="M745" s="62">
        <f t="shared" ca="1" si="127"/>
        <v>825</v>
      </c>
    </row>
    <row r="746" spans="1:13" s="50" customFormat="1" ht="23.1" hidden="1" customHeight="1">
      <c r="A746" s="51"/>
      <c r="B746" s="52" t="s">
        <v>969</v>
      </c>
      <c r="C746" s="53" t="s">
        <v>970</v>
      </c>
      <c r="D746" s="58">
        <v>100000</v>
      </c>
      <c r="E746" s="34">
        <v>94339.62</v>
      </c>
      <c r="F746" s="59">
        <v>5660.38</v>
      </c>
      <c r="G746" s="56">
        <f t="shared" si="128"/>
        <v>6.0000029680000802E-2</v>
      </c>
      <c r="H746" s="57">
        <v>43423</v>
      </c>
      <c r="I746" s="57">
        <v>43423</v>
      </c>
      <c r="J746" s="45"/>
      <c r="K746" s="60" t="s">
        <v>911</v>
      </c>
      <c r="L746" s="60" t="s">
        <v>912</v>
      </c>
      <c r="M746" s="62">
        <f t="shared" ref="M746:M769" ca="1" si="129">DATE(YEAR(NOW()),MONTH(NOW()),DAY(NOW()))-H746</f>
        <v>805</v>
      </c>
    </row>
    <row r="747" spans="1:13" s="50" customFormat="1" ht="23.1" hidden="1" customHeight="1">
      <c r="A747" s="51"/>
      <c r="B747" s="52" t="s">
        <v>325</v>
      </c>
      <c r="C747" s="53" t="s">
        <v>971</v>
      </c>
      <c r="D747" s="54">
        <v>1669374</v>
      </c>
      <c r="E747" s="34">
        <v>1517612.73</v>
      </c>
      <c r="F747" s="59">
        <v>151761.26999999999</v>
      </c>
      <c r="G747" s="56">
        <f t="shared" si="128"/>
        <v>9.9999998023211106E-2</v>
      </c>
      <c r="H747" s="57">
        <v>43420</v>
      </c>
      <c r="I747" s="57">
        <v>43423</v>
      </c>
      <c r="J747" s="45" t="s">
        <v>16</v>
      </c>
      <c r="K747" s="60" t="s">
        <v>918</v>
      </c>
      <c r="L747" s="60" t="s">
        <v>919</v>
      </c>
      <c r="M747" s="62">
        <f t="shared" ca="1" si="129"/>
        <v>808</v>
      </c>
    </row>
    <row r="748" spans="1:13" s="50" customFormat="1" ht="23.1" hidden="1" customHeight="1">
      <c r="A748" s="51"/>
      <c r="B748" s="52" t="s">
        <v>53</v>
      </c>
      <c r="C748" s="53" t="s">
        <v>972</v>
      </c>
      <c r="D748" s="54">
        <v>3200</v>
      </c>
      <c r="E748" s="34">
        <v>3018.87</v>
      </c>
      <c r="F748" s="59">
        <v>181.13</v>
      </c>
      <c r="G748" s="56">
        <f t="shared" si="128"/>
        <v>5.9999271250501002E-2</v>
      </c>
      <c r="H748" s="57">
        <v>43423</v>
      </c>
      <c r="I748" s="57">
        <v>43424</v>
      </c>
      <c r="J748" s="45" t="s">
        <v>16</v>
      </c>
      <c r="K748" s="60" t="s">
        <v>938</v>
      </c>
      <c r="L748" s="60" t="s">
        <v>939</v>
      </c>
      <c r="M748" s="62">
        <f t="shared" ca="1" si="129"/>
        <v>805</v>
      </c>
    </row>
    <row r="749" spans="1:13" s="50" customFormat="1" ht="23.1" hidden="1" customHeight="1">
      <c r="A749" s="51"/>
      <c r="B749" s="52" t="s">
        <v>520</v>
      </c>
      <c r="C749" s="53" t="s">
        <v>973</v>
      </c>
      <c r="D749" s="54">
        <v>3458.4</v>
      </c>
      <c r="E749" s="34">
        <v>2981.38</v>
      </c>
      <c r="F749" s="59">
        <v>477.02</v>
      </c>
      <c r="G749" s="56">
        <f t="shared" si="128"/>
        <v>0.159999731667885</v>
      </c>
      <c r="H749" s="57">
        <v>43420</v>
      </c>
      <c r="I749" s="57">
        <v>43424</v>
      </c>
      <c r="J749" s="45" t="s">
        <v>16</v>
      </c>
      <c r="K749" s="60" t="s">
        <v>918</v>
      </c>
      <c r="L749" s="60" t="s">
        <v>919</v>
      </c>
      <c r="M749" s="62">
        <f t="shared" ca="1" si="129"/>
        <v>808</v>
      </c>
    </row>
    <row r="750" spans="1:13" s="50" customFormat="1" ht="23.1" hidden="1" customHeight="1">
      <c r="A750" s="51"/>
      <c r="B750" s="52" t="s">
        <v>520</v>
      </c>
      <c r="C750" s="53" t="s">
        <v>974</v>
      </c>
      <c r="D750" s="54">
        <v>86802.240000000005</v>
      </c>
      <c r="E750" s="34">
        <v>81888.91</v>
      </c>
      <c r="F750" s="59">
        <v>4913.33</v>
      </c>
      <c r="G750" s="56">
        <f t="shared" si="128"/>
        <v>5.9999943826337401E-2</v>
      </c>
      <c r="H750" s="57">
        <v>43420</v>
      </c>
      <c r="I750" s="57">
        <v>43424</v>
      </c>
      <c r="J750" s="45" t="s">
        <v>16</v>
      </c>
      <c r="K750" s="60" t="s">
        <v>918</v>
      </c>
      <c r="L750" s="60" t="s">
        <v>919</v>
      </c>
      <c r="M750" s="62">
        <f t="shared" ca="1" si="129"/>
        <v>808</v>
      </c>
    </row>
    <row r="751" spans="1:13" s="50" customFormat="1" ht="23.1" hidden="1" customHeight="1">
      <c r="A751" s="51"/>
      <c r="B751" s="52" t="s">
        <v>239</v>
      </c>
      <c r="C751" s="53" t="s">
        <v>975</v>
      </c>
      <c r="D751" s="54">
        <v>905.5</v>
      </c>
      <c r="E751" s="34">
        <v>780.6</v>
      </c>
      <c r="F751" s="59">
        <v>124.9</v>
      </c>
      <c r="G751" s="56">
        <f t="shared" si="128"/>
        <v>0.16000512426338701</v>
      </c>
      <c r="H751" s="57">
        <v>43422</v>
      </c>
      <c r="I751" s="57">
        <v>43430</v>
      </c>
      <c r="J751" s="45" t="s">
        <v>16</v>
      </c>
      <c r="K751" s="60" t="s">
        <v>918</v>
      </c>
      <c r="L751" s="60" t="s">
        <v>919</v>
      </c>
      <c r="M751" s="62">
        <f t="shared" ca="1" si="129"/>
        <v>806</v>
      </c>
    </row>
    <row r="752" spans="1:13" s="50" customFormat="1" ht="23.1" hidden="1" customHeight="1">
      <c r="A752" s="51"/>
      <c r="B752" s="52" t="s">
        <v>239</v>
      </c>
      <c r="C752" s="53" t="s">
        <v>976</v>
      </c>
      <c r="D752" s="54">
        <v>596.70000000000005</v>
      </c>
      <c r="E752" s="34">
        <v>514.4</v>
      </c>
      <c r="F752" s="59">
        <v>82.3</v>
      </c>
      <c r="G752" s="56">
        <f t="shared" si="128"/>
        <v>0.15999222395023299</v>
      </c>
      <c r="H752" s="57">
        <v>43422</v>
      </c>
      <c r="I752" s="57">
        <v>43430</v>
      </c>
      <c r="J752" s="45" t="s">
        <v>16</v>
      </c>
      <c r="K752" s="60" t="s">
        <v>918</v>
      </c>
      <c r="L752" s="60" t="s">
        <v>919</v>
      </c>
      <c r="M752" s="62">
        <f t="shared" ca="1" si="129"/>
        <v>806</v>
      </c>
    </row>
    <row r="753" spans="1:13" s="50" customFormat="1" ht="23.1" hidden="1" customHeight="1">
      <c r="A753" s="51"/>
      <c r="B753" s="52" t="s">
        <v>239</v>
      </c>
      <c r="C753" s="53" t="s">
        <v>977</v>
      </c>
      <c r="D753" s="54">
        <v>294</v>
      </c>
      <c r="E753" s="34">
        <v>253.45</v>
      </c>
      <c r="F753" s="59">
        <v>40.549999999999997</v>
      </c>
      <c r="G753" s="56">
        <f t="shared" si="128"/>
        <v>0.15999210889721799</v>
      </c>
      <c r="H753" s="57">
        <v>43422</v>
      </c>
      <c r="I753" s="57">
        <v>43430</v>
      </c>
      <c r="J753" s="45" t="s">
        <v>16</v>
      </c>
      <c r="K753" s="60" t="s">
        <v>918</v>
      </c>
      <c r="L753" s="60" t="s">
        <v>919</v>
      </c>
      <c r="M753" s="62">
        <f t="shared" ca="1" si="129"/>
        <v>806</v>
      </c>
    </row>
    <row r="754" spans="1:13" s="50" customFormat="1" ht="23.1" hidden="1" customHeight="1">
      <c r="A754" s="51"/>
      <c r="B754" s="52" t="s">
        <v>239</v>
      </c>
      <c r="C754" s="53" t="s">
        <v>978</v>
      </c>
      <c r="D754" s="54">
        <v>238</v>
      </c>
      <c r="E754" s="34">
        <v>205.17</v>
      </c>
      <c r="F754" s="59">
        <v>32.83</v>
      </c>
      <c r="G754" s="56">
        <f t="shared" si="128"/>
        <v>0.160013647219379</v>
      </c>
      <c r="H754" s="57">
        <v>43421</v>
      </c>
      <c r="I754" s="57">
        <v>43430</v>
      </c>
      <c r="J754" s="45" t="s">
        <v>16</v>
      </c>
      <c r="K754" s="60" t="s">
        <v>918</v>
      </c>
      <c r="L754" s="60" t="s">
        <v>919</v>
      </c>
      <c r="M754" s="62">
        <f t="shared" ca="1" si="129"/>
        <v>807</v>
      </c>
    </row>
    <row r="755" spans="1:13" s="50" customFormat="1" ht="23.1" hidden="1" customHeight="1">
      <c r="A755" s="51"/>
      <c r="B755" s="52" t="s">
        <v>239</v>
      </c>
      <c r="C755" s="53" t="s">
        <v>979</v>
      </c>
      <c r="D755" s="54">
        <v>752.5</v>
      </c>
      <c r="E755" s="34">
        <v>648.70000000000005</v>
      </c>
      <c r="F755" s="59">
        <v>103.8</v>
      </c>
      <c r="G755" s="56">
        <f t="shared" si="128"/>
        <v>0.160012332357022</v>
      </c>
      <c r="H755" s="57">
        <v>43422</v>
      </c>
      <c r="I755" s="57">
        <v>43430</v>
      </c>
      <c r="J755" s="45" t="s">
        <v>16</v>
      </c>
      <c r="K755" s="60" t="s">
        <v>918</v>
      </c>
      <c r="L755" s="60" t="s">
        <v>919</v>
      </c>
      <c r="M755" s="62">
        <f t="shared" ca="1" si="129"/>
        <v>806</v>
      </c>
    </row>
    <row r="756" spans="1:13" s="50" customFormat="1" ht="23.1" hidden="1" customHeight="1">
      <c r="A756" s="51"/>
      <c r="B756" s="52" t="s">
        <v>239</v>
      </c>
      <c r="C756" s="53" t="s">
        <v>980</v>
      </c>
      <c r="D756" s="54">
        <v>29.7</v>
      </c>
      <c r="E756" s="34">
        <v>25.6</v>
      </c>
      <c r="F756" s="59">
        <v>4.0999999999999996</v>
      </c>
      <c r="G756" s="56">
        <f t="shared" si="128"/>
        <v>0.16015625</v>
      </c>
      <c r="H756" s="57">
        <v>43422</v>
      </c>
      <c r="I756" s="57">
        <v>43430</v>
      </c>
      <c r="J756" s="45" t="s">
        <v>16</v>
      </c>
      <c r="K756" s="60" t="s">
        <v>918</v>
      </c>
      <c r="L756" s="60" t="s">
        <v>919</v>
      </c>
      <c r="M756" s="62">
        <f t="shared" ca="1" si="129"/>
        <v>806</v>
      </c>
    </row>
    <row r="757" spans="1:13" s="50" customFormat="1" ht="23.1" hidden="1" customHeight="1">
      <c r="A757" s="51"/>
      <c r="B757" s="52" t="s">
        <v>239</v>
      </c>
      <c r="C757" s="53" t="s">
        <v>981</v>
      </c>
      <c r="D757" s="54">
        <v>84.3</v>
      </c>
      <c r="E757" s="34">
        <v>72.67</v>
      </c>
      <c r="F757" s="59">
        <v>11.63</v>
      </c>
      <c r="G757" s="56">
        <f t="shared" si="128"/>
        <v>0.16003853034264501</v>
      </c>
      <c r="H757" s="57">
        <v>43423</v>
      </c>
      <c r="I757" s="57">
        <v>43430</v>
      </c>
      <c r="J757" s="45" t="s">
        <v>16</v>
      </c>
      <c r="K757" s="60" t="s">
        <v>918</v>
      </c>
      <c r="L757" s="60" t="s">
        <v>919</v>
      </c>
      <c r="M757" s="62">
        <f t="shared" ca="1" si="129"/>
        <v>805</v>
      </c>
    </row>
    <row r="758" spans="1:13" s="50" customFormat="1" ht="23.1" hidden="1" customHeight="1">
      <c r="A758" s="51"/>
      <c r="B758" s="52" t="s">
        <v>114</v>
      </c>
      <c r="C758" s="53" t="s">
        <v>982</v>
      </c>
      <c r="D758" s="54">
        <v>10700</v>
      </c>
      <c r="E758" s="34">
        <v>9224.14</v>
      </c>
      <c r="F758" s="59">
        <v>1475.86</v>
      </c>
      <c r="G758" s="56">
        <f t="shared" si="128"/>
        <v>0.159999739813142</v>
      </c>
      <c r="H758" s="57">
        <v>43423</v>
      </c>
      <c r="I758" s="57">
        <v>43430</v>
      </c>
      <c r="J758" s="45" t="s">
        <v>16</v>
      </c>
      <c r="K758" s="60" t="s">
        <v>938</v>
      </c>
      <c r="L758" s="60" t="s">
        <v>939</v>
      </c>
      <c r="M758" s="62">
        <f t="shared" ca="1" si="129"/>
        <v>805</v>
      </c>
    </row>
    <row r="759" spans="1:13" s="50" customFormat="1" ht="23.1" hidden="1" customHeight="1">
      <c r="A759" s="51"/>
      <c r="B759" s="52" t="s">
        <v>114</v>
      </c>
      <c r="C759" s="53" t="s">
        <v>983</v>
      </c>
      <c r="D759" s="54">
        <v>5490</v>
      </c>
      <c r="E759" s="34">
        <v>4732.76</v>
      </c>
      <c r="F759" s="59">
        <v>757.24</v>
      </c>
      <c r="G759" s="56">
        <f t="shared" si="128"/>
        <v>0.159999661930882</v>
      </c>
      <c r="H759" s="57">
        <v>43409</v>
      </c>
      <c r="I759" s="57">
        <v>43430</v>
      </c>
      <c r="J759" s="45" t="s">
        <v>16</v>
      </c>
      <c r="K759" s="60" t="s">
        <v>938</v>
      </c>
      <c r="L759" s="60" t="s">
        <v>939</v>
      </c>
      <c r="M759" s="62">
        <f t="shared" ca="1" si="129"/>
        <v>819</v>
      </c>
    </row>
    <row r="760" spans="1:13" s="50" customFormat="1" ht="23.1" hidden="1" customHeight="1">
      <c r="A760" s="51"/>
      <c r="B760" s="52" t="s">
        <v>325</v>
      </c>
      <c r="C760" s="53" t="s">
        <v>984</v>
      </c>
      <c r="D760" s="34">
        <v>419486.48</v>
      </c>
      <c r="E760" s="34">
        <v>381351.35</v>
      </c>
      <c r="F760" s="59">
        <v>38135.129999999997</v>
      </c>
      <c r="G760" s="56">
        <f t="shared" si="128"/>
        <v>9.9999986888731393E-2</v>
      </c>
      <c r="H760" s="57">
        <v>43423</v>
      </c>
      <c r="I760" s="57">
        <v>43430</v>
      </c>
      <c r="J760" s="45"/>
      <c r="K760" s="60" t="s">
        <v>911</v>
      </c>
      <c r="L760" s="60" t="s">
        <v>912</v>
      </c>
      <c r="M760" s="62">
        <f t="shared" ca="1" si="129"/>
        <v>805</v>
      </c>
    </row>
    <row r="761" spans="1:13" s="50" customFormat="1" ht="23.1" hidden="1" customHeight="1">
      <c r="A761" s="51"/>
      <c r="B761" s="52" t="s">
        <v>985</v>
      </c>
      <c r="C761" s="53" t="s">
        <v>986</v>
      </c>
      <c r="D761" s="54">
        <v>2500</v>
      </c>
      <c r="E761" s="34">
        <v>2358.4899999999998</v>
      </c>
      <c r="F761" s="59">
        <v>141.51</v>
      </c>
      <c r="G761" s="56">
        <f t="shared" si="128"/>
        <v>6.0000254400061098E-2</v>
      </c>
      <c r="H761" s="57">
        <v>43416</v>
      </c>
      <c r="I761" s="57">
        <v>43430</v>
      </c>
      <c r="J761" s="45" t="s">
        <v>16</v>
      </c>
      <c r="K761" s="60" t="s">
        <v>938</v>
      </c>
      <c r="L761" s="60" t="s">
        <v>939</v>
      </c>
      <c r="M761" s="62">
        <f t="shared" ca="1" si="129"/>
        <v>812</v>
      </c>
    </row>
    <row r="762" spans="1:13" s="50" customFormat="1" ht="23.1" hidden="1" customHeight="1">
      <c r="A762" s="51"/>
      <c r="B762" s="52" t="s">
        <v>985</v>
      </c>
      <c r="C762" s="53" t="s">
        <v>987</v>
      </c>
      <c r="D762" s="54">
        <v>2080</v>
      </c>
      <c r="E762" s="34">
        <v>1962.26</v>
      </c>
      <c r="F762" s="59">
        <v>117.74</v>
      </c>
      <c r="G762" s="56">
        <f t="shared" si="128"/>
        <v>6.00022423124357E-2</v>
      </c>
      <c r="H762" s="57">
        <v>43416</v>
      </c>
      <c r="I762" s="57">
        <v>43430</v>
      </c>
      <c r="J762" s="45" t="s">
        <v>16</v>
      </c>
      <c r="K762" s="60" t="s">
        <v>938</v>
      </c>
      <c r="L762" s="60" t="s">
        <v>939</v>
      </c>
      <c r="M762" s="62">
        <f t="shared" ca="1" si="129"/>
        <v>812</v>
      </c>
    </row>
    <row r="763" spans="1:13" s="50" customFormat="1" ht="23.1" hidden="1" customHeight="1">
      <c r="A763" s="51"/>
      <c r="B763" s="52" t="s">
        <v>985</v>
      </c>
      <c r="C763" s="53" t="s">
        <v>988</v>
      </c>
      <c r="D763" s="54">
        <v>4060</v>
      </c>
      <c r="E763" s="34">
        <v>3830.19</v>
      </c>
      <c r="F763" s="59">
        <v>229.81</v>
      </c>
      <c r="G763" s="56">
        <f t="shared" si="128"/>
        <v>5.9999634482884701E-2</v>
      </c>
      <c r="H763" s="57">
        <v>43412</v>
      </c>
      <c r="I763" s="57">
        <v>43430</v>
      </c>
      <c r="J763" s="45" t="s">
        <v>16</v>
      </c>
      <c r="K763" s="60" t="s">
        <v>938</v>
      </c>
      <c r="L763" s="60" t="s">
        <v>939</v>
      </c>
      <c r="M763" s="62">
        <f t="shared" ca="1" si="129"/>
        <v>816</v>
      </c>
    </row>
    <row r="764" spans="1:13" s="50" customFormat="1" ht="23.1" hidden="1" customHeight="1">
      <c r="A764" s="51"/>
      <c r="B764" s="52" t="s">
        <v>51</v>
      </c>
      <c r="C764" s="53" t="s">
        <v>989</v>
      </c>
      <c r="D764" s="54">
        <v>34775.839999999997</v>
      </c>
      <c r="E764" s="34">
        <v>29979.17</v>
      </c>
      <c r="F764" s="59">
        <v>4796.67</v>
      </c>
      <c r="G764" s="56">
        <f t="shared" si="128"/>
        <v>0.160000093398183</v>
      </c>
      <c r="H764" s="57">
        <v>43433</v>
      </c>
      <c r="I764" s="57">
        <v>43433</v>
      </c>
      <c r="J764" s="45" t="s">
        <v>16</v>
      </c>
      <c r="K764" s="60" t="s">
        <v>918</v>
      </c>
      <c r="L764" s="60" t="s">
        <v>919</v>
      </c>
      <c r="M764" s="62">
        <f t="shared" ca="1" si="129"/>
        <v>795</v>
      </c>
    </row>
    <row r="765" spans="1:13" s="50" customFormat="1" ht="23.1" hidden="1" customHeight="1">
      <c r="A765" s="51"/>
      <c r="B765" s="52" t="s">
        <v>51</v>
      </c>
      <c r="C765" s="53" t="s">
        <v>990</v>
      </c>
      <c r="D765" s="54">
        <v>51580.45</v>
      </c>
      <c r="E765" s="34">
        <v>44465.91</v>
      </c>
      <c r="F765" s="59">
        <v>7114.54</v>
      </c>
      <c r="G765" s="56">
        <f t="shared" si="128"/>
        <v>0.159999874060825</v>
      </c>
      <c r="H765" s="57">
        <v>43433</v>
      </c>
      <c r="I765" s="57">
        <v>43433</v>
      </c>
      <c r="J765" s="45" t="s">
        <v>16</v>
      </c>
      <c r="K765" s="60" t="s">
        <v>918</v>
      </c>
      <c r="L765" s="60" t="s">
        <v>919</v>
      </c>
      <c r="M765" s="62">
        <f t="shared" ca="1" si="129"/>
        <v>795</v>
      </c>
    </row>
    <row r="766" spans="1:13" s="50" customFormat="1" ht="23.1" hidden="1" customHeight="1">
      <c r="A766" s="51"/>
      <c r="B766" s="52" t="s">
        <v>635</v>
      </c>
      <c r="C766" s="53" t="s">
        <v>991</v>
      </c>
      <c r="D766" s="54">
        <v>18800</v>
      </c>
      <c r="E766" s="34">
        <v>18252.43</v>
      </c>
      <c r="F766" s="59">
        <v>547.57000000000005</v>
      </c>
      <c r="G766" s="56">
        <f t="shared" si="128"/>
        <v>2.9999841117045799E-2</v>
      </c>
      <c r="H766" s="57">
        <v>43424</v>
      </c>
      <c r="I766" s="57">
        <v>43434</v>
      </c>
      <c r="J766" s="45" t="s">
        <v>16</v>
      </c>
      <c r="K766" s="60" t="s">
        <v>938</v>
      </c>
      <c r="L766" s="60" t="s">
        <v>939</v>
      </c>
      <c r="M766" s="62">
        <f t="shared" ca="1" si="129"/>
        <v>804</v>
      </c>
    </row>
    <row r="767" spans="1:13" s="50" customFormat="1" ht="23.1" hidden="1" customHeight="1">
      <c r="A767" s="51"/>
      <c r="B767" s="52" t="s">
        <v>635</v>
      </c>
      <c r="C767" s="53" t="s">
        <v>992</v>
      </c>
      <c r="D767" s="54">
        <v>10000</v>
      </c>
      <c r="E767" s="34">
        <v>9708.74</v>
      </c>
      <c r="F767" s="59">
        <v>291.26</v>
      </c>
      <c r="G767" s="56">
        <f t="shared" si="128"/>
        <v>2.99997734000499E-2</v>
      </c>
      <c r="H767" s="57">
        <v>43424</v>
      </c>
      <c r="I767" s="57">
        <v>43434</v>
      </c>
      <c r="J767" s="45" t="s">
        <v>16</v>
      </c>
      <c r="K767" s="60" t="s">
        <v>938</v>
      </c>
      <c r="L767" s="60" t="s">
        <v>939</v>
      </c>
      <c r="M767" s="62">
        <f t="shared" ca="1" si="129"/>
        <v>804</v>
      </c>
    </row>
    <row r="768" spans="1:13" s="50" customFormat="1" ht="23.1" hidden="1" customHeight="1">
      <c r="A768" s="51"/>
      <c r="B768" s="52" t="s">
        <v>537</v>
      </c>
      <c r="C768" s="53" t="s">
        <v>993</v>
      </c>
      <c r="D768" s="58">
        <v>198000</v>
      </c>
      <c r="E768" s="34">
        <v>186792.45</v>
      </c>
      <c r="F768" s="59">
        <v>11207.55</v>
      </c>
      <c r="G768" s="56">
        <f t="shared" si="128"/>
        <v>6.0000016060606301E-2</v>
      </c>
      <c r="H768" s="57">
        <v>43433</v>
      </c>
      <c r="I768" s="57">
        <v>43434</v>
      </c>
      <c r="J768" s="45"/>
      <c r="K768" s="60" t="s">
        <v>911</v>
      </c>
      <c r="L768" s="60" t="s">
        <v>912</v>
      </c>
      <c r="M768" s="62">
        <f t="shared" ca="1" si="129"/>
        <v>795</v>
      </c>
    </row>
    <row r="769" spans="1:13" s="50" customFormat="1" ht="23.1" hidden="1" customHeight="1">
      <c r="A769" s="51"/>
      <c r="B769" s="52" t="s">
        <v>325</v>
      </c>
      <c r="C769" s="53" t="s">
        <v>994</v>
      </c>
      <c r="D769" s="34">
        <v>3510272.95</v>
      </c>
      <c r="E769" s="34">
        <v>3191157.23</v>
      </c>
      <c r="F769" s="59">
        <v>319115.71999999997</v>
      </c>
      <c r="G769" s="56">
        <f t="shared" si="128"/>
        <v>9.99999990599022E-2</v>
      </c>
      <c r="H769" s="57">
        <v>43432</v>
      </c>
      <c r="I769" s="57">
        <v>43437</v>
      </c>
      <c r="J769" s="45"/>
      <c r="K769" s="60" t="s">
        <v>911</v>
      </c>
      <c r="L769" s="60" t="s">
        <v>912</v>
      </c>
      <c r="M769" s="62">
        <f t="shared" ca="1" si="129"/>
        <v>796</v>
      </c>
    </row>
    <row r="770" spans="1:13" s="50" customFormat="1" ht="23.1" hidden="1" customHeight="1">
      <c r="A770" s="51"/>
      <c r="B770" s="52" t="s">
        <v>255</v>
      </c>
      <c r="C770" s="53" t="s">
        <v>995</v>
      </c>
      <c r="D770" s="54">
        <v>3946.21</v>
      </c>
      <c r="E770" s="54">
        <v>3722.84</v>
      </c>
      <c r="F770" s="59">
        <v>223.37</v>
      </c>
      <c r="G770" s="56">
        <f t="shared" si="128"/>
        <v>5.9999892555146102E-2</v>
      </c>
      <c r="H770" s="57">
        <v>43790</v>
      </c>
      <c r="I770" s="57">
        <v>43802</v>
      </c>
      <c r="J770" s="45" t="s">
        <v>16</v>
      </c>
      <c r="K770" s="60" t="s">
        <v>938</v>
      </c>
      <c r="L770" s="60" t="s">
        <v>939</v>
      </c>
      <c r="M770" s="62"/>
    </row>
    <row r="771" spans="1:13" s="50" customFormat="1" ht="23.1" hidden="1" customHeight="1">
      <c r="A771" s="51"/>
      <c r="B771" s="52" t="s">
        <v>325</v>
      </c>
      <c r="C771" s="53" t="s">
        <v>996</v>
      </c>
      <c r="D771" s="34">
        <v>4379492</v>
      </c>
      <c r="E771" s="34">
        <v>3981356.36</v>
      </c>
      <c r="F771" s="59">
        <v>398135.64</v>
      </c>
      <c r="G771" s="56">
        <f t="shared" si="128"/>
        <v>0.100000001004683</v>
      </c>
      <c r="H771" s="57">
        <v>43445</v>
      </c>
      <c r="I771" s="57">
        <v>43446</v>
      </c>
      <c r="J771" s="45"/>
      <c r="K771" s="60" t="s">
        <v>911</v>
      </c>
      <c r="L771" s="60" t="s">
        <v>912</v>
      </c>
      <c r="M771" s="62">
        <f t="shared" ref="M771:M786" ca="1" si="130">DATE(YEAR(NOW()),MONTH(NOW()),DAY(NOW()))-H771</f>
        <v>783</v>
      </c>
    </row>
    <row r="772" spans="1:13" s="50" customFormat="1" ht="23.1" hidden="1" customHeight="1">
      <c r="A772" s="51"/>
      <c r="B772" s="52" t="s">
        <v>567</v>
      </c>
      <c r="C772" s="53" t="s">
        <v>997</v>
      </c>
      <c r="D772" s="54">
        <v>8400</v>
      </c>
      <c r="E772" s="54">
        <v>7924.53</v>
      </c>
      <c r="F772" s="59">
        <v>475.47</v>
      </c>
      <c r="G772" s="56">
        <f t="shared" si="128"/>
        <v>5.9999772857191498E-2</v>
      </c>
      <c r="H772" s="57">
        <v>43438</v>
      </c>
      <c r="I772" s="57">
        <v>43446</v>
      </c>
      <c r="J772" s="45" t="s">
        <v>16</v>
      </c>
      <c r="K772" s="60" t="s">
        <v>938</v>
      </c>
      <c r="L772" s="60" t="s">
        <v>939</v>
      </c>
      <c r="M772" s="62">
        <f t="shared" ca="1" si="130"/>
        <v>790</v>
      </c>
    </row>
    <row r="773" spans="1:13" s="50" customFormat="1" ht="23.1" hidden="1" customHeight="1">
      <c r="A773" s="51"/>
      <c r="B773" s="52" t="s">
        <v>537</v>
      </c>
      <c r="C773" s="53" t="s">
        <v>998</v>
      </c>
      <c r="D773" s="58">
        <v>198000</v>
      </c>
      <c r="E773" s="34">
        <v>186792.45</v>
      </c>
      <c r="F773" s="59">
        <v>11207.55</v>
      </c>
      <c r="G773" s="56">
        <f t="shared" si="128"/>
        <v>6.0000016060606301E-2</v>
      </c>
      <c r="H773" s="57">
        <v>43446</v>
      </c>
      <c r="I773" s="57">
        <v>43448</v>
      </c>
      <c r="J773" s="45"/>
      <c r="K773" s="60" t="s">
        <v>911</v>
      </c>
      <c r="L773" s="60" t="s">
        <v>912</v>
      </c>
      <c r="M773" s="62">
        <f t="shared" ca="1" si="130"/>
        <v>782</v>
      </c>
    </row>
    <row r="774" spans="1:13" s="50" customFormat="1" ht="23.1" hidden="1" customHeight="1">
      <c r="A774" s="51"/>
      <c r="B774" s="52" t="s">
        <v>803</v>
      </c>
      <c r="C774" s="53" t="s">
        <v>999</v>
      </c>
      <c r="D774" s="34">
        <v>13507.5</v>
      </c>
      <c r="E774" s="34">
        <v>13114.08</v>
      </c>
      <c r="F774" s="59">
        <v>393.42</v>
      </c>
      <c r="G774" s="56">
        <f t="shared" ref="G774:G785" si="131">F774/E774</f>
        <v>2.99998169905933E-2</v>
      </c>
      <c r="H774" s="57">
        <v>43444</v>
      </c>
      <c r="I774" s="57">
        <v>43448</v>
      </c>
      <c r="J774" s="45"/>
      <c r="K774" s="60" t="s">
        <v>911</v>
      </c>
      <c r="L774" s="60" t="s">
        <v>912</v>
      </c>
      <c r="M774" s="62">
        <f t="shared" ca="1" si="130"/>
        <v>784</v>
      </c>
    </row>
    <row r="775" spans="1:13" s="50" customFormat="1" ht="23.1" hidden="1" customHeight="1">
      <c r="A775" s="51"/>
      <c r="B775" s="52" t="s">
        <v>325</v>
      </c>
      <c r="C775" s="53" t="s">
        <v>1000</v>
      </c>
      <c r="D775" s="34">
        <v>7362000</v>
      </c>
      <c r="E775" s="34">
        <v>6692727.2699999996</v>
      </c>
      <c r="F775" s="59">
        <v>669272.73</v>
      </c>
      <c r="G775" s="56">
        <f t="shared" si="131"/>
        <v>0.100000000448248</v>
      </c>
      <c r="H775" s="57">
        <v>43451</v>
      </c>
      <c r="I775" s="57">
        <v>43451</v>
      </c>
      <c r="J775" s="45"/>
      <c r="K775" s="60" t="s">
        <v>911</v>
      </c>
      <c r="L775" s="60" t="s">
        <v>912</v>
      </c>
      <c r="M775" s="62">
        <f t="shared" ca="1" si="130"/>
        <v>777</v>
      </c>
    </row>
    <row r="776" spans="1:13" s="50" customFormat="1" ht="23.1" hidden="1" customHeight="1">
      <c r="A776" s="51"/>
      <c r="B776" s="52" t="s">
        <v>325</v>
      </c>
      <c r="C776" s="53" t="s">
        <v>1001</v>
      </c>
      <c r="D776" s="34">
        <v>321066.31</v>
      </c>
      <c r="E776" s="34">
        <v>291878.46000000002</v>
      </c>
      <c r="F776" s="59">
        <v>29187.85</v>
      </c>
      <c r="G776" s="56">
        <f t="shared" si="131"/>
        <v>0.10000001370433401</v>
      </c>
      <c r="H776" s="57">
        <v>43451</v>
      </c>
      <c r="I776" s="57">
        <v>43451</v>
      </c>
      <c r="J776" s="45"/>
      <c r="K776" s="60" t="s">
        <v>911</v>
      </c>
      <c r="L776" s="60" t="s">
        <v>912</v>
      </c>
      <c r="M776" s="62">
        <f t="shared" ca="1" si="130"/>
        <v>777</v>
      </c>
    </row>
    <row r="777" spans="1:13" s="50" customFormat="1" ht="23.1" hidden="1" customHeight="1">
      <c r="A777" s="51"/>
      <c r="B777" s="52" t="s">
        <v>1002</v>
      </c>
      <c r="C777" s="53" t="s">
        <v>1003</v>
      </c>
      <c r="D777" s="54">
        <v>275</v>
      </c>
      <c r="E777" s="54">
        <v>259.43</v>
      </c>
      <c r="F777" s="59">
        <v>15.57</v>
      </c>
      <c r="G777" s="56">
        <f t="shared" si="131"/>
        <v>6.0016189338164397E-2</v>
      </c>
      <c r="H777" s="57">
        <v>43447</v>
      </c>
      <c r="I777" s="57">
        <v>43452</v>
      </c>
      <c r="J777" s="45" t="s">
        <v>16</v>
      </c>
      <c r="K777" s="60" t="s">
        <v>938</v>
      </c>
      <c r="L777" s="60" t="s">
        <v>939</v>
      </c>
      <c r="M777" s="62">
        <f t="shared" ca="1" si="130"/>
        <v>781</v>
      </c>
    </row>
    <row r="778" spans="1:13" s="50" customFormat="1" ht="23.1" hidden="1" customHeight="1">
      <c r="A778" s="51"/>
      <c r="B778" s="52" t="s">
        <v>1002</v>
      </c>
      <c r="C778" s="53" t="s">
        <v>1004</v>
      </c>
      <c r="D778" s="54">
        <v>275</v>
      </c>
      <c r="E778" s="54">
        <v>259.43</v>
      </c>
      <c r="F778" s="59">
        <v>15.57</v>
      </c>
      <c r="G778" s="56">
        <f t="shared" si="131"/>
        <v>6.0016189338164397E-2</v>
      </c>
      <c r="H778" s="57">
        <v>43447</v>
      </c>
      <c r="I778" s="57">
        <v>43452</v>
      </c>
      <c r="J778" s="45" t="s">
        <v>16</v>
      </c>
      <c r="K778" s="60" t="s">
        <v>938</v>
      </c>
      <c r="L778" s="60" t="s">
        <v>939</v>
      </c>
      <c r="M778" s="62">
        <f t="shared" ca="1" si="130"/>
        <v>781</v>
      </c>
    </row>
    <row r="779" spans="1:13" s="50" customFormat="1" ht="23.1" hidden="1" customHeight="1">
      <c r="A779" s="51"/>
      <c r="B779" s="52" t="s">
        <v>1005</v>
      </c>
      <c r="C779" s="53" t="s">
        <v>1006</v>
      </c>
      <c r="D779" s="58">
        <v>3675</v>
      </c>
      <c r="E779" s="34">
        <v>3466.98</v>
      </c>
      <c r="F779" s="59">
        <v>208.02</v>
      </c>
      <c r="G779" s="56">
        <f t="shared" si="131"/>
        <v>6.0000346122561998E-2</v>
      </c>
      <c r="H779" s="57">
        <v>43445</v>
      </c>
      <c r="I779" s="57">
        <v>43452</v>
      </c>
      <c r="J779" s="45"/>
      <c r="K779" s="60" t="s">
        <v>911</v>
      </c>
      <c r="L779" s="60" t="s">
        <v>912</v>
      </c>
      <c r="M779" s="62">
        <f t="shared" ca="1" si="130"/>
        <v>783</v>
      </c>
    </row>
    <row r="780" spans="1:13" s="50" customFormat="1" ht="23.1" hidden="1" customHeight="1">
      <c r="A780" s="51"/>
      <c r="B780" s="52" t="s">
        <v>1005</v>
      </c>
      <c r="C780" s="53" t="s">
        <v>1007</v>
      </c>
      <c r="D780" s="58">
        <v>5082</v>
      </c>
      <c r="E780" s="34">
        <v>4794.34</v>
      </c>
      <c r="F780" s="59">
        <v>287.66000000000003</v>
      </c>
      <c r="G780" s="56">
        <f t="shared" si="131"/>
        <v>5.99999165682868E-2</v>
      </c>
      <c r="H780" s="57">
        <v>43445</v>
      </c>
      <c r="I780" s="57">
        <v>43452</v>
      </c>
      <c r="J780" s="45"/>
      <c r="K780" s="60" t="s">
        <v>911</v>
      </c>
      <c r="L780" s="60" t="s">
        <v>912</v>
      </c>
      <c r="M780" s="62">
        <f t="shared" ca="1" si="130"/>
        <v>783</v>
      </c>
    </row>
    <row r="781" spans="1:13" s="50" customFormat="1" ht="23.1" hidden="1" customHeight="1">
      <c r="A781" s="51"/>
      <c r="B781" s="52" t="s">
        <v>325</v>
      </c>
      <c r="C781" s="53" t="s">
        <v>1008</v>
      </c>
      <c r="D781" s="160">
        <v>819322</v>
      </c>
      <c r="E781" s="34">
        <v>744838.18</v>
      </c>
      <c r="F781" s="59">
        <v>74483.820000000007</v>
      </c>
      <c r="G781" s="56">
        <f t="shared" si="131"/>
        <v>0.100000002685147</v>
      </c>
      <c r="H781" s="57">
        <v>43452</v>
      </c>
      <c r="I781" s="57">
        <v>43454</v>
      </c>
      <c r="J781" s="45"/>
      <c r="K781" s="60" t="s">
        <v>911</v>
      </c>
      <c r="L781" s="60" t="s">
        <v>912</v>
      </c>
      <c r="M781" s="62">
        <f t="shared" ca="1" si="130"/>
        <v>776</v>
      </c>
    </row>
    <row r="782" spans="1:13" s="50" customFormat="1" ht="23.1" hidden="1" customHeight="1">
      <c r="A782" s="51"/>
      <c r="B782" s="52" t="s">
        <v>325</v>
      </c>
      <c r="C782" s="53" t="s">
        <v>1009</v>
      </c>
      <c r="D782" s="160">
        <v>819322</v>
      </c>
      <c r="E782" s="34">
        <v>744838.18</v>
      </c>
      <c r="F782" s="59">
        <v>74483.820000000007</v>
      </c>
      <c r="G782" s="56">
        <f t="shared" si="131"/>
        <v>0.100000002685147</v>
      </c>
      <c r="H782" s="57">
        <v>43452</v>
      </c>
      <c r="I782" s="57">
        <v>43454</v>
      </c>
      <c r="J782" s="45"/>
      <c r="K782" s="60" t="s">
        <v>911</v>
      </c>
      <c r="L782" s="60" t="s">
        <v>912</v>
      </c>
      <c r="M782" s="62">
        <f t="shared" ca="1" si="130"/>
        <v>776</v>
      </c>
    </row>
    <row r="783" spans="1:13" s="50" customFormat="1" ht="23.1" hidden="1" customHeight="1">
      <c r="A783" s="51"/>
      <c r="B783" s="52" t="s">
        <v>958</v>
      </c>
      <c r="C783" s="53" t="s">
        <v>1010</v>
      </c>
      <c r="D783" s="34">
        <v>98360.54</v>
      </c>
      <c r="E783" s="54">
        <v>84793.56</v>
      </c>
      <c r="F783" s="59">
        <v>13566.98</v>
      </c>
      <c r="G783" s="56">
        <f t="shared" si="131"/>
        <v>0.160000122650824</v>
      </c>
      <c r="H783" s="57">
        <v>43455</v>
      </c>
      <c r="I783" s="57">
        <v>43460</v>
      </c>
      <c r="J783" s="45"/>
      <c r="K783" s="60" t="s">
        <v>911</v>
      </c>
      <c r="L783" s="60" t="s">
        <v>912</v>
      </c>
      <c r="M783" s="62">
        <f t="shared" ca="1" si="130"/>
        <v>773</v>
      </c>
    </row>
    <row r="784" spans="1:13" s="50" customFormat="1" ht="23.1" hidden="1" customHeight="1">
      <c r="A784" s="51"/>
      <c r="B784" s="52" t="s">
        <v>958</v>
      </c>
      <c r="C784" s="53" t="s">
        <v>1011</v>
      </c>
      <c r="D784" s="34">
        <v>77057.69</v>
      </c>
      <c r="E784" s="54">
        <v>66429.039999999994</v>
      </c>
      <c r="F784" s="59">
        <v>10628.65</v>
      </c>
      <c r="G784" s="56">
        <f t="shared" si="131"/>
        <v>0.16000005419316601</v>
      </c>
      <c r="H784" s="57">
        <v>43455</v>
      </c>
      <c r="I784" s="57">
        <v>43460</v>
      </c>
      <c r="J784" s="45"/>
      <c r="K784" s="60" t="s">
        <v>911</v>
      </c>
      <c r="L784" s="60" t="s">
        <v>912</v>
      </c>
      <c r="M784" s="62">
        <f t="shared" ca="1" si="130"/>
        <v>773</v>
      </c>
    </row>
    <row r="785" spans="1:13" s="50" customFormat="1" ht="23.1" hidden="1" customHeight="1">
      <c r="A785" s="51"/>
      <c r="B785" s="52" t="s">
        <v>958</v>
      </c>
      <c r="C785" s="53" t="s">
        <v>1012</v>
      </c>
      <c r="D785" s="34">
        <v>79310.53</v>
      </c>
      <c r="E785" s="54">
        <v>68371.149999999994</v>
      </c>
      <c r="F785" s="59">
        <v>10939.38</v>
      </c>
      <c r="G785" s="56">
        <f t="shared" si="131"/>
        <v>0.159999941495792</v>
      </c>
      <c r="H785" s="57">
        <v>43455</v>
      </c>
      <c r="I785" s="57">
        <v>43460</v>
      </c>
      <c r="J785" s="45"/>
      <c r="K785" s="60" t="s">
        <v>911</v>
      </c>
      <c r="L785" s="60" t="s">
        <v>912</v>
      </c>
      <c r="M785" s="62">
        <f t="shared" ca="1" si="130"/>
        <v>773</v>
      </c>
    </row>
    <row r="786" spans="1:13" s="50" customFormat="1" ht="23.1" hidden="1" customHeight="1">
      <c r="A786" s="51"/>
      <c r="B786" s="52" t="s">
        <v>958</v>
      </c>
      <c r="C786" s="53" t="s">
        <v>1013</v>
      </c>
      <c r="D786" s="34">
        <v>97840.46</v>
      </c>
      <c r="E786" s="54">
        <v>84345.22</v>
      </c>
      <c r="F786" s="59">
        <v>13495.24</v>
      </c>
      <c r="G786" s="56">
        <f t="shared" ref="G786:G795" si="132">F786/E786</f>
        <v>0.16000005690897501</v>
      </c>
      <c r="H786" s="57">
        <v>43455</v>
      </c>
      <c r="I786" s="57">
        <v>43460</v>
      </c>
      <c r="J786" s="45"/>
      <c r="K786" s="60" t="s">
        <v>911</v>
      </c>
      <c r="L786" s="60" t="s">
        <v>912</v>
      </c>
      <c r="M786" s="62">
        <f t="shared" ca="1" si="130"/>
        <v>773</v>
      </c>
    </row>
    <row r="787" spans="1:13" s="50" customFormat="1" ht="23.1" hidden="1" customHeight="1">
      <c r="A787" s="51"/>
      <c r="B787" s="52" t="s">
        <v>958</v>
      </c>
      <c r="C787" s="53" t="s">
        <v>1014</v>
      </c>
      <c r="D787" s="34">
        <v>113680.78</v>
      </c>
      <c r="E787" s="54">
        <v>98000.67</v>
      </c>
      <c r="F787" s="59">
        <v>15680.11</v>
      </c>
      <c r="G787" s="56">
        <f t="shared" si="132"/>
        <v>0.16000002857123299</v>
      </c>
      <c r="H787" s="57">
        <v>43455</v>
      </c>
      <c r="I787" s="57">
        <v>43460</v>
      </c>
      <c r="J787" s="45"/>
      <c r="K787" s="60" t="s">
        <v>911</v>
      </c>
      <c r="L787" s="60" t="s">
        <v>912</v>
      </c>
      <c r="M787" s="62">
        <f t="shared" ref="M787:M796" ca="1" si="133">DATE(YEAR(NOW()),MONTH(NOW()),DAY(NOW()))-H787</f>
        <v>773</v>
      </c>
    </row>
    <row r="788" spans="1:13" s="50" customFormat="1" ht="23.1" hidden="1" customHeight="1">
      <c r="A788" s="51"/>
      <c r="B788" s="52" t="s">
        <v>958</v>
      </c>
      <c r="C788" s="53" t="s">
        <v>1015</v>
      </c>
      <c r="D788" s="34">
        <v>99067.71</v>
      </c>
      <c r="E788" s="54">
        <v>85403.199999999997</v>
      </c>
      <c r="F788" s="59">
        <v>13664.51</v>
      </c>
      <c r="G788" s="56">
        <f t="shared" si="132"/>
        <v>0.159999976581674</v>
      </c>
      <c r="H788" s="57">
        <v>43455</v>
      </c>
      <c r="I788" s="57">
        <v>43460</v>
      </c>
      <c r="J788" s="45"/>
      <c r="K788" s="60" t="s">
        <v>911</v>
      </c>
      <c r="L788" s="60" t="s">
        <v>912</v>
      </c>
      <c r="M788" s="62">
        <f t="shared" ca="1" si="133"/>
        <v>773</v>
      </c>
    </row>
    <row r="789" spans="1:13" s="50" customFormat="1" ht="23.1" hidden="1" customHeight="1">
      <c r="A789" s="51"/>
      <c r="B789" s="52" t="s">
        <v>958</v>
      </c>
      <c r="C789" s="53" t="s">
        <v>1016</v>
      </c>
      <c r="D789" s="34">
        <v>114213.12</v>
      </c>
      <c r="E789" s="54">
        <v>98459.59</v>
      </c>
      <c r="F789" s="59">
        <v>15753.53</v>
      </c>
      <c r="G789" s="56">
        <f t="shared" si="132"/>
        <v>0.15999995531161601</v>
      </c>
      <c r="H789" s="57">
        <v>43455</v>
      </c>
      <c r="I789" s="57">
        <v>43460</v>
      </c>
      <c r="J789" s="45"/>
      <c r="K789" s="60" t="s">
        <v>911</v>
      </c>
      <c r="L789" s="60" t="s">
        <v>912</v>
      </c>
      <c r="M789" s="62">
        <f t="shared" ca="1" si="133"/>
        <v>773</v>
      </c>
    </row>
    <row r="790" spans="1:13" s="50" customFormat="1" ht="23.1" hidden="1" customHeight="1">
      <c r="A790" s="51"/>
      <c r="B790" s="52" t="s">
        <v>958</v>
      </c>
      <c r="C790" s="53" t="s">
        <v>1017</v>
      </c>
      <c r="D790" s="34">
        <v>91716.83</v>
      </c>
      <c r="E790" s="54">
        <v>79066.23</v>
      </c>
      <c r="F790" s="59">
        <v>12650.6</v>
      </c>
      <c r="G790" s="56">
        <f t="shared" si="132"/>
        <v>0.16000004047239899</v>
      </c>
      <c r="H790" s="57">
        <v>43455</v>
      </c>
      <c r="I790" s="57">
        <v>43460</v>
      </c>
      <c r="J790" s="45"/>
      <c r="K790" s="60" t="s">
        <v>911</v>
      </c>
      <c r="L790" s="60" t="s">
        <v>912</v>
      </c>
      <c r="M790" s="62">
        <f t="shared" ca="1" si="133"/>
        <v>773</v>
      </c>
    </row>
    <row r="791" spans="1:13" s="50" customFormat="1" ht="23.1" hidden="1" customHeight="1">
      <c r="A791" s="51"/>
      <c r="B791" s="52" t="s">
        <v>958</v>
      </c>
      <c r="C791" s="53" t="s">
        <v>1018</v>
      </c>
      <c r="D791" s="34">
        <v>108620.65</v>
      </c>
      <c r="E791" s="54">
        <v>93638.49</v>
      </c>
      <c r="F791" s="59">
        <v>14982.16</v>
      </c>
      <c r="G791" s="56">
        <f t="shared" si="132"/>
        <v>0.16000001708699099</v>
      </c>
      <c r="H791" s="57">
        <v>43455</v>
      </c>
      <c r="I791" s="57">
        <v>43460</v>
      </c>
      <c r="J791" s="45"/>
      <c r="K791" s="60" t="s">
        <v>911</v>
      </c>
      <c r="L791" s="60" t="s">
        <v>912</v>
      </c>
      <c r="M791" s="62">
        <f t="shared" ca="1" si="133"/>
        <v>773</v>
      </c>
    </row>
    <row r="792" spans="1:13" s="50" customFormat="1" ht="23.1" hidden="1" customHeight="1">
      <c r="A792" s="51"/>
      <c r="B792" s="52" t="s">
        <v>958</v>
      </c>
      <c r="C792" s="53" t="s">
        <v>1019</v>
      </c>
      <c r="D792" s="34">
        <v>111366.22</v>
      </c>
      <c r="E792" s="54">
        <v>96005.36</v>
      </c>
      <c r="F792" s="59">
        <v>15360.86</v>
      </c>
      <c r="G792" s="56">
        <f t="shared" si="132"/>
        <v>0.160000024998604</v>
      </c>
      <c r="H792" s="57">
        <v>43455</v>
      </c>
      <c r="I792" s="57">
        <v>43460</v>
      </c>
      <c r="J792" s="45"/>
      <c r="K792" s="60" t="s">
        <v>911</v>
      </c>
      <c r="L792" s="60" t="s">
        <v>912</v>
      </c>
      <c r="M792" s="62">
        <f t="shared" ca="1" si="133"/>
        <v>773</v>
      </c>
    </row>
    <row r="793" spans="1:13" s="50" customFormat="1" ht="23.1" hidden="1" customHeight="1">
      <c r="A793" s="51"/>
      <c r="B793" s="52" t="s">
        <v>958</v>
      </c>
      <c r="C793" s="53" t="s">
        <v>1020</v>
      </c>
      <c r="D793" s="34">
        <v>104756.02</v>
      </c>
      <c r="E793" s="54">
        <v>90306.92</v>
      </c>
      <c r="F793" s="59">
        <v>14449.1</v>
      </c>
      <c r="G793" s="56">
        <f t="shared" si="132"/>
        <v>0.159999920271891</v>
      </c>
      <c r="H793" s="57">
        <v>43455</v>
      </c>
      <c r="I793" s="57">
        <v>43460</v>
      </c>
      <c r="J793" s="45"/>
      <c r="K793" s="60" t="s">
        <v>911</v>
      </c>
      <c r="L793" s="60" t="s">
        <v>912</v>
      </c>
      <c r="M793" s="62">
        <f t="shared" ca="1" si="133"/>
        <v>773</v>
      </c>
    </row>
    <row r="794" spans="1:13" s="50" customFormat="1" ht="23.1" hidden="1" customHeight="1">
      <c r="A794" s="51"/>
      <c r="B794" s="52" t="s">
        <v>958</v>
      </c>
      <c r="C794" s="53" t="s">
        <v>1021</v>
      </c>
      <c r="D794" s="34">
        <v>106300.6</v>
      </c>
      <c r="E794" s="54">
        <v>91638.45</v>
      </c>
      <c r="F794" s="59">
        <v>14662.15</v>
      </c>
      <c r="G794" s="56">
        <f t="shared" si="132"/>
        <v>0.1599999781751</v>
      </c>
      <c r="H794" s="57">
        <v>43455</v>
      </c>
      <c r="I794" s="57">
        <v>43460</v>
      </c>
      <c r="J794" s="45"/>
      <c r="K794" s="60" t="s">
        <v>911</v>
      </c>
      <c r="L794" s="60" t="s">
        <v>912</v>
      </c>
      <c r="M794" s="62">
        <f t="shared" ca="1" si="133"/>
        <v>773</v>
      </c>
    </row>
    <row r="795" spans="1:13" s="50" customFormat="1" ht="23.1" hidden="1" customHeight="1">
      <c r="A795" s="51"/>
      <c r="B795" s="52" t="s">
        <v>958</v>
      </c>
      <c r="C795" s="53" t="s">
        <v>1022</v>
      </c>
      <c r="D795" s="34">
        <v>88200</v>
      </c>
      <c r="E795" s="54">
        <v>76034.48</v>
      </c>
      <c r="F795" s="59">
        <v>12165.52</v>
      </c>
      <c r="G795" s="56">
        <f t="shared" si="132"/>
        <v>0.160000042086169</v>
      </c>
      <c r="H795" s="57">
        <v>43455</v>
      </c>
      <c r="I795" s="57">
        <v>43460</v>
      </c>
      <c r="J795" s="45"/>
      <c r="K795" s="60" t="s">
        <v>911</v>
      </c>
      <c r="L795" s="60" t="s">
        <v>912</v>
      </c>
      <c r="M795" s="62">
        <f t="shared" ca="1" si="133"/>
        <v>773</v>
      </c>
    </row>
    <row r="796" spans="1:13" s="50" customFormat="1" ht="23.1" hidden="1" customHeight="1">
      <c r="A796" s="51"/>
      <c r="B796" s="52" t="s">
        <v>958</v>
      </c>
      <c r="C796" s="53" t="s">
        <v>1023</v>
      </c>
      <c r="D796" s="34">
        <v>88200</v>
      </c>
      <c r="E796" s="54">
        <v>76034.48</v>
      </c>
      <c r="F796" s="59">
        <v>12165.52</v>
      </c>
      <c r="G796" s="56">
        <f t="shared" ref="G796:G808" si="134">F796/E796</f>
        <v>0.160000042086169</v>
      </c>
      <c r="H796" s="57">
        <v>43455</v>
      </c>
      <c r="I796" s="57">
        <v>43460</v>
      </c>
      <c r="J796" s="45"/>
      <c r="K796" s="60" t="s">
        <v>911</v>
      </c>
      <c r="L796" s="60" t="s">
        <v>912</v>
      </c>
      <c r="M796" s="62">
        <f t="shared" ca="1" si="133"/>
        <v>773</v>
      </c>
    </row>
    <row r="797" spans="1:13" s="50" customFormat="1" ht="23.1" hidden="1" customHeight="1">
      <c r="A797" s="51"/>
      <c r="B797" s="52" t="s">
        <v>958</v>
      </c>
      <c r="C797" s="53" t="s">
        <v>1024</v>
      </c>
      <c r="D797" s="34">
        <v>88200</v>
      </c>
      <c r="E797" s="54">
        <v>76034.48</v>
      </c>
      <c r="F797" s="59">
        <v>12165.52</v>
      </c>
      <c r="G797" s="56">
        <f t="shared" si="134"/>
        <v>0.160000042086169</v>
      </c>
      <c r="H797" s="57">
        <v>43455</v>
      </c>
      <c r="I797" s="57">
        <v>43460</v>
      </c>
      <c r="J797" s="45"/>
      <c r="K797" s="60" t="s">
        <v>911</v>
      </c>
      <c r="L797" s="60" t="s">
        <v>912</v>
      </c>
      <c r="M797" s="62">
        <f t="shared" ref="M797:M815" ca="1" si="135">DATE(YEAR(NOW()),MONTH(NOW()),DAY(NOW()))-H797</f>
        <v>773</v>
      </c>
    </row>
    <row r="798" spans="1:13" s="50" customFormat="1" ht="23.1" hidden="1" customHeight="1">
      <c r="A798" s="51"/>
      <c r="B798" s="52" t="s">
        <v>958</v>
      </c>
      <c r="C798" s="53" t="s">
        <v>1025</v>
      </c>
      <c r="D798" s="34">
        <v>88200</v>
      </c>
      <c r="E798" s="54">
        <v>76034.48</v>
      </c>
      <c r="F798" s="59">
        <v>12165.52</v>
      </c>
      <c r="G798" s="56">
        <f t="shared" si="134"/>
        <v>0.160000042086169</v>
      </c>
      <c r="H798" s="57">
        <v>43455</v>
      </c>
      <c r="I798" s="57">
        <v>43460</v>
      </c>
      <c r="J798" s="45"/>
      <c r="K798" s="60" t="s">
        <v>911</v>
      </c>
      <c r="L798" s="60" t="s">
        <v>912</v>
      </c>
      <c r="M798" s="62">
        <f t="shared" ca="1" si="135"/>
        <v>773</v>
      </c>
    </row>
    <row r="799" spans="1:13" s="50" customFormat="1" ht="23.1" hidden="1" customHeight="1">
      <c r="A799" s="51"/>
      <c r="B799" s="52" t="s">
        <v>958</v>
      </c>
      <c r="C799" s="53" t="s">
        <v>1026</v>
      </c>
      <c r="D799" s="34">
        <v>88200</v>
      </c>
      <c r="E799" s="54">
        <v>76034.48</v>
      </c>
      <c r="F799" s="59">
        <v>12165.52</v>
      </c>
      <c r="G799" s="56">
        <f t="shared" si="134"/>
        <v>0.160000042086169</v>
      </c>
      <c r="H799" s="57">
        <v>43455</v>
      </c>
      <c r="I799" s="57">
        <v>43460</v>
      </c>
      <c r="J799" s="45"/>
      <c r="K799" s="60" t="s">
        <v>911</v>
      </c>
      <c r="L799" s="60" t="s">
        <v>912</v>
      </c>
      <c r="M799" s="62">
        <f t="shared" ca="1" si="135"/>
        <v>773</v>
      </c>
    </row>
    <row r="800" spans="1:13" s="50" customFormat="1" ht="23.1" hidden="1" customHeight="1">
      <c r="A800" s="51"/>
      <c r="B800" s="52" t="s">
        <v>958</v>
      </c>
      <c r="C800" s="53" t="s">
        <v>1027</v>
      </c>
      <c r="D800" s="34">
        <v>88200</v>
      </c>
      <c r="E800" s="54">
        <v>76034.48</v>
      </c>
      <c r="F800" s="59">
        <v>12165.52</v>
      </c>
      <c r="G800" s="56">
        <f t="shared" si="134"/>
        <v>0.160000042086169</v>
      </c>
      <c r="H800" s="57">
        <v>43455</v>
      </c>
      <c r="I800" s="57">
        <v>43460</v>
      </c>
      <c r="J800" s="45"/>
      <c r="K800" s="60" t="s">
        <v>911</v>
      </c>
      <c r="L800" s="60" t="s">
        <v>912</v>
      </c>
      <c r="M800" s="62">
        <f t="shared" ca="1" si="135"/>
        <v>773</v>
      </c>
    </row>
    <row r="801" spans="1:13" s="50" customFormat="1" ht="23.1" hidden="1" customHeight="1">
      <c r="A801" s="51"/>
      <c r="B801" s="52" t="s">
        <v>958</v>
      </c>
      <c r="C801" s="53" t="s">
        <v>1028</v>
      </c>
      <c r="D801" s="34">
        <v>88200</v>
      </c>
      <c r="E801" s="54">
        <v>76034.48</v>
      </c>
      <c r="F801" s="59">
        <v>12165.52</v>
      </c>
      <c r="G801" s="56">
        <f t="shared" si="134"/>
        <v>0.160000042086169</v>
      </c>
      <c r="H801" s="57">
        <v>43455</v>
      </c>
      <c r="I801" s="57">
        <v>43460</v>
      </c>
      <c r="J801" s="45"/>
      <c r="K801" s="60" t="s">
        <v>911</v>
      </c>
      <c r="L801" s="60" t="s">
        <v>912</v>
      </c>
      <c r="M801" s="62">
        <f t="shared" ca="1" si="135"/>
        <v>773</v>
      </c>
    </row>
    <row r="802" spans="1:13" s="50" customFormat="1" ht="23.1" hidden="1" customHeight="1">
      <c r="A802" s="51"/>
      <c r="B802" s="52" t="s">
        <v>325</v>
      </c>
      <c r="C802" s="53" t="s">
        <v>1029</v>
      </c>
      <c r="D802" s="160">
        <v>716278.86</v>
      </c>
      <c r="E802" s="54">
        <v>651162.6</v>
      </c>
      <c r="F802" s="59">
        <v>65116.26</v>
      </c>
      <c r="G802" s="56">
        <f t="shared" si="134"/>
        <v>0.1</v>
      </c>
      <c r="H802" s="57">
        <v>43445</v>
      </c>
      <c r="I802" s="57">
        <v>43460</v>
      </c>
      <c r="J802" s="45"/>
      <c r="K802" s="60" t="s">
        <v>911</v>
      </c>
      <c r="L802" s="60" t="s">
        <v>912</v>
      </c>
      <c r="M802" s="62">
        <f t="shared" ca="1" si="135"/>
        <v>783</v>
      </c>
    </row>
    <row r="803" spans="1:13" s="50" customFormat="1" ht="23.1" hidden="1" customHeight="1">
      <c r="A803" s="51"/>
      <c r="B803" s="52" t="s">
        <v>1030</v>
      </c>
      <c r="C803" s="53" t="s">
        <v>1031</v>
      </c>
      <c r="D803" s="34">
        <v>109796.4</v>
      </c>
      <c r="E803" s="54">
        <v>94652.07</v>
      </c>
      <c r="F803" s="59">
        <v>15144.33</v>
      </c>
      <c r="G803" s="56">
        <f t="shared" si="134"/>
        <v>0.159999987321989</v>
      </c>
      <c r="H803" s="57">
        <v>43459</v>
      </c>
      <c r="I803" s="57">
        <v>43460</v>
      </c>
      <c r="J803" s="45"/>
      <c r="K803" s="60" t="s">
        <v>911</v>
      </c>
      <c r="L803" s="60" t="s">
        <v>912</v>
      </c>
      <c r="M803" s="62">
        <f t="shared" ca="1" si="135"/>
        <v>769</v>
      </c>
    </row>
    <row r="804" spans="1:13" s="50" customFormat="1" ht="23.1" hidden="1" customHeight="1">
      <c r="A804" s="51"/>
      <c r="B804" s="52" t="s">
        <v>1030</v>
      </c>
      <c r="C804" s="53" t="s">
        <v>1032</v>
      </c>
      <c r="D804" s="34">
        <v>63433.3</v>
      </c>
      <c r="E804" s="54">
        <v>54683.88</v>
      </c>
      <c r="F804" s="59">
        <v>8749.42</v>
      </c>
      <c r="G804" s="56">
        <f t="shared" si="134"/>
        <v>0.15999998537046001</v>
      </c>
      <c r="H804" s="57">
        <v>43459</v>
      </c>
      <c r="I804" s="57">
        <v>43460</v>
      </c>
      <c r="J804" s="45"/>
      <c r="K804" s="60" t="s">
        <v>911</v>
      </c>
      <c r="L804" s="60" t="s">
        <v>912</v>
      </c>
      <c r="M804" s="62">
        <f t="shared" ca="1" si="135"/>
        <v>769</v>
      </c>
    </row>
    <row r="805" spans="1:13" s="50" customFormat="1" ht="23.1" hidden="1" customHeight="1">
      <c r="A805" s="51"/>
      <c r="B805" s="52" t="s">
        <v>1030</v>
      </c>
      <c r="C805" s="53" t="s">
        <v>1033</v>
      </c>
      <c r="D805" s="34">
        <v>105331.8</v>
      </c>
      <c r="E805" s="54">
        <v>90803.27</v>
      </c>
      <c r="F805" s="59">
        <v>14528.53</v>
      </c>
      <c r="G805" s="56">
        <f t="shared" si="134"/>
        <v>0.160000074887171</v>
      </c>
      <c r="H805" s="57">
        <v>43459</v>
      </c>
      <c r="I805" s="57">
        <v>43460</v>
      </c>
      <c r="J805" s="45"/>
      <c r="K805" s="60" t="s">
        <v>911</v>
      </c>
      <c r="L805" s="60" t="s">
        <v>912</v>
      </c>
      <c r="M805" s="62">
        <f t="shared" ca="1" si="135"/>
        <v>769</v>
      </c>
    </row>
    <row r="806" spans="1:13" s="50" customFormat="1" ht="23.1" hidden="1" customHeight="1">
      <c r="A806" s="51"/>
      <c r="B806" s="52" t="s">
        <v>1030</v>
      </c>
      <c r="C806" s="53" t="s">
        <v>1034</v>
      </c>
      <c r="D806" s="34">
        <v>113787.1</v>
      </c>
      <c r="E806" s="54">
        <v>98092.33</v>
      </c>
      <c r="F806" s="59">
        <v>15694.77</v>
      </c>
      <c r="G806" s="56">
        <f t="shared" si="134"/>
        <v>0.15999997145546399</v>
      </c>
      <c r="H806" s="57">
        <v>43459</v>
      </c>
      <c r="I806" s="57">
        <v>43460</v>
      </c>
      <c r="J806" s="45"/>
      <c r="K806" s="60" t="s">
        <v>911</v>
      </c>
      <c r="L806" s="60" t="s">
        <v>912</v>
      </c>
      <c r="M806" s="62">
        <f t="shared" ca="1" si="135"/>
        <v>769</v>
      </c>
    </row>
    <row r="807" spans="1:13" s="50" customFormat="1" ht="23.1" hidden="1" customHeight="1">
      <c r="A807" s="51"/>
      <c r="B807" s="52" t="s">
        <v>1030</v>
      </c>
      <c r="C807" s="53" t="s">
        <v>1035</v>
      </c>
      <c r="D807" s="34">
        <v>102015.9</v>
      </c>
      <c r="E807" s="54">
        <v>87944.73</v>
      </c>
      <c r="F807" s="59">
        <v>14071.17</v>
      </c>
      <c r="G807" s="56">
        <f t="shared" si="134"/>
        <v>0.16000015009426899</v>
      </c>
      <c r="H807" s="57">
        <v>43459</v>
      </c>
      <c r="I807" s="57">
        <v>43460</v>
      </c>
      <c r="J807" s="45"/>
      <c r="K807" s="60" t="s">
        <v>911</v>
      </c>
      <c r="L807" s="60" t="s">
        <v>912</v>
      </c>
      <c r="M807" s="62">
        <f t="shared" ca="1" si="135"/>
        <v>769</v>
      </c>
    </row>
    <row r="808" spans="1:13" s="50" customFormat="1" ht="23.1" hidden="1" customHeight="1">
      <c r="A808" s="51"/>
      <c r="B808" s="52" t="s">
        <v>325</v>
      </c>
      <c r="C808" s="53" t="s">
        <v>1036</v>
      </c>
      <c r="D808" s="160">
        <v>470417.62</v>
      </c>
      <c r="E808" s="54">
        <v>427652.38</v>
      </c>
      <c r="F808" s="59">
        <v>42765.24</v>
      </c>
      <c r="G808" s="56">
        <f t="shared" si="134"/>
        <v>0.10000000467669599</v>
      </c>
      <c r="H808" s="57">
        <v>43445</v>
      </c>
      <c r="I808" s="57">
        <v>43460</v>
      </c>
      <c r="J808" s="45"/>
      <c r="K808" s="60" t="s">
        <v>911</v>
      </c>
      <c r="L808" s="60" t="s">
        <v>912</v>
      </c>
      <c r="M808" s="62">
        <f t="shared" ca="1" si="135"/>
        <v>783</v>
      </c>
    </row>
    <row r="809" spans="1:13" s="50" customFormat="1" ht="23.1" hidden="1" customHeight="1">
      <c r="A809" s="51"/>
      <c r="B809" s="52" t="s">
        <v>51</v>
      </c>
      <c r="C809" s="53" t="s">
        <v>1037</v>
      </c>
      <c r="D809" s="54">
        <v>28614.080000000002</v>
      </c>
      <c r="E809" s="54">
        <v>24667.31</v>
      </c>
      <c r="F809" s="59">
        <v>3946.77</v>
      </c>
      <c r="G809" s="56">
        <f t="shared" ref="G809:G815" si="136">F809/E809</f>
        <v>0.16000001621579299</v>
      </c>
      <c r="H809" s="57">
        <v>43459</v>
      </c>
      <c r="I809" s="57">
        <v>43461</v>
      </c>
      <c r="J809" s="45" t="s">
        <v>16</v>
      </c>
      <c r="K809" s="60" t="s">
        <v>938</v>
      </c>
      <c r="L809" s="60" t="s">
        <v>939</v>
      </c>
      <c r="M809" s="62">
        <f t="shared" ca="1" si="135"/>
        <v>769</v>
      </c>
    </row>
    <row r="810" spans="1:13" s="50" customFormat="1" ht="23.1" hidden="1" customHeight="1">
      <c r="A810" s="51"/>
      <c r="B810" s="52" t="s">
        <v>325</v>
      </c>
      <c r="C810" s="53" t="s">
        <v>1038</v>
      </c>
      <c r="D810" s="34">
        <v>5678999.9800000004</v>
      </c>
      <c r="E810" s="54">
        <v>5162727.25</v>
      </c>
      <c r="F810" s="59">
        <v>516272.73</v>
      </c>
      <c r="G810" s="56">
        <f t="shared" si="136"/>
        <v>0.10000000096848</v>
      </c>
      <c r="H810" s="57">
        <v>43451</v>
      </c>
      <c r="I810" s="57">
        <v>43461</v>
      </c>
      <c r="J810" s="45"/>
      <c r="K810" s="60" t="s">
        <v>911</v>
      </c>
      <c r="L810" s="60" t="s">
        <v>912</v>
      </c>
      <c r="M810" s="62">
        <f t="shared" ca="1" si="135"/>
        <v>777</v>
      </c>
    </row>
    <row r="811" spans="1:13" s="50" customFormat="1" ht="23.1" hidden="1" customHeight="1">
      <c r="A811" s="51"/>
      <c r="B811" s="52" t="s">
        <v>782</v>
      </c>
      <c r="C811" s="53" t="s">
        <v>1039</v>
      </c>
      <c r="D811" s="34">
        <v>1045070.77</v>
      </c>
      <c r="E811" s="54">
        <v>900923.08</v>
      </c>
      <c r="F811" s="59">
        <v>144147.69</v>
      </c>
      <c r="G811" s="56">
        <f t="shared" si="136"/>
        <v>0.159999996892077</v>
      </c>
      <c r="H811" s="57">
        <v>43460</v>
      </c>
      <c r="I811" s="57">
        <v>43461</v>
      </c>
      <c r="J811" s="45"/>
      <c r="K811" s="60" t="s">
        <v>911</v>
      </c>
      <c r="L811" s="60" t="s">
        <v>912</v>
      </c>
      <c r="M811" s="62">
        <f t="shared" ca="1" si="135"/>
        <v>768</v>
      </c>
    </row>
    <row r="812" spans="1:13" s="50" customFormat="1" ht="23.1" hidden="1" customHeight="1">
      <c r="A812" s="51"/>
      <c r="B812" s="52" t="s">
        <v>520</v>
      </c>
      <c r="C812" s="53" t="s">
        <v>1040</v>
      </c>
      <c r="D812" s="54">
        <v>4600.8</v>
      </c>
      <c r="E812" s="54">
        <v>3966.21</v>
      </c>
      <c r="F812" s="59">
        <v>634.59</v>
      </c>
      <c r="G812" s="56">
        <f t="shared" si="136"/>
        <v>0.159999092332479</v>
      </c>
      <c r="H812" s="57">
        <v>43455</v>
      </c>
      <c r="I812" s="57">
        <v>43461</v>
      </c>
      <c r="J812" s="45" t="s">
        <v>16</v>
      </c>
      <c r="K812" s="60" t="s">
        <v>938</v>
      </c>
      <c r="L812" s="60" t="s">
        <v>939</v>
      </c>
      <c r="M812" s="62">
        <f t="shared" ca="1" si="135"/>
        <v>773</v>
      </c>
    </row>
    <row r="813" spans="1:13" s="50" customFormat="1" ht="23.1" hidden="1" customHeight="1">
      <c r="A813" s="51"/>
      <c r="B813" s="52" t="s">
        <v>1041</v>
      </c>
      <c r="C813" s="53" t="s">
        <v>1042</v>
      </c>
      <c r="D813" s="34">
        <v>104418</v>
      </c>
      <c r="E813" s="54">
        <v>90015.52</v>
      </c>
      <c r="F813" s="59">
        <v>14402.48</v>
      </c>
      <c r="G813" s="56">
        <f t="shared" si="136"/>
        <v>0.15999996445057499</v>
      </c>
      <c r="H813" s="57">
        <v>43460</v>
      </c>
      <c r="I813" s="57">
        <v>43462</v>
      </c>
      <c r="J813" s="45"/>
      <c r="K813" s="60" t="s">
        <v>911</v>
      </c>
      <c r="L813" s="60" t="s">
        <v>912</v>
      </c>
      <c r="M813" s="62">
        <f t="shared" ca="1" si="135"/>
        <v>768</v>
      </c>
    </row>
    <row r="814" spans="1:13" s="50" customFormat="1" ht="23.1" hidden="1" customHeight="1">
      <c r="A814" s="51"/>
      <c r="B814" s="52" t="s">
        <v>1041</v>
      </c>
      <c r="C814" s="53" t="s">
        <v>1043</v>
      </c>
      <c r="D814" s="34">
        <v>104418</v>
      </c>
      <c r="E814" s="54">
        <v>90015.52</v>
      </c>
      <c r="F814" s="59">
        <v>14402.48</v>
      </c>
      <c r="G814" s="56">
        <f t="shared" si="136"/>
        <v>0.15999996445057499</v>
      </c>
      <c r="H814" s="57">
        <v>43460</v>
      </c>
      <c r="I814" s="57">
        <v>43462</v>
      </c>
      <c r="J814" s="45"/>
      <c r="K814" s="60" t="s">
        <v>911</v>
      </c>
      <c r="L814" s="60" t="s">
        <v>912</v>
      </c>
      <c r="M814" s="62">
        <f t="shared" ca="1" si="135"/>
        <v>768</v>
      </c>
    </row>
    <row r="815" spans="1:13" s="50" customFormat="1" ht="23.1" hidden="1" customHeight="1">
      <c r="A815" s="51"/>
      <c r="B815" s="52" t="s">
        <v>1041</v>
      </c>
      <c r="C815" s="53" t="s">
        <v>1044</v>
      </c>
      <c r="D815" s="34">
        <v>104418</v>
      </c>
      <c r="E815" s="54">
        <v>90015.52</v>
      </c>
      <c r="F815" s="59">
        <v>14402.48</v>
      </c>
      <c r="G815" s="56">
        <f t="shared" si="136"/>
        <v>0.15999996445057499</v>
      </c>
      <c r="H815" s="57">
        <v>43460</v>
      </c>
      <c r="I815" s="57">
        <v>43462</v>
      </c>
      <c r="J815" s="45"/>
      <c r="K815" s="60" t="s">
        <v>911</v>
      </c>
      <c r="L815" s="60" t="s">
        <v>912</v>
      </c>
      <c r="M815" s="62">
        <f t="shared" ca="1" si="135"/>
        <v>768</v>
      </c>
    </row>
    <row r="816" spans="1:13" s="50" customFormat="1" ht="23.1" hidden="1" customHeight="1">
      <c r="A816" s="51"/>
      <c r="B816" s="52" t="s">
        <v>1041</v>
      </c>
      <c r="C816" s="53" t="s">
        <v>1045</v>
      </c>
      <c r="D816" s="34">
        <v>104418</v>
      </c>
      <c r="E816" s="54">
        <v>90015.52</v>
      </c>
      <c r="F816" s="59">
        <v>14402.48</v>
      </c>
      <c r="G816" s="56">
        <f t="shared" ref="G816:G827" si="137">F816/E816</f>
        <v>0.15999996445057499</v>
      </c>
      <c r="H816" s="57">
        <v>43460</v>
      </c>
      <c r="I816" s="57">
        <v>43462</v>
      </c>
      <c r="J816" s="45"/>
      <c r="K816" s="60" t="s">
        <v>911</v>
      </c>
      <c r="L816" s="60" t="s">
        <v>912</v>
      </c>
      <c r="M816" s="62">
        <f t="shared" ref="M816:M826" ca="1" si="138">DATE(YEAR(NOW()),MONTH(NOW()),DAY(NOW()))-H816</f>
        <v>768</v>
      </c>
    </row>
    <row r="817" spans="1:13" s="50" customFormat="1" ht="23.1" hidden="1" customHeight="1">
      <c r="A817" s="51"/>
      <c r="B817" s="52" t="s">
        <v>1041</v>
      </c>
      <c r="C817" s="53" t="s">
        <v>1046</v>
      </c>
      <c r="D817" s="34">
        <v>104418</v>
      </c>
      <c r="E817" s="54">
        <v>90015.52</v>
      </c>
      <c r="F817" s="59">
        <v>14402.48</v>
      </c>
      <c r="G817" s="56">
        <f t="shared" si="137"/>
        <v>0.15999996445057499</v>
      </c>
      <c r="H817" s="57">
        <v>43460</v>
      </c>
      <c r="I817" s="57">
        <v>43462</v>
      </c>
      <c r="J817" s="45"/>
      <c r="K817" s="60" t="s">
        <v>911</v>
      </c>
      <c r="L817" s="60" t="s">
        <v>912</v>
      </c>
      <c r="M817" s="62">
        <f t="shared" ca="1" si="138"/>
        <v>768</v>
      </c>
    </row>
    <row r="818" spans="1:13" s="50" customFormat="1" ht="23.1" hidden="1" customHeight="1">
      <c r="A818" s="51"/>
      <c r="B818" s="52" t="s">
        <v>1041</v>
      </c>
      <c r="C818" s="53" t="s">
        <v>1047</v>
      </c>
      <c r="D818" s="34">
        <v>104418</v>
      </c>
      <c r="E818" s="54">
        <v>90015.52</v>
      </c>
      <c r="F818" s="59">
        <v>14402.48</v>
      </c>
      <c r="G818" s="56">
        <f t="shared" si="137"/>
        <v>0.15999996445057499</v>
      </c>
      <c r="H818" s="57">
        <v>43460</v>
      </c>
      <c r="I818" s="57">
        <v>43462</v>
      </c>
      <c r="J818" s="45"/>
      <c r="K818" s="60" t="s">
        <v>911</v>
      </c>
      <c r="L818" s="60" t="s">
        <v>912</v>
      </c>
      <c r="M818" s="62">
        <f t="shared" ca="1" si="138"/>
        <v>768</v>
      </c>
    </row>
    <row r="819" spans="1:13" s="50" customFormat="1" ht="23.1" hidden="1" customHeight="1">
      <c r="A819" s="51"/>
      <c r="B819" s="52" t="s">
        <v>1041</v>
      </c>
      <c r="C819" s="53" t="s">
        <v>1048</v>
      </c>
      <c r="D819" s="34">
        <v>104418</v>
      </c>
      <c r="E819" s="54">
        <v>90015.52</v>
      </c>
      <c r="F819" s="59">
        <v>14402.48</v>
      </c>
      <c r="G819" s="56">
        <f t="shared" si="137"/>
        <v>0.15999996445057499</v>
      </c>
      <c r="H819" s="57">
        <v>43460</v>
      </c>
      <c r="I819" s="57">
        <v>43462</v>
      </c>
      <c r="J819" s="45"/>
      <c r="K819" s="60" t="s">
        <v>911</v>
      </c>
      <c r="L819" s="60" t="s">
        <v>912</v>
      </c>
      <c r="M819" s="62">
        <f t="shared" ca="1" si="138"/>
        <v>768</v>
      </c>
    </row>
    <row r="820" spans="1:13" s="50" customFormat="1" ht="23.1" hidden="1" customHeight="1">
      <c r="A820" s="51"/>
      <c r="B820" s="52" t="s">
        <v>1041</v>
      </c>
      <c r="C820" s="53" t="s">
        <v>1049</v>
      </c>
      <c r="D820" s="34">
        <v>104418</v>
      </c>
      <c r="E820" s="54">
        <v>90015.52</v>
      </c>
      <c r="F820" s="59">
        <v>14402.48</v>
      </c>
      <c r="G820" s="56">
        <f t="shared" si="137"/>
        <v>0.15999996445057499</v>
      </c>
      <c r="H820" s="57">
        <v>43460</v>
      </c>
      <c r="I820" s="57">
        <v>43462</v>
      </c>
      <c r="J820" s="45"/>
      <c r="K820" s="60" t="s">
        <v>911</v>
      </c>
      <c r="L820" s="60" t="s">
        <v>912</v>
      </c>
      <c r="M820" s="62">
        <f t="shared" ca="1" si="138"/>
        <v>768</v>
      </c>
    </row>
    <row r="821" spans="1:13" s="50" customFormat="1" ht="23.1" hidden="1" customHeight="1">
      <c r="A821" s="51"/>
      <c r="B821" s="52" t="s">
        <v>1041</v>
      </c>
      <c r="C821" s="53" t="s">
        <v>1050</v>
      </c>
      <c r="D821" s="34">
        <v>104418</v>
      </c>
      <c r="E821" s="54">
        <v>90015.52</v>
      </c>
      <c r="F821" s="59">
        <v>14402.48</v>
      </c>
      <c r="G821" s="56">
        <f t="shared" si="137"/>
        <v>0.15999996445057499</v>
      </c>
      <c r="H821" s="57">
        <v>43460</v>
      </c>
      <c r="I821" s="57">
        <v>43462</v>
      </c>
      <c r="J821" s="45"/>
      <c r="K821" s="60" t="s">
        <v>911</v>
      </c>
      <c r="L821" s="60" t="s">
        <v>912</v>
      </c>
      <c r="M821" s="62">
        <f t="shared" ca="1" si="138"/>
        <v>768</v>
      </c>
    </row>
    <row r="822" spans="1:13" s="50" customFormat="1" ht="23.1" hidden="1" customHeight="1">
      <c r="A822" s="51"/>
      <c r="B822" s="52" t="s">
        <v>1041</v>
      </c>
      <c r="C822" s="53" t="s">
        <v>1051</v>
      </c>
      <c r="D822" s="34">
        <v>104418</v>
      </c>
      <c r="E822" s="54">
        <v>90015.52</v>
      </c>
      <c r="F822" s="59">
        <v>14402.48</v>
      </c>
      <c r="G822" s="56">
        <f t="shared" si="137"/>
        <v>0.15999996445057499</v>
      </c>
      <c r="H822" s="57">
        <v>43460</v>
      </c>
      <c r="I822" s="57">
        <v>43462</v>
      </c>
      <c r="J822" s="45"/>
      <c r="K822" s="60" t="s">
        <v>911</v>
      </c>
      <c r="L822" s="60" t="s">
        <v>912</v>
      </c>
      <c r="M822" s="62">
        <f t="shared" ca="1" si="138"/>
        <v>768</v>
      </c>
    </row>
    <row r="823" spans="1:13" s="50" customFormat="1" ht="23.1" hidden="1" customHeight="1">
      <c r="A823" s="51"/>
      <c r="B823" s="52" t="s">
        <v>1041</v>
      </c>
      <c r="C823" s="53" t="s">
        <v>1052</v>
      </c>
      <c r="D823" s="34">
        <v>104418</v>
      </c>
      <c r="E823" s="54">
        <v>90015.52</v>
      </c>
      <c r="F823" s="59">
        <v>14402.48</v>
      </c>
      <c r="G823" s="56">
        <f t="shared" si="137"/>
        <v>0.15999996445057499</v>
      </c>
      <c r="H823" s="57">
        <v>43461</v>
      </c>
      <c r="I823" s="57">
        <v>43462</v>
      </c>
      <c r="J823" s="45"/>
      <c r="K823" s="60" t="s">
        <v>911</v>
      </c>
      <c r="L823" s="60" t="s">
        <v>912</v>
      </c>
      <c r="M823" s="62">
        <f t="shared" ca="1" si="138"/>
        <v>767</v>
      </c>
    </row>
    <row r="824" spans="1:13" s="50" customFormat="1" ht="23.1" hidden="1" customHeight="1">
      <c r="A824" s="51"/>
      <c r="B824" s="52" t="s">
        <v>1041</v>
      </c>
      <c r="C824" s="53" t="s">
        <v>1053</v>
      </c>
      <c r="D824" s="34">
        <v>104418</v>
      </c>
      <c r="E824" s="54">
        <v>90015.52</v>
      </c>
      <c r="F824" s="59">
        <v>14402.48</v>
      </c>
      <c r="G824" s="56">
        <f t="shared" si="137"/>
        <v>0.15999996445057499</v>
      </c>
      <c r="H824" s="57">
        <v>43461</v>
      </c>
      <c r="I824" s="57">
        <v>43462</v>
      </c>
      <c r="J824" s="45"/>
      <c r="K824" s="60" t="s">
        <v>911</v>
      </c>
      <c r="L824" s="60" t="s">
        <v>912</v>
      </c>
      <c r="M824" s="62">
        <f t="shared" ca="1" si="138"/>
        <v>767</v>
      </c>
    </row>
    <row r="825" spans="1:13" s="50" customFormat="1" ht="23.1" hidden="1" customHeight="1">
      <c r="A825" s="51"/>
      <c r="B825" s="52" t="s">
        <v>1041</v>
      </c>
      <c r="C825" s="53" t="s">
        <v>1054</v>
      </c>
      <c r="D825" s="34">
        <v>104424</v>
      </c>
      <c r="E825" s="54">
        <v>90020.69</v>
      </c>
      <c r="F825" s="59">
        <v>14403.31</v>
      </c>
      <c r="G825" s="56">
        <f t="shared" si="137"/>
        <v>0.15999999555657701</v>
      </c>
      <c r="H825" s="57">
        <v>43461</v>
      </c>
      <c r="I825" s="57">
        <v>43462</v>
      </c>
      <c r="J825" s="45"/>
      <c r="K825" s="60" t="s">
        <v>911</v>
      </c>
      <c r="L825" s="60" t="s">
        <v>912</v>
      </c>
      <c r="M825" s="62">
        <f t="shared" ca="1" si="138"/>
        <v>767</v>
      </c>
    </row>
    <row r="826" spans="1:13" s="50" customFormat="1" ht="23.1" hidden="1" customHeight="1">
      <c r="A826" s="51"/>
      <c r="B826" s="52" t="s">
        <v>325</v>
      </c>
      <c r="C826" s="53" t="s">
        <v>1055</v>
      </c>
      <c r="D826" s="34">
        <v>729802</v>
      </c>
      <c r="E826" s="54">
        <v>663456.36</v>
      </c>
      <c r="F826" s="59">
        <v>66345.64</v>
      </c>
      <c r="G826" s="56">
        <f t="shared" si="137"/>
        <v>0.100000006029033</v>
      </c>
      <c r="H826" s="57">
        <v>43451</v>
      </c>
      <c r="I826" s="57">
        <v>43462</v>
      </c>
      <c r="J826" s="45"/>
      <c r="K826" s="60" t="s">
        <v>911</v>
      </c>
      <c r="L826" s="60" t="s">
        <v>912</v>
      </c>
      <c r="M826" s="62">
        <f t="shared" ca="1" si="138"/>
        <v>777</v>
      </c>
    </row>
    <row r="827" spans="1:13" s="50" customFormat="1" ht="23.1" hidden="1" customHeight="1">
      <c r="A827" s="51"/>
      <c r="B827" s="52" t="s">
        <v>27</v>
      </c>
      <c r="C827" s="53" t="s">
        <v>1056</v>
      </c>
      <c r="D827" s="58">
        <v>121000</v>
      </c>
      <c r="E827" s="54">
        <v>114150.94</v>
      </c>
      <c r="F827" s="59">
        <v>6849.06</v>
      </c>
      <c r="G827" s="56">
        <f t="shared" si="137"/>
        <v>6.0000031537191002E-2</v>
      </c>
      <c r="H827" s="57">
        <v>43452</v>
      </c>
      <c r="I827" s="57">
        <v>43462</v>
      </c>
      <c r="J827" s="45"/>
      <c r="K827" s="60" t="s">
        <v>911</v>
      </c>
      <c r="L827" s="60" t="s">
        <v>912</v>
      </c>
      <c r="M827" s="62">
        <f t="shared" ref="M827:M834" ca="1" si="139">DATE(YEAR(NOW()),MONTH(NOW()),DAY(NOW()))-H827</f>
        <v>776</v>
      </c>
    </row>
    <row r="828" spans="1:13" s="50" customFormat="1" ht="23.1" hidden="1" customHeight="1">
      <c r="A828" s="51"/>
      <c r="B828" s="52" t="s">
        <v>325</v>
      </c>
      <c r="C828" s="53" t="s">
        <v>1057</v>
      </c>
      <c r="D828" s="34">
        <v>334250.40000000002</v>
      </c>
      <c r="E828" s="34">
        <v>303864</v>
      </c>
      <c r="F828" s="59">
        <v>30386.400000000001</v>
      </c>
      <c r="G828" s="56">
        <f t="shared" ref="G828:G843" si="140">F828/E828</f>
        <v>0.1</v>
      </c>
      <c r="H828" s="57">
        <v>43467</v>
      </c>
      <c r="I828" s="57">
        <v>43467</v>
      </c>
      <c r="J828" s="45"/>
      <c r="K828" s="60" t="s">
        <v>911</v>
      </c>
      <c r="L828" s="60" t="s">
        <v>912</v>
      </c>
      <c r="M828" s="62">
        <f t="shared" ca="1" si="139"/>
        <v>761</v>
      </c>
    </row>
    <row r="829" spans="1:13" s="50" customFormat="1" ht="23.1" hidden="1" customHeight="1">
      <c r="A829" s="51"/>
      <c r="B829" s="52" t="s">
        <v>325</v>
      </c>
      <c r="C829" s="53" t="s">
        <v>1058</v>
      </c>
      <c r="D829" s="34">
        <v>522379</v>
      </c>
      <c r="E829" s="54">
        <v>474890</v>
      </c>
      <c r="F829" s="59">
        <v>47489</v>
      </c>
      <c r="G829" s="56">
        <f t="shared" si="140"/>
        <v>0.1</v>
      </c>
      <c r="H829" s="57">
        <v>43467</v>
      </c>
      <c r="I829" s="57">
        <v>43467</v>
      </c>
      <c r="J829" s="45"/>
      <c r="K829" s="60" t="s">
        <v>911</v>
      </c>
      <c r="L829" s="60" t="s">
        <v>912</v>
      </c>
      <c r="M829" s="62">
        <f t="shared" ca="1" si="139"/>
        <v>761</v>
      </c>
    </row>
    <row r="830" spans="1:13" s="50" customFormat="1" ht="23.1" hidden="1" customHeight="1">
      <c r="A830" s="51"/>
      <c r="B830" s="52" t="s">
        <v>325</v>
      </c>
      <c r="C830" s="53" t="s">
        <v>1059</v>
      </c>
      <c r="D830" s="34">
        <v>33678705</v>
      </c>
      <c r="E830" s="54">
        <v>30617004.550000001</v>
      </c>
      <c r="F830" s="59">
        <v>3061700.45</v>
      </c>
      <c r="G830" s="56">
        <f t="shared" si="140"/>
        <v>9.9999999836692097E-2</v>
      </c>
      <c r="H830" s="57">
        <v>43467</v>
      </c>
      <c r="I830" s="57">
        <v>43467</v>
      </c>
      <c r="J830" s="45"/>
      <c r="K830" s="60" t="s">
        <v>911</v>
      </c>
      <c r="L830" s="60" t="s">
        <v>912</v>
      </c>
      <c r="M830" s="62">
        <f t="shared" ca="1" si="139"/>
        <v>761</v>
      </c>
    </row>
    <row r="831" spans="1:13" s="50" customFormat="1" ht="23.1" hidden="1" customHeight="1">
      <c r="A831" s="51"/>
      <c r="B831" s="52" t="s">
        <v>325</v>
      </c>
      <c r="C831" s="53" t="s">
        <v>1060</v>
      </c>
      <c r="D831" s="34">
        <v>30391520</v>
      </c>
      <c r="E831" s="54">
        <v>27628654.550000001</v>
      </c>
      <c r="F831" s="59">
        <v>2762865.45</v>
      </c>
      <c r="G831" s="56">
        <f t="shared" si="140"/>
        <v>9.9999999819028504E-2</v>
      </c>
      <c r="H831" s="57">
        <v>43467</v>
      </c>
      <c r="I831" s="57">
        <v>43467</v>
      </c>
      <c r="J831" s="45"/>
      <c r="K831" s="60" t="s">
        <v>911</v>
      </c>
      <c r="L831" s="60" t="s">
        <v>912</v>
      </c>
      <c r="M831" s="62">
        <f t="shared" ca="1" si="139"/>
        <v>761</v>
      </c>
    </row>
    <row r="832" spans="1:13" s="50" customFormat="1" ht="23.1" hidden="1" customHeight="1">
      <c r="A832" s="51"/>
      <c r="B832" s="52" t="s">
        <v>325</v>
      </c>
      <c r="C832" s="53" t="s">
        <v>1061</v>
      </c>
      <c r="D832" s="34">
        <v>7500000</v>
      </c>
      <c r="E832" s="54">
        <v>6818181.8200000003</v>
      </c>
      <c r="F832" s="59">
        <v>681818.18</v>
      </c>
      <c r="G832" s="56">
        <f t="shared" si="140"/>
        <v>9.9999999706666703E-2</v>
      </c>
      <c r="H832" s="57">
        <v>43467</v>
      </c>
      <c r="I832" s="57">
        <v>43468</v>
      </c>
      <c r="J832" s="45"/>
      <c r="K832" s="60" t="s">
        <v>911</v>
      </c>
      <c r="L832" s="60" t="s">
        <v>912</v>
      </c>
      <c r="M832" s="62">
        <f t="shared" ca="1" si="139"/>
        <v>761</v>
      </c>
    </row>
    <row r="833" spans="1:13" s="50" customFormat="1" ht="23.1" hidden="1" customHeight="1">
      <c r="A833" s="51"/>
      <c r="B833" s="52" t="s">
        <v>958</v>
      </c>
      <c r="C833" s="53" t="s">
        <v>1062</v>
      </c>
      <c r="D833" s="34">
        <v>97072.53</v>
      </c>
      <c r="E833" s="54">
        <v>83683.210000000006</v>
      </c>
      <c r="F833" s="59">
        <v>13389.32</v>
      </c>
      <c r="G833" s="56">
        <f t="shared" si="140"/>
        <v>0.16000007647890199</v>
      </c>
      <c r="H833" s="57">
        <v>43468</v>
      </c>
      <c r="I833" s="57">
        <v>43472</v>
      </c>
      <c r="J833" s="45"/>
      <c r="K833" s="60" t="s">
        <v>911</v>
      </c>
      <c r="L833" s="60" t="s">
        <v>912</v>
      </c>
      <c r="M833" s="62">
        <f t="shared" ca="1" si="139"/>
        <v>760</v>
      </c>
    </row>
    <row r="834" spans="1:13" s="50" customFormat="1" ht="23.1" hidden="1" customHeight="1">
      <c r="A834" s="51"/>
      <c r="B834" s="52" t="s">
        <v>958</v>
      </c>
      <c r="C834" s="53" t="s">
        <v>1063</v>
      </c>
      <c r="D834" s="34">
        <v>108193.86</v>
      </c>
      <c r="E834" s="54">
        <v>93270.56</v>
      </c>
      <c r="F834" s="59">
        <v>14923.3</v>
      </c>
      <c r="G834" s="56">
        <f t="shared" si="140"/>
        <v>0.16000011150356599</v>
      </c>
      <c r="H834" s="57">
        <v>43467</v>
      </c>
      <c r="I834" s="57">
        <v>43472</v>
      </c>
      <c r="J834" s="45"/>
      <c r="K834" s="60" t="s">
        <v>911</v>
      </c>
      <c r="L834" s="60" t="s">
        <v>912</v>
      </c>
      <c r="M834" s="62">
        <f t="shared" ca="1" si="139"/>
        <v>761</v>
      </c>
    </row>
    <row r="835" spans="1:13" s="50" customFormat="1" ht="23.1" hidden="1" customHeight="1">
      <c r="A835" s="51"/>
      <c r="B835" s="52" t="s">
        <v>958</v>
      </c>
      <c r="C835" s="53" t="s">
        <v>1064</v>
      </c>
      <c r="D835" s="34">
        <v>93645.17</v>
      </c>
      <c r="E835" s="54">
        <v>80728.59</v>
      </c>
      <c r="F835" s="59">
        <v>12916.58</v>
      </c>
      <c r="G835" s="56">
        <f t="shared" si="140"/>
        <v>0.16000006936823699</v>
      </c>
      <c r="H835" s="57">
        <v>43467</v>
      </c>
      <c r="I835" s="57">
        <v>43472</v>
      </c>
      <c r="J835" s="45"/>
      <c r="K835" s="60" t="s">
        <v>911</v>
      </c>
      <c r="L835" s="60" t="s">
        <v>912</v>
      </c>
      <c r="M835" s="62">
        <f t="shared" ref="M835:M864" ca="1" si="141">DATE(YEAR(NOW()),MONTH(NOW()),DAY(NOW()))-H835</f>
        <v>761</v>
      </c>
    </row>
    <row r="836" spans="1:13" s="50" customFormat="1" ht="23.1" hidden="1" customHeight="1">
      <c r="A836" s="51"/>
      <c r="B836" s="52" t="s">
        <v>958</v>
      </c>
      <c r="C836" s="53" t="s">
        <v>1065</v>
      </c>
      <c r="D836" s="34">
        <v>93645.17</v>
      </c>
      <c r="E836" s="54">
        <v>80728.59</v>
      </c>
      <c r="F836" s="59">
        <v>12916.58</v>
      </c>
      <c r="G836" s="56">
        <f t="shared" si="140"/>
        <v>0.16000006936823699</v>
      </c>
      <c r="H836" s="57">
        <v>43467</v>
      </c>
      <c r="I836" s="57">
        <v>43472</v>
      </c>
      <c r="J836" s="45"/>
      <c r="K836" s="60" t="s">
        <v>911</v>
      </c>
      <c r="L836" s="60" t="s">
        <v>912</v>
      </c>
      <c r="M836" s="62">
        <f t="shared" ca="1" si="141"/>
        <v>761</v>
      </c>
    </row>
    <row r="837" spans="1:13" s="50" customFormat="1" ht="23.1" hidden="1" customHeight="1">
      <c r="A837" s="51"/>
      <c r="B837" s="52" t="s">
        <v>958</v>
      </c>
      <c r="C837" s="53" t="s">
        <v>1066</v>
      </c>
      <c r="D837" s="34">
        <v>93645.17</v>
      </c>
      <c r="E837" s="54">
        <v>80728.59</v>
      </c>
      <c r="F837" s="59">
        <v>12916.58</v>
      </c>
      <c r="G837" s="56">
        <f t="shared" si="140"/>
        <v>0.16000006936823699</v>
      </c>
      <c r="H837" s="57">
        <v>43467</v>
      </c>
      <c r="I837" s="57">
        <v>43472</v>
      </c>
      <c r="J837" s="45"/>
      <c r="K837" s="60" t="s">
        <v>911</v>
      </c>
      <c r="L837" s="60" t="s">
        <v>912</v>
      </c>
      <c r="M837" s="62">
        <f t="shared" ca="1" si="141"/>
        <v>761</v>
      </c>
    </row>
    <row r="838" spans="1:13" s="50" customFormat="1" ht="23.1" hidden="1" customHeight="1">
      <c r="A838" s="51"/>
      <c r="B838" s="52" t="s">
        <v>958</v>
      </c>
      <c r="C838" s="53" t="s">
        <v>1067</v>
      </c>
      <c r="D838" s="34">
        <v>93645.17</v>
      </c>
      <c r="E838" s="54">
        <v>80728.59</v>
      </c>
      <c r="F838" s="59">
        <v>12916.58</v>
      </c>
      <c r="G838" s="56">
        <f t="shared" si="140"/>
        <v>0.16000006936823699</v>
      </c>
      <c r="H838" s="57">
        <v>43467</v>
      </c>
      <c r="I838" s="57">
        <v>43472</v>
      </c>
      <c r="J838" s="45"/>
      <c r="K838" s="60" t="s">
        <v>911</v>
      </c>
      <c r="L838" s="60" t="s">
        <v>912</v>
      </c>
      <c r="M838" s="62">
        <f t="shared" ca="1" si="141"/>
        <v>761</v>
      </c>
    </row>
    <row r="839" spans="1:13" s="50" customFormat="1" ht="23.1" hidden="1" customHeight="1">
      <c r="A839" s="51"/>
      <c r="B839" s="52" t="s">
        <v>958</v>
      </c>
      <c r="C839" s="53" t="s">
        <v>1068</v>
      </c>
      <c r="D839" s="34">
        <v>93645.17</v>
      </c>
      <c r="E839" s="54">
        <v>80728.59</v>
      </c>
      <c r="F839" s="59">
        <v>12916.58</v>
      </c>
      <c r="G839" s="56">
        <f t="shared" si="140"/>
        <v>0.16000006936823699</v>
      </c>
      <c r="H839" s="57">
        <v>43467</v>
      </c>
      <c r="I839" s="57">
        <v>43472</v>
      </c>
      <c r="J839" s="45"/>
      <c r="K839" s="60" t="s">
        <v>911</v>
      </c>
      <c r="L839" s="60" t="s">
        <v>912</v>
      </c>
      <c r="M839" s="62">
        <f t="shared" ca="1" si="141"/>
        <v>761</v>
      </c>
    </row>
    <row r="840" spans="1:13" s="50" customFormat="1" ht="23.1" hidden="1" customHeight="1">
      <c r="A840" s="51"/>
      <c r="B840" s="52" t="s">
        <v>958</v>
      </c>
      <c r="C840" s="53" t="s">
        <v>1069</v>
      </c>
      <c r="D840" s="34">
        <v>93645.17</v>
      </c>
      <c r="E840" s="54">
        <v>80728.59</v>
      </c>
      <c r="F840" s="59">
        <v>12916.58</v>
      </c>
      <c r="G840" s="56">
        <f t="shared" si="140"/>
        <v>0.16000006936823699</v>
      </c>
      <c r="H840" s="57">
        <v>43467</v>
      </c>
      <c r="I840" s="57">
        <v>43472</v>
      </c>
      <c r="J840" s="45"/>
      <c r="K840" s="60" t="s">
        <v>911</v>
      </c>
      <c r="L840" s="60" t="s">
        <v>912</v>
      </c>
      <c r="M840" s="62">
        <f t="shared" ca="1" si="141"/>
        <v>761</v>
      </c>
    </row>
    <row r="841" spans="1:13" s="50" customFormat="1" ht="23.1" hidden="1" customHeight="1">
      <c r="A841" s="51"/>
      <c r="B841" s="52" t="s">
        <v>958</v>
      </c>
      <c r="C841" s="53" t="s">
        <v>1070</v>
      </c>
      <c r="D841" s="34">
        <v>93508.56</v>
      </c>
      <c r="E841" s="54">
        <v>80610.83</v>
      </c>
      <c r="F841" s="59">
        <v>12897.73</v>
      </c>
      <c r="G841" s="56">
        <f t="shared" si="140"/>
        <v>0.15999996526521301</v>
      </c>
      <c r="H841" s="57">
        <v>43467</v>
      </c>
      <c r="I841" s="57">
        <v>43472</v>
      </c>
      <c r="J841" s="45"/>
      <c r="K841" s="60" t="s">
        <v>911</v>
      </c>
      <c r="L841" s="60" t="s">
        <v>912</v>
      </c>
      <c r="M841" s="62">
        <f t="shared" ca="1" si="141"/>
        <v>761</v>
      </c>
    </row>
    <row r="842" spans="1:13" s="50" customFormat="1" ht="23.1" hidden="1" customHeight="1">
      <c r="A842" s="51"/>
      <c r="B842" s="52" t="s">
        <v>958</v>
      </c>
      <c r="C842" s="53" t="s">
        <v>1071</v>
      </c>
      <c r="D842" s="34">
        <v>99845.34</v>
      </c>
      <c r="E842" s="54">
        <v>86073.57</v>
      </c>
      <c r="F842" s="59">
        <v>13771.77</v>
      </c>
      <c r="G842" s="56">
        <f t="shared" si="140"/>
        <v>0.15999998605843799</v>
      </c>
      <c r="H842" s="57">
        <v>43467</v>
      </c>
      <c r="I842" s="57">
        <v>43472</v>
      </c>
      <c r="J842" s="45"/>
      <c r="K842" s="60" t="s">
        <v>911</v>
      </c>
      <c r="L842" s="60" t="s">
        <v>912</v>
      </c>
      <c r="M842" s="62">
        <f t="shared" ca="1" si="141"/>
        <v>761</v>
      </c>
    </row>
    <row r="843" spans="1:13" s="50" customFormat="1" ht="23.1" hidden="1" customHeight="1">
      <c r="A843" s="51"/>
      <c r="B843" s="52" t="s">
        <v>958</v>
      </c>
      <c r="C843" s="53" t="s">
        <v>1072</v>
      </c>
      <c r="D843" s="34">
        <v>96822.62</v>
      </c>
      <c r="E843" s="54">
        <v>83467.78</v>
      </c>
      <c r="F843" s="59">
        <v>13354.84</v>
      </c>
      <c r="G843" s="56">
        <f t="shared" si="140"/>
        <v>0.15999994249277999</v>
      </c>
      <c r="H843" s="57">
        <v>43468</v>
      </c>
      <c r="I843" s="57">
        <v>43472</v>
      </c>
      <c r="J843" s="45"/>
      <c r="K843" s="60" t="s">
        <v>911</v>
      </c>
      <c r="L843" s="60" t="s">
        <v>912</v>
      </c>
      <c r="M843" s="62">
        <f t="shared" ca="1" si="141"/>
        <v>760</v>
      </c>
    </row>
    <row r="844" spans="1:13" s="50" customFormat="1" ht="23.1" hidden="1" customHeight="1">
      <c r="A844" s="51"/>
      <c r="B844" s="52" t="s">
        <v>958</v>
      </c>
      <c r="C844" s="53" t="s">
        <v>1073</v>
      </c>
      <c r="D844" s="34">
        <v>113104.74</v>
      </c>
      <c r="E844" s="54">
        <v>97504.09</v>
      </c>
      <c r="F844" s="59">
        <v>15600.65</v>
      </c>
      <c r="G844" s="56">
        <f t="shared" ref="G844:G855" si="142">F844/E844</f>
        <v>0.15999995487368801</v>
      </c>
      <c r="H844" s="57">
        <v>43468</v>
      </c>
      <c r="I844" s="57">
        <v>43472</v>
      </c>
      <c r="J844" s="45"/>
      <c r="K844" s="60" t="s">
        <v>911</v>
      </c>
      <c r="L844" s="60" t="s">
        <v>912</v>
      </c>
      <c r="M844" s="62">
        <f t="shared" ca="1" si="141"/>
        <v>760</v>
      </c>
    </row>
    <row r="845" spans="1:13" s="50" customFormat="1" ht="23.1" hidden="1" customHeight="1">
      <c r="A845" s="51"/>
      <c r="B845" s="52" t="s">
        <v>958</v>
      </c>
      <c r="C845" s="53" t="s">
        <v>1074</v>
      </c>
      <c r="D845" s="34">
        <v>113104.74</v>
      </c>
      <c r="E845" s="54">
        <v>97504.09</v>
      </c>
      <c r="F845" s="59">
        <v>15600.65</v>
      </c>
      <c r="G845" s="56">
        <f t="shared" si="142"/>
        <v>0.15999995487368801</v>
      </c>
      <c r="H845" s="57">
        <v>43468</v>
      </c>
      <c r="I845" s="57">
        <v>43472</v>
      </c>
      <c r="J845" s="45"/>
      <c r="K845" s="60" t="s">
        <v>911</v>
      </c>
      <c r="L845" s="60" t="s">
        <v>912</v>
      </c>
      <c r="M845" s="62">
        <f t="shared" ca="1" si="141"/>
        <v>760</v>
      </c>
    </row>
    <row r="846" spans="1:13" s="50" customFormat="1" ht="23.1" hidden="1" customHeight="1">
      <c r="A846" s="51"/>
      <c r="B846" s="52" t="s">
        <v>958</v>
      </c>
      <c r="C846" s="53" t="s">
        <v>1075</v>
      </c>
      <c r="D846" s="34">
        <v>90483.79</v>
      </c>
      <c r="E846" s="54">
        <v>78003.27</v>
      </c>
      <c r="F846" s="59">
        <v>12480.52</v>
      </c>
      <c r="G846" s="56">
        <f t="shared" si="142"/>
        <v>0.15999995897607899</v>
      </c>
      <c r="H846" s="57">
        <v>43468</v>
      </c>
      <c r="I846" s="57">
        <v>43472</v>
      </c>
      <c r="J846" s="45"/>
      <c r="K846" s="60" t="s">
        <v>911</v>
      </c>
      <c r="L846" s="60" t="s">
        <v>912</v>
      </c>
      <c r="M846" s="62">
        <f t="shared" ca="1" si="141"/>
        <v>760</v>
      </c>
    </row>
    <row r="847" spans="1:13" s="50" customFormat="1" ht="23.1" hidden="1" customHeight="1">
      <c r="A847" s="51"/>
      <c r="B847" s="52" t="s">
        <v>958</v>
      </c>
      <c r="C847" s="53" t="s">
        <v>1076</v>
      </c>
      <c r="D847" s="34">
        <v>102829.22</v>
      </c>
      <c r="E847" s="54">
        <v>88645.88</v>
      </c>
      <c r="F847" s="59">
        <v>14183.34</v>
      </c>
      <c r="G847" s="56">
        <f t="shared" si="142"/>
        <v>0.15999999097532799</v>
      </c>
      <c r="H847" s="57">
        <v>43468</v>
      </c>
      <c r="I847" s="57">
        <v>43472</v>
      </c>
      <c r="J847" s="45"/>
      <c r="K847" s="60" t="s">
        <v>911</v>
      </c>
      <c r="L847" s="60" t="s">
        <v>912</v>
      </c>
      <c r="M847" s="62">
        <f t="shared" ca="1" si="141"/>
        <v>760</v>
      </c>
    </row>
    <row r="848" spans="1:13" s="50" customFormat="1" ht="23.1" hidden="1" customHeight="1">
      <c r="A848" s="51"/>
      <c r="B848" s="52" t="s">
        <v>958</v>
      </c>
      <c r="C848" s="53" t="s">
        <v>1077</v>
      </c>
      <c r="D848" s="34">
        <v>96891.06</v>
      </c>
      <c r="E848" s="54">
        <v>83526.77</v>
      </c>
      <c r="F848" s="59">
        <v>13364.29</v>
      </c>
      <c r="G848" s="56">
        <f t="shared" si="142"/>
        <v>0.16000008141102501</v>
      </c>
      <c r="H848" s="57">
        <v>43468</v>
      </c>
      <c r="I848" s="57">
        <v>43472</v>
      </c>
      <c r="J848" s="45"/>
      <c r="K848" s="60" t="s">
        <v>911</v>
      </c>
      <c r="L848" s="60" t="s">
        <v>912</v>
      </c>
      <c r="M848" s="62">
        <f t="shared" ca="1" si="141"/>
        <v>760</v>
      </c>
    </row>
    <row r="849" spans="1:13" s="50" customFormat="1" ht="23.1" hidden="1" customHeight="1">
      <c r="A849" s="51"/>
      <c r="B849" s="52" t="s">
        <v>958</v>
      </c>
      <c r="C849" s="53" t="s">
        <v>1078</v>
      </c>
      <c r="D849" s="34">
        <v>101720.28</v>
      </c>
      <c r="E849" s="54">
        <v>87689.89</v>
      </c>
      <c r="F849" s="59">
        <v>14030.39</v>
      </c>
      <c r="G849" s="56">
        <f t="shared" si="142"/>
        <v>0.16000008666905599</v>
      </c>
      <c r="H849" s="57">
        <v>43468</v>
      </c>
      <c r="I849" s="57">
        <v>43472</v>
      </c>
      <c r="J849" s="45"/>
      <c r="K849" s="60" t="s">
        <v>911</v>
      </c>
      <c r="L849" s="60" t="s">
        <v>912</v>
      </c>
      <c r="M849" s="62">
        <f t="shared" ca="1" si="141"/>
        <v>760</v>
      </c>
    </row>
    <row r="850" spans="1:13" s="50" customFormat="1" ht="23.1" hidden="1" customHeight="1">
      <c r="A850" s="51"/>
      <c r="B850" s="52" t="s">
        <v>958</v>
      </c>
      <c r="C850" s="53" t="s">
        <v>1079</v>
      </c>
      <c r="D850" s="34">
        <v>112849.55</v>
      </c>
      <c r="E850" s="54">
        <v>97284.09</v>
      </c>
      <c r="F850" s="59">
        <v>15565.46</v>
      </c>
      <c r="G850" s="56">
        <f t="shared" si="142"/>
        <v>0.16000005756336899</v>
      </c>
      <c r="H850" s="57">
        <v>43468</v>
      </c>
      <c r="I850" s="57">
        <v>43472</v>
      </c>
      <c r="J850" s="45"/>
      <c r="K850" s="60" t="s">
        <v>911</v>
      </c>
      <c r="L850" s="60" t="s">
        <v>912</v>
      </c>
      <c r="M850" s="62">
        <f t="shared" ca="1" si="141"/>
        <v>760</v>
      </c>
    </row>
    <row r="851" spans="1:13" s="50" customFormat="1" ht="23.1" hidden="1" customHeight="1">
      <c r="A851" s="51"/>
      <c r="B851" s="52" t="s">
        <v>958</v>
      </c>
      <c r="C851" s="53" t="s">
        <v>1080</v>
      </c>
      <c r="D851" s="34">
        <v>100418.94</v>
      </c>
      <c r="E851" s="54">
        <v>86568.05</v>
      </c>
      <c r="F851" s="59">
        <v>13850.89</v>
      </c>
      <c r="G851" s="56">
        <f t="shared" si="142"/>
        <v>0.16000002310321201</v>
      </c>
      <c r="H851" s="57">
        <v>43468</v>
      </c>
      <c r="I851" s="57">
        <v>43472</v>
      </c>
      <c r="J851" s="45"/>
      <c r="K851" s="60" t="s">
        <v>911</v>
      </c>
      <c r="L851" s="60" t="s">
        <v>912</v>
      </c>
      <c r="M851" s="62">
        <f t="shared" ca="1" si="141"/>
        <v>760</v>
      </c>
    </row>
    <row r="852" spans="1:13" s="50" customFormat="1" ht="23.1" hidden="1" customHeight="1">
      <c r="A852" s="51"/>
      <c r="B852" s="52" t="s">
        <v>958</v>
      </c>
      <c r="C852" s="53" t="s">
        <v>1081</v>
      </c>
      <c r="D852" s="34">
        <v>100017.23</v>
      </c>
      <c r="E852" s="54">
        <v>86221.75</v>
      </c>
      <c r="F852" s="59">
        <v>13795.48</v>
      </c>
      <c r="G852" s="56">
        <f t="shared" si="142"/>
        <v>0.16</v>
      </c>
      <c r="H852" s="57">
        <v>43468</v>
      </c>
      <c r="I852" s="57">
        <v>43472</v>
      </c>
      <c r="J852" s="45"/>
      <c r="K852" s="60" t="s">
        <v>911</v>
      </c>
      <c r="L852" s="60" t="s">
        <v>912</v>
      </c>
      <c r="M852" s="62">
        <f t="shared" ca="1" si="141"/>
        <v>760</v>
      </c>
    </row>
    <row r="853" spans="1:13" s="50" customFormat="1" ht="23.1" hidden="1" customHeight="1">
      <c r="A853" s="51"/>
      <c r="B853" s="52" t="s">
        <v>958</v>
      </c>
      <c r="C853" s="53" t="s">
        <v>1082</v>
      </c>
      <c r="D853" s="34">
        <v>99263.62</v>
      </c>
      <c r="E853" s="54">
        <v>85572.09</v>
      </c>
      <c r="F853" s="59">
        <v>13691.53</v>
      </c>
      <c r="G853" s="56">
        <f t="shared" si="142"/>
        <v>0.15999994858136601</v>
      </c>
      <c r="H853" s="57">
        <v>43468</v>
      </c>
      <c r="I853" s="57">
        <v>43472</v>
      </c>
      <c r="J853" s="45"/>
      <c r="K853" s="60" t="s">
        <v>911</v>
      </c>
      <c r="L853" s="60" t="s">
        <v>912</v>
      </c>
      <c r="M853" s="62">
        <f t="shared" ca="1" si="141"/>
        <v>760</v>
      </c>
    </row>
    <row r="854" spans="1:13" s="50" customFormat="1" ht="23.1" hidden="1" customHeight="1">
      <c r="A854" s="51"/>
      <c r="B854" s="52" t="s">
        <v>958</v>
      </c>
      <c r="C854" s="53" t="s">
        <v>1083</v>
      </c>
      <c r="D854" s="34">
        <v>108491.5</v>
      </c>
      <c r="E854" s="54">
        <v>93527.15</v>
      </c>
      <c r="F854" s="59">
        <v>14964.35</v>
      </c>
      <c r="G854" s="56">
        <f t="shared" si="142"/>
        <v>0.16000006415249499</v>
      </c>
      <c r="H854" s="57">
        <v>43468</v>
      </c>
      <c r="I854" s="57">
        <v>43472</v>
      </c>
      <c r="J854" s="45"/>
      <c r="K854" s="60" t="s">
        <v>911</v>
      </c>
      <c r="L854" s="60" t="s">
        <v>912</v>
      </c>
      <c r="M854" s="62">
        <f t="shared" ca="1" si="141"/>
        <v>760</v>
      </c>
    </row>
    <row r="855" spans="1:13" s="50" customFormat="1" ht="23.1" hidden="1" customHeight="1">
      <c r="A855" s="51"/>
      <c r="B855" s="52" t="s">
        <v>958</v>
      </c>
      <c r="C855" s="53" t="s">
        <v>1084</v>
      </c>
      <c r="D855" s="34">
        <v>109757.95</v>
      </c>
      <c r="E855" s="54">
        <v>94618.92</v>
      </c>
      <c r="F855" s="59">
        <v>15139.03</v>
      </c>
      <c r="G855" s="56">
        <f t="shared" si="142"/>
        <v>0.16000002959238999</v>
      </c>
      <c r="H855" s="57">
        <v>43467</v>
      </c>
      <c r="I855" s="57">
        <v>43472</v>
      </c>
      <c r="J855" s="45" t="s">
        <v>16</v>
      </c>
      <c r="K855" s="60" t="s">
        <v>1085</v>
      </c>
      <c r="L855" s="60" t="s">
        <v>1086</v>
      </c>
      <c r="M855" s="62">
        <f t="shared" ca="1" si="141"/>
        <v>761</v>
      </c>
    </row>
    <row r="856" spans="1:13" s="50" customFormat="1" ht="23.1" hidden="1" customHeight="1">
      <c r="A856" s="51"/>
      <c r="B856" s="52" t="s">
        <v>958</v>
      </c>
      <c r="C856" s="53" t="s">
        <v>1087</v>
      </c>
      <c r="D856" s="34">
        <v>108790</v>
      </c>
      <c r="E856" s="54">
        <v>93784.49</v>
      </c>
      <c r="F856" s="59">
        <v>15005.51</v>
      </c>
      <c r="G856" s="56">
        <f t="shared" ref="G856:G863" si="143">F856/E856</f>
        <v>0.159999910432951</v>
      </c>
      <c r="H856" s="57">
        <v>43467</v>
      </c>
      <c r="I856" s="57">
        <v>43472</v>
      </c>
      <c r="J856" s="45" t="s">
        <v>16</v>
      </c>
      <c r="K856" s="60" t="s">
        <v>1085</v>
      </c>
      <c r="L856" s="60" t="s">
        <v>1086</v>
      </c>
      <c r="M856" s="62">
        <f t="shared" ca="1" si="141"/>
        <v>761</v>
      </c>
    </row>
    <row r="857" spans="1:13" s="50" customFormat="1" ht="23.1" hidden="1" customHeight="1">
      <c r="A857" s="51"/>
      <c r="B857" s="52" t="s">
        <v>958</v>
      </c>
      <c r="C857" s="53" t="s">
        <v>1088</v>
      </c>
      <c r="D857" s="34">
        <v>104420.17</v>
      </c>
      <c r="E857" s="54">
        <v>90017.39</v>
      </c>
      <c r="F857" s="59">
        <v>14402.78</v>
      </c>
      <c r="G857" s="56">
        <f t="shared" si="143"/>
        <v>0.15999997333848501</v>
      </c>
      <c r="H857" s="57">
        <v>43467</v>
      </c>
      <c r="I857" s="57">
        <v>43472</v>
      </c>
      <c r="J857" s="45" t="s">
        <v>16</v>
      </c>
      <c r="K857" s="60" t="s">
        <v>1085</v>
      </c>
      <c r="L857" s="60" t="s">
        <v>1086</v>
      </c>
      <c r="M857" s="62">
        <f t="shared" ca="1" si="141"/>
        <v>761</v>
      </c>
    </row>
    <row r="858" spans="1:13" s="50" customFormat="1" ht="23.1" hidden="1" customHeight="1">
      <c r="A858" s="51"/>
      <c r="B858" s="52" t="s">
        <v>958</v>
      </c>
      <c r="C858" s="53" t="s">
        <v>1089</v>
      </c>
      <c r="D858" s="34">
        <v>95320.39</v>
      </c>
      <c r="E858" s="54">
        <v>82172.75</v>
      </c>
      <c r="F858" s="59">
        <v>13147.64</v>
      </c>
      <c r="G858" s="56">
        <f t="shared" si="143"/>
        <v>0.16</v>
      </c>
      <c r="H858" s="57">
        <v>43467</v>
      </c>
      <c r="I858" s="57">
        <v>43472</v>
      </c>
      <c r="J858" s="45" t="s">
        <v>16</v>
      </c>
      <c r="K858" s="60" t="s">
        <v>1085</v>
      </c>
      <c r="L858" s="60" t="s">
        <v>1086</v>
      </c>
      <c r="M858" s="62">
        <f t="shared" ca="1" si="141"/>
        <v>761</v>
      </c>
    </row>
    <row r="859" spans="1:13" s="50" customFormat="1" ht="23.1" hidden="1" customHeight="1">
      <c r="A859" s="51"/>
      <c r="B859" s="52" t="s">
        <v>958</v>
      </c>
      <c r="C859" s="53" t="s">
        <v>1090</v>
      </c>
      <c r="D859" s="34">
        <v>74942.06</v>
      </c>
      <c r="E859" s="54">
        <v>64605.22</v>
      </c>
      <c r="F859" s="59">
        <v>10336.84</v>
      </c>
      <c r="G859" s="56">
        <f t="shared" si="143"/>
        <v>0.16000007429740201</v>
      </c>
      <c r="H859" s="57">
        <v>43467</v>
      </c>
      <c r="I859" s="57">
        <v>43472</v>
      </c>
      <c r="J859" s="45" t="s">
        <v>16</v>
      </c>
      <c r="K859" s="60" t="s">
        <v>1085</v>
      </c>
      <c r="L859" s="60" t="s">
        <v>1086</v>
      </c>
      <c r="M859" s="62">
        <f t="shared" ca="1" si="141"/>
        <v>761</v>
      </c>
    </row>
    <row r="860" spans="1:13" s="50" customFormat="1" ht="23.1" hidden="1" customHeight="1">
      <c r="A860" s="51"/>
      <c r="B860" s="52" t="s">
        <v>958</v>
      </c>
      <c r="C860" s="53" t="s">
        <v>1091</v>
      </c>
      <c r="D860" s="34">
        <v>80321.679999999993</v>
      </c>
      <c r="E860" s="34">
        <v>69242.83</v>
      </c>
      <c r="F860" s="59">
        <v>11078.85</v>
      </c>
      <c r="G860" s="56">
        <f t="shared" si="143"/>
        <v>0.15999995956259999</v>
      </c>
      <c r="H860" s="57">
        <v>43467</v>
      </c>
      <c r="I860" s="57">
        <v>43472</v>
      </c>
      <c r="J860" s="45" t="s">
        <v>16</v>
      </c>
      <c r="K860" s="60" t="s">
        <v>1085</v>
      </c>
      <c r="L860" s="60" t="s">
        <v>1086</v>
      </c>
      <c r="M860" s="62">
        <f t="shared" ca="1" si="141"/>
        <v>761</v>
      </c>
    </row>
    <row r="861" spans="1:13" s="50" customFormat="1" ht="23.1" hidden="1" customHeight="1">
      <c r="A861" s="51"/>
      <c r="B861" s="52" t="s">
        <v>325</v>
      </c>
      <c r="C861" s="53" t="s">
        <v>1092</v>
      </c>
      <c r="D861" s="34">
        <v>1860928.22</v>
      </c>
      <c r="E861" s="54">
        <v>1691752.93</v>
      </c>
      <c r="F861" s="59">
        <v>169175.29</v>
      </c>
      <c r="G861" s="56">
        <f t="shared" si="143"/>
        <v>9.9999998226691394E-2</v>
      </c>
      <c r="H861" s="57">
        <v>43469</v>
      </c>
      <c r="I861" s="57">
        <v>43472</v>
      </c>
      <c r="J861" s="45"/>
      <c r="K861" s="60" t="s">
        <v>911</v>
      </c>
      <c r="L861" s="60" t="s">
        <v>912</v>
      </c>
      <c r="M861" s="62">
        <f t="shared" ca="1" si="141"/>
        <v>759</v>
      </c>
    </row>
    <row r="862" spans="1:13" s="50" customFormat="1" ht="23.1" hidden="1" customHeight="1">
      <c r="A862" s="51"/>
      <c r="B862" s="52" t="s">
        <v>803</v>
      </c>
      <c r="C862" s="53" t="s">
        <v>1093</v>
      </c>
      <c r="D862" s="34">
        <v>2715.5</v>
      </c>
      <c r="E862" s="54">
        <v>2636.41</v>
      </c>
      <c r="F862" s="59">
        <v>79.09</v>
      </c>
      <c r="G862" s="56">
        <f t="shared" si="143"/>
        <v>2.9999127601549099E-2</v>
      </c>
      <c r="H862" s="57">
        <v>43469</v>
      </c>
      <c r="I862" s="57">
        <v>43472</v>
      </c>
      <c r="J862" s="45"/>
      <c r="K862" s="60" t="s">
        <v>911</v>
      </c>
      <c r="L862" s="60" t="s">
        <v>912</v>
      </c>
      <c r="M862" s="62">
        <f t="shared" ca="1" si="141"/>
        <v>759</v>
      </c>
    </row>
    <row r="863" spans="1:13" s="50" customFormat="1" ht="23.1" hidden="1" customHeight="1">
      <c r="A863" s="51"/>
      <c r="B863" s="52" t="s">
        <v>1094</v>
      </c>
      <c r="C863" s="53" t="s">
        <v>1095</v>
      </c>
      <c r="D863" s="34">
        <v>90390</v>
      </c>
      <c r="E863" s="54">
        <v>77922.41</v>
      </c>
      <c r="F863" s="59">
        <v>12467.59</v>
      </c>
      <c r="G863" s="56">
        <f t="shared" si="143"/>
        <v>0.16000005646642601</v>
      </c>
      <c r="H863" s="57">
        <v>43473</v>
      </c>
      <c r="I863" s="57">
        <v>43474</v>
      </c>
      <c r="J863" s="45"/>
      <c r="K863" s="60" t="s">
        <v>911</v>
      </c>
      <c r="L863" s="60" t="s">
        <v>912</v>
      </c>
      <c r="M863" s="62">
        <f t="shared" ca="1" si="141"/>
        <v>755</v>
      </c>
    </row>
    <row r="864" spans="1:13" s="50" customFormat="1" ht="23.1" hidden="1" customHeight="1">
      <c r="A864" s="51"/>
      <c r="B864" s="52" t="s">
        <v>1094</v>
      </c>
      <c r="C864" s="53" t="s">
        <v>1096</v>
      </c>
      <c r="D864" s="34">
        <v>108314</v>
      </c>
      <c r="E864" s="54">
        <v>93374.14</v>
      </c>
      <c r="F864" s="59">
        <v>14939.86</v>
      </c>
      <c r="G864" s="56">
        <f t="shared" ref="G864:G880" si="144">F864/E864</f>
        <v>0.15999997429695201</v>
      </c>
      <c r="H864" s="57">
        <v>43473</v>
      </c>
      <c r="I864" s="57">
        <v>43474</v>
      </c>
      <c r="J864" s="45"/>
      <c r="K864" s="60" t="s">
        <v>911</v>
      </c>
      <c r="L864" s="60" t="s">
        <v>912</v>
      </c>
      <c r="M864" s="62">
        <f t="shared" ca="1" si="141"/>
        <v>755</v>
      </c>
    </row>
    <row r="865" spans="1:13" s="50" customFormat="1" ht="23.1" hidden="1" customHeight="1">
      <c r="A865" s="51"/>
      <c r="B865" s="52" t="s">
        <v>1094</v>
      </c>
      <c r="C865" s="53" t="s">
        <v>1097</v>
      </c>
      <c r="D865" s="34">
        <v>101097</v>
      </c>
      <c r="E865" s="54">
        <v>87152.59</v>
      </c>
      <c r="F865" s="59">
        <v>13944.41</v>
      </c>
      <c r="G865" s="56">
        <f t="shared" si="144"/>
        <v>0.159999949513835</v>
      </c>
      <c r="H865" s="57">
        <v>43473</v>
      </c>
      <c r="I865" s="57">
        <v>43474</v>
      </c>
      <c r="J865" s="45"/>
      <c r="K865" s="60" t="s">
        <v>911</v>
      </c>
      <c r="L865" s="60" t="s">
        <v>912</v>
      </c>
      <c r="M865" s="62">
        <f t="shared" ref="M865:M879" ca="1" si="145">DATE(YEAR(NOW()),MONTH(NOW()),DAY(NOW()))-H865</f>
        <v>755</v>
      </c>
    </row>
    <row r="866" spans="1:13" s="50" customFormat="1" ht="23.1" hidden="1" customHeight="1">
      <c r="A866" s="51"/>
      <c r="B866" s="52" t="s">
        <v>1094</v>
      </c>
      <c r="C866" s="53" t="s">
        <v>1098</v>
      </c>
      <c r="D866" s="34">
        <v>97050</v>
      </c>
      <c r="E866" s="54">
        <v>83663.8</v>
      </c>
      <c r="F866" s="59">
        <v>13386.2</v>
      </c>
      <c r="G866" s="56">
        <f t="shared" si="144"/>
        <v>0.15999990437919401</v>
      </c>
      <c r="H866" s="57">
        <v>43473</v>
      </c>
      <c r="I866" s="57">
        <v>43474</v>
      </c>
      <c r="J866" s="45"/>
      <c r="K866" s="60" t="s">
        <v>911</v>
      </c>
      <c r="L866" s="60" t="s">
        <v>912</v>
      </c>
      <c r="M866" s="62">
        <f t="shared" ca="1" si="145"/>
        <v>755</v>
      </c>
    </row>
    <row r="867" spans="1:13" s="50" customFormat="1" ht="23.1" hidden="1" customHeight="1">
      <c r="A867" s="51"/>
      <c r="B867" s="52" t="s">
        <v>1094</v>
      </c>
      <c r="C867" s="53" t="s">
        <v>1099</v>
      </c>
      <c r="D867" s="34">
        <v>108314</v>
      </c>
      <c r="E867" s="54">
        <v>93374.14</v>
      </c>
      <c r="F867" s="59">
        <v>14939.86</v>
      </c>
      <c r="G867" s="56">
        <f t="shared" si="144"/>
        <v>0.15999997429695201</v>
      </c>
      <c r="H867" s="57">
        <v>43473</v>
      </c>
      <c r="I867" s="57">
        <v>43474</v>
      </c>
      <c r="J867" s="45"/>
      <c r="K867" s="60" t="s">
        <v>911</v>
      </c>
      <c r="L867" s="60" t="s">
        <v>912</v>
      </c>
      <c r="M867" s="62">
        <f t="shared" ca="1" si="145"/>
        <v>755</v>
      </c>
    </row>
    <row r="868" spans="1:13" s="50" customFormat="1" ht="23.1" hidden="1" customHeight="1">
      <c r="A868" s="51"/>
      <c r="B868" s="52" t="s">
        <v>1094</v>
      </c>
      <c r="C868" s="53" t="s">
        <v>1100</v>
      </c>
      <c r="D868" s="34">
        <v>99899</v>
      </c>
      <c r="E868" s="54">
        <v>86119.83</v>
      </c>
      <c r="F868" s="59">
        <v>13779.17</v>
      </c>
      <c r="G868" s="56">
        <f t="shared" si="144"/>
        <v>0.159999967487163</v>
      </c>
      <c r="H868" s="57">
        <v>43473</v>
      </c>
      <c r="I868" s="57">
        <v>43474</v>
      </c>
      <c r="J868" s="45"/>
      <c r="K868" s="60" t="s">
        <v>911</v>
      </c>
      <c r="L868" s="60" t="s">
        <v>912</v>
      </c>
      <c r="M868" s="62">
        <f t="shared" ca="1" si="145"/>
        <v>755</v>
      </c>
    </row>
    <row r="869" spans="1:13" s="50" customFormat="1" ht="23.1" hidden="1" customHeight="1">
      <c r="A869" s="51"/>
      <c r="B869" s="52" t="s">
        <v>1094</v>
      </c>
      <c r="C869" s="53" t="s">
        <v>1101</v>
      </c>
      <c r="D869" s="34">
        <v>101003</v>
      </c>
      <c r="E869" s="54">
        <v>87071.57</v>
      </c>
      <c r="F869" s="59">
        <v>13931.43</v>
      </c>
      <c r="G869" s="56">
        <f t="shared" si="144"/>
        <v>0.15999975652213499</v>
      </c>
      <c r="H869" s="57">
        <v>43473</v>
      </c>
      <c r="I869" s="57">
        <v>43474</v>
      </c>
      <c r="J869" s="45"/>
      <c r="K869" s="60" t="s">
        <v>911</v>
      </c>
      <c r="L869" s="60" t="s">
        <v>912</v>
      </c>
      <c r="M869" s="62">
        <f t="shared" ca="1" si="145"/>
        <v>755</v>
      </c>
    </row>
    <row r="870" spans="1:13" s="50" customFormat="1" ht="23.1" hidden="1" customHeight="1">
      <c r="A870" s="51"/>
      <c r="B870" s="52" t="s">
        <v>1094</v>
      </c>
      <c r="C870" s="53" t="s">
        <v>1102</v>
      </c>
      <c r="D870" s="34">
        <v>114151</v>
      </c>
      <c r="E870" s="54">
        <v>98406.04</v>
      </c>
      <c r="F870" s="59">
        <v>15744.96</v>
      </c>
      <c r="G870" s="56">
        <f t="shared" si="144"/>
        <v>0.159999934963342</v>
      </c>
      <c r="H870" s="57">
        <v>43473</v>
      </c>
      <c r="I870" s="57">
        <v>43474</v>
      </c>
      <c r="J870" s="45"/>
      <c r="K870" s="60" t="s">
        <v>911</v>
      </c>
      <c r="L870" s="60" t="s">
        <v>912</v>
      </c>
      <c r="M870" s="62">
        <f t="shared" ca="1" si="145"/>
        <v>755</v>
      </c>
    </row>
    <row r="871" spans="1:13" s="50" customFormat="1" ht="23.1" hidden="1" customHeight="1">
      <c r="A871" s="51"/>
      <c r="B871" s="52" t="s">
        <v>1094</v>
      </c>
      <c r="C871" s="53" t="s">
        <v>1103</v>
      </c>
      <c r="D871" s="34">
        <v>106577</v>
      </c>
      <c r="E871" s="54">
        <v>91876.71</v>
      </c>
      <c r="F871" s="59">
        <v>14700.29</v>
      </c>
      <c r="G871" s="56">
        <f t="shared" si="144"/>
        <v>0.160000178500079</v>
      </c>
      <c r="H871" s="57">
        <v>43473</v>
      </c>
      <c r="I871" s="57">
        <v>43474</v>
      </c>
      <c r="J871" s="45"/>
      <c r="K871" s="60" t="s">
        <v>911</v>
      </c>
      <c r="L871" s="60" t="s">
        <v>912</v>
      </c>
      <c r="M871" s="62">
        <f t="shared" ca="1" si="145"/>
        <v>755</v>
      </c>
    </row>
    <row r="872" spans="1:13" s="50" customFormat="1" ht="23.1" hidden="1" customHeight="1">
      <c r="A872" s="51"/>
      <c r="B872" s="52" t="s">
        <v>1094</v>
      </c>
      <c r="C872" s="53" t="s">
        <v>1104</v>
      </c>
      <c r="D872" s="34">
        <v>102026</v>
      </c>
      <c r="E872" s="54">
        <v>87953.45</v>
      </c>
      <c r="F872" s="59">
        <v>14072.55</v>
      </c>
      <c r="G872" s="56">
        <f t="shared" si="144"/>
        <v>0.15999997726069901</v>
      </c>
      <c r="H872" s="57">
        <v>43473</v>
      </c>
      <c r="I872" s="57">
        <v>43474</v>
      </c>
      <c r="J872" s="45"/>
      <c r="K872" s="60" t="s">
        <v>911</v>
      </c>
      <c r="L872" s="60" t="s">
        <v>912</v>
      </c>
      <c r="M872" s="62">
        <f t="shared" ca="1" si="145"/>
        <v>755</v>
      </c>
    </row>
    <row r="873" spans="1:13" s="50" customFormat="1" ht="23.1" hidden="1" customHeight="1">
      <c r="A873" s="51"/>
      <c r="B873" s="52" t="s">
        <v>1094</v>
      </c>
      <c r="C873" s="53" t="s">
        <v>1105</v>
      </c>
      <c r="D873" s="34">
        <v>107364</v>
      </c>
      <c r="E873" s="54">
        <v>92555.17</v>
      </c>
      <c r="F873" s="59">
        <v>14808.83</v>
      </c>
      <c r="G873" s="56">
        <f t="shared" si="144"/>
        <v>0.160000030252227</v>
      </c>
      <c r="H873" s="57">
        <v>43473</v>
      </c>
      <c r="I873" s="57">
        <v>43474</v>
      </c>
      <c r="J873" s="45"/>
      <c r="K873" s="60" t="s">
        <v>911</v>
      </c>
      <c r="L873" s="60" t="s">
        <v>912</v>
      </c>
      <c r="M873" s="62">
        <f t="shared" ca="1" si="145"/>
        <v>755</v>
      </c>
    </row>
    <row r="874" spans="1:13" s="50" customFormat="1" ht="23.1" hidden="1" customHeight="1">
      <c r="A874" s="51"/>
      <c r="B874" s="52" t="s">
        <v>1094</v>
      </c>
      <c r="C874" s="53" t="s">
        <v>1106</v>
      </c>
      <c r="D874" s="34">
        <v>111990</v>
      </c>
      <c r="E874" s="54">
        <v>96543.1</v>
      </c>
      <c r="F874" s="59">
        <v>15446.9</v>
      </c>
      <c r="G874" s="56">
        <f t="shared" si="144"/>
        <v>0.16000004143227201</v>
      </c>
      <c r="H874" s="57">
        <v>43473</v>
      </c>
      <c r="I874" s="57">
        <v>43474</v>
      </c>
      <c r="J874" s="45"/>
      <c r="K874" s="60" t="s">
        <v>911</v>
      </c>
      <c r="L874" s="60" t="s">
        <v>912</v>
      </c>
      <c r="M874" s="62">
        <f t="shared" ca="1" si="145"/>
        <v>755</v>
      </c>
    </row>
    <row r="875" spans="1:13" s="50" customFormat="1" ht="23.1" hidden="1" customHeight="1">
      <c r="A875" s="51"/>
      <c r="B875" s="52" t="s">
        <v>1094</v>
      </c>
      <c r="C875" s="53" t="s">
        <v>1107</v>
      </c>
      <c r="D875" s="34">
        <v>94495</v>
      </c>
      <c r="E875" s="54">
        <v>81461.2</v>
      </c>
      <c r="F875" s="59">
        <v>13033.8</v>
      </c>
      <c r="G875" s="56">
        <f t="shared" si="144"/>
        <v>0.16000009820626299</v>
      </c>
      <c r="H875" s="57">
        <v>43473</v>
      </c>
      <c r="I875" s="57">
        <v>43474</v>
      </c>
      <c r="J875" s="45"/>
      <c r="K875" s="60" t="s">
        <v>911</v>
      </c>
      <c r="L875" s="60" t="s">
        <v>912</v>
      </c>
      <c r="M875" s="62">
        <f t="shared" ca="1" si="145"/>
        <v>755</v>
      </c>
    </row>
    <row r="876" spans="1:13" s="25" customFormat="1" ht="23.1" hidden="1" customHeight="1">
      <c r="A876" s="31"/>
      <c r="B876" s="32" t="s">
        <v>1094</v>
      </c>
      <c r="C876" s="33" t="s">
        <v>1108</v>
      </c>
      <c r="D876" s="34">
        <v>43657.599999999999</v>
      </c>
      <c r="E876" s="34">
        <v>37635.86</v>
      </c>
      <c r="F876" s="59">
        <v>6021.74</v>
      </c>
      <c r="G876" s="35">
        <f t="shared" si="144"/>
        <v>0.160000063768969</v>
      </c>
      <c r="H876" s="36">
        <v>43474</v>
      </c>
      <c r="I876" s="36">
        <v>43474</v>
      </c>
      <c r="J876" s="45"/>
      <c r="K876" s="60" t="s">
        <v>911</v>
      </c>
      <c r="L876" s="60" t="s">
        <v>912</v>
      </c>
      <c r="M876" s="48">
        <f t="shared" ca="1" si="145"/>
        <v>754</v>
      </c>
    </row>
    <row r="877" spans="1:13" s="50" customFormat="1" ht="23.1" hidden="1" customHeight="1">
      <c r="A877" s="51"/>
      <c r="B877" s="52" t="s">
        <v>325</v>
      </c>
      <c r="C877" s="53" t="s">
        <v>1109</v>
      </c>
      <c r="D877" s="160">
        <v>558801.86</v>
      </c>
      <c r="E877" s="54">
        <v>508001.69</v>
      </c>
      <c r="F877" s="59">
        <v>50800.17</v>
      </c>
      <c r="G877" s="56">
        <f t="shared" si="144"/>
        <v>0.100000001968497</v>
      </c>
      <c r="H877" s="57">
        <v>43473</v>
      </c>
      <c r="I877" s="57">
        <v>43474</v>
      </c>
      <c r="J877" s="45"/>
      <c r="K877" s="60" t="s">
        <v>911</v>
      </c>
      <c r="L877" s="60" t="s">
        <v>912</v>
      </c>
      <c r="M877" s="62">
        <f t="shared" ca="1" si="145"/>
        <v>755</v>
      </c>
    </row>
    <row r="878" spans="1:13" s="50" customFormat="1" ht="23.1" hidden="1" customHeight="1">
      <c r="A878" s="51"/>
      <c r="B878" s="52" t="s">
        <v>325</v>
      </c>
      <c r="C878" s="53" t="s">
        <v>1110</v>
      </c>
      <c r="D878" s="34">
        <v>987075.5</v>
      </c>
      <c r="E878" s="54">
        <v>897341.36</v>
      </c>
      <c r="F878" s="59">
        <v>89734.14</v>
      </c>
      <c r="G878" s="56">
        <f t="shared" si="144"/>
        <v>0.10000000445761199</v>
      </c>
      <c r="H878" s="57">
        <v>43473</v>
      </c>
      <c r="I878" s="57">
        <v>43474</v>
      </c>
      <c r="J878" s="45"/>
      <c r="K878" s="60" t="s">
        <v>911</v>
      </c>
      <c r="L878" s="60" t="s">
        <v>912</v>
      </c>
      <c r="M878" s="62">
        <f t="shared" ca="1" si="145"/>
        <v>755</v>
      </c>
    </row>
    <row r="879" spans="1:13" s="50" customFormat="1" ht="23.1" hidden="1" customHeight="1">
      <c r="A879" s="51"/>
      <c r="B879" s="52" t="s">
        <v>925</v>
      </c>
      <c r="C879" s="53" t="s">
        <v>1111</v>
      </c>
      <c r="D879" s="34">
        <v>1000000</v>
      </c>
      <c r="E879" s="54">
        <v>909090.91</v>
      </c>
      <c r="F879" s="59">
        <v>90909.09</v>
      </c>
      <c r="G879" s="56">
        <f t="shared" si="144"/>
        <v>9.9999998899999998E-2</v>
      </c>
      <c r="H879" s="57">
        <v>43468</v>
      </c>
      <c r="I879" s="57">
        <v>43474</v>
      </c>
      <c r="J879" s="45"/>
      <c r="K879" s="60" t="s">
        <v>911</v>
      </c>
      <c r="L879" s="60" t="s">
        <v>912</v>
      </c>
      <c r="M879" s="62">
        <f t="shared" ca="1" si="145"/>
        <v>760</v>
      </c>
    </row>
    <row r="880" spans="1:13" s="50" customFormat="1" ht="23.1" hidden="1" customHeight="1">
      <c r="A880" s="51"/>
      <c r="B880" s="52" t="s">
        <v>925</v>
      </c>
      <c r="C880" s="53" t="s">
        <v>1112</v>
      </c>
      <c r="D880" s="34">
        <v>243000</v>
      </c>
      <c r="E880" s="54">
        <v>220909.09</v>
      </c>
      <c r="F880" s="59">
        <v>22090.91</v>
      </c>
      <c r="G880" s="56">
        <f t="shared" si="144"/>
        <v>0.100000004526749</v>
      </c>
      <c r="H880" s="57">
        <v>43472</v>
      </c>
      <c r="I880" s="57">
        <v>43474</v>
      </c>
      <c r="J880" s="45"/>
      <c r="K880" s="60" t="s">
        <v>911</v>
      </c>
      <c r="L880" s="60" t="s">
        <v>912</v>
      </c>
      <c r="M880" s="62">
        <f t="shared" ref="M880:M904" ca="1" si="146">DATE(YEAR(NOW()),MONTH(NOW()),DAY(NOW()))-H880</f>
        <v>756</v>
      </c>
    </row>
    <row r="881" spans="1:13" s="50" customFormat="1" ht="23.1" hidden="1" customHeight="1">
      <c r="A881" s="51"/>
      <c r="B881" s="52" t="s">
        <v>325</v>
      </c>
      <c r="C881" s="53" t="s">
        <v>1113</v>
      </c>
      <c r="D881" s="34">
        <v>2297608.59</v>
      </c>
      <c r="E881" s="54">
        <v>2088735.08</v>
      </c>
      <c r="F881" s="59">
        <v>208873.51</v>
      </c>
      <c r="G881" s="56">
        <f t="shared" ref="G881:G907" si="147">F881/E881</f>
        <v>0.100000000957517</v>
      </c>
      <c r="H881" s="57">
        <v>43473</v>
      </c>
      <c r="I881" s="57">
        <v>43474</v>
      </c>
      <c r="J881" s="45"/>
      <c r="K881" s="60" t="s">
        <v>911</v>
      </c>
      <c r="L881" s="60" t="s">
        <v>912</v>
      </c>
      <c r="M881" s="62">
        <f t="shared" ca="1" si="146"/>
        <v>755</v>
      </c>
    </row>
    <row r="882" spans="1:13" s="50" customFormat="1" ht="23.1" hidden="1" customHeight="1">
      <c r="A882" s="51"/>
      <c r="B882" s="52" t="s">
        <v>325</v>
      </c>
      <c r="C882" s="53" t="s">
        <v>1114</v>
      </c>
      <c r="D882" s="34">
        <v>2234291.41</v>
      </c>
      <c r="E882" s="54">
        <v>2031174.01</v>
      </c>
      <c r="F882" s="59">
        <v>203117.4</v>
      </c>
      <c r="G882" s="56">
        <f t="shared" si="147"/>
        <v>9.9999999507673895E-2</v>
      </c>
      <c r="H882" s="57">
        <v>43473</v>
      </c>
      <c r="I882" s="57">
        <v>43474</v>
      </c>
      <c r="J882" s="45"/>
      <c r="K882" s="60" t="s">
        <v>911</v>
      </c>
      <c r="L882" s="60" t="s">
        <v>912</v>
      </c>
      <c r="M882" s="62">
        <f t="shared" ca="1" si="146"/>
        <v>755</v>
      </c>
    </row>
    <row r="883" spans="1:13" s="50" customFormat="1" ht="23.1" hidden="1" customHeight="1">
      <c r="A883" s="51"/>
      <c r="B883" s="52" t="s">
        <v>325</v>
      </c>
      <c r="C883" s="53" t="s">
        <v>1115</v>
      </c>
      <c r="D883" s="34">
        <v>2081359</v>
      </c>
      <c r="E883" s="54">
        <v>1892144.55</v>
      </c>
      <c r="F883" s="59">
        <v>189214.45</v>
      </c>
      <c r="G883" s="56">
        <f t="shared" si="147"/>
        <v>9.9999997357495804E-2</v>
      </c>
      <c r="H883" s="57">
        <v>43473</v>
      </c>
      <c r="I883" s="57">
        <v>43474</v>
      </c>
      <c r="J883" s="45"/>
      <c r="K883" s="60" t="s">
        <v>911</v>
      </c>
      <c r="L883" s="60" t="s">
        <v>912</v>
      </c>
      <c r="M883" s="62">
        <f t="shared" ca="1" si="146"/>
        <v>755</v>
      </c>
    </row>
    <row r="884" spans="1:13" s="50" customFormat="1" ht="23.1" hidden="1" customHeight="1">
      <c r="A884" s="51"/>
      <c r="B884" s="52" t="s">
        <v>325</v>
      </c>
      <c r="C884" s="53" t="s">
        <v>1116</v>
      </c>
      <c r="D884" s="34">
        <v>1378900</v>
      </c>
      <c r="E884" s="54">
        <v>1253545.45</v>
      </c>
      <c r="F884" s="59">
        <v>125354.55</v>
      </c>
      <c r="G884" s="56">
        <f t="shared" si="147"/>
        <v>0.100000003988687</v>
      </c>
      <c r="H884" s="57">
        <v>43473</v>
      </c>
      <c r="I884" s="57">
        <v>43474</v>
      </c>
      <c r="J884" s="45"/>
      <c r="K884" s="60" t="s">
        <v>911</v>
      </c>
      <c r="L884" s="60" t="s">
        <v>912</v>
      </c>
      <c r="M884" s="62">
        <f t="shared" ca="1" si="146"/>
        <v>755</v>
      </c>
    </row>
    <row r="885" spans="1:13" s="50" customFormat="1" ht="23.1" hidden="1" customHeight="1">
      <c r="A885" s="51"/>
      <c r="B885" s="52" t="s">
        <v>325</v>
      </c>
      <c r="C885" s="53" t="s">
        <v>1117</v>
      </c>
      <c r="D885" s="34">
        <v>2076159.9</v>
      </c>
      <c r="E885" s="54">
        <v>1887418.09</v>
      </c>
      <c r="F885" s="59">
        <v>188741.81</v>
      </c>
      <c r="G885" s="56">
        <f t="shared" si="147"/>
        <v>0.100000000529824</v>
      </c>
      <c r="H885" s="57">
        <v>43473</v>
      </c>
      <c r="I885" s="57">
        <v>43474</v>
      </c>
      <c r="J885" s="45"/>
      <c r="K885" s="60" t="s">
        <v>911</v>
      </c>
      <c r="L885" s="60" t="s">
        <v>912</v>
      </c>
      <c r="M885" s="62">
        <f t="shared" ca="1" si="146"/>
        <v>755</v>
      </c>
    </row>
    <row r="886" spans="1:13" s="50" customFormat="1" ht="23.1" hidden="1" customHeight="1">
      <c r="A886" s="51"/>
      <c r="B886" s="52" t="s">
        <v>325</v>
      </c>
      <c r="C886" s="53" t="s">
        <v>1118</v>
      </c>
      <c r="D886" s="160">
        <v>5274000</v>
      </c>
      <c r="E886" s="54">
        <v>4794545.45</v>
      </c>
      <c r="F886" s="59">
        <v>479454.55</v>
      </c>
      <c r="G886" s="56">
        <f t="shared" si="147"/>
        <v>0.100000001042852</v>
      </c>
      <c r="H886" s="57">
        <v>43473</v>
      </c>
      <c r="I886" s="57">
        <v>43474</v>
      </c>
      <c r="J886" s="45"/>
      <c r="K886" s="60" t="s">
        <v>911</v>
      </c>
      <c r="L886" s="60" t="s">
        <v>912</v>
      </c>
      <c r="M886" s="62">
        <f t="shared" ca="1" si="146"/>
        <v>755</v>
      </c>
    </row>
    <row r="887" spans="1:13" s="50" customFormat="1" ht="23.1" hidden="1" customHeight="1">
      <c r="A887" s="51"/>
      <c r="B887" s="52" t="s">
        <v>325</v>
      </c>
      <c r="C887" s="53" t="s">
        <v>1119</v>
      </c>
      <c r="D887" s="34">
        <v>558103.76</v>
      </c>
      <c r="E887" s="34">
        <v>507367.05</v>
      </c>
      <c r="F887" s="59">
        <v>50736.71</v>
      </c>
      <c r="G887" s="56">
        <f t="shared" si="147"/>
        <v>0.100000009854798</v>
      </c>
      <c r="H887" s="57">
        <v>43473</v>
      </c>
      <c r="I887" s="57">
        <v>43474</v>
      </c>
      <c r="J887" s="45" t="s">
        <v>16</v>
      </c>
      <c r="K887" s="60" t="s">
        <v>1120</v>
      </c>
      <c r="L887" s="60" t="s">
        <v>1121</v>
      </c>
      <c r="M887" s="62">
        <f t="shared" ca="1" si="146"/>
        <v>755</v>
      </c>
    </row>
    <row r="888" spans="1:13" s="50" customFormat="1" ht="23.1" hidden="1" customHeight="1">
      <c r="A888" s="51"/>
      <c r="B888" s="52" t="s">
        <v>325</v>
      </c>
      <c r="C888" s="53" t="s">
        <v>1122</v>
      </c>
      <c r="D888" s="160">
        <v>668677.87</v>
      </c>
      <c r="E888" s="54">
        <v>607888.97</v>
      </c>
      <c r="F888" s="59">
        <v>60788.9</v>
      </c>
      <c r="G888" s="56">
        <f t="shared" si="147"/>
        <v>0.10000000493511201</v>
      </c>
      <c r="H888" s="57">
        <v>43473</v>
      </c>
      <c r="I888" s="57">
        <v>43474</v>
      </c>
      <c r="J888" s="45"/>
      <c r="K888" s="60" t="s">
        <v>911</v>
      </c>
      <c r="L888" s="60" t="s">
        <v>912</v>
      </c>
      <c r="M888" s="62">
        <f t="shared" ca="1" si="146"/>
        <v>755</v>
      </c>
    </row>
    <row r="889" spans="1:13" s="50" customFormat="1" ht="23.1" hidden="1" customHeight="1">
      <c r="A889" s="51"/>
      <c r="B889" s="52" t="s">
        <v>325</v>
      </c>
      <c r="C889" s="53" t="s">
        <v>1123</v>
      </c>
      <c r="D889" s="160">
        <v>890223.88</v>
      </c>
      <c r="E889" s="54">
        <v>809294.44</v>
      </c>
      <c r="F889" s="59">
        <v>80929.440000000002</v>
      </c>
      <c r="G889" s="56">
        <f t="shared" si="147"/>
        <v>9.9999995057423102E-2</v>
      </c>
      <c r="H889" s="57">
        <v>43473</v>
      </c>
      <c r="I889" s="57">
        <v>43474</v>
      </c>
      <c r="J889" s="45"/>
      <c r="K889" s="60" t="s">
        <v>911</v>
      </c>
      <c r="L889" s="60" t="s">
        <v>912</v>
      </c>
      <c r="M889" s="62">
        <f t="shared" ca="1" si="146"/>
        <v>755</v>
      </c>
    </row>
    <row r="890" spans="1:13" s="50" customFormat="1" ht="23.1" hidden="1" customHeight="1">
      <c r="A890" s="51"/>
      <c r="B890" s="52" t="s">
        <v>325</v>
      </c>
      <c r="C890" s="53" t="s">
        <v>1124</v>
      </c>
      <c r="D890" s="34">
        <v>1794000</v>
      </c>
      <c r="E890" s="54">
        <v>1630909.09</v>
      </c>
      <c r="F890" s="59">
        <v>163090.91</v>
      </c>
      <c r="G890" s="56">
        <f t="shared" si="147"/>
        <v>0.100000000613155</v>
      </c>
      <c r="H890" s="57">
        <v>43473</v>
      </c>
      <c r="I890" s="57">
        <v>43474</v>
      </c>
      <c r="J890" s="45"/>
      <c r="K890" s="60" t="s">
        <v>911</v>
      </c>
      <c r="L890" s="60" t="s">
        <v>912</v>
      </c>
      <c r="M890" s="62">
        <f t="shared" ca="1" si="146"/>
        <v>755</v>
      </c>
    </row>
    <row r="891" spans="1:13" s="50" customFormat="1" ht="23.1" hidden="1" customHeight="1">
      <c r="A891" s="51"/>
      <c r="B891" s="52" t="s">
        <v>325</v>
      </c>
      <c r="C891" s="53" t="s">
        <v>1125</v>
      </c>
      <c r="D891" s="34">
        <v>7108991.0800000001</v>
      </c>
      <c r="E891" s="54">
        <v>6462719.1600000001</v>
      </c>
      <c r="F891" s="59">
        <v>646271.92000000004</v>
      </c>
      <c r="G891" s="56">
        <f t="shared" si="147"/>
        <v>0.10000000061893501</v>
      </c>
      <c r="H891" s="57">
        <v>43473</v>
      </c>
      <c r="I891" s="57">
        <v>43474</v>
      </c>
      <c r="J891" s="45"/>
      <c r="K891" s="60" t="s">
        <v>911</v>
      </c>
      <c r="L891" s="60" t="s">
        <v>912</v>
      </c>
      <c r="M891" s="62">
        <f t="shared" ca="1" si="146"/>
        <v>755</v>
      </c>
    </row>
    <row r="892" spans="1:13" s="50" customFormat="1" ht="23.1" hidden="1" customHeight="1">
      <c r="A892" s="51"/>
      <c r="B892" s="52" t="s">
        <v>325</v>
      </c>
      <c r="C892" s="53" t="s">
        <v>1126</v>
      </c>
      <c r="D892" s="160">
        <v>854295.97</v>
      </c>
      <c r="E892" s="54">
        <v>776632.7</v>
      </c>
      <c r="F892" s="59">
        <v>77663.27</v>
      </c>
      <c r="G892" s="56">
        <f t="shared" si="147"/>
        <v>0.1</v>
      </c>
      <c r="H892" s="57">
        <v>43473</v>
      </c>
      <c r="I892" s="57">
        <v>43474</v>
      </c>
      <c r="J892" s="45"/>
      <c r="K892" s="60" t="s">
        <v>911</v>
      </c>
      <c r="L892" s="60" t="s">
        <v>912</v>
      </c>
      <c r="M892" s="62">
        <f t="shared" ca="1" si="146"/>
        <v>755</v>
      </c>
    </row>
    <row r="893" spans="1:13" s="50" customFormat="1" ht="23.1" hidden="1" customHeight="1">
      <c r="A893" s="51"/>
      <c r="B893" s="52" t="s">
        <v>567</v>
      </c>
      <c r="C893" s="53" t="s">
        <v>1127</v>
      </c>
      <c r="D893" s="34">
        <v>1400</v>
      </c>
      <c r="E893" s="34">
        <v>1320.75</v>
      </c>
      <c r="F893" s="59" t="s">
        <v>1128</v>
      </c>
      <c r="G893" s="56" t="e">
        <f t="shared" si="147"/>
        <v>#VALUE!</v>
      </c>
      <c r="H893" s="57">
        <v>43438</v>
      </c>
      <c r="I893" s="57">
        <v>43474</v>
      </c>
      <c r="J893" s="45" t="s">
        <v>16</v>
      </c>
      <c r="K893" s="60" t="s">
        <v>1129</v>
      </c>
      <c r="L893" s="60" t="s">
        <v>1130</v>
      </c>
      <c r="M893" s="62">
        <f t="shared" ca="1" si="146"/>
        <v>790</v>
      </c>
    </row>
    <row r="894" spans="1:13" s="50" customFormat="1" ht="23.1" hidden="1" customHeight="1">
      <c r="A894" s="51"/>
      <c r="B894" s="52" t="s">
        <v>1131</v>
      </c>
      <c r="C894" s="53" t="s">
        <v>1132</v>
      </c>
      <c r="D894" s="54">
        <v>4200</v>
      </c>
      <c r="E894" s="54">
        <v>3620.69</v>
      </c>
      <c r="F894" s="158">
        <v>579.30999999999995</v>
      </c>
      <c r="G894" s="56">
        <f t="shared" si="147"/>
        <v>0.15999988952381999</v>
      </c>
      <c r="H894" s="57">
        <v>43454</v>
      </c>
      <c r="I894" s="57">
        <v>43474</v>
      </c>
      <c r="J894" s="45"/>
      <c r="K894" s="60" t="s">
        <v>911</v>
      </c>
      <c r="L894" s="60" t="s">
        <v>912</v>
      </c>
      <c r="M894" s="62">
        <f t="shared" ca="1" si="146"/>
        <v>774</v>
      </c>
    </row>
    <row r="895" spans="1:13" s="50" customFormat="1" ht="23.1" hidden="1" customHeight="1">
      <c r="A895" s="51"/>
      <c r="B895" s="52" t="s">
        <v>597</v>
      </c>
      <c r="C895" s="53" t="s">
        <v>1133</v>
      </c>
      <c r="D895" s="54">
        <v>5400</v>
      </c>
      <c r="E895" s="54">
        <v>5242.72</v>
      </c>
      <c r="F895" s="59">
        <v>157.28</v>
      </c>
      <c r="G895" s="56">
        <f t="shared" si="147"/>
        <v>2.9999694814905199E-2</v>
      </c>
      <c r="H895" s="57">
        <v>43473</v>
      </c>
      <c r="I895" s="57">
        <v>43479</v>
      </c>
      <c r="J895" s="45"/>
      <c r="K895" s="60" t="s">
        <v>911</v>
      </c>
      <c r="L895" s="60" t="s">
        <v>912</v>
      </c>
      <c r="M895" s="62">
        <f t="shared" ca="1" si="146"/>
        <v>755</v>
      </c>
    </row>
    <row r="896" spans="1:13" s="50" customFormat="1" ht="23.1" hidden="1" customHeight="1">
      <c r="A896" s="51"/>
      <c r="B896" s="52" t="s">
        <v>930</v>
      </c>
      <c r="C896" s="53" t="s">
        <v>1134</v>
      </c>
      <c r="D896" s="34">
        <v>170000</v>
      </c>
      <c r="E896" s="34">
        <v>165048.54</v>
      </c>
      <c r="F896" s="59">
        <v>4951.46</v>
      </c>
      <c r="G896" s="56">
        <f t="shared" si="147"/>
        <v>3.0000023023529901E-2</v>
      </c>
      <c r="H896" s="57">
        <v>43475</v>
      </c>
      <c r="I896" s="57">
        <v>43479</v>
      </c>
      <c r="J896" s="45" t="s">
        <v>16</v>
      </c>
      <c r="K896" s="60" t="s">
        <v>1120</v>
      </c>
      <c r="L896" s="60" t="s">
        <v>1121</v>
      </c>
      <c r="M896" s="62">
        <f t="shared" ca="1" si="146"/>
        <v>753</v>
      </c>
    </row>
    <row r="897" spans="1:13" s="50" customFormat="1" ht="23.1" hidden="1" customHeight="1">
      <c r="A897" s="51"/>
      <c r="B897" s="145" t="s">
        <v>1135</v>
      </c>
      <c r="C897" s="146" t="s">
        <v>1136</v>
      </c>
      <c r="D897" s="147">
        <v>1600</v>
      </c>
      <c r="E897" s="147">
        <v>1379.31</v>
      </c>
      <c r="F897" s="147">
        <v>220.69</v>
      </c>
      <c r="G897" s="148">
        <f t="shared" si="147"/>
        <v>0.16000029000007299</v>
      </c>
      <c r="H897" s="149">
        <v>43479</v>
      </c>
      <c r="I897" s="149">
        <v>43480</v>
      </c>
      <c r="J897" s="159" t="s">
        <v>1137</v>
      </c>
      <c r="K897" s="60"/>
      <c r="L897" s="60"/>
      <c r="M897" s="62">
        <f t="shared" ca="1" si="146"/>
        <v>749</v>
      </c>
    </row>
    <row r="898" spans="1:13" s="50" customFormat="1" ht="17.25" hidden="1" customHeight="1">
      <c r="A898" s="51"/>
      <c r="B898" s="52" t="s">
        <v>1135</v>
      </c>
      <c r="C898" s="53" t="s">
        <v>1138</v>
      </c>
      <c r="D898" s="34">
        <v>14400</v>
      </c>
      <c r="E898" s="34">
        <v>12413.8</v>
      </c>
      <c r="F898" s="59">
        <v>1986.2</v>
      </c>
      <c r="G898" s="56">
        <f t="shared" si="147"/>
        <v>0.15999935555591399</v>
      </c>
      <c r="H898" s="57">
        <v>43479</v>
      </c>
      <c r="I898" s="57">
        <v>43480</v>
      </c>
      <c r="J898" s="45" t="s">
        <v>16</v>
      </c>
      <c r="K898" s="60" t="s">
        <v>1120</v>
      </c>
      <c r="L898" s="60" t="s">
        <v>1121</v>
      </c>
      <c r="M898" s="62">
        <f t="shared" ca="1" si="146"/>
        <v>749</v>
      </c>
    </row>
    <row r="899" spans="1:13" s="50" customFormat="1" ht="17.25" hidden="1" customHeight="1">
      <c r="A899" s="51"/>
      <c r="B899" s="52" t="s">
        <v>1139</v>
      </c>
      <c r="C899" s="53" t="s">
        <v>1140</v>
      </c>
      <c r="D899" s="34">
        <v>40000</v>
      </c>
      <c r="E899" s="34">
        <v>37735.85</v>
      </c>
      <c r="F899" s="59">
        <v>2264.15</v>
      </c>
      <c r="G899" s="56">
        <f t="shared" si="147"/>
        <v>5.9999973500000699E-2</v>
      </c>
      <c r="H899" s="57">
        <v>43473</v>
      </c>
      <c r="I899" s="57">
        <v>43480</v>
      </c>
      <c r="J899" s="45" t="s">
        <v>16</v>
      </c>
      <c r="K899" s="60" t="s">
        <v>1120</v>
      </c>
      <c r="L899" s="60" t="s">
        <v>1121</v>
      </c>
      <c r="M899" s="62">
        <f t="shared" ca="1" si="146"/>
        <v>755</v>
      </c>
    </row>
    <row r="900" spans="1:13" s="50" customFormat="1" ht="17.25" hidden="1" customHeight="1">
      <c r="A900" s="51"/>
      <c r="B900" s="52" t="s">
        <v>520</v>
      </c>
      <c r="C900" s="53" t="s">
        <v>1141</v>
      </c>
      <c r="D900" s="54">
        <v>900</v>
      </c>
      <c r="E900" s="54">
        <v>849.06</v>
      </c>
      <c r="F900" s="59">
        <v>50.94</v>
      </c>
      <c r="G900" s="56">
        <f t="shared" si="147"/>
        <v>5.9995760016959901E-2</v>
      </c>
      <c r="H900" s="57">
        <v>43475</v>
      </c>
      <c r="I900" s="57">
        <v>43480</v>
      </c>
      <c r="J900" s="45"/>
      <c r="K900" s="60" t="s">
        <v>911</v>
      </c>
      <c r="L900" s="60" t="s">
        <v>912</v>
      </c>
      <c r="M900" s="62">
        <f t="shared" ca="1" si="146"/>
        <v>753</v>
      </c>
    </row>
    <row r="901" spans="1:13" s="50" customFormat="1" ht="17.25" hidden="1" customHeight="1">
      <c r="A901" s="51"/>
      <c r="B901" s="52" t="s">
        <v>239</v>
      </c>
      <c r="C901" s="53" t="s">
        <v>1142</v>
      </c>
      <c r="D901" s="54">
        <v>27420</v>
      </c>
      <c r="E901" s="54">
        <v>23637.919999999998</v>
      </c>
      <c r="F901" s="158">
        <v>3782.08</v>
      </c>
      <c r="G901" s="56">
        <f t="shared" si="147"/>
        <v>0.16000054150280599</v>
      </c>
      <c r="H901" s="57">
        <v>43471</v>
      </c>
      <c r="I901" s="57">
        <v>43480</v>
      </c>
      <c r="J901" s="45"/>
      <c r="K901" s="60" t="s">
        <v>911</v>
      </c>
      <c r="L901" s="60" t="s">
        <v>912</v>
      </c>
      <c r="M901" s="62">
        <f t="shared" ca="1" si="146"/>
        <v>757</v>
      </c>
    </row>
    <row r="902" spans="1:13" s="50" customFormat="1" ht="17.25" hidden="1" customHeight="1">
      <c r="A902" s="51"/>
      <c r="B902" s="52" t="s">
        <v>803</v>
      </c>
      <c r="C902" s="53" t="s">
        <v>1143</v>
      </c>
      <c r="D902" s="54">
        <v>4070</v>
      </c>
      <c r="E902" s="54">
        <v>3951.46</v>
      </c>
      <c r="F902" s="59">
        <v>118.54</v>
      </c>
      <c r="G902" s="56">
        <f t="shared" si="147"/>
        <v>2.9999038330136198E-2</v>
      </c>
      <c r="H902" s="57">
        <v>43476</v>
      </c>
      <c r="I902" s="57">
        <v>43480</v>
      </c>
      <c r="J902" s="45"/>
      <c r="K902" s="60" t="s">
        <v>911</v>
      </c>
      <c r="L902" s="60" t="s">
        <v>912</v>
      </c>
      <c r="M902" s="62">
        <f t="shared" ca="1" si="146"/>
        <v>752</v>
      </c>
    </row>
    <row r="903" spans="1:13" s="50" customFormat="1" ht="17.25" hidden="1" customHeight="1">
      <c r="A903" s="51"/>
      <c r="B903" s="52" t="s">
        <v>752</v>
      </c>
      <c r="C903" s="53" t="s">
        <v>1144</v>
      </c>
      <c r="D903" s="58">
        <v>34000</v>
      </c>
      <c r="E903" s="34">
        <v>32075.47</v>
      </c>
      <c r="F903" s="59">
        <v>1924.53</v>
      </c>
      <c r="G903" s="56">
        <f t="shared" si="147"/>
        <v>6.0000056117649997E-2</v>
      </c>
      <c r="H903" s="57">
        <v>43475</v>
      </c>
      <c r="I903" s="57">
        <v>43482</v>
      </c>
      <c r="J903" s="45" t="s">
        <v>16</v>
      </c>
      <c r="K903" s="60" t="s">
        <v>1129</v>
      </c>
      <c r="L903" s="60" t="s">
        <v>1130</v>
      </c>
      <c r="M903" s="62">
        <f t="shared" ca="1" si="146"/>
        <v>753</v>
      </c>
    </row>
    <row r="904" spans="1:13" s="50" customFormat="1" ht="17.25" hidden="1" customHeight="1">
      <c r="A904" s="51"/>
      <c r="B904" s="52" t="s">
        <v>752</v>
      </c>
      <c r="C904" s="53" t="s">
        <v>1145</v>
      </c>
      <c r="D904" s="58">
        <v>34000</v>
      </c>
      <c r="E904" s="34">
        <v>32075.47</v>
      </c>
      <c r="F904" s="59">
        <v>1924.53</v>
      </c>
      <c r="G904" s="56">
        <f t="shared" si="147"/>
        <v>6.0000056117649997E-2</v>
      </c>
      <c r="H904" s="57">
        <v>43475</v>
      </c>
      <c r="I904" s="57">
        <v>43482</v>
      </c>
      <c r="J904" s="45" t="s">
        <v>16</v>
      </c>
      <c r="K904" s="60" t="s">
        <v>1129</v>
      </c>
      <c r="L904" s="60" t="s">
        <v>1130</v>
      </c>
      <c r="M904" s="62">
        <f t="shared" ca="1" si="146"/>
        <v>753</v>
      </c>
    </row>
    <row r="905" spans="1:13" s="50" customFormat="1" ht="17.25" hidden="1" customHeight="1">
      <c r="A905" s="51"/>
      <c r="B905" s="52" t="s">
        <v>537</v>
      </c>
      <c r="C905" s="53" t="s">
        <v>1146</v>
      </c>
      <c r="D905" s="34">
        <v>280000</v>
      </c>
      <c r="E905" s="34">
        <v>264150.94</v>
      </c>
      <c r="F905" s="59">
        <v>15849.06</v>
      </c>
      <c r="G905" s="56">
        <f t="shared" si="147"/>
        <v>6.0000013628571602E-2</v>
      </c>
      <c r="H905" s="57">
        <v>43474</v>
      </c>
      <c r="I905" s="57">
        <v>43482</v>
      </c>
      <c r="J905" s="45" t="s">
        <v>16</v>
      </c>
      <c r="K905" s="60" t="s">
        <v>1120</v>
      </c>
      <c r="L905" s="60" t="s">
        <v>1121</v>
      </c>
      <c r="M905" s="62">
        <f t="shared" ref="M905:M911" ca="1" si="148">DATE(YEAR(NOW()),MONTH(NOW()),DAY(NOW()))-H905</f>
        <v>754</v>
      </c>
    </row>
    <row r="906" spans="1:13" s="50" customFormat="1" ht="17.25" hidden="1" customHeight="1">
      <c r="A906" s="51"/>
      <c r="B906" s="52" t="s">
        <v>1147</v>
      </c>
      <c r="C906" s="53" t="s">
        <v>1148</v>
      </c>
      <c r="D906" s="34">
        <v>350000</v>
      </c>
      <c r="E906" s="34">
        <v>330188.68</v>
      </c>
      <c r="F906" s="59">
        <v>19811.32</v>
      </c>
      <c r="G906" s="56">
        <f t="shared" si="147"/>
        <v>5.9999997577142902E-2</v>
      </c>
      <c r="H906" s="57">
        <v>43476</v>
      </c>
      <c r="I906" s="57">
        <v>43482</v>
      </c>
      <c r="J906" s="45" t="s">
        <v>16</v>
      </c>
      <c r="K906" s="60" t="s">
        <v>1120</v>
      </c>
      <c r="L906" s="60" t="s">
        <v>1121</v>
      </c>
      <c r="M906" s="62">
        <f t="shared" ca="1" si="148"/>
        <v>752</v>
      </c>
    </row>
    <row r="907" spans="1:13" s="50" customFormat="1" ht="17.25" hidden="1" customHeight="1">
      <c r="A907" s="51"/>
      <c r="B907" s="52" t="s">
        <v>1149</v>
      </c>
      <c r="C907" s="53" t="s">
        <v>1150</v>
      </c>
      <c r="D907" s="54">
        <v>24000</v>
      </c>
      <c r="E907" s="54">
        <v>22641.51</v>
      </c>
      <c r="F907" s="158">
        <v>1358.49</v>
      </c>
      <c r="G907" s="56">
        <f t="shared" si="147"/>
        <v>5.9999973500000699E-2</v>
      </c>
      <c r="H907" s="57">
        <v>43481</v>
      </c>
      <c r="I907" s="57">
        <v>43483</v>
      </c>
      <c r="J907" s="45"/>
      <c r="K907" s="60" t="s">
        <v>911</v>
      </c>
      <c r="L907" s="60" t="s">
        <v>912</v>
      </c>
      <c r="M907" s="62">
        <f t="shared" ca="1" si="148"/>
        <v>747</v>
      </c>
    </row>
    <row r="908" spans="1:13" s="50" customFormat="1" ht="17.25" hidden="1" customHeight="1">
      <c r="A908" s="51"/>
      <c r="B908" s="52" t="s">
        <v>520</v>
      </c>
      <c r="C908" s="53" t="s">
        <v>1151</v>
      </c>
      <c r="D908" s="54">
        <v>9624</v>
      </c>
      <c r="E908" s="54">
        <v>8296.5499999999993</v>
      </c>
      <c r="F908" s="59">
        <v>1327.45</v>
      </c>
      <c r="G908" s="56">
        <f t="shared" ref="G908:G913" si="149">F908/E908</f>
        <v>0.160000241064057</v>
      </c>
      <c r="H908" s="57">
        <v>43482</v>
      </c>
      <c r="I908" s="57">
        <v>43483</v>
      </c>
      <c r="J908" s="45"/>
      <c r="K908" s="60" t="s">
        <v>911</v>
      </c>
      <c r="L908" s="60" t="s">
        <v>912</v>
      </c>
      <c r="M908" s="62">
        <f t="shared" ca="1" si="148"/>
        <v>746</v>
      </c>
    </row>
    <row r="909" spans="1:13" s="50" customFormat="1" ht="17.25" hidden="1" customHeight="1">
      <c r="A909" s="51"/>
      <c r="B909" s="52" t="s">
        <v>474</v>
      </c>
      <c r="C909" s="53" t="s">
        <v>1152</v>
      </c>
      <c r="D909" s="54">
        <v>612911.67000000004</v>
      </c>
      <c r="E909" s="54">
        <v>583725.4</v>
      </c>
      <c r="F909" s="59">
        <v>29186.27</v>
      </c>
      <c r="G909" s="56">
        <f t="shared" si="149"/>
        <v>0.05</v>
      </c>
      <c r="H909" s="57">
        <v>43468</v>
      </c>
      <c r="I909" s="57">
        <v>43487</v>
      </c>
      <c r="J909" s="45"/>
      <c r="K909" s="60" t="s">
        <v>911</v>
      </c>
      <c r="L909" s="60" t="s">
        <v>912</v>
      </c>
      <c r="M909" s="62">
        <f t="shared" ca="1" si="148"/>
        <v>760</v>
      </c>
    </row>
    <row r="910" spans="1:13" s="50" customFormat="1" ht="17.25" hidden="1" customHeight="1">
      <c r="A910" s="51"/>
      <c r="B910" s="52" t="s">
        <v>474</v>
      </c>
      <c r="C910" s="53" t="s">
        <v>1153</v>
      </c>
      <c r="D910" s="54">
        <v>6000</v>
      </c>
      <c r="E910" s="54">
        <v>5714.29</v>
      </c>
      <c r="F910" s="59">
        <v>285.70999999999998</v>
      </c>
      <c r="G910" s="56">
        <f t="shared" si="149"/>
        <v>4.9999212500590598E-2</v>
      </c>
      <c r="H910" s="57">
        <v>43473</v>
      </c>
      <c r="I910" s="57">
        <v>43487</v>
      </c>
      <c r="J910" s="45"/>
      <c r="K910" s="60" t="s">
        <v>911</v>
      </c>
      <c r="L910" s="60" t="s">
        <v>912</v>
      </c>
      <c r="M910" s="62">
        <f t="shared" ca="1" si="148"/>
        <v>755</v>
      </c>
    </row>
    <row r="911" spans="1:13" s="50" customFormat="1" ht="17.25" hidden="1" customHeight="1">
      <c r="A911" s="51"/>
      <c r="B911" s="52" t="s">
        <v>1154</v>
      </c>
      <c r="C911" s="53" t="s">
        <v>1155</v>
      </c>
      <c r="D911" s="34">
        <v>588</v>
      </c>
      <c r="E911" s="34">
        <v>554.72</v>
      </c>
      <c r="F911" s="59">
        <v>33.28</v>
      </c>
      <c r="G911" s="56">
        <f t="shared" si="149"/>
        <v>5.9994231323911199E-2</v>
      </c>
      <c r="H911" s="57">
        <v>43476</v>
      </c>
      <c r="I911" s="57">
        <v>43487</v>
      </c>
      <c r="J911" s="45" t="s">
        <v>16</v>
      </c>
      <c r="K911" s="60" t="s">
        <v>1120</v>
      </c>
      <c r="L911" s="60" t="s">
        <v>1121</v>
      </c>
      <c r="M911" s="62">
        <f t="shared" ca="1" si="148"/>
        <v>752</v>
      </c>
    </row>
    <row r="912" spans="1:13" s="50" customFormat="1" ht="17.25" hidden="1" customHeight="1">
      <c r="A912" s="51"/>
      <c r="B912" s="52" t="s">
        <v>80</v>
      </c>
      <c r="C912" s="53" t="s">
        <v>1156</v>
      </c>
      <c r="D912" s="34">
        <v>468</v>
      </c>
      <c r="E912" s="34">
        <v>403.45</v>
      </c>
      <c r="F912" s="158">
        <v>64.55</v>
      </c>
      <c r="G912" s="56">
        <f t="shared" si="149"/>
        <v>0.159995042756228</v>
      </c>
      <c r="H912" s="57">
        <v>43453</v>
      </c>
      <c r="I912" s="57">
        <v>43494</v>
      </c>
      <c r="J912" s="45" t="s">
        <v>16</v>
      </c>
      <c r="K912" s="60" t="s">
        <v>1120</v>
      </c>
      <c r="L912" s="60" t="s">
        <v>1121</v>
      </c>
      <c r="M912" s="62">
        <f t="shared" ref="M912:M927" ca="1" si="150">DATE(YEAR(NOW()),MONTH(NOW()),DAY(NOW()))-H912</f>
        <v>775</v>
      </c>
    </row>
    <row r="913" spans="1:13" s="50" customFormat="1" ht="17.25" hidden="1" customHeight="1">
      <c r="A913" s="51"/>
      <c r="B913" s="52" t="s">
        <v>865</v>
      </c>
      <c r="C913" s="53" t="s">
        <v>1157</v>
      </c>
      <c r="D913" s="34">
        <v>534</v>
      </c>
      <c r="E913" s="34">
        <v>460.34</v>
      </c>
      <c r="F913" s="158">
        <v>73.66</v>
      </c>
      <c r="G913" s="56">
        <f t="shared" si="149"/>
        <v>0.16001216492157999</v>
      </c>
      <c r="H913" s="57">
        <v>43490</v>
      </c>
      <c r="I913" s="57">
        <v>43494</v>
      </c>
      <c r="J913" s="45" t="s">
        <v>16</v>
      </c>
      <c r="K913" s="60" t="s">
        <v>1120</v>
      </c>
      <c r="L913" s="60" t="s">
        <v>1121</v>
      </c>
      <c r="M913" s="62">
        <f t="shared" ca="1" si="150"/>
        <v>738</v>
      </c>
    </row>
    <row r="914" spans="1:13" s="50" customFormat="1" ht="17.25" hidden="1" customHeight="1">
      <c r="A914" s="51"/>
      <c r="B914" s="52" t="s">
        <v>1158</v>
      </c>
      <c r="C914" s="53" t="s">
        <v>1159</v>
      </c>
      <c r="D914" s="34">
        <v>1400</v>
      </c>
      <c r="E914" s="34">
        <v>1320.75</v>
      </c>
      <c r="F914" s="59">
        <v>79.25</v>
      </c>
      <c r="G914" s="56">
        <f t="shared" ref="G914:G926" si="151">F914/E914</f>
        <v>6.0003785727806201E-2</v>
      </c>
      <c r="H914" s="57">
        <v>43490</v>
      </c>
      <c r="I914" s="57">
        <v>43494</v>
      </c>
      <c r="J914" s="45" t="s">
        <v>16</v>
      </c>
      <c r="K914" s="60" t="s">
        <v>1120</v>
      </c>
      <c r="L914" s="60" t="s">
        <v>1121</v>
      </c>
      <c r="M914" s="62">
        <f t="shared" ca="1" si="150"/>
        <v>738</v>
      </c>
    </row>
    <row r="915" spans="1:13" s="50" customFormat="1" ht="17.25" hidden="1" customHeight="1">
      <c r="A915" s="51"/>
      <c r="B915" s="52" t="s">
        <v>1160</v>
      </c>
      <c r="C915" s="53" t="s">
        <v>1161</v>
      </c>
      <c r="D915" s="34">
        <v>1585.76</v>
      </c>
      <c r="E915" s="34">
        <v>1496</v>
      </c>
      <c r="F915" s="59">
        <v>89.76</v>
      </c>
      <c r="G915" s="56">
        <f t="shared" si="151"/>
        <v>0.06</v>
      </c>
      <c r="H915" s="57">
        <v>43491</v>
      </c>
      <c r="I915" s="57">
        <v>43494</v>
      </c>
      <c r="J915" s="45" t="s">
        <v>16</v>
      </c>
      <c r="K915" s="60" t="s">
        <v>1120</v>
      </c>
      <c r="L915" s="60" t="s">
        <v>1121</v>
      </c>
      <c r="M915" s="62">
        <f t="shared" ca="1" si="150"/>
        <v>737</v>
      </c>
    </row>
    <row r="916" spans="1:13" s="50" customFormat="1" ht="17.25" hidden="1" customHeight="1">
      <c r="A916" s="51"/>
      <c r="B916" s="52" t="s">
        <v>1154</v>
      </c>
      <c r="C916" s="53" t="s">
        <v>1162</v>
      </c>
      <c r="D916" s="34">
        <v>588</v>
      </c>
      <c r="E916" s="34">
        <v>554.72</v>
      </c>
      <c r="F916" s="59">
        <v>33.28</v>
      </c>
      <c r="G916" s="56">
        <f t="shared" si="151"/>
        <v>5.9994231323911199E-2</v>
      </c>
      <c r="H916" s="57">
        <v>43476</v>
      </c>
      <c r="I916" s="57">
        <v>43494</v>
      </c>
      <c r="J916" s="45" t="s">
        <v>16</v>
      </c>
      <c r="K916" s="60" t="s">
        <v>1120</v>
      </c>
      <c r="L916" s="60" t="s">
        <v>1121</v>
      </c>
      <c r="M916" s="62">
        <f t="shared" ca="1" si="150"/>
        <v>752</v>
      </c>
    </row>
    <row r="917" spans="1:13" s="50" customFormat="1" ht="17.25" hidden="1" customHeight="1">
      <c r="A917" s="51"/>
      <c r="B917" s="52" t="s">
        <v>35</v>
      </c>
      <c r="C917" s="53" t="s">
        <v>1163</v>
      </c>
      <c r="D917" s="54">
        <v>17609.02</v>
      </c>
      <c r="E917" s="54">
        <v>17096.14</v>
      </c>
      <c r="F917" s="59">
        <v>512.88</v>
      </c>
      <c r="G917" s="56">
        <f t="shared" si="151"/>
        <v>2.9999754330509699E-2</v>
      </c>
      <c r="H917" s="57">
        <v>43487</v>
      </c>
      <c r="I917" s="57">
        <v>43496</v>
      </c>
      <c r="J917" s="45"/>
      <c r="K917" s="60" t="s">
        <v>911</v>
      </c>
      <c r="L917" s="60" t="s">
        <v>912</v>
      </c>
      <c r="M917" s="62">
        <f t="shared" ca="1" si="150"/>
        <v>741</v>
      </c>
    </row>
    <row r="918" spans="1:13" s="50" customFormat="1" ht="17.25" hidden="1" customHeight="1">
      <c r="A918" s="51"/>
      <c r="B918" s="52" t="s">
        <v>537</v>
      </c>
      <c r="C918" s="53" t="s">
        <v>1164</v>
      </c>
      <c r="D918" s="34">
        <v>30000</v>
      </c>
      <c r="E918" s="34">
        <v>28301.89</v>
      </c>
      <c r="F918" s="59">
        <v>1698.11</v>
      </c>
      <c r="G918" s="56">
        <f t="shared" si="151"/>
        <v>5.9999879866680303E-2</v>
      </c>
      <c r="H918" s="57">
        <v>43495</v>
      </c>
      <c r="I918" s="57">
        <v>43496</v>
      </c>
      <c r="J918" s="45" t="s">
        <v>16</v>
      </c>
      <c r="K918" s="60" t="s">
        <v>1120</v>
      </c>
      <c r="L918" s="60" t="s">
        <v>1121</v>
      </c>
      <c r="M918" s="62">
        <f t="shared" ca="1" si="150"/>
        <v>733</v>
      </c>
    </row>
    <row r="919" spans="1:13" s="50" customFormat="1" ht="17.25" hidden="1" customHeight="1">
      <c r="A919" s="51"/>
      <c r="B919" s="52" t="s">
        <v>752</v>
      </c>
      <c r="C919" s="53" t="s">
        <v>1165</v>
      </c>
      <c r="D919" s="58">
        <v>34000</v>
      </c>
      <c r="E919" s="54">
        <v>32075.47</v>
      </c>
      <c r="F919" s="59">
        <v>1924.53</v>
      </c>
      <c r="G919" s="56">
        <f t="shared" si="151"/>
        <v>6.0000056117649997E-2</v>
      </c>
      <c r="H919" s="57">
        <v>43424</v>
      </c>
      <c r="I919" s="57"/>
      <c r="J919" s="45"/>
      <c r="K919" s="60" t="s">
        <v>911</v>
      </c>
      <c r="L919" s="60" t="s">
        <v>912</v>
      </c>
      <c r="M919" s="62">
        <f t="shared" ca="1" si="150"/>
        <v>804</v>
      </c>
    </row>
    <row r="920" spans="1:13" s="50" customFormat="1" ht="17.25" hidden="1" customHeight="1">
      <c r="A920" s="51"/>
      <c r="B920" s="52" t="s">
        <v>800</v>
      </c>
      <c r="C920" s="53" t="s">
        <v>1166</v>
      </c>
      <c r="D920" s="34">
        <v>10880</v>
      </c>
      <c r="E920" s="34">
        <v>10264.15</v>
      </c>
      <c r="F920" s="59">
        <v>615.85</v>
      </c>
      <c r="G920" s="56">
        <f t="shared" si="151"/>
        <v>6.00000974264795E-2</v>
      </c>
      <c r="H920" s="57">
        <v>43507</v>
      </c>
      <c r="I920" s="57">
        <v>43509</v>
      </c>
      <c r="J920" s="45" t="s">
        <v>16</v>
      </c>
      <c r="K920" s="60" t="s">
        <v>1120</v>
      </c>
      <c r="L920" s="60" t="s">
        <v>1121</v>
      </c>
      <c r="M920" s="62">
        <f t="shared" ca="1" si="150"/>
        <v>721</v>
      </c>
    </row>
    <row r="921" spans="1:13" s="50" customFormat="1" ht="17.25" hidden="1" customHeight="1">
      <c r="A921" s="51"/>
      <c r="B921" s="52" t="s">
        <v>800</v>
      </c>
      <c r="C921" s="53" t="s">
        <v>1167</v>
      </c>
      <c r="D921" s="34">
        <v>7802.59</v>
      </c>
      <c r="E921" s="34">
        <v>7360.94</v>
      </c>
      <c r="F921" s="59">
        <v>441.65</v>
      </c>
      <c r="G921" s="56">
        <f t="shared" si="151"/>
        <v>5.9999130545826999E-2</v>
      </c>
      <c r="H921" s="57">
        <v>43507</v>
      </c>
      <c r="I921" s="57">
        <v>43509</v>
      </c>
      <c r="J921" s="45" t="s">
        <v>16</v>
      </c>
      <c r="K921" s="60" t="s">
        <v>1120</v>
      </c>
      <c r="L921" s="60" t="s">
        <v>1121</v>
      </c>
      <c r="M921" s="62">
        <f t="shared" ca="1" si="150"/>
        <v>721</v>
      </c>
    </row>
    <row r="922" spans="1:13" s="50" customFormat="1" ht="17.25" hidden="1" customHeight="1">
      <c r="A922" s="51"/>
      <c r="B922" s="52" t="s">
        <v>800</v>
      </c>
      <c r="C922" s="53" t="s">
        <v>1168</v>
      </c>
      <c r="D922" s="54">
        <v>2365.4499999999998</v>
      </c>
      <c r="E922" s="34">
        <v>2150.41</v>
      </c>
      <c r="F922" s="59">
        <v>215.04</v>
      </c>
      <c r="G922" s="56">
        <f t="shared" si="151"/>
        <v>9.9999534972400606E-2</v>
      </c>
      <c r="H922" s="57">
        <v>43507</v>
      </c>
      <c r="I922" s="57">
        <v>43509</v>
      </c>
      <c r="J922" s="45" t="s">
        <v>16</v>
      </c>
      <c r="K922" s="60" t="s">
        <v>1120</v>
      </c>
      <c r="L922" s="60" t="s">
        <v>1121</v>
      </c>
      <c r="M922" s="62">
        <f t="shared" ca="1" si="150"/>
        <v>721</v>
      </c>
    </row>
    <row r="923" spans="1:13" s="50" customFormat="1" ht="17.25" hidden="1" customHeight="1">
      <c r="A923" s="51"/>
      <c r="B923" s="52" t="s">
        <v>800</v>
      </c>
      <c r="C923" s="53" t="s">
        <v>1169</v>
      </c>
      <c r="D923" s="54">
        <v>243.96</v>
      </c>
      <c r="E923" s="34">
        <v>219.78</v>
      </c>
      <c r="F923" s="59">
        <v>24.18</v>
      </c>
      <c r="G923" s="56">
        <f t="shared" si="151"/>
        <v>0.11001911001910999</v>
      </c>
      <c r="H923" s="57">
        <v>43507</v>
      </c>
      <c r="I923" s="57">
        <v>43509</v>
      </c>
      <c r="J923" s="45" t="s">
        <v>16</v>
      </c>
      <c r="K923" s="60" t="s">
        <v>1120</v>
      </c>
      <c r="L923" s="60" t="s">
        <v>1121</v>
      </c>
      <c r="M923" s="62">
        <f t="shared" ca="1" si="150"/>
        <v>721</v>
      </c>
    </row>
    <row r="924" spans="1:13" s="50" customFormat="1" ht="17.25" hidden="1" customHeight="1">
      <c r="A924" s="51"/>
      <c r="B924" s="52" t="s">
        <v>1170</v>
      </c>
      <c r="C924" s="53" t="s">
        <v>1171</v>
      </c>
      <c r="D924" s="54">
        <v>199</v>
      </c>
      <c r="E924" s="34">
        <v>171.55</v>
      </c>
      <c r="F924" s="59">
        <v>27.45</v>
      </c>
      <c r="G924" s="56">
        <f t="shared" si="151"/>
        <v>0.16001165840862699</v>
      </c>
      <c r="H924" s="57">
        <v>43459</v>
      </c>
      <c r="I924" s="57">
        <v>43510</v>
      </c>
      <c r="J924" s="45" t="s">
        <v>16</v>
      </c>
      <c r="K924" s="60" t="s">
        <v>1120</v>
      </c>
      <c r="L924" s="60" t="s">
        <v>1121</v>
      </c>
      <c r="M924" s="62">
        <f t="shared" ca="1" si="150"/>
        <v>769</v>
      </c>
    </row>
    <row r="925" spans="1:13" s="50" customFormat="1" ht="17.25" hidden="1" customHeight="1">
      <c r="A925" s="51"/>
      <c r="B925" s="52" t="s">
        <v>239</v>
      </c>
      <c r="C925" s="53" t="s">
        <v>1172</v>
      </c>
      <c r="D925" s="54">
        <v>3300</v>
      </c>
      <c r="E925" s="34">
        <v>2844.84</v>
      </c>
      <c r="F925" s="59">
        <v>455.16</v>
      </c>
      <c r="G925" s="56">
        <f t="shared" si="151"/>
        <v>0.15999493820390601</v>
      </c>
      <c r="H925" s="57">
        <v>43507</v>
      </c>
      <c r="I925" s="57">
        <v>43510</v>
      </c>
      <c r="J925" s="45" t="s">
        <v>16</v>
      </c>
      <c r="K925" s="60" t="s">
        <v>1120</v>
      </c>
      <c r="L925" s="60" t="s">
        <v>1121</v>
      </c>
      <c r="M925" s="62">
        <f t="shared" ca="1" si="150"/>
        <v>721</v>
      </c>
    </row>
    <row r="926" spans="1:13" s="50" customFormat="1" ht="17.25" hidden="1" customHeight="1">
      <c r="A926" s="51"/>
      <c r="B926" s="52" t="s">
        <v>239</v>
      </c>
      <c r="C926" s="53" t="s">
        <v>1173</v>
      </c>
      <c r="D926" s="54">
        <v>158.4</v>
      </c>
      <c r="E926" s="34">
        <v>136.55000000000001</v>
      </c>
      <c r="F926" s="59">
        <v>21.85</v>
      </c>
      <c r="G926" s="56">
        <f t="shared" si="151"/>
        <v>0.16001464664957901</v>
      </c>
      <c r="H926" s="57">
        <v>43485</v>
      </c>
      <c r="I926" s="57">
        <v>43510</v>
      </c>
      <c r="J926" s="45" t="s">
        <v>16</v>
      </c>
      <c r="K926" s="60" t="s">
        <v>1120</v>
      </c>
      <c r="L926" s="60" t="s">
        <v>1121</v>
      </c>
      <c r="M926" s="62">
        <f t="shared" ca="1" si="150"/>
        <v>743</v>
      </c>
    </row>
    <row r="927" spans="1:13" s="50" customFormat="1" ht="17.25" hidden="1" customHeight="1">
      <c r="A927" s="51"/>
      <c r="B927" s="52" t="s">
        <v>239</v>
      </c>
      <c r="C927" s="53" t="s">
        <v>1174</v>
      </c>
      <c r="D927" s="54">
        <v>258</v>
      </c>
      <c r="E927" s="34">
        <v>222.42</v>
      </c>
      <c r="F927" s="59">
        <v>35.58</v>
      </c>
      <c r="G927" s="56">
        <f t="shared" ref="G927:G936" si="152">F927/E927</f>
        <v>0.159967628810359</v>
      </c>
      <c r="H927" s="57">
        <v>43485</v>
      </c>
      <c r="I927" s="57">
        <v>43510</v>
      </c>
      <c r="J927" s="45" t="s">
        <v>16</v>
      </c>
      <c r="K927" s="60" t="s">
        <v>1120</v>
      </c>
      <c r="L927" s="60" t="s">
        <v>1121</v>
      </c>
      <c r="M927" s="62">
        <f t="shared" ca="1" si="150"/>
        <v>743</v>
      </c>
    </row>
    <row r="928" spans="1:13" s="50" customFormat="1" ht="17.25" hidden="1" customHeight="1">
      <c r="A928" s="51"/>
      <c r="B928" s="52" t="s">
        <v>239</v>
      </c>
      <c r="C928" s="53" t="s">
        <v>1175</v>
      </c>
      <c r="D928" s="54">
        <v>147</v>
      </c>
      <c r="E928" s="34">
        <v>126.72</v>
      </c>
      <c r="F928" s="59">
        <v>20.28</v>
      </c>
      <c r="G928" s="56">
        <f t="shared" si="152"/>
        <v>0.16003787878787901</v>
      </c>
      <c r="H928" s="57">
        <v>43485</v>
      </c>
      <c r="I928" s="57">
        <v>43510</v>
      </c>
      <c r="J928" s="45" t="s">
        <v>16</v>
      </c>
      <c r="K928" s="60" t="s">
        <v>1120</v>
      </c>
      <c r="L928" s="60" t="s">
        <v>1121</v>
      </c>
      <c r="M928" s="62">
        <f t="shared" ref="M928:M947" ca="1" si="153">DATE(YEAR(NOW()),MONTH(NOW()),DAY(NOW()))-H928</f>
        <v>743</v>
      </c>
    </row>
    <row r="929" spans="1:13" s="50" customFormat="1" ht="17.25" hidden="1" customHeight="1">
      <c r="A929" s="51"/>
      <c r="B929" s="52" t="s">
        <v>239</v>
      </c>
      <c r="C929" s="53" t="s">
        <v>1176</v>
      </c>
      <c r="D929" s="54">
        <v>118</v>
      </c>
      <c r="E929" s="34">
        <v>101.72</v>
      </c>
      <c r="F929" s="158">
        <v>16.28</v>
      </c>
      <c r="G929" s="56">
        <f t="shared" si="152"/>
        <v>0.16004718836020401</v>
      </c>
      <c r="H929" s="57">
        <v>43485</v>
      </c>
      <c r="I929" s="57">
        <v>43510</v>
      </c>
      <c r="J929" s="45" t="s">
        <v>16</v>
      </c>
      <c r="K929" s="60" t="s">
        <v>1120</v>
      </c>
      <c r="L929" s="60" t="s">
        <v>1121</v>
      </c>
      <c r="M929" s="62">
        <f t="shared" ca="1" si="153"/>
        <v>743</v>
      </c>
    </row>
    <row r="930" spans="1:13" s="50" customFormat="1" ht="17.25" hidden="1" customHeight="1">
      <c r="A930" s="51"/>
      <c r="B930" s="52" t="s">
        <v>239</v>
      </c>
      <c r="C930" s="53" t="s">
        <v>1177</v>
      </c>
      <c r="D930" s="54">
        <v>105.8</v>
      </c>
      <c r="E930" s="34">
        <v>91.21</v>
      </c>
      <c r="F930" s="59">
        <v>14.59</v>
      </c>
      <c r="G930" s="56">
        <f t="shared" si="152"/>
        <v>0.15996053064356999</v>
      </c>
      <c r="H930" s="57">
        <v>43485</v>
      </c>
      <c r="I930" s="57">
        <v>43510</v>
      </c>
      <c r="J930" s="45" t="s">
        <v>16</v>
      </c>
      <c r="K930" s="60" t="s">
        <v>1120</v>
      </c>
      <c r="L930" s="60" t="s">
        <v>1121</v>
      </c>
      <c r="M930" s="62">
        <f t="shared" ca="1" si="153"/>
        <v>743</v>
      </c>
    </row>
    <row r="931" spans="1:13" s="50" customFormat="1" ht="17.25" hidden="1" customHeight="1">
      <c r="A931" s="51"/>
      <c r="B931" s="52" t="s">
        <v>239</v>
      </c>
      <c r="C931" s="53" t="s">
        <v>1178</v>
      </c>
      <c r="D931" s="54">
        <v>25.9</v>
      </c>
      <c r="E931" s="34">
        <v>22.33</v>
      </c>
      <c r="F931" s="59">
        <v>3.57</v>
      </c>
      <c r="G931" s="56">
        <f t="shared" si="152"/>
        <v>0.15987460815047</v>
      </c>
      <c r="H931" s="57">
        <v>43486</v>
      </c>
      <c r="I931" s="57">
        <v>43510</v>
      </c>
      <c r="J931" s="45" t="s">
        <v>16</v>
      </c>
      <c r="K931" s="60" t="s">
        <v>1120</v>
      </c>
      <c r="L931" s="60" t="s">
        <v>1121</v>
      </c>
      <c r="M931" s="62">
        <f t="shared" ca="1" si="153"/>
        <v>742</v>
      </c>
    </row>
    <row r="932" spans="1:13" s="50" customFormat="1" ht="17.25" hidden="1" customHeight="1">
      <c r="A932" s="51"/>
      <c r="B932" s="52" t="s">
        <v>239</v>
      </c>
      <c r="C932" s="53" t="s">
        <v>1179</v>
      </c>
      <c r="D932" s="54">
        <v>546</v>
      </c>
      <c r="E932" s="34">
        <v>470.69</v>
      </c>
      <c r="F932" s="59">
        <v>75.31</v>
      </c>
      <c r="G932" s="56">
        <f t="shared" si="152"/>
        <v>0.159999150183773</v>
      </c>
      <c r="H932" s="57">
        <v>43486</v>
      </c>
      <c r="I932" s="57">
        <v>43510</v>
      </c>
      <c r="J932" s="45" t="s">
        <v>16</v>
      </c>
      <c r="K932" s="60" t="s">
        <v>1120</v>
      </c>
      <c r="L932" s="60" t="s">
        <v>1121</v>
      </c>
      <c r="M932" s="62">
        <f t="shared" ca="1" si="153"/>
        <v>742</v>
      </c>
    </row>
    <row r="933" spans="1:13" s="50" customFormat="1" ht="17.25" hidden="1" customHeight="1">
      <c r="A933" s="51"/>
      <c r="B933" s="52" t="s">
        <v>239</v>
      </c>
      <c r="C933" s="53" t="s">
        <v>1180</v>
      </c>
      <c r="D933" s="54">
        <v>238.4</v>
      </c>
      <c r="E933" s="34">
        <v>205.51</v>
      </c>
      <c r="F933" s="59">
        <v>32.89</v>
      </c>
      <c r="G933" s="56">
        <f t="shared" si="152"/>
        <v>0.16004087392340999</v>
      </c>
      <c r="H933" s="57">
        <v>43487</v>
      </c>
      <c r="I933" s="57">
        <v>43510</v>
      </c>
      <c r="J933" s="45" t="s">
        <v>16</v>
      </c>
      <c r="K933" s="60" t="s">
        <v>1120</v>
      </c>
      <c r="L933" s="60" t="s">
        <v>1121</v>
      </c>
      <c r="M933" s="62">
        <f t="shared" ca="1" si="153"/>
        <v>741</v>
      </c>
    </row>
    <row r="934" spans="1:13" s="50" customFormat="1" ht="17.25" hidden="1" customHeight="1">
      <c r="A934" s="51"/>
      <c r="B934" s="52" t="s">
        <v>239</v>
      </c>
      <c r="C934" s="53" t="s">
        <v>1181</v>
      </c>
      <c r="D934" s="54">
        <v>108</v>
      </c>
      <c r="E934" s="34">
        <v>93.1</v>
      </c>
      <c r="F934" s="59">
        <v>14.9</v>
      </c>
      <c r="G934" s="56">
        <f t="shared" si="152"/>
        <v>0.16004296455424299</v>
      </c>
      <c r="H934" s="57">
        <v>43487</v>
      </c>
      <c r="I934" s="57">
        <v>43510</v>
      </c>
      <c r="J934" s="45" t="s">
        <v>16</v>
      </c>
      <c r="K934" s="60" t="s">
        <v>1120</v>
      </c>
      <c r="L934" s="60" t="s">
        <v>1121</v>
      </c>
      <c r="M934" s="62">
        <f t="shared" ca="1" si="153"/>
        <v>741</v>
      </c>
    </row>
    <row r="935" spans="1:13" s="50" customFormat="1" ht="17.25" hidden="1" customHeight="1">
      <c r="A935" s="51"/>
      <c r="B935" s="52" t="s">
        <v>239</v>
      </c>
      <c r="C935" s="53" t="s">
        <v>1182</v>
      </c>
      <c r="D935" s="54">
        <v>97.8</v>
      </c>
      <c r="E935" s="34">
        <v>84.31</v>
      </c>
      <c r="F935" s="59">
        <v>13.49</v>
      </c>
      <c r="G935" s="56">
        <f t="shared" si="152"/>
        <v>0.16000474439568299</v>
      </c>
      <c r="H935" s="57">
        <v>43487</v>
      </c>
      <c r="I935" s="57">
        <v>43510</v>
      </c>
      <c r="J935" s="45" t="s">
        <v>16</v>
      </c>
      <c r="K935" s="60" t="s">
        <v>1120</v>
      </c>
      <c r="L935" s="60" t="s">
        <v>1121</v>
      </c>
      <c r="M935" s="62">
        <f t="shared" ca="1" si="153"/>
        <v>741</v>
      </c>
    </row>
    <row r="936" spans="1:13" s="50" customFormat="1" ht="17.25" hidden="1" customHeight="1">
      <c r="A936" s="51"/>
      <c r="B936" s="52" t="s">
        <v>239</v>
      </c>
      <c r="C936" s="53" t="s">
        <v>1183</v>
      </c>
      <c r="D936" s="54">
        <v>99.5</v>
      </c>
      <c r="E936" s="34">
        <v>85.78</v>
      </c>
      <c r="F936" s="59">
        <v>13.72</v>
      </c>
      <c r="G936" s="56">
        <f t="shared" si="152"/>
        <v>0.15994404290044301</v>
      </c>
      <c r="H936" s="57">
        <v>43487</v>
      </c>
      <c r="I936" s="57">
        <v>43510</v>
      </c>
      <c r="J936" s="45" t="s">
        <v>16</v>
      </c>
      <c r="K936" s="60" t="s">
        <v>1120</v>
      </c>
      <c r="L936" s="60" t="s">
        <v>1121</v>
      </c>
      <c r="M936" s="62">
        <f t="shared" ca="1" si="153"/>
        <v>741</v>
      </c>
    </row>
    <row r="937" spans="1:13" s="50" customFormat="1" ht="17.25" hidden="1" customHeight="1">
      <c r="A937" s="51"/>
      <c r="B937" s="52" t="s">
        <v>239</v>
      </c>
      <c r="C937" s="53" t="s">
        <v>1184</v>
      </c>
      <c r="D937" s="54">
        <v>468</v>
      </c>
      <c r="E937" s="34">
        <v>403.44</v>
      </c>
      <c r="F937" s="59">
        <v>64.56</v>
      </c>
      <c r="G937" s="56">
        <f t="shared" ref="G937:G946" si="154">F937/E937</f>
        <v>0.16002379535990499</v>
      </c>
      <c r="H937" s="57">
        <v>43487</v>
      </c>
      <c r="I937" s="57">
        <v>43510</v>
      </c>
      <c r="J937" s="45" t="s">
        <v>16</v>
      </c>
      <c r="K937" s="60" t="s">
        <v>1120</v>
      </c>
      <c r="L937" s="60" t="s">
        <v>1121</v>
      </c>
      <c r="M937" s="62">
        <f t="shared" ca="1" si="153"/>
        <v>741</v>
      </c>
    </row>
    <row r="938" spans="1:13" s="50" customFormat="1" ht="17.25" hidden="1" customHeight="1">
      <c r="A938" s="51"/>
      <c r="B938" s="52" t="s">
        <v>239</v>
      </c>
      <c r="C938" s="53" t="s">
        <v>1185</v>
      </c>
      <c r="D938" s="54">
        <v>279.82</v>
      </c>
      <c r="E938" s="34">
        <v>241.23</v>
      </c>
      <c r="F938" s="59">
        <v>38.590000000000003</v>
      </c>
      <c r="G938" s="56">
        <f t="shared" si="154"/>
        <v>0.15997181113460199</v>
      </c>
      <c r="H938" s="57">
        <v>43487</v>
      </c>
      <c r="I938" s="57">
        <v>43510</v>
      </c>
      <c r="J938" s="45" t="s">
        <v>16</v>
      </c>
      <c r="K938" s="60" t="s">
        <v>1120</v>
      </c>
      <c r="L938" s="60" t="s">
        <v>1121</v>
      </c>
      <c r="M938" s="62">
        <f t="shared" ca="1" si="153"/>
        <v>741</v>
      </c>
    </row>
    <row r="939" spans="1:13" s="50" customFormat="1" ht="17.25" hidden="1" customHeight="1">
      <c r="A939" s="51"/>
      <c r="B939" s="52" t="s">
        <v>1186</v>
      </c>
      <c r="C939" s="53" t="s">
        <v>1187</v>
      </c>
      <c r="D939" s="54">
        <v>15000</v>
      </c>
      <c r="E939" s="34">
        <v>12931.03</v>
      </c>
      <c r="F939" s="59">
        <v>2068.9699999999998</v>
      </c>
      <c r="G939" s="56">
        <f t="shared" si="154"/>
        <v>0.160000402133473</v>
      </c>
      <c r="H939" s="57">
        <v>43496</v>
      </c>
      <c r="I939" s="57">
        <v>43514</v>
      </c>
      <c r="J939" s="45" t="s">
        <v>16</v>
      </c>
      <c r="K939" s="60" t="s">
        <v>1120</v>
      </c>
      <c r="L939" s="60" t="s">
        <v>1121</v>
      </c>
      <c r="M939" s="62">
        <f t="shared" ca="1" si="153"/>
        <v>732</v>
      </c>
    </row>
    <row r="940" spans="1:13" s="50" customFormat="1" ht="17.25" hidden="1" customHeight="1">
      <c r="A940" s="51"/>
      <c r="B940" s="52" t="s">
        <v>51</v>
      </c>
      <c r="C940" s="53" t="s">
        <v>1188</v>
      </c>
      <c r="D940" s="54">
        <v>41146.589999999997</v>
      </c>
      <c r="E940" s="34">
        <v>35471.199999999997</v>
      </c>
      <c r="F940" s="59">
        <v>5675.39</v>
      </c>
      <c r="G940" s="56">
        <f t="shared" si="154"/>
        <v>0.15999994361622999</v>
      </c>
      <c r="H940" s="57">
        <v>43517</v>
      </c>
      <c r="I940" s="57">
        <v>43517</v>
      </c>
      <c r="J940" s="45" t="s">
        <v>16</v>
      </c>
      <c r="K940" s="60" t="s">
        <v>1120</v>
      </c>
      <c r="L940" s="60" t="s">
        <v>1121</v>
      </c>
      <c r="M940" s="62">
        <f t="shared" ca="1" si="153"/>
        <v>711</v>
      </c>
    </row>
    <row r="941" spans="1:13" s="50" customFormat="1" ht="17.25" hidden="1" customHeight="1">
      <c r="A941" s="51"/>
      <c r="B941" s="52" t="s">
        <v>35</v>
      </c>
      <c r="C941" s="53" t="s">
        <v>1189</v>
      </c>
      <c r="D941" s="54">
        <v>7577.04</v>
      </c>
      <c r="E941" s="54">
        <v>7356.35</v>
      </c>
      <c r="F941" s="59">
        <v>220.69</v>
      </c>
      <c r="G941" s="56">
        <f t="shared" si="154"/>
        <v>2.9999932031510201E-2</v>
      </c>
      <c r="H941" s="57">
        <v>43517</v>
      </c>
      <c r="I941" s="57">
        <v>43517</v>
      </c>
      <c r="J941" s="45" t="s">
        <v>16</v>
      </c>
      <c r="K941" s="60" t="s">
        <v>1120</v>
      </c>
      <c r="L941" s="60" t="s">
        <v>1121</v>
      </c>
      <c r="M941" s="62">
        <f t="shared" ca="1" si="153"/>
        <v>711</v>
      </c>
    </row>
    <row r="942" spans="1:13" s="50" customFormat="1" ht="17.25" hidden="1" customHeight="1">
      <c r="A942" s="51"/>
      <c r="B942" s="52" t="s">
        <v>930</v>
      </c>
      <c r="C942" s="53" t="s">
        <v>1190</v>
      </c>
      <c r="D942" s="58">
        <v>170000</v>
      </c>
      <c r="E942" s="54">
        <v>165048.54</v>
      </c>
      <c r="F942" s="59">
        <v>4951.46</v>
      </c>
      <c r="G942" s="56">
        <f t="shared" si="154"/>
        <v>3.0000023023529901E-2</v>
      </c>
      <c r="H942" s="57">
        <v>43523</v>
      </c>
      <c r="I942" s="57">
        <v>43528</v>
      </c>
      <c r="J942" s="45" t="s">
        <v>16</v>
      </c>
      <c r="K942" s="60" t="s">
        <v>1129</v>
      </c>
      <c r="L942" s="60" t="s">
        <v>1130</v>
      </c>
      <c r="M942" s="62">
        <f t="shared" ca="1" si="153"/>
        <v>705</v>
      </c>
    </row>
    <row r="943" spans="1:13" s="50" customFormat="1" ht="17.25" hidden="1" customHeight="1">
      <c r="A943" s="51"/>
      <c r="B943" s="52" t="s">
        <v>1186</v>
      </c>
      <c r="C943" s="53" t="s">
        <v>1191</v>
      </c>
      <c r="D943" s="54">
        <v>131829.9</v>
      </c>
      <c r="E943" s="54">
        <v>113646.47</v>
      </c>
      <c r="F943" s="59">
        <v>18183.43</v>
      </c>
      <c r="G943" s="56">
        <f t="shared" si="154"/>
        <v>0.15999995424406899</v>
      </c>
      <c r="H943" s="57">
        <v>43523</v>
      </c>
      <c r="I943" s="57">
        <v>43528</v>
      </c>
      <c r="J943" s="45" t="s">
        <v>16</v>
      </c>
      <c r="K943" s="60" t="s">
        <v>1120</v>
      </c>
      <c r="L943" s="60" t="s">
        <v>1121</v>
      </c>
      <c r="M943" s="62">
        <f t="shared" ca="1" si="153"/>
        <v>705</v>
      </c>
    </row>
    <row r="944" spans="1:13" s="50" customFormat="1" ht="17.25" hidden="1" customHeight="1">
      <c r="A944" s="51"/>
      <c r="B944" s="52" t="s">
        <v>1192</v>
      </c>
      <c r="C944" s="53" t="s">
        <v>1193</v>
      </c>
      <c r="D944" s="58">
        <v>15000</v>
      </c>
      <c r="E944" s="54">
        <v>12931.03</v>
      </c>
      <c r="F944" s="59">
        <v>2068.9699999999998</v>
      </c>
      <c r="G944" s="56">
        <f t="shared" si="154"/>
        <v>0.160000402133473</v>
      </c>
      <c r="H944" s="57">
        <v>43523</v>
      </c>
      <c r="I944" s="57">
        <v>43530</v>
      </c>
      <c r="J944" s="45" t="s">
        <v>16</v>
      </c>
      <c r="K944" s="60" t="s">
        <v>1129</v>
      </c>
      <c r="L944" s="60" t="s">
        <v>1130</v>
      </c>
      <c r="M944" s="62">
        <f t="shared" ca="1" si="153"/>
        <v>705</v>
      </c>
    </row>
    <row r="945" spans="1:13" s="50" customFormat="1" ht="17.25" hidden="1" customHeight="1">
      <c r="A945" s="51"/>
      <c r="B945" s="52" t="s">
        <v>644</v>
      </c>
      <c r="C945" s="53" t="s">
        <v>1194</v>
      </c>
      <c r="D945" s="58">
        <v>14000</v>
      </c>
      <c r="E945" s="54">
        <v>13207.55</v>
      </c>
      <c r="F945" s="59">
        <v>792.45</v>
      </c>
      <c r="G945" s="56">
        <f t="shared" si="154"/>
        <v>5.9999772857191498E-2</v>
      </c>
      <c r="H945" s="57">
        <v>43521</v>
      </c>
      <c r="I945" s="57">
        <v>43530</v>
      </c>
      <c r="J945" s="45" t="s">
        <v>16</v>
      </c>
      <c r="K945" s="60" t="s">
        <v>1129</v>
      </c>
      <c r="L945" s="60" t="s">
        <v>1130</v>
      </c>
      <c r="M945" s="62">
        <f t="shared" ca="1" si="153"/>
        <v>707</v>
      </c>
    </row>
    <row r="946" spans="1:13" s="50" customFormat="1" ht="17.25" hidden="1" customHeight="1">
      <c r="A946" s="51"/>
      <c r="B946" s="52" t="s">
        <v>644</v>
      </c>
      <c r="C946" s="53" t="s">
        <v>1195</v>
      </c>
      <c r="D946" s="58">
        <v>100000</v>
      </c>
      <c r="E946" s="54">
        <v>94339.62</v>
      </c>
      <c r="F946" s="59">
        <v>5660.38</v>
      </c>
      <c r="G946" s="56">
        <f t="shared" si="154"/>
        <v>6.0000029680000802E-2</v>
      </c>
      <c r="H946" s="57">
        <v>43521</v>
      </c>
      <c r="I946" s="57">
        <v>43530</v>
      </c>
      <c r="J946" s="45" t="s">
        <v>16</v>
      </c>
      <c r="K946" s="60" t="s">
        <v>1129</v>
      </c>
      <c r="L946" s="60" t="s">
        <v>1130</v>
      </c>
      <c r="M946" s="62">
        <f t="shared" ca="1" si="153"/>
        <v>707</v>
      </c>
    </row>
    <row r="947" spans="1:13" s="50" customFormat="1" ht="17.25" hidden="1" customHeight="1">
      <c r="A947" s="51"/>
      <c r="B947" s="32" t="s">
        <v>1196</v>
      </c>
      <c r="C947" s="33" t="s">
        <v>1197</v>
      </c>
      <c r="D947" s="58">
        <v>45459</v>
      </c>
      <c r="E947" s="54">
        <v>39188.79</v>
      </c>
      <c r="F947" s="59">
        <v>6270.21</v>
      </c>
      <c r="G947" s="56">
        <f t="shared" ref="G947:G959" si="155">F947/E947</f>
        <v>0.16000009186300501</v>
      </c>
      <c r="H947" s="57">
        <v>43612</v>
      </c>
      <c r="I947" s="57">
        <v>43619</v>
      </c>
      <c r="J947" s="45" t="s">
        <v>16</v>
      </c>
      <c r="K947" s="60" t="s">
        <v>1129</v>
      </c>
      <c r="L947" s="60" t="s">
        <v>1198</v>
      </c>
      <c r="M947" s="62">
        <f t="shared" ca="1" si="153"/>
        <v>616</v>
      </c>
    </row>
    <row r="948" spans="1:13" s="50" customFormat="1" ht="17.25" hidden="1" customHeight="1">
      <c r="A948" s="51"/>
      <c r="B948" s="52" t="s">
        <v>325</v>
      </c>
      <c r="C948" s="53" t="s">
        <v>1199</v>
      </c>
      <c r="D948" s="34">
        <v>374409.6</v>
      </c>
      <c r="E948" s="54">
        <v>340372.36</v>
      </c>
      <c r="F948" s="59">
        <v>34037.24</v>
      </c>
      <c r="G948" s="56">
        <f t="shared" si="155"/>
        <v>0.100000011751836</v>
      </c>
      <c r="H948" s="57">
        <v>43531</v>
      </c>
      <c r="I948" s="57">
        <v>43535</v>
      </c>
      <c r="J948" s="45" t="s">
        <v>16</v>
      </c>
      <c r="K948" s="60" t="s">
        <v>1085</v>
      </c>
      <c r="L948" s="60" t="s">
        <v>1086</v>
      </c>
      <c r="M948" s="62">
        <f t="shared" ref="M948:M960" ca="1" si="156">DATE(YEAR(NOW()),MONTH(NOW()),DAY(NOW()))-H948</f>
        <v>697</v>
      </c>
    </row>
    <row r="949" spans="1:13" s="50" customFormat="1" ht="17.25" hidden="1" customHeight="1">
      <c r="A949" s="51"/>
      <c r="B949" s="52" t="s">
        <v>325</v>
      </c>
      <c r="C949" s="53" t="s">
        <v>1200</v>
      </c>
      <c r="D949" s="34">
        <v>390000</v>
      </c>
      <c r="E949" s="54">
        <v>354545.45</v>
      </c>
      <c r="F949" s="59">
        <v>35454.550000000003</v>
      </c>
      <c r="G949" s="56">
        <f t="shared" si="155"/>
        <v>0.100000014102564</v>
      </c>
      <c r="H949" s="57">
        <v>43531</v>
      </c>
      <c r="I949" s="57">
        <v>43535</v>
      </c>
      <c r="J949" s="45" t="s">
        <v>16</v>
      </c>
      <c r="K949" s="60" t="s">
        <v>1085</v>
      </c>
      <c r="L949" s="60" t="s">
        <v>1086</v>
      </c>
      <c r="M949" s="62">
        <f t="shared" ca="1" si="156"/>
        <v>697</v>
      </c>
    </row>
    <row r="950" spans="1:13" s="50" customFormat="1" ht="17.25" hidden="1" customHeight="1">
      <c r="A950" s="51"/>
      <c r="B950" s="52" t="s">
        <v>325</v>
      </c>
      <c r="C950" s="53" t="s">
        <v>1201</v>
      </c>
      <c r="D950" s="34">
        <v>110058.22</v>
      </c>
      <c r="E950" s="54">
        <v>100052.93</v>
      </c>
      <c r="F950" s="59">
        <v>10005.290000000001</v>
      </c>
      <c r="G950" s="56">
        <f t="shared" si="155"/>
        <v>9.9999970015870604E-2</v>
      </c>
      <c r="H950" s="57">
        <v>43531</v>
      </c>
      <c r="I950" s="57">
        <v>43535</v>
      </c>
      <c r="J950" s="45" t="s">
        <v>16</v>
      </c>
      <c r="K950" s="60" t="s">
        <v>1085</v>
      </c>
      <c r="L950" s="60" t="s">
        <v>1086</v>
      </c>
      <c r="M950" s="62">
        <f t="shared" ca="1" si="156"/>
        <v>697</v>
      </c>
    </row>
    <row r="951" spans="1:13" s="50" customFormat="1" ht="17.25" hidden="1" customHeight="1">
      <c r="A951" s="51"/>
      <c r="B951" s="52" t="s">
        <v>1202</v>
      </c>
      <c r="C951" s="53" t="s">
        <v>1203</v>
      </c>
      <c r="D951" s="34">
        <v>2119.6</v>
      </c>
      <c r="E951" s="54">
        <v>1999.62</v>
      </c>
      <c r="F951" s="59">
        <v>119.98</v>
      </c>
      <c r="G951" s="56">
        <f t="shared" si="155"/>
        <v>6.0001400266050602E-2</v>
      </c>
      <c r="H951" s="57">
        <v>43525</v>
      </c>
      <c r="I951" s="57">
        <v>43536</v>
      </c>
      <c r="J951" s="45" t="s">
        <v>16</v>
      </c>
      <c r="K951" s="60" t="s">
        <v>1085</v>
      </c>
      <c r="L951" s="60" t="s">
        <v>1086</v>
      </c>
      <c r="M951" s="62">
        <f t="shared" ca="1" si="156"/>
        <v>703</v>
      </c>
    </row>
    <row r="952" spans="1:13" s="50" customFormat="1" ht="17.25" hidden="1" customHeight="1">
      <c r="A952" s="51"/>
      <c r="B952" s="52" t="s">
        <v>474</v>
      </c>
      <c r="C952" s="53" t="s">
        <v>1204</v>
      </c>
      <c r="D952" s="54">
        <v>100191.84</v>
      </c>
      <c r="E952" s="54">
        <v>93431.67</v>
      </c>
      <c r="F952" s="59">
        <v>6760.17</v>
      </c>
      <c r="G952" s="56">
        <f t="shared" si="155"/>
        <v>7.23541599973542E-2</v>
      </c>
      <c r="H952" s="57">
        <v>43521</v>
      </c>
      <c r="I952" s="57">
        <v>43538</v>
      </c>
      <c r="J952" s="45" t="s">
        <v>16</v>
      </c>
      <c r="K952" s="60" t="s">
        <v>1129</v>
      </c>
      <c r="L952" s="60" t="s">
        <v>1130</v>
      </c>
      <c r="M952" s="62">
        <f t="shared" ca="1" si="156"/>
        <v>707</v>
      </c>
    </row>
    <row r="953" spans="1:13" s="50" customFormat="1" ht="17.25" hidden="1" customHeight="1">
      <c r="A953" s="51"/>
      <c r="B953" s="52" t="s">
        <v>474</v>
      </c>
      <c r="C953" s="53" t="s">
        <v>1205</v>
      </c>
      <c r="D953" s="54">
        <v>630207.27</v>
      </c>
      <c r="E953" s="54">
        <v>599250.47</v>
      </c>
      <c r="F953" s="59">
        <v>30956.799999999999</v>
      </c>
      <c r="G953" s="56">
        <f t="shared" si="155"/>
        <v>5.1659200200543903E-2</v>
      </c>
      <c r="H953" s="57">
        <v>43537</v>
      </c>
      <c r="I953" s="57">
        <v>43538</v>
      </c>
      <c r="J953" s="45" t="s">
        <v>16</v>
      </c>
      <c r="K953" s="60" t="s">
        <v>1129</v>
      </c>
      <c r="L953" s="60" t="s">
        <v>1130</v>
      </c>
      <c r="M953" s="62">
        <f t="shared" ca="1" si="156"/>
        <v>691</v>
      </c>
    </row>
    <row r="954" spans="1:13" s="50" customFormat="1" ht="17.25" hidden="1" customHeight="1">
      <c r="A954" s="51"/>
      <c r="B954" s="52" t="s">
        <v>537</v>
      </c>
      <c r="C954" s="53" t="s">
        <v>1206</v>
      </c>
      <c r="D954" s="58">
        <v>198000</v>
      </c>
      <c r="E954" s="54">
        <v>186792.45</v>
      </c>
      <c r="F954" s="59">
        <v>11207.55</v>
      </c>
      <c r="G954" s="56">
        <f t="shared" si="155"/>
        <v>6.0000016060606301E-2</v>
      </c>
      <c r="H954" s="57">
        <v>43537</v>
      </c>
      <c r="I954" s="57">
        <v>43538</v>
      </c>
      <c r="J954" s="45" t="s">
        <v>16</v>
      </c>
      <c r="K954" s="60" t="s">
        <v>1207</v>
      </c>
      <c r="L954" s="60" t="s">
        <v>856</v>
      </c>
      <c r="M954" s="62">
        <f t="shared" ca="1" si="156"/>
        <v>691</v>
      </c>
    </row>
    <row r="955" spans="1:13" s="50" customFormat="1" ht="17.25" hidden="1" customHeight="1">
      <c r="A955" s="51"/>
      <c r="B955" s="52" t="s">
        <v>567</v>
      </c>
      <c r="C955" s="53" t="s">
        <v>1208</v>
      </c>
      <c r="D955" s="34">
        <v>12600</v>
      </c>
      <c r="E955" s="54">
        <v>11886.79</v>
      </c>
      <c r="F955" s="59">
        <v>713.21</v>
      </c>
      <c r="G955" s="56">
        <f t="shared" si="155"/>
        <v>6.0000218730203898E-2</v>
      </c>
      <c r="H955" s="57">
        <v>43536</v>
      </c>
      <c r="I955" s="57">
        <v>43539</v>
      </c>
      <c r="J955" s="45" t="s">
        <v>16</v>
      </c>
      <c r="K955" s="60" t="s">
        <v>1085</v>
      </c>
      <c r="L955" s="60" t="s">
        <v>1086</v>
      </c>
      <c r="M955" s="62">
        <f t="shared" ca="1" si="156"/>
        <v>692</v>
      </c>
    </row>
    <row r="956" spans="1:13" s="50" customFormat="1" ht="17.25" hidden="1" customHeight="1">
      <c r="A956" s="51"/>
      <c r="B956" s="52" t="s">
        <v>269</v>
      </c>
      <c r="C956" s="53" t="s">
        <v>1209</v>
      </c>
      <c r="D956" s="54">
        <v>6000</v>
      </c>
      <c r="E956" s="54">
        <v>5660.38</v>
      </c>
      <c r="F956" s="59">
        <v>339.62</v>
      </c>
      <c r="G956" s="56">
        <f t="shared" si="155"/>
        <v>5.9999505333564199E-2</v>
      </c>
      <c r="H956" s="57">
        <v>43535</v>
      </c>
      <c r="I956" s="57">
        <v>43539</v>
      </c>
      <c r="J956" s="45" t="s">
        <v>16</v>
      </c>
      <c r="K956" s="60" t="s">
        <v>1129</v>
      </c>
      <c r="L956" s="60" t="s">
        <v>1130</v>
      </c>
      <c r="M956" s="62">
        <f t="shared" ca="1" si="156"/>
        <v>693</v>
      </c>
    </row>
    <row r="957" spans="1:13" s="50" customFormat="1" ht="17.25" hidden="1" customHeight="1">
      <c r="A957" s="51"/>
      <c r="B957" s="52" t="s">
        <v>752</v>
      </c>
      <c r="C957" s="53" t="s">
        <v>1210</v>
      </c>
      <c r="D957" s="34">
        <v>34000</v>
      </c>
      <c r="E957" s="54">
        <v>32075.47</v>
      </c>
      <c r="F957" s="59">
        <v>1924.53</v>
      </c>
      <c r="G957" s="56">
        <f t="shared" si="155"/>
        <v>6.0000056117649997E-2</v>
      </c>
      <c r="H957" s="57">
        <v>43537</v>
      </c>
      <c r="I957" s="57">
        <v>43544</v>
      </c>
      <c r="J957" s="45" t="s">
        <v>16</v>
      </c>
      <c r="K957" s="60" t="s">
        <v>1085</v>
      </c>
      <c r="L957" s="60" t="s">
        <v>1086</v>
      </c>
      <c r="M957" s="62">
        <f t="shared" ca="1" si="156"/>
        <v>691</v>
      </c>
    </row>
    <row r="958" spans="1:13" s="50" customFormat="1" ht="17.25" hidden="1" customHeight="1">
      <c r="A958" s="51"/>
      <c r="B958" s="52" t="s">
        <v>239</v>
      </c>
      <c r="C958" s="53" t="s">
        <v>1211</v>
      </c>
      <c r="D958" s="54">
        <v>1553</v>
      </c>
      <c r="E958" s="54">
        <v>1338.79</v>
      </c>
      <c r="F958" s="59">
        <v>214.21</v>
      </c>
      <c r="G958" s="56">
        <f t="shared" si="155"/>
        <v>0.160002688995287</v>
      </c>
      <c r="H958" s="57">
        <v>43539</v>
      </c>
      <c r="I958" s="57">
        <v>43545</v>
      </c>
      <c r="J958" s="45" t="s">
        <v>16</v>
      </c>
      <c r="K958" s="60" t="s">
        <v>1129</v>
      </c>
      <c r="L958" s="60" t="s">
        <v>1130</v>
      </c>
      <c r="M958" s="62">
        <f t="shared" ca="1" si="156"/>
        <v>689</v>
      </c>
    </row>
    <row r="959" spans="1:13" s="50" customFormat="1" ht="17.25" hidden="1" customHeight="1">
      <c r="A959" s="51"/>
      <c r="B959" s="52" t="s">
        <v>239</v>
      </c>
      <c r="C959" s="53" t="s">
        <v>1212</v>
      </c>
      <c r="D959" s="54">
        <v>294.2</v>
      </c>
      <c r="E959" s="54">
        <v>253.62</v>
      </c>
      <c r="F959" s="59">
        <v>40.58</v>
      </c>
      <c r="G959" s="56">
        <f t="shared" si="155"/>
        <v>0.16000315432536899</v>
      </c>
      <c r="H959" s="57">
        <v>43538</v>
      </c>
      <c r="I959" s="57">
        <v>43545</v>
      </c>
      <c r="J959" s="45" t="s">
        <v>16</v>
      </c>
      <c r="K959" s="60" t="s">
        <v>1129</v>
      </c>
      <c r="L959" s="60" t="s">
        <v>1130</v>
      </c>
      <c r="M959" s="62">
        <f t="shared" ca="1" si="156"/>
        <v>690</v>
      </c>
    </row>
    <row r="960" spans="1:13" s="50" customFormat="1" ht="17.25" hidden="1" customHeight="1">
      <c r="A960" s="51"/>
      <c r="B960" s="52" t="s">
        <v>239</v>
      </c>
      <c r="C960" s="53" t="s">
        <v>1213</v>
      </c>
      <c r="D960" s="54">
        <v>258</v>
      </c>
      <c r="E960" s="54">
        <v>222.42</v>
      </c>
      <c r="F960" s="59">
        <v>35.58</v>
      </c>
      <c r="G960" s="56">
        <f t="shared" ref="G960:G974" si="157">F960/E960</f>
        <v>0.159967628810359</v>
      </c>
      <c r="H960" s="57">
        <v>43538</v>
      </c>
      <c r="I960" s="57">
        <v>43545</v>
      </c>
      <c r="J960" s="45" t="s">
        <v>16</v>
      </c>
      <c r="K960" s="60" t="s">
        <v>1129</v>
      </c>
      <c r="L960" s="60" t="s">
        <v>1130</v>
      </c>
      <c r="M960" s="62">
        <f t="shared" ca="1" si="156"/>
        <v>690</v>
      </c>
    </row>
    <row r="961" spans="1:13" s="50" customFormat="1" ht="17.25" hidden="1" customHeight="1">
      <c r="A961" s="51"/>
      <c r="B961" s="52" t="s">
        <v>239</v>
      </c>
      <c r="C961" s="53" t="s">
        <v>1214</v>
      </c>
      <c r="D961" s="54">
        <v>25.9</v>
      </c>
      <c r="E961" s="54">
        <v>22.33</v>
      </c>
      <c r="F961" s="59">
        <v>3.57</v>
      </c>
      <c r="G961" s="56">
        <f t="shared" si="157"/>
        <v>0.15987460815047</v>
      </c>
      <c r="H961" s="57">
        <v>43538</v>
      </c>
      <c r="I961" s="57">
        <v>43545</v>
      </c>
      <c r="J961" s="45" t="s">
        <v>16</v>
      </c>
      <c r="K961" s="60" t="s">
        <v>1129</v>
      </c>
      <c r="L961" s="60" t="s">
        <v>1130</v>
      </c>
      <c r="M961" s="62">
        <f t="shared" ref="M961:M975" ca="1" si="158">DATE(YEAR(NOW()),MONTH(NOW()),DAY(NOW()))-H961</f>
        <v>690</v>
      </c>
    </row>
    <row r="962" spans="1:13" s="50" customFormat="1" ht="17.25" hidden="1" customHeight="1">
      <c r="A962" s="51"/>
      <c r="B962" s="52" t="s">
        <v>239</v>
      </c>
      <c r="C962" s="53" t="s">
        <v>1215</v>
      </c>
      <c r="D962" s="54">
        <v>40</v>
      </c>
      <c r="E962" s="54">
        <v>34.479999999999997</v>
      </c>
      <c r="F962" s="59">
        <v>5.52</v>
      </c>
      <c r="G962" s="56">
        <f t="shared" si="157"/>
        <v>0.160092807424594</v>
      </c>
      <c r="H962" s="57">
        <v>43538</v>
      </c>
      <c r="I962" s="57">
        <v>43545</v>
      </c>
      <c r="J962" s="45" t="s">
        <v>16</v>
      </c>
      <c r="K962" s="60" t="s">
        <v>1129</v>
      </c>
      <c r="L962" s="60" t="s">
        <v>1130</v>
      </c>
      <c r="M962" s="62">
        <f t="shared" ca="1" si="158"/>
        <v>690</v>
      </c>
    </row>
    <row r="963" spans="1:13" s="50" customFormat="1" ht="17.25" hidden="1" customHeight="1">
      <c r="A963" s="51"/>
      <c r="B963" s="52" t="s">
        <v>239</v>
      </c>
      <c r="C963" s="53" t="s">
        <v>1216</v>
      </c>
      <c r="D963" s="54">
        <v>29.9</v>
      </c>
      <c r="E963" s="54">
        <v>25.78</v>
      </c>
      <c r="F963" s="59">
        <v>4.12</v>
      </c>
      <c r="G963" s="56">
        <f t="shared" si="157"/>
        <v>0.15981380915438301</v>
      </c>
      <c r="H963" s="57">
        <v>43538</v>
      </c>
      <c r="I963" s="57">
        <v>43545</v>
      </c>
      <c r="J963" s="45" t="s">
        <v>16</v>
      </c>
      <c r="K963" s="60" t="s">
        <v>1129</v>
      </c>
      <c r="L963" s="60" t="s">
        <v>1130</v>
      </c>
      <c r="M963" s="62">
        <f t="shared" ca="1" si="158"/>
        <v>690</v>
      </c>
    </row>
    <row r="964" spans="1:13" s="50" customFormat="1" ht="17.25" hidden="1" customHeight="1">
      <c r="A964" s="51"/>
      <c r="B964" s="52" t="s">
        <v>239</v>
      </c>
      <c r="C964" s="53" t="s">
        <v>1217</v>
      </c>
      <c r="D964" s="54">
        <v>164.7</v>
      </c>
      <c r="E964" s="54">
        <v>141.97999999999999</v>
      </c>
      <c r="F964" s="59">
        <v>22.72</v>
      </c>
      <c r="G964" s="56">
        <f t="shared" si="157"/>
        <v>0.160022538385688</v>
      </c>
      <c r="H964" s="57">
        <v>43538</v>
      </c>
      <c r="I964" s="57">
        <v>43545</v>
      </c>
      <c r="J964" s="45" t="s">
        <v>16</v>
      </c>
      <c r="K964" s="60" t="s">
        <v>1129</v>
      </c>
      <c r="L964" s="60" t="s">
        <v>1130</v>
      </c>
      <c r="M964" s="62">
        <f t="shared" ca="1" si="158"/>
        <v>690</v>
      </c>
    </row>
    <row r="965" spans="1:13" s="50" customFormat="1" ht="17.25" hidden="1" customHeight="1">
      <c r="A965" s="51"/>
      <c r="B965" s="52" t="s">
        <v>239</v>
      </c>
      <c r="C965" s="53" t="s">
        <v>1218</v>
      </c>
      <c r="D965" s="54">
        <v>638.5</v>
      </c>
      <c r="E965" s="54">
        <v>550.41999999999996</v>
      </c>
      <c r="F965" s="59">
        <v>88.08</v>
      </c>
      <c r="G965" s="56">
        <f t="shared" si="157"/>
        <v>0.16002325496893299</v>
      </c>
      <c r="H965" s="57">
        <v>43538</v>
      </c>
      <c r="I965" s="57">
        <v>43545</v>
      </c>
      <c r="J965" s="45" t="s">
        <v>16</v>
      </c>
      <c r="K965" s="60" t="s">
        <v>1129</v>
      </c>
      <c r="L965" s="60" t="s">
        <v>1130</v>
      </c>
      <c r="M965" s="62">
        <f t="shared" ca="1" si="158"/>
        <v>690</v>
      </c>
    </row>
    <row r="966" spans="1:13" s="50" customFormat="1" ht="17.25" hidden="1" customHeight="1">
      <c r="A966" s="51"/>
      <c r="B966" s="52" t="s">
        <v>239</v>
      </c>
      <c r="C966" s="53" t="s">
        <v>1219</v>
      </c>
      <c r="D966" s="54">
        <v>570</v>
      </c>
      <c r="E966" s="54">
        <v>491.38</v>
      </c>
      <c r="F966" s="59">
        <v>78.62</v>
      </c>
      <c r="G966" s="56">
        <f t="shared" si="157"/>
        <v>0.15999837193211</v>
      </c>
      <c r="H966" s="57">
        <v>43538</v>
      </c>
      <c r="I966" s="57">
        <v>43545</v>
      </c>
      <c r="J966" s="45" t="s">
        <v>16</v>
      </c>
      <c r="K966" s="60" t="s">
        <v>1129</v>
      </c>
      <c r="L966" s="60" t="s">
        <v>1130</v>
      </c>
      <c r="M966" s="62">
        <f t="shared" ca="1" si="158"/>
        <v>690</v>
      </c>
    </row>
    <row r="967" spans="1:13" s="50" customFormat="1" ht="17.25" hidden="1" customHeight="1">
      <c r="A967" s="51"/>
      <c r="B967" s="52" t="s">
        <v>51</v>
      </c>
      <c r="C967" s="53" t="s">
        <v>1220</v>
      </c>
      <c r="D967" s="54">
        <v>51910.559999999998</v>
      </c>
      <c r="E967" s="54">
        <v>44750.48</v>
      </c>
      <c r="F967" s="59">
        <v>7160.08</v>
      </c>
      <c r="G967" s="56">
        <f t="shared" si="157"/>
        <v>0.160000071507613</v>
      </c>
      <c r="H967" s="57">
        <v>43544</v>
      </c>
      <c r="I967" s="57">
        <v>43545</v>
      </c>
      <c r="J967" s="45" t="s">
        <v>16</v>
      </c>
      <c r="K967" s="60" t="s">
        <v>1129</v>
      </c>
      <c r="L967" s="60" t="s">
        <v>1130</v>
      </c>
      <c r="M967" s="62">
        <f t="shared" ca="1" si="158"/>
        <v>684</v>
      </c>
    </row>
    <row r="968" spans="1:13" s="50" customFormat="1" ht="17.25" hidden="1" customHeight="1">
      <c r="A968" s="51"/>
      <c r="B968" s="52" t="s">
        <v>51</v>
      </c>
      <c r="C968" s="53" t="s">
        <v>1221</v>
      </c>
      <c r="D968" s="54">
        <v>16195.49</v>
      </c>
      <c r="E968" s="54">
        <v>13961.63</v>
      </c>
      <c r="F968" s="59">
        <v>2233.86</v>
      </c>
      <c r="G968" s="56">
        <f t="shared" si="157"/>
        <v>0.15999994270010001</v>
      </c>
      <c r="H968" s="57">
        <v>43544</v>
      </c>
      <c r="I968" s="57">
        <v>43545</v>
      </c>
      <c r="J968" s="45" t="s">
        <v>16</v>
      </c>
      <c r="K968" s="60" t="s">
        <v>1129</v>
      </c>
      <c r="L968" s="60" t="s">
        <v>1130</v>
      </c>
      <c r="M968" s="62">
        <f t="shared" ca="1" si="158"/>
        <v>684</v>
      </c>
    </row>
    <row r="969" spans="1:13" s="50" customFormat="1" ht="17.25" hidden="1" customHeight="1">
      <c r="A969" s="51"/>
      <c r="B969" s="52" t="s">
        <v>782</v>
      </c>
      <c r="C969" s="53" t="s">
        <v>1222</v>
      </c>
      <c r="D969" s="34">
        <v>674584.62</v>
      </c>
      <c r="E969" s="54">
        <v>581538.47</v>
      </c>
      <c r="F969" s="59">
        <v>93046.15</v>
      </c>
      <c r="G969" s="56">
        <f t="shared" si="157"/>
        <v>0.15999999105820101</v>
      </c>
      <c r="H969" s="57">
        <v>43542</v>
      </c>
      <c r="I969" s="57">
        <v>43545</v>
      </c>
      <c r="J969" s="45" t="s">
        <v>16</v>
      </c>
      <c r="K969" s="60" t="s">
        <v>1085</v>
      </c>
      <c r="L969" s="60" t="s">
        <v>1086</v>
      </c>
      <c r="M969" s="62">
        <f t="shared" ca="1" si="158"/>
        <v>686</v>
      </c>
    </row>
    <row r="970" spans="1:13" s="50" customFormat="1" ht="17.25" hidden="1" customHeight="1">
      <c r="A970" s="51"/>
      <c r="B970" s="52" t="s">
        <v>537</v>
      </c>
      <c r="C970" s="53" t="s">
        <v>1223</v>
      </c>
      <c r="D970" s="34">
        <v>982000</v>
      </c>
      <c r="E970" s="54">
        <v>926415.09</v>
      </c>
      <c r="F970" s="59">
        <v>55584.91</v>
      </c>
      <c r="G970" s="56">
        <f t="shared" si="157"/>
        <v>6.0000004965376802E-2</v>
      </c>
      <c r="H970" s="57">
        <v>43474</v>
      </c>
      <c r="I970" s="57">
        <v>43545</v>
      </c>
      <c r="J970" s="45" t="s">
        <v>16</v>
      </c>
      <c r="K970" s="60" t="s">
        <v>1085</v>
      </c>
      <c r="L970" s="60" t="s">
        <v>1086</v>
      </c>
      <c r="M970" s="62">
        <f t="shared" ca="1" si="158"/>
        <v>754</v>
      </c>
    </row>
    <row r="971" spans="1:13" s="50" customFormat="1" ht="17.25" hidden="1" customHeight="1">
      <c r="A971" s="51"/>
      <c r="B971" s="52" t="s">
        <v>1224</v>
      </c>
      <c r="C971" s="53" t="s">
        <v>1225</v>
      </c>
      <c r="D971" s="34">
        <v>15000</v>
      </c>
      <c r="E971" s="54">
        <v>12931.03</v>
      </c>
      <c r="F971" s="59">
        <v>2068.9699999999998</v>
      </c>
      <c r="G971" s="56">
        <f t="shared" si="157"/>
        <v>0.160000402133473</v>
      </c>
      <c r="H971" s="57">
        <v>43518</v>
      </c>
      <c r="I971" s="57">
        <v>43545</v>
      </c>
      <c r="J971" s="45" t="s">
        <v>16</v>
      </c>
      <c r="K971" s="60" t="s">
        <v>1085</v>
      </c>
      <c r="L971" s="60" t="s">
        <v>1086</v>
      </c>
      <c r="M971" s="62">
        <f t="shared" ca="1" si="158"/>
        <v>710</v>
      </c>
    </row>
    <row r="972" spans="1:13" s="50" customFormat="1" ht="17.25" hidden="1" customHeight="1">
      <c r="A972" s="51"/>
      <c r="B972" s="52" t="s">
        <v>597</v>
      </c>
      <c r="C972" s="53" t="s">
        <v>1226</v>
      </c>
      <c r="D972" s="34">
        <v>5400</v>
      </c>
      <c r="E972" s="54">
        <v>5242.72</v>
      </c>
      <c r="F972" s="59">
        <v>157.28</v>
      </c>
      <c r="G972" s="56">
        <f t="shared" si="157"/>
        <v>2.9999694814905199E-2</v>
      </c>
      <c r="H972" s="57">
        <v>43535</v>
      </c>
      <c r="I972" s="57">
        <v>43550</v>
      </c>
      <c r="J972" s="45" t="s">
        <v>16</v>
      </c>
      <c r="K972" s="60" t="s">
        <v>1085</v>
      </c>
      <c r="L972" s="60" t="s">
        <v>1086</v>
      </c>
      <c r="M972" s="62">
        <f t="shared" ca="1" si="158"/>
        <v>693</v>
      </c>
    </row>
    <row r="973" spans="1:13" s="50" customFormat="1" ht="17.25" hidden="1" customHeight="1">
      <c r="A973" s="51"/>
      <c r="B973" s="52" t="s">
        <v>1139</v>
      </c>
      <c r="C973" s="53" t="s">
        <v>1227</v>
      </c>
      <c r="D973" s="34">
        <v>140000</v>
      </c>
      <c r="E973" s="54">
        <v>132075.47</v>
      </c>
      <c r="F973" s="59">
        <v>7924.53</v>
      </c>
      <c r="G973" s="56">
        <f t="shared" si="157"/>
        <v>6.0000013628571602E-2</v>
      </c>
      <c r="H973" s="57">
        <v>43531</v>
      </c>
      <c r="I973" s="57">
        <v>43550</v>
      </c>
      <c r="J973" s="45" t="s">
        <v>16</v>
      </c>
      <c r="K973" s="60" t="s">
        <v>1228</v>
      </c>
      <c r="L973" s="60" t="s">
        <v>1229</v>
      </c>
      <c r="M973" s="62">
        <f t="shared" ca="1" si="158"/>
        <v>697</v>
      </c>
    </row>
    <row r="974" spans="1:13" s="50" customFormat="1" ht="17.25" hidden="1" customHeight="1">
      <c r="A974" s="51"/>
      <c r="B974" s="52" t="s">
        <v>1230</v>
      </c>
      <c r="C974" s="53" t="s">
        <v>1231</v>
      </c>
      <c r="D974" s="34">
        <v>888.2</v>
      </c>
      <c r="E974" s="54">
        <v>765.69</v>
      </c>
      <c r="F974" s="158">
        <v>122.51</v>
      </c>
      <c r="G974" s="56">
        <f t="shared" si="157"/>
        <v>0.159999477595372</v>
      </c>
      <c r="H974" s="57">
        <v>43539</v>
      </c>
      <c r="I974" s="57">
        <v>43557</v>
      </c>
      <c r="J974" s="45" t="s">
        <v>16</v>
      </c>
      <c r="K974" s="60" t="s">
        <v>1085</v>
      </c>
      <c r="L974" s="60" t="s">
        <v>1086</v>
      </c>
      <c r="M974" s="62">
        <f t="shared" ca="1" si="158"/>
        <v>689</v>
      </c>
    </row>
    <row r="975" spans="1:13" s="50" customFormat="1" ht="17.25" hidden="1" customHeight="1">
      <c r="A975" s="51"/>
      <c r="B975" s="52" t="s">
        <v>1005</v>
      </c>
      <c r="C975" s="53" t="s">
        <v>1232</v>
      </c>
      <c r="D975" s="34">
        <v>3111</v>
      </c>
      <c r="E975" s="54">
        <v>2934.91</v>
      </c>
      <c r="F975" s="59">
        <v>176.09</v>
      </c>
      <c r="G975" s="56">
        <f t="shared" ref="G975:G993" si="159">F975/E975</f>
        <v>5.9998432660626697E-2</v>
      </c>
      <c r="H975" s="57">
        <v>43544</v>
      </c>
      <c r="I975" s="57">
        <v>43558</v>
      </c>
      <c r="J975" s="45" t="s">
        <v>16</v>
      </c>
      <c r="K975" s="60" t="s">
        <v>1085</v>
      </c>
      <c r="L975" s="60" t="s">
        <v>1086</v>
      </c>
      <c r="M975" s="62">
        <f t="shared" ca="1" si="158"/>
        <v>684</v>
      </c>
    </row>
    <row r="976" spans="1:13" s="50" customFormat="1" ht="17.25" hidden="1" customHeight="1">
      <c r="A976" s="51"/>
      <c r="B976" s="52" t="s">
        <v>1005</v>
      </c>
      <c r="C976" s="53" t="s">
        <v>1233</v>
      </c>
      <c r="D976" s="34">
        <v>1917</v>
      </c>
      <c r="E976" s="54">
        <v>1808.49</v>
      </c>
      <c r="F976" s="59">
        <v>108.51</v>
      </c>
      <c r="G976" s="56">
        <f t="shared" si="159"/>
        <v>6.0000331768491899E-2</v>
      </c>
      <c r="H976" s="57">
        <v>43544</v>
      </c>
      <c r="I976" s="57">
        <v>43558</v>
      </c>
      <c r="J976" s="45" t="s">
        <v>16</v>
      </c>
      <c r="K976" s="60" t="s">
        <v>1085</v>
      </c>
      <c r="L976" s="60" t="s">
        <v>1086</v>
      </c>
      <c r="M976" s="62">
        <f t="shared" ref="M976:M982" ca="1" si="160">DATE(YEAR(NOW()),MONTH(NOW()),DAY(NOW()))-H976</f>
        <v>684</v>
      </c>
    </row>
    <row r="977" spans="1:13" s="50" customFormat="1" ht="17.25" hidden="1" customHeight="1">
      <c r="A977" s="51"/>
      <c r="B977" s="52" t="s">
        <v>1234</v>
      </c>
      <c r="C977" s="53" t="s">
        <v>1235</v>
      </c>
      <c r="D977" s="34">
        <v>98000</v>
      </c>
      <c r="E977" s="54">
        <v>92452.83</v>
      </c>
      <c r="F977" s="59">
        <v>5547.17</v>
      </c>
      <c r="G977" s="56">
        <f t="shared" si="159"/>
        <v>6.0000002163265301E-2</v>
      </c>
      <c r="H977" s="57">
        <v>43559</v>
      </c>
      <c r="I977" s="57">
        <v>43565</v>
      </c>
      <c r="J977" s="45" t="s">
        <v>16</v>
      </c>
      <c r="K977" s="60" t="s">
        <v>1085</v>
      </c>
      <c r="L977" s="60" t="s">
        <v>1086</v>
      </c>
      <c r="M977" s="62">
        <f t="shared" ca="1" si="160"/>
        <v>669</v>
      </c>
    </row>
    <row r="978" spans="1:13" s="50" customFormat="1" ht="17.25" hidden="1" customHeight="1">
      <c r="A978" s="51"/>
      <c r="B978" s="52" t="s">
        <v>239</v>
      </c>
      <c r="C978" s="53" t="s">
        <v>1236</v>
      </c>
      <c r="D978" s="34">
        <v>125</v>
      </c>
      <c r="E978" s="54">
        <v>107.76</v>
      </c>
      <c r="F978" s="59">
        <v>17.239999999999998</v>
      </c>
      <c r="G978" s="56">
        <f t="shared" si="159"/>
        <v>0.15998515219005199</v>
      </c>
      <c r="H978" s="57">
        <v>43564</v>
      </c>
      <c r="I978" s="57">
        <v>43567</v>
      </c>
      <c r="J978" s="45" t="s">
        <v>16</v>
      </c>
      <c r="K978" s="60" t="s">
        <v>1085</v>
      </c>
      <c r="L978" s="60" t="s">
        <v>1086</v>
      </c>
      <c r="M978" s="62">
        <f t="shared" ca="1" si="160"/>
        <v>664</v>
      </c>
    </row>
    <row r="979" spans="1:13" s="50" customFormat="1" ht="17.25" hidden="1" customHeight="1">
      <c r="A979" s="51"/>
      <c r="B979" s="52" t="s">
        <v>239</v>
      </c>
      <c r="C979" s="53" t="s">
        <v>1237</v>
      </c>
      <c r="D979" s="34">
        <v>700</v>
      </c>
      <c r="E979" s="54">
        <v>603.45000000000005</v>
      </c>
      <c r="F979" s="59">
        <v>96.55</v>
      </c>
      <c r="G979" s="56">
        <f t="shared" si="159"/>
        <v>0.159996685723755</v>
      </c>
      <c r="H979" s="57">
        <v>43546</v>
      </c>
      <c r="I979" s="57">
        <v>43567</v>
      </c>
      <c r="J979" s="45" t="s">
        <v>16</v>
      </c>
      <c r="K979" s="60" t="s">
        <v>1085</v>
      </c>
      <c r="L979" s="60" t="s">
        <v>1086</v>
      </c>
      <c r="M979" s="62">
        <f t="shared" ca="1" si="160"/>
        <v>682</v>
      </c>
    </row>
    <row r="980" spans="1:13" s="50" customFormat="1" ht="17.25" hidden="1" customHeight="1">
      <c r="A980" s="51"/>
      <c r="B980" s="52" t="s">
        <v>1238</v>
      </c>
      <c r="C980" s="53" t="s">
        <v>1239</v>
      </c>
      <c r="D980" s="34">
        <v>1100</v>
      </c>
      <c r="E980" s="54">
        <v>948.28</v>
      </c>
      <c r="F980" s="59">
        <v>151.72</v>
      </c>
      <c r="G980" s="56">
        <f t="shared" si="159"/>
        <v>0.15999493820390601</v>
      </c>
      <c r="H980" s="57">
        <v>43552</v>
      </c>
      <c r="I980" s="57">
        <v>43567</v>
      </c>
      <c r="J980" s="45" t="s">
        <v>16</v>
      </c>
      <c r="K980" s="60" t="s">
        <v>1085</v>
      </c>
      <c r="L980" s="60" t="s">
        <v>1086</v>
      </c>
      <c r="M980" s="62">
        <f t="shared" ca="1" si="160"/>
        <v>676</v>
      </c>
    </row>
    <row r="981" spans="1:13" s="50" customFormat="1" ht="17.25" hidden="1" customHeight="1">
      <c r="A981" s="51"/>
      <c r="B981" s="52" t="s">
        <v>325</v>
      </c>
      <c r="C981" s="53" t="s">
        <v>1240</v>
      </c>
      <c r="D981" s="34">
        <v>3680564.39</v>
      </c>
      <c r="E981" s="54">
        <v>3345967.63</v>
      </c>
      <c r="F981" s="59">
        <v>334596.76</v>
      </c>
      <c r="G981" s="56">
        <f t="shared" si="159"/>
        <v>9.9999999103398393E-2</v>
      </c>
      <c r="H981" s="57">
        <v>43545</v>
      </c>
      <c r="I981" s="57">
        <v>43577</v>
      </c>
      <c r="J981" s="45" t="s">
        <v>16</v>
      </c>
      <c r="K981" s="60" t="s">
        <v>1085</v>
      </c>
      <c r="L981" s="60" t="s">
        <v>1086</v>
      </c>
      <c r="M981" s="62">
        <f t="shared" ca="1" si="160"/>
        <v>683</v>
      </c>
    </row>
    <row r="982" spans="1:13" s="50" customFormat="1" ht="17.25" hidden="1" customHeight="1">
      <c r="A982" s="51"/>
      <c r="B982" s="52" t="s">
        <v>474</v>
      </c>
      <c r="C982" s="53" t="s">
        <v>1241</v>
      </c>
      <c r="D982" s="34">
        <v>8252.4</v>
      </c>
      <c r="E982" s="54">
        <v>7303.01</v>
      </c>
      <c r="F982" s="59">
        <v>949.39</v>
      </c>
      <c r="G982" s="56">
        <f t="shared" si="159"/>
        <v>0.12999982199120599</v>
      </c>
      <c r="H982" s="57">
        <v>43577</v>
      </c>
      <c r="I982" s="57">
        <v>43577</v>
      </c>
      <c r="J982" s="45" t="s">
        <v>16</v>
      </c>
      <c r="K982" s="60" t="s">
        <v>1085</v>
      </c>
      <c r="L982" s="60" t="s">
        <v>1086</v>
      </c>
      <c r="M982" s="62">
        <f t="shared" ca="1" si="160"/>
        <v>651</v>
      </c>
    </row>
    <row r="983" spans="1:13" s="50" customFormat="1" ht="17.25" hidden="1" customHeight="1">
      <c r="A983" s="51"/>
      <c r="B983" s="52" t="s">
        <v>680</v>
      </c>
      <c r="C983" s="53" t="s">
        <v>1242</v>
      </c>
      <c r="D983" s="58">
        <v>16000</v>
      </c>
      <c r="E983" s="54">
        <v>15094.34</v>
      </c>
      <c r="F983" s="59">
        <v>905.66</v>
      </c>
      <c r="G983" s="56">
        <f t="shared" si="159"/>
        <v>5.9999973500000699E-2</v>
      </c>
      <c r="H983" s="57">
        <v>43574</v>
      </c>
      <c r="I983" s="57">
        <v>43578</v>
      </c>
      <c r="J983" s="45" t="s">
        <v>16</v>
      </c>
      <c r="K983" s="60" t="s">
        <v>1243</v>
      </c>
      <c r="L983" s="60" t="s">
        <v>1198</v>
      </c>
      <c r="M983" s="62">
        <f t="shared" ref="M983:M988" ca="1" si="161">DATE(YEAR(NOW()),MONTH(NOW()),DAY(NOW()))-H983</f>
        <v>654</v>
      </c>
    </row>
    <row r="984" spans="1:13" s="50" customFormat="1" ht="17.25" hidden="1" customHeight="1">
      <c r="A984" s="51"/>
      <c r="B984" s="52" t="s">
        <v>680</v>
      </c>
      <c r="C984" s="53" t="s">
        <v>1244</v>
      </c>
      <c r="D984" s="58">
        <v>16000</v>
      </c>
      <c r="E984" s="54">
        <v>15094.34</v>
      </c>
      <c r="F984" s="59">
        <v>905.66</v>
      </c>
      <c r="G984" s="56">
        <f t="shared" si="159"/>
        <v>5.9999973500000699E-2</v>
      </c>
      <c r="H984" s="57">
        <v>43574</v>
      </c>
      <c r="I984" s="57">
        <v>43578</v>
      </c>
      <c r="J984" s="45" t="s">
        <v>16</v>
      </c>
      <c r="K984" s="60" t="s">
        <v>1243</v>
      </c>
      <c r="L984" s="60" t="s">
        <v>1198</v>
      </c>
      <c r="M984" s="62">
        <f t="shared" ca="1" si="161"/>
        <v>654</v>
      </c>
    </row>
    <row r="985" spans="1:13" s="50" customFormat="1" ht="17.25" hidden="1" customHeight="1">
      <c r="A985" s="51"/>
      <c r="B985" s="52" t="s">
        <v>680</v>
      </c>
      <c r="C985" s="53" t="s">
        <v>1245</v>
      </c>
      <c r="D985" s="58">
        <v>8000</v>
      </c>
      <c r="E985" s="54">
        <v>7547.17</v>
      </c>
      <c r="F985" s="59">
        <v>452.83</v>
      </c>
      <c r="G985" s="56">
        <f t="shared" si="159"/>
        <v>5.9999973500000699E-2</v>
      </c>
      <c r="H985" s="57">
        <v>43574</v>
      </c>
      <c r="I985" s="57">
        <v>43578</v>
      </c>
      <c r="J985" s="45" t="s">
        <v>16</v>
      </c>
      <c r="K985" s="60" t="s">
        <v>1243</v>
      </c>
      <c r="L985" s="60" t="s">
        <v>1198</v>
      </c>
      <c r="M985" s="62">
        <f t="shared" ca="1" si="161"/>
        <v>654</v>
      </c>
    </row>
    <row r="986" spans="1:13" s="50" customFormat="1" ht="17.25" hidden="1" customHeight="1">
      <c r="A986" s="51"/>
      <c r="B986" s="52" t="s">
        <v>1094</v>
      </c>
      <c r="C986" s="53" t="s">
        <v>1246</v>
      </c>
      <c r="D986" s="34">
        <v>80722</v>
      </c>
      <c r="E986" s="54">
        <v>71435.399999999994</v>
      </c>
      <c r="F986" s="59">
        <v>9286.6</v>
      </c>
      <c r="G986" s="56">
        <f t="shared" si="159"/>
        <v>0.12999997200267699</v>
      </c>
      <c r="H986" s="57">
        <v>43579</v>
      </c>
      <c r="I986" s="57">
        <v>43580</v>
      </c>
      <c r="J986" s="45" t="s">
        <v>16</v>
      </c>
      <c r="K986" s="60" t="s">
        <v>1085</v>
      </c>
      <c r="L986" s="60" t="s">
        <v>1086</v>
      </c>
      <c r="M986" s="62">
        <f t="shared" ca="1" si="161"/>
        <v>649</v>
      </c>
    </row>
    <row r="987" spans="1:13" s="50" customFormat="1" ht="17.25" hidden="1" customHeight="1">
      <c r="A987" s="51"/>
      <c r="B987" s="52" t="s">
        <v>1094</v>
      </c>
      <c r="C987" s="53" t="s">
        <v>1247</v>
      </c>
      <c r="D987" s="34">
        <v>103556</v>
      </c>
      <c r="E987" s="54">
        <v>91642.47</v>
      </c>
      <c r="F987" s="59">
        <v>11913.53</v>
      </c>
      <c r="G987" s="56">
        <f t="shared" si="159"/>
        <v>0.13000009711654401</v>
      </c>
      <c r="H987" s="57">
        <v>43579</v>
      </c>
      <c r="I987" s="57">
        <v>43580</v>
      </c>
      <c r="J987" s="45" t="s">
        <v>16</v>
      </c>
      <c r="K987" s="60" t="s">
        <v>1085</v>
      </c>
      <c r="L987" s="60" t="s">
        <v>1086</v>
      </c>
      <c r="M987" s="62">
        <f t="shared" ca="1" si="161"/>
        <v>649</v>
      </c>
    </row>
    <row r="988" spans="1:13" s="50" customFormat="1" ht="17.25" hidden="1" customHeight="1">
      <c r="A988" s="51"/>
      <c r="B988" s="52" t="s">
        <v>1094</v>
      </c>
      <c r="C988" s="53" t="s">
        <v>1248</v>
      </c>
      <c r="D988" s="34">
        <v>110596</v>
      </c>
      <c r="E988" s="54">
        <v>97872.55</v>
      </c>
      <c r="F988" s="59">
        <v>12723.45</v>
      </c>
      <c r="G988" s="56">
        <f t="shared" si="159"/>
        <v>0.13000018902133401</v>
      </c>
      <c r="H988" s="57">
        <v>43579</v>
      </c>
      <c r="I988" s="57">
        <v>43580</v>
      </c>
      <c r="J988" s="45" t="s">
        <v>16</v>
      </c>
      <c r="K988" s="60" t="s">
        <v>1085</v>
      </c>
      <c r="L988" s="60" t="s">
        <v>1086</v>
      </c>
      <c r="M988" s="62">
        <f t="shared" ca="1" si="161"/>
        <v>649</v>
      </c>
    </row>
    <row r="989" spans="1:13" s="50" customFormat="1" ht="17.25" hidden="1" customHeight="1">
      <c r="A989" s="51"/>
      <c r="B989" s="52" t="s">
        <v>1094</v>
      </c>
      <c r="C989" s="53" t="s">
        <v>1249</v>
      </c>
      <c r="D989" s="34">
        <v>107863</v>
      </c>
      <c r="E989" s="54">
        <v>95453.97</v>
      </c>
      <c r="F989" s="59">
        <v>12409.03</v>
      </c>
      <c r="G989" s="56">
        <f t="shared" si="159"/>
        <v>0.13000014561992601</v>
      </c>
      <c r="H989" s="57">
        <v>43579</v>
      </c>
      <c r="I989" s="57">
        <v>43580</v>
      </c>
      <c r="J989" s="45" t="s">
        <v>16</v>
      </c>
      <c r="K989" s="60" t="s">
        <v>1085</v>
      </c>
      <c r="L989" s="60" t="s">
        <v>1086</v>
      </c>
      <c r="M989" s="62">
        <f t="shared" ref="M989:M999" ca="1" si="162">DATE(YEAR(NOW()),MONTH(NOW()),DAY(NOW()))-H989</f>
        <v>649</v>
      </c>
    </row>
    <row r="990" spans="1:13" s="50" customFormat="1" ht="17.25" hidden="1" customHeight="1">
      <c r="A990" s="51"/>
      <c r="B990" s="52" t="s">
        <v>1094</v>
      </c>
      <c r="C990" s="53" t="s">
        <v>1250</v>
      </c>
      <c r="D990" s="34">
        <v>53904</v>
      </c>
      <c r="E990" s="54">
        <v>47702.65</v>
      </c>
      <c r="F990" s="59">
        <v>6201.35</v>
      </c>
      <c r="G990" s="56">
        <f t="shared" si="159"/>
        <v>0.13000011529757799</v>
      </c>
      <c r="H990" s="57">
        <v>43579</v>
      </c>
      <c r="I990" s="57">
        <v>43580</v>
      </c>
      <c r="J990" s="45" t="s">
        <v>16</v>
      </c>
      <c r="K990" s="60" t="s">
        <v>1085</v>
      </c>
      <c r="L990" s="60" t="s">
        <v>1086</v>
      </c>
      <c r="M990" s="62">
        <f t="shared" ca="1" si="162"/>
        <v>649</v>
      </c>
    </row>
    <row r="991" spans="1:13" s="50" customFormat="1" ht="17.25" hidden="1" customHeight="1">
      <c r="A991" s="51"/>
      <c r="B991" s="52" t="s">
        <v>1094</v>
      </c>
      <c r="C991" s="53" t="s">
        <v>1251</v>
      </c>
      <c r="D991" s="34">
        <v>105885</v>
      </c>
      <c r="E991" s="54">
        <v>93703.53</v>
      </c>
      <c r="F991" s="59">
        <v>12181.47</v>
      </c>
      <c r="G991" s="56">
        <f t="shared" si="159"/>
        <v>0.13000011845871801</v>
      </c>
      <c r="H991" s="57">
        <v>43579</v>
      </c>
      <c r="I991" s="57">
        <v>43580</v>
      </c>
      <c r="J991" s="45" t="s">
        <v>16</v>
      </c>
      <c r="K991" s="60" t="s">
        <v>1085</v>
      </c>
      <c r="L991" s="60" t="s">
        <v>1086</v>
      </c>
      <c r="M991" s="62">
        <f t="shared" ca="1" si="162"/>
        <v>649</v>
      </c>
    </row>
    <row r="992" spans="1:13" s="50" customFormat="1" ht="17.25" hidden="1" customHeight="1">
      <c r="A992" s="51"/>
      <c r="B992" s="52" t="s">
        <v>1094</v>
      </c>
      <c r="C992" s="53" t="s">
        <v>1252</v>
      </c>
      <c r="D992" s="34">
        <v>110083</v>
      </c>
      <c r="E992" s="54">
        <v>97418.57</v>
      </c>
      <c r="F992" s="59">
        <v>12664.43</v>
      </c>
      <c r="G992" s="56">
        <f t="shared" si="159"/>
        <v>0.13000016321323499</v>
      </c>
      <c r="H992" s="57">
        <v>43579</v>
      </c>
      <c r="I992" s="57">
        <v>43580</v>
      </c>
      <c r="J992" s="45" t="s">
        <v>16</v>
      </c>
      <c r="K992" s="60" t="s">
        <v>1085</v>
      </c>
      <c r="L992" s="60" t="s">
        <v>1086</v>
      </c>
      <c r="M992" s="62">
        <f t="shared" ca="1" si="162"/>
        <v>649</v>
      </c>
    </row>
    <row r="993" spans="1:13" s="50" customFormat="1" ht="17.25" hidden="1" customHeight="1">
      <c r="A993" s="51"/>
      <c r="B993" s="52" t="s">
        <v>325</v>
      </c>
      <c r="C993" s="53" t="s">
        <v>1253</v>
      </c>
      <c r="D993" s="34">
        <v>3942755.57</v>
      </c>
      <c r="E993" s="54">
        <v>3617206.94</v>
      </c>
      <c r="F993" s="59">
        <v>325548.63</v>
      </c>
      <c r="G993" s="56">
        <f t="shared" si="159"/>
        <v>9.0000001492864606E-2</v>
      </c>
      <c r="H993" s="57">
        <v>43579</v>
      </c>
      <c r="I993" s="57">
        <v>43580</v>
      </c>
      <c r="J993" s="45" t="s">
        <v>16</v>
      </c>
      <c r="K993" s="60" t="s">
        <v>1085</v>
      </c>
      <c r="L993" s="60" t="s">
        <v>1086</v>
      </c>
      <c r="M993" s="62">
        <f t="shared" ca="1" si="162"/>
        <v>649</v>
      </c>
    </row>
    <row r="994" spans="1:13" s="50" customFormat="1" ht="17.25" hidden="1" customHeight="1">
      <c r="A994" s="51"/>
      <c r="B994" s="52" t="s">
        <v>239</v>
      </c>
      <c r="C994" s="53" t="s">
        <v>1254</v>
      </c>
      <c r="D994" s="34">
        <v>57</v>
      </c>
      <c r="E994" s="54">
        <v>50.45</v>
      </c>
      <c r="F994" s="59">
        <v>6.55</v>
      </c>
      <c r="G994" s="56">
        <f t="shared" ref="G994:G1017" si="163">F994/E994</f>
        <v>0.129831516352825</v>
      </c>
      <c r="H994" s="57">
        <v>43577</v>
      </c>
      <c r="I994" s="57">
        <v>43580</v>
      </c>
      <c r="J994" s="45" t="s">
        <v>16</v>
      </c>
      <c r="K994" s="60" t="s">
        <v>1243</v>
      </c>
      <c r="L994" s="60" t="s">
        <v>1198</v>
      </c>
      <c r="M994" s="62">
        <f t="shared" ca="1" si="162"/>
        <v>651</v>
      </c>
    </row>
    <row r="995" spans="1:13" s="50" customFormat="1" ht="17.25" hidden="1" customHeight="1">
      <c r="A995" s="51"/>
      <c r="B995" s="52" t="s">
        <v>239</v>
      </c>
      <c r="C995" s="53" t="s">
        <v>1255</v>
      </c>
      <c r="D995" s="54">
        <v>78</v>
      </c>
      <c r="E995" s="54">
        <v>69.03</v>
      </c>
      <c r="F995" s="59">
        <v>8.9700000000000006</v>
      </c>
      <c r="G995" s="56">
        <f t="shared" si="163"/>
        <v>0.129943502824859</v>
      </c>
      <c r="H995" s="57">
        <v>43577</v>
      </c>
      <c r="I995" s="57">
        <v>43580</v>
      </c>
      <c r="J995" s="45" t="s">
        <v>16</v>
      </c>
      <c r="K995" s="60" t="s">
        <v>1243</v>
      </c>
      <c r="L995" s="60" t="s">
        <v>1198</v>
      </c>
      <c r="M995" s="62">
        <f t="shared" ca="1" si="162"/>
        <v>651</v>
      </c>
    </row>
    <row r="996" spans="1:13" s="50" customFormat="1" ht="17.25" hidden="1" customHeight="1">
      <c r="A996" s="51"/>
      <c r="B996" s="52" t="s">
        <v>1256</v>
      </c>
      <c r="C996" s="53" t="s">
        <v>1257</v>
      </c>
      <c r="D996" s="54">
        <v>5312</v>
      </c>
      <c r="E996" s="54">
        <v>5011.32</v>
      </c>
      <c r="F996" s="59">
        <v>300.68</v>
      </c>
      <c r="G996" s="56">
        <f t="shared" si="163"/>
        <v>6.0000159638578299E-2</v>
      </c>
      <c r="H996" s="57">
        <v>43572</v>
      </c>
      <c r="I996" s="57">
        <v>43584</v>
      </c>
      <c r="J996" s="45" t="s">
        <v>16</v>
      </c>
      <c r="K996" s="60" t="s">
        <v>1243</v>
      </c>
      <c r="L996" s="60" t="s">
        <v>1198</v>
      </c>
      <c r="M996" s="62">
        <f t="shared" ca="1" si="162"/>
        <v>656</v>
      </c>
    </row>
    <row r="997" spans="1:13" s="50" customFormat="1" ht="17.25" hidden="1" customHeight="1">
      <c r="A997" s="51"/>
      <c r="B997" s="52" t="s">
        <v>1256</v>
      </c>
      <c r="C997" s="53" t="s">
        <v>1258</v>
      </c>
      <c r="D997" s="54">
        <v>5500</v>
      </c>
      <c r="E997" s="54">
        <v>5188.68</v>
      </c>
      <c r="F997" s="59">
        <v>311.32</v>
      </c>
      <c r="G997" s="56">
        <f t="shared" si="163"/>
        <v>5.9999845818204202E-2</v>
      </c>
      <c r="H997" s="57">
        <v>43581</v>
      </c>
      <c r="I997" s="57">
        <v>43584</v>
      </c>
      <c r="J997" s="45" t="s">
        <v>16</v>
      </c>
      <c r="K997" s="60" t="s">
        <v>1243</v>
      </c>
      <c r="L997" s="60" t="s">
        <v>1198</v>
      </c>
      <c r="M997" s="62">
        <f t="shared" ca="1" si="162"/>
        <v>647</v>
      </c>
    </row>
    <row r="998" spans="1:13" s="50" customFormat="1" ht="17.25" hidden="1" customHeight="1">
      <c r="A998" s="51"/>
      <c r="B998" s="52" t="s">
        <v>325</v>
      </c>
      <c r="C998" s="53" t="s">
        <v>1259</v>
      </c>
      <c r="D998" s="54">
        <v>696372</v>
      </c>
      <c r="E998" s="54">
        <v>638873.39</v>
      </c>
      <c r="F998" s="59">
        <v>57498.61</v>
      </c>
      <c r="G998" s="56">
        <f t="shared" si="163"/>
        <v>9.0000007669751303E-2</v>
      </c>
      <c r="H998" s="57">
        <v>43584</v>
      </c>
      <c r="I998" s="57">
        <v>43584</v>
      </c>
      <c r="J998" s="45" t="s">
        <v>16</v>
      </c>
      <c r="K998" s="60" t="s">
        <v>1243</v>
      </c>
      <c r="L998" s="60" t="s">
        <v>1198</v>
      </c>
      <c r="M998" s="62">
        <f t="shared" ca="1" si="162"/>
        <v>644</v>
      </c>
    </row>
    <row r="999" spans="1:13" s="50" customFormat="1" ht="17.25" hidden="1" customHeight="1">
      <c r="A999" s="51"/>
      <c r="B999" s="52" t="s">
        <v>325</v>
      </c>
      <c r="C999" s="53" t="s">
        <v>1260</v>
      </c>
      <c r="D999" s="54">
        <v>2136942</v>
      </c>
      <c r="E999" s="54">
        <v>1960497.25</v>
      </c>
      <c r="F999" s="59">
        <v>176444.75</v>
      </c>
      <c r="G999" s="56">
        <f t="shared" si="163"/>
        <v>8.9999998724813304E-2</v>
      </c>
      <c r="H999" s="57">
        <v>43584</v>
      </c>
      <c r="I999" s="57">
        <v>43584</v>
      </c>
      <c r="J999" s="45" t="s">
        <v>16</v>
      </c>
      <c r="K999" s="60" t="s">
        <v>1243</v>
      </c>
      <c r="L999" s="60" t="s">
        <v>1198</v>
      </c>
      <c r="M999" s="62">
        <f t="shared" ca="1" si="162"/>
        <v>644</v>
      </c>
    </row>
    <row r="1000" spans="1:13" s="50" customFormat="1" ht="17.25" hidden="1" customHeight="1">
      <c r="A1000" s="51"/>
      <c r="B1000" s="52" t="s">
        <v>1261</v>
      </c>
      <c r="C1000" s="53" t="s">
        <v>1262</v>
      </c>
      <c r="D1000" s="54">
        <v>112018.3</v>
      </c>
      <c r="E1000" s="54">
        <v>99131.24</v>
      </c>
      <c r="F1000" s="59">
        <v>12887.06</v>
      </c>
      <c r="G1000" s="56">
        <f t="shared" si="163"/>
        <v>0.129999987894835</v>
      </c>
      <c r="H1000" s="57">
        <v>43579</v>
      </c>
      <c r="I1000" s="57">
        <v>43591</v>
      </c>
      <c r="J1000" s="45" t="s">
        <v>16</v>
      </c>
      <c r="K1000" s="60" t="s">
        <v>1243</v>
      </c>
      <c r="L1000" s="60" t="s">
        <v>1198</v>
      </c>
      <c r="M1000" s="62">
        <f t="shared" ref="M1000:M1013" ca="1" si="164">DATE(YEAR(NOW()),MONTH(NOW()),DAY(NOW()))-H1000</f>
        <v>649</v>
      </c>
    </row>
    <row r="1001" spans="1:13" s="50" customFormat="1" ht="17.25" hidden="1" customHeight="1">
      <c r="A1001" s="51"/>
      <c r="B1001" s="52" t="s">
        <v>1261</v>
      </c>
      <c r="C1001" s="53" t="s">
        <v>1263</v>
      </c>
      <c r="D1001" s="54">
        <v>93873</v>
      </c>
      <c r="E1001" s="54">
        <v>83073.45</v>
      </c>
      <c r="F1001" s="59">
        <v>10799.55</v>
      </c>
      <c r="G1001" s="56">
        <f t="shared" si="163"/>
        <v>0.13000001805631001</v>
      </c>
      <c r="H1001" s="57">
        <v>43579</v>
      </c>
      <c r="I1001" s="57">
        <v>43591</v>
      </c>
      <c r="J1001" s="45" t="s">
        <v>16</v>
      </c>
      <c r="K1001" s="60" t="s">
        <v>1243</v>
      </c>
      <c r="L1001" s="60" t="s">
        <v>1198</v>
      </c>
      <c r="M1001" s="62">
        <f t="shared" ca="1" si="164"/>
        <v>649</v>
      </c>
    </row>
    <row r="1002" spans="1:13" s="50" customFormat="1" ht="17.25" hidden="1" customHeight="1">
      <c r="A1002" s="51"/>
      <c r="B1002" s="52" t="s">
        <v>1261</v>
      </c>
      <c r="C1002" s="53" t="s">
        <v>1264</v>
      </c>
      <c r="D1002" s="54">
        <v>23480.28</v>
      </c>
      <c r="E1002" s="54">
        <v>20779.009999999998</v>
      </c>
      <c r="F1002" s="59">
        <v>2701.27</v>
      </c>
      <c r="G1002" s="56">
        <f t="shared" si="163"/>
        <v>0.129999937436865</v>
      </c>
      <c r="H1002" s="57">
        <v>43579</v>
      </c>
      <c r="I1002" s="57">
        <v>43591</v>
      </c>
      <c r="J1002" s="45" t="s">
        <v>16</v>
      </c>
      <c r="K1002" s="60" t="s">
        <v>1243</v>
      </c>
      <c r="L1002" s="60" t="s">
        <v>1198</v>
      </c>
      <c r="M1002" s="62">
        <f t="shared" ca="1" si="164"/>
        <v>649</v>
      </c>
    </row>
    <row r="1003" spans="1:13" s="50" customFormat="1" ht="17.25" hidden="1" customHeight="1">
      <c r="A1003" s="51"/>
      <c r="B1003" s="52" t="s">
        <v>376</v>
      </c>
      <c r="C1003" s="53" t="s">
        <v>1265</v>
      </c>
      <c r="D1003" s="54">
        <v>600.01</v>
      </c>
      <c r="E1003" s="54">
        <v>517.25</v>
      </c>
      <c r="F1003" s="59">
        <v>82.76</v>
      </c>
      <c r="G1003" s="56">
        <f t="shared" si="163"/>
        <v>0.16</v>
      </c>
      <c r="H1003" s="57">
        <v>43590</v>
      </c>
      <c r="I1003" s="57">
        <v>43592</v>
      </c>
      <c r="J1003" s="45" t="s">
        <v>16</v>
      </c>
      <c r="K1003" s="60" t="s">
        <v>1243</v>
      </c>
      <c r="L1003" s="60" t="s">
        <v>1198</v>
      </c>
      <c r="M1003" s="62">
        <f t="shared" ca="1" si="164"/>
        <v>638</v>
      </c>
    </row>
    <row r="1004" spans="1:13" s="50" customFormat="1" ht="17.25" hidden="1" customHeight="1">
      <c r="A1004" s="51"/>
      <c r="B1004" s="52" t="s">
        <v>376</v>
      </c>
      <c r="C1004" s="53" t="s">
        <v>1266</v>
      </c>
      <c r="D1004" s="54">
        <v>3299</v>
      </c>
      <c r="E1004" s="54">
        <v>2843.97</v>
      </c>
      <c r="F1004" s="59">
        <v>455.03</v>
      </c>
      <c r="G1004" s="56">
        <f t="shared" si="163"/>
        <v>0.15999817157002399</v>
      </c>
      <c r="H1004" s="57">
        <v>43590</v>
      </c>
      <c r="I1004" s="57">
        <v>43592</v>
      </c>
      <c r="J1004" s="45" t="s">
        <v>16</v>
      </c>
      <c r="K1004" s="60" t="s">
        <v>1243</v>
      </c>
      <c r="L1004" s="60" t="s">
        <v>1198</v>
      </c>
      <c r="M1004" s="62">
        <f t="shared" ca="1" si="164"/>
        <v>638</v>
      </c>
    </row>
    <row r="1005" spans="1:13" s="50" customFormat="1" ht="17.25" hidden="1" customHeight="1">
      <c r="A1005" s="51"/>
      <c r="B1005" s="52" t="s">
        <v>376</v>
      </c>
      <c r="C1005" s="53" t="s">
        <v>1267</v>
      </c>
      <c r="D1005" s="54">
        <v>4799</v>
      </c>
      <c r="E1005" s="54">
        <v>4137.07</v>
      </c>
      <c r="F1005" s="59">
        <v>661.93</v>
      </c>
      <c r="G1005" s="56">
        <f t="shared" si="163"/>
        <v>0.15999970993964299</v>
      </c>
      <c r="H1005" s="57">
        <v>43590</v>
      </c>
      <c r="I1005" s="57">
        <v>43592</v>
      </c>
      <c r="J1005" s="45" t="s">
        <v>16</v>
      </c>
      <c r="K1005" s="60" t="s">
        <v>1243</v>
      </c>
      <c r="L1005" s="60" t="s">
        <v>1198</v>
      </c>
      <c r="M1005" s="62">
        <f t="shared" ca="1" si="164"/>
        <v>638</v>
      </c>
    </row>
    <row r="1006" spans="1:13" s="50" customFormat="1" ht="17.25" hidden="1" customHeight="1">
      <c r="A1006" s="51"/>
      <c r="B1006" s="52" t="s">
        <v>376</v>
      </c>
      <c r="C1006" s="53" t="s">
        <v>1268</v>
      </c>
      <c r="D1006" s="54">
        <v>103.99</v>
      </c>
      <c r="E1006" s="54">
        <v>89.65</v>
      </c>
      <c r="F1006" s="59">
        <v>14.34</v>
      </c>
      <c r="G1006" s="56">
        <f t="shared" si="163"/>
        <v>0.15995538204127199</v>
      </c>
      <c r="H1006" s="57">
        <v>43590</v>
      </c>
      <c r="I1006" s="57">
        <v>43592</v>
      </c>
      <c r="J1006" s="45" t="s">
        <v>16</v>
      </c>
      <c r="K1006" s="60" t="s">
        <v>1243</v>
      </c>
      <c r="L1006" s="60" t="s">
        <v>1198</v>
      </c>
      <c r="M1006" s="62">
        <f t="shared" ca="1" si="164"/>
        <v>638</v>
      </c>
    </row>
    <row r="1007" spans="1:13" s="50" customFormat="1" ht="17.25" hidden="1" customHeight="1">
      <c r="A1007" s="51"/>
      <c r="B1007" s="52" t="s">
        <v>921</v>
      </c>
      <c r="C1007" s="53" t="s">
        <v>1269</v>
      </c>
      <c r="D1007" s="54">
        <v>5000</v>
      </c>
      <c r="E1007" s="54">
        <v>4716.9799999999996</v>
      </c>
      <c r="F1007" s="59">
        <v>283.02</v>
      </c>
      <c r="G1007" s="56">
        <f t="shared" si="163"/>
        <v>6.0000254400061098E-2</v>
      </c>
      <c r="H1007" s="57">
        <v>43592</v>
      </c>
      <c r="I1007" s="57">
        <v>43593</v>
      </c>
      <c r="J1007" s="45" t="s">
        <v>16</v>
      </c>
      <c r="K1007" s="60" t="s">
        <v>1243</v>
      </c>
      <c r="L1007" s="60" t="s">
        <v>1198</v>
      </c>
      <c r="M1007" s="62">
        <f t="shared" ca="1" si="164"/>
        <v>636</v>
      </c>
    </row>
    <row r="1008" spans="1:13" s="50" customFormat="1" ht="17.25" hidden="1" customHeight="1">
      <c r="A1008" s="51"/>
      <c r="B1008" s="52" t="s">
        <v>921</v>
      </c>
      <c r="C1008" s="53" t="s">
        <v>1270</v>
      </c>
      <c r="D1008" s="54">
        <v>100000</v>
      </c>
      <c r="E1008" s="54">
        <v>94339.62</v>
      </c>
      <c r="F1008" s="59">
        <v>5660.38</v>
      </c>
      <c r="G1008" s="56">
        <f t="shared" si="163"/>
        <v>6.0000029680000802E-2</v>
      </c>
      <c r="H1008" s="57">
        <v>43592</v>
      </c>
      <c r="I1008" s="57">
        <v>43593</v>
      </c>
      <c r="J1008" s="45" t="s">
        <v>16</v>
      </c>
      <c r="K1008" s="60" t="s">
        <v>1243</v>
      </c>
      <c r="L1008" s="60" t="s">
        <v>1198</v>
      </c>
      <c r="M1008" s="62">
        <f t="shared" ca="1" si="164"/>
        <v>636</v>
      </c>
    </row>
    <row r="1009" spans="1:13" s="50" customFormat="1" ht="17.25" hidden="1" customHeight="1">
      <c r="A1009" s="51"/>
      <c r="B1009" s="52" t="s">
        <v>921</v>
      </c>
      <c r="C1009" s="53" t="s">
        <v>1271</v>
      </c>
      <c r="D1009" s="54">
        <v>100000</v>
      </c>
      <c r="E1009" s="54">
        <v>94339.62</v>
      </c>
      <c r="F1009" s="59">
        <v>5660.38</v>
      </c>
      <c r="G1009" s="56">
        <f t="shared" si="163"/>
        <v>6.0000029680000802E-2</v>
      </c>
      <c r="H1009" s="57">
        <v>43592</v>
      </c>
      <c r="I1009" s="57">
        <v>43593</v>
      </c>
      <c r="J1009" s="45" t="s">
        <v>16</v>
      </c>
      <c r="K1009" s="60" t="s">
        <v>1243</v>
      </c>
      <c r="L1009" s="60" t="s">
        <v>1198</v>
      </c>
      <c r="M1009" s="62">
        <f t="shared" ca="1" si="164"/>
        <v>636</v>
      </c>
    </row>
    <row r="1010" spans="1:13" s="50" customFormat="1" ht="17.25" hidden="1" customHeight="1">
      <c r="A1010" s="51"/>
      <c r="B1010" s="52" t="s">
        <v>325</v>
      </c>
      <c r="C1010" s="53" t="s">
        <v>1272</v>
      </c>
      <c r="D1010" s="54">
        <v>1963014.31</v>
      </c>
      <c r="E1010" s="54">
        <v>1800930.56</v>
      </c>
      <c r="F1010" s="59">
        <v>162083.75</v>
      </c>
      <c r="G1010" s="56">
        <f t="shared" si="163"/>
        <v>8.9999999777892595E-2</v>
      </c>
      <c r="H1010" s="57">
        <v>43579</v>
      </c>
      <c r="I1010" s="57">
        <v>43599</v>
      </c>
      <c r="J1010" s="45" t="s">
        <v>16</v>
      </c>
      <c r="K1010" s="60" t="s">
        <v>1243</v>
      </c>
      <c r="L1010" s="60" t="s">
        <v>1198</v>
      </c>
      <c r="M1010" s="62">
        <f t="shared" ca="1" si="164"/>
        <v>649</v>
      </c>
    </row>
    <row r="1011" spans="1:13" s="50" customFormat="1" ht="17.25" hidden="1" customHeight="1">
      <c r="A1011" s="51"/>
      <c r="B1011" s="52" t="s">
        <v>1273</v>
      </c>
      <c r="C1011" s="53" t="s">
        <v>1274</v>
      </c>
      <c r="D1011" s="54">
        <v>9599.85</v>
      </c>
      <c r="E1011" s="54">
        <v>9056.4599999999991</v>
      </c>
      <c r="F1011" s="158">
        <v>543.39</v>
      </c>
      <c r="G1011" s="56">
        <f t="shared" si="163"/>
        <v>6.0000265004206903E-2</v>
      </c>
      <c r="H1011" s="57">
        <v>43596</v>
      </c>
      <c r="I1011" s="57">
        <v>43599</v>
      </c>
      <c r="J1011" s="45" t="s">
        <v>16</v>
      </c>
      <c r="K1011" s="60" t="s">
        <v>1243</v>
      </c>
      <c r="L1011" s="60" t="s">
        <v>1198</v>
      </c>
      <c r="M1011" s="62">
        <f t="shared" ca="1" si="164"/>
        <v>632</v>
      </c>
    </row>
    <row r="1012" spans="1:13" s="50" customFormat="1" ht="17.25" hidden="1" customHeight="1">
      <c r="A1012" s="51"/>
      <c r="B1012" s="52" t="s">
        <v>1275</v>
      </c>
      <c r="C1012" s="53" t="s">
        <v>1276</v>
      </c>
      <c r="D1012" s="54">
        <v>1696</v>
      </c>
      <c r="E1012" s="54">
        <v>1646.6</v>
      </c>
      <c r="F1012" s="59">
        <v>49.4</v>
      </c>
      <c r="G1012" s="56">
        <f t="shared" si="163"/>
        <v>3.0001214624073801E-2</v>
      </c>
      <c r="H1012" s="57">
        <v>43594</v>
      </c>
      <c r="I1012" s="57">
        <v>43599</v>
      </c>
      <c r="J1012" s="45" t="s">
        <v>16</v>
      </c>
      <c r="K1012" s="60" t="s">
        <v>1243</v>
      </c>
      <c r="L1012" s="60" t="s">
        <v>1198</v>
      </c>
      <c r="M1012" s="62">
        <f t="shared" ca="1" si="164"/>
        <v>634</v>
      </c>
    </row>
    <row r="1013" spans="1:13" s="50" customFormat="1" ht="17.25" hidden="1" customHeight="1">
      <c r="A1013" s="51"/>
      <c r="B1013" s="52" t="s">
        <v>1277</v>
      </c>
      <c r="C1013" s="53" t="s">
        <v>1278</v>
      </c>
      <c r="D1013" s="54">
        <v>364</v>
      </c>
      <c r="E1013" s="54">
        <v>343.4</v>
      </c>
      <c r="F1013" s="59">
        <v>20.6</v>
      </c>
      <c r="G1013" s="56">
        <f t="shared" si="163"/>
        <v>5.9988351776354101E-2</v>
      </c>
      <c r="H1013" s="57">
        <v>43585</v>
      </c>
      <c r="I1013" s="57">
        <v>43599</v>
      </c>
      <c r="J1013" s="45" t="s">
        <v>16</v>
      </c>
      <c r="K1013" s="60" t="s">
        <v>1243</v>
      </c>
      <c r="L1013" s="60" t="s">
        <v>1198</v>
      </c>
      <c r="M1013" s="62">
        <f t="shared" ca="1" si="164"/>
        <v>643</v>
      </c>
    </row>
    <row r="1014" spans="1:13" s="50" customFormat="1" ht="17.25" hidden="1" customHeight="1">
      <c r="A1014" s="51"/>
      <c r="B1014" s="52" t="s">
        <v>1277</v>
      </c>
      <c r="C1014" s="53" t="s">
        <v>1279</v>
      </c>
      <c r="D1014" s="54">
        <v>364</v>
      </c>
      <c r="E1014" s="54">
        <v>343.4</v>
      </c>
      <c r="F1014" s="59">
        <v>20.6</v>
      </c>
      <c r="G1014" s="56">
        <f t="shared" si="163"/>
        <v>5.9988351776354101E-2</v>
      </c>
      <c r="H1014" s="57">
        <v>43585</v>
      </c>
      <c r="I1014" s="57">
        <v>43599</v>
      </c>
      <c r="J1014" s="45" t="s">
        <v>16</v>
      </c>
      <c r="K1014" s="60" t="s">
        <v>1243</v>
      </c>
      <c r="L1014" s="60" t="s">
        <v>1198</v>
      </c>
      <c r="M1014" s="62">
        <f t="shared" ref="M1014:M1024" ca="1" si="165">DATE(YEAR(NOW()),MONTH(NOW()),DAY(NOW()))-H1014</f>
        <v>643</v>
      </c>
    </row>
    <row r="1015" spans="1:13" s="50" customFormat="1" ht="17.25" hidden="1" customHeight="1">
      <c r="A1015" s="51"/>
      <c r="B1015" s="52" t="s">
        <v>325</v>
      </c>
      <c r="C1015" s="53" t="s">
        <v>1280</v>
      </c>
      <c r="D1015" s="54">
        <v>1335541.1299999999</v>
      </c>
      <c r="E1015" s="54">
        <v>1225267.08</v>
      </c>
      <c r="F1015" s="59">
        <v>110274.04</v>
      </c>
      <c r="G1015" s="56">
        <f t="shared" si="163"/>
        <v>9.0000002285215999E-2</v>
      </c>
      <c r="H1015" s="57">
        <v>43594</v>
      </c>
      <c r="I1015" s="57">
        <v>43600</v>
      </c>
      <c r="J1015" s="45" t="s">
        <v>16</v>
      </c>
      <c r="K1015" s="60" t="s">
        <v>1243</v>
      </c>
      <c r="L1015" s="60" t="s">
        <v>1198</v>
      </c>
      <c r="M1015" s="62">
        <f t="shared" ca="1" si="165"/>
        <v>634</v>
      </c>
    </row>
    <row r="1016" spans="1:13" s="50" customFormat="1" ht="17.25" hidden="1" customHeight="1">
      <c r="A1016" s="51"/>
      <c r="B1016" s="52" t="s">
        <v>325</v>
      </c>
      <c r="C1016" s="53" t="s">
        <v>1281</v>
      </c>
      <c r="D1016" s="58">
        <v>4795783.74</v>
      </c>
      <c r="E1016" s="54">
        <v>4399801.5999999996</v>
      </c>
      <c r="F1016" s="59">
        <v>395982.14</v>
      </c>
      <c r="G1016" s="56">
        <f t="shared" si="163"/>
        <v>8.9999999090868102E-2</v>
      </c>
      <c r="H1016" s="57">
        <v>43580</v>
      </c>
      <c r="I1016" s="57">
        <v>43600</v>
      </c>
      <c r="J1016" s="45" t="s">
        <v>16</v>
      </c>
      <c r="K1016" s="60" t="s">
        <v>1243</v>
      </c>
      <c r="L1016" s="60" t="s">
        <v>1198</v>
      </c>
      <c r="M1016" s="62">
        <f t="shared" ca="1" si="165"/>
        <v>648</v>
      </c>
    </row>
    <row r="1017" spans="1:13" s="50" customFormat="1" ht="17.25" hidden="1" customHeight="1">
      <c r="A1017" s="51"/>
      <c r="B1017" s="52" t="s">
        <v>239</v>
      </c>
      <c r="C1017" s="53" t="s">
        <v>1282</v>
      </c>
      <c r="D1017" s="54">
        <v>143.91</v>
      </c>
      <c r="E1017" s="54">
        <v>127.35</v>
      </c>
      <c r="F1017" s="59">
        <v>16.559999999999999</v>
      </c>
      <c r="G1017" s="56">
        <f t="shared" si="163"/>
        <v>0.13003533568904599</v>
      </c>
      <c r="H1017" s="57">
        <v>43602</v>
      </c>
      <c r="I1017" s="57">
        <v>43609</v>
      </c>
      <c r="J1017" s="45" t="s">
        <v>16</v>
      </c>
      <c r="K1017" s="60" t="s">
        <v>1243</v>
      </c>
      <c r="L1017" s="60" t="s">
        <v>1198</v>
      </c>
      <c r="M1017" s="62">
        <f t="shared" ca="1" si="165"/>
        <v>626</v>
      </c>
    </row>
    <row r="1018" spans="1:13" s="50" customFormat="1" ht="17.25" hidden="1" customHeight="1">
      <c r="A1018" s="51"/>
      <c r="B1018" s="52" t="s">
        <v>239</v>
      </c>
      <c r="C1018" s="53" t="s">
        <v>1283</v>
      </c>
      <c r="D1018" s="54">
        <v>118</v>
      </c>
      <c r="E1018" s="54">
        <v>104.42</v>
      </c>
      <c r="F1018" s="59">
        <v>13.58</v>
      </c>
      <c r="G1018" s="56">
        <f t="shared" ref="G1018:G1028" si="166">F1018/E1018</f>
        <v>0.13005171423098999</v>
      </c>
      <c r="H1018" s="57">
        <v>43602</v>
      </c>
      <c r="I1018" s="57">
        <v>43609</v>
      </c>
      <c r="J1018" s="45" t="s">
        <v>16</v>
      </c>
      <c r="K1018" s="60" t="s">
        <v>1243</v>
      </c>
      <c r="L1018" s="60" t="s">
        <v>1198</v>
      </c>
      <c r="M1018" s="62">
        <f t="shared" ca="1" si="165"/>
        <v>626</v>
      </c>
    </row>
    <row r="1019" spans="1:13" s="50" customFormat="1" ht="17.25" hidden="1" customHeight="1">
      <c r="A1019" s="51"/>
      <c r="B1019" s="52" t="s">
        <v>239</v>
      </c>
      <c r="C1019" s="53" t="s">
        <v>1284</v>
      </c>
      <c r="D1019" s="54">
        <v>39.9</v>
      </c>
      <c r="E1019" s="54">
        <v>35.31</v>
      </c>
      <c r="F1019" s="59">
        <v>4.59</v>
      </c>
      <c r="G1019" s="56">
        <f t="shared" si="166"/>
        <v>0.12999150382328001</v>
      </c>
      <c r="H1019" s="57">
        <v>43602</v>
      </c>
      <c r="I1019" s="57">
        <v>43609</v>
      </c>
      <c r="J1019" s="45" t="s">
        <v>16</v>
      </c>
      <c r="K1019" s="60" t="s">
        <v>1243</v>
      </c>
      <c r="L1019" s="60" t="s">
        <v>1198</v>
      </c>
      <c r="M1019" s="62">
        <f t="shared" ca="1" si="165"/>
        <v>626</v>
      </c>
    </row>
    <row r="1020" spans="1:13" s="50" customFormat="1" ht="17.25" hidden="1" customHeight="1">
      <c r="A1020" s="51"/>
      <c r="B1020" s="52" t="s">
        <v>239</v>
      </c>
      <c r="C1020" s="53" t="s">
        <v>1285</v>
      </c>
      <c r="D1020" s="54">
        <v>133.5</v>
      </c>
      <c r="E1020" s="54">
        <v>118.14</v>
      </c>
      <c r="F1020" s="59">
        <v>15.36</v>
      </c>
      <c r="G1020" s="56">
        <f t="shared" si="166"/>
        <v>0.13001523616048799</v>
      </c>
      <c r="H1020" s="57">
        <v>43602</v>
      </c>
      <c r="I1020" s="57">
        <v>43609</v>
      </c>
      <c r="J1020" s="45" t="s">
        <v>16</v>
      </c>
      <c r="K1020" s="60" t="s">
        <v>1243</v>
      </c>
      <c r="L1020" s="60" t="s">
        <v>1198</v>
      </c>
      <c r="M1020" s="62">
        <f t="shared" ca="1" si="165"/>
        <v>626</v>
      </c>
    </row>
    <row r="1021" spans="1:13" s="50" customFormat="1" ht="17.25" hidden="1" customHeight="1">
      <c r="A1021" s="51"/>
      <c r="B1021" s="52" t="s">
        <v>239</v>
      </c>
      <c r="C1021" s="53" t="s">
        <v>1286</v>
      </c>
      <c r="D1021" s="54">
        <v>95.7</v>
      </c>
      <c r="E1021" s="54">
        <v>84.7</v>
      </c>
      <c r="F1021" s="59">
        <v>11</v>
      </c>
      <c r="G1021" s="56">
        <f t="shared" si="166"/>
        <v>0.12987012987013</v>
      </c>
      <c r="H1021" s="57">
        <v>43602</v>
      </c>
      <c r="I1021" s="57">
        <v>43609</v>
      </c>
      <c r="J1021" s="45" t="s">
        <v>16</v>
      </c>
      <c r="K1021" s="60" t="s">
        <v>1243</v>
      </c>
      <c r="L1021" s="60" t="s">
        <v>1198</v>
      </c>
      <c r="M1021" s="62">
        <f t="shared" ca="1" si="165"/>
        <v>626</v>
      </c>
    </row>
    <row r="1022" spans="1:13" s="50" customFormat="1" ht="17.25" hidden="1" customHeight="1">
      <c r="A1022" s="51"/>
      <c r="B1022" s="52" t="s">
        <v>239</v>
      </c>
      <c r="C1022" s="53" t="s">
        <v>1287</v>
      </c>
      <c r="D1022" s="54">
        <v>108.5</v>
      </c>
      <c r="E1022" s="54">
        <v>96.02</v>
      </c>
      <c r="F1022" s="59">
        <v>12.48</v>
      </c>
      <c r="G1022" s="56">
        <f t="shared" si="166"/>
        <v>0.12997292230785301</v>
      </c>
      <c r="H1022" s="57">
        <v>43602</v>
      </c>
      <c r="I1022" s="57">
        <v>43609</v>
      </c>
      <c r="J1022" s="45" t="s">
        <v>16</v>
      </c>
      <c r="K1022" s="60" t="s">
        <v>1243</v>
      </c>
      <c r="L1022" s="60" t="s">
        <v>1198</v>
      </c>
      <c r="M1022" s="62">
        <f t="shared" ca="1" si="165"/>
        <v>626</v>
      </c>
    </row>
    <row r="1023" spans="1:13" s="50" customFormat="1" ht="17.25" hidden="1" customHeight="1">
      <c r="A1023" s="51"/>
      <c r="B1023" s="52" t="s">
        <v>803</v>
      </c>
      <c r="C1023" s="53" t="s">
        <v>1288</v>
      </c>
      <c r="D1023" s="54">
        <v>8077.7</v>
      </c>
      <c r="E1023" s="54">
        <v>7842.43</v>
      </c>
      <c r="F1023" s="59">
        <v>235.27</v>
      </c>
      <c r="G1023" s="56">
        <f t="shared" si="166"/>
        <v>2.9999630216654801E-2</v>
      </c>
      <c r="H1023" s="57">
        <v>43536</v>
      </c>
      <c r="I1023" s="57">
        <v>43609</v>
      </c>
      <c r="J1023" s="45" t="s">
        <v>16</v>
      </c>
      <c r="K1023" s="60" t="s">
        <v>1243</v>
      </c>
      <c r="L1023" s="60" t="s">
        <v>1198</v>
      </c>
      <c r="M1023" s="62">
        <f t="shared" ca="1" si="165"/>
        <v>692</v>
      </c>
    </row>
    <row r="1024" spans="1:13" s="50" customFormat="1" ht="17.25" hidden="1" customHeight="1">
      <c r="A1024" s="51"/>
      <c r="B1024" s="52" t="s">
        <v>239</v>
      </c>
      <c r="C1024" s="53" t="s">
        <v>1289</v>
      </c>
      <c r="D1024" s="54">
        <v>444.6</v>
      </c>
      <c r="E1024" s="54">
        <v>393.45</v>
      </c>
      <c r="F1024" s="59">
        <v>51.15</v>
      </c>
      <c r="G1024" s="56">
        <f t="shared" si="166"/>
        <v>0.130003812428517</v>
      </c>
      <c r="H1024" s="57">
        <v>43602</v>
      </c>
      <c r="I1024" s="57">
        <v>43609</v>
      </c>
      <c r="J1024" s="45" t="s">
        <v>16</v>
      </c>
      <c r="K1024" s="60" t="s">
        <v>1243</v>
      </c>
      <c r="L1024" s="60" t="s">
        <v>1198</v>
      </c>
      <c r="M1024" s="62">
        <f t="shared" ca="1" si="165"/>
        <v>626</v>
      </c>
    </row>
    <row r="1025" spans="1:13" s="50" customFormat="1" ht="17.25" hidden="1" customHeight="1">
      <c r="A1025" s="51"/>
      <c r="B1025" s="52" t="s">
        <v>474</v>
      </c>
      <c r="C1025" s="53" t="s">
        <v>1290</v>
      </c>
      <c r="D1025" s="54">
        <v>32849.68</v>
      </c>
      <c r="E1025" s="54">
        <v>30761.43</v>
      </c>
      <c r="F1025" s="59">
        <v>2088.25</v>
      </c>
      <c r="G1025" s="56">
        <f t="shared" si="166"/>
        <v>6.7885335629715493E-2</v>
      </c>
      <c r="H1025" s="57">
        <v>43601</v>
      </c>
      <c r="I1025" s="57">
        <v>43609</v>
      </c>
      <c r="J1025" s="45" t="s">
        <v>16</v>
      </c>
      <c r="K1025" s="60" t="s">
        <v>1243</v>
      </c>
      <c r="L1025" s="60" t="s">
        <v>1198</v>
      </c>
      <c r="M1025" s="62">
        <f t="shared" ref="M1025:M1036" ca="1" si="167">DATE(YEAR(NOW()),MONTH(NOW()),DAY(NOW()))-H1025</f>
        <v>627</v>
      </c>
    </row>
    <row r="1026" spans="1:13" s="50" customFormat="1" ht="17.25" hidden="1" customHeight="1">
      <c r="A1026" s="51"/>
      <c r="B1026" s="52" t="s">
        <v>325</v>
      </c>
      <c r="C1026" s="53" t="s">
        <v>1291</v>
      </c>
      <c r="D1026" s="54">
        <v>310248</v>
      </c>
      <c r="E1026" s="54">
        <v>284631.19</v>
      </c>
      <c r="F1026" s="59">
        <v>25616.81</v>
      </c>
      <c r="G1026" s="56">
        <f t="shared" si="166"/>
        <v>9.00000101886234E-2</v>
      </c>
      <c r="H1026" s="57">
        <v>43595</v>
      </c>
      <c r="I1026" s="57">
        <v>43609</v>
      </c>
      <c r="J1026" s="45" t="s">
        <v>16</v>
      </c>
      <c r="K1026" s="60" t="s">
        <v>1243</v>
      </c>
      <c r="L1026" s="60" t="s">
        <v>1198</v>
      </c>
      <c r="M1026" s="62">
        <f t="shared" ca="1" si="167"/>
        <v>633</v>
      </c>
    </row>
    <row r="1027" spans="1:13" s="50" customFormat="1" ht="17.25" hidden="1" customHeight="1">
      <c r="A1027" s="51"/>
      <c r="B1027" s="52" t="s">
        <v>24</v>
      </c>
      <c r="C1027" s="53" t="s">
        <v>1292</v>
      </c>
      <c r="D1027" s="58">
        <v>162000</v>
      </c>
      <c r="E1027" s="54">
        <v>152830.19</v>
      </c>
      <c r="F1027" s="59">
        <v>9169.81</v>
      </c>
      <c r="G1027" s="56">
        <f t="shared" si="166"/>
        <v>5.9999990839506197E-2</v>
      </c>
      <c r="H1027" s="57">
        <v>43595</v>
      </c>
      <c r="I1027" s="57">
        <v>43609</v>
      </c>
      <c r="J1027" s="45" t="s">
        <v>16</v>
      </c>
      <c r="K1027" s="60" t="s">
        <v>1207</v>
      </c>
      <c r="L1027" s="60" t="s">
        <v>856</v>
      </c>
      <c r="M1027" s="62">
        <f t="shared" ca="1" si="167"/>
        <v>633</v>
      </c>
    </row>
    <row r="1028" spans="1:13" s="50" customFormat="1" ht="17.25" hidden="1" customHeight="1">
      <c r="A1028" s="51"/>
      <c r="B1028" s="52" t="s">
        <v>1293</v>
      </c>
      <c r="C1028" s="53" t="s">
        <v>1294</v>
      </c>
      <c r="D1028" s="54">
        <v>550256.69999999995</v>
      </c>
      <c r="E1028" s="54">
        <v>486952.84</v>
      </c>
      <c r="F1028" s="59">
        <v>63303.86</v>
      </c>
      <c r="G1028" s="56">
        <f t="shared" si="166"/>
        <v>0.12999998110700001</v>
      </c>
      <c r="H1028" s="57">
        <v>43573</v>
      </c>
      <c r="I1028" s="57">
        <v>43609</v>
      </c>
      <c r="J1028" s="45" t="s">
        <v>16</v>
      </c>
      <c r="K1028" s="60" t="s">
        <v>1207</v>
      </c>
      <c r="L1028" s="60" t="s">
        <v>856</v>
      </c>
      <c r="M1028" s="62">
        <f t="shared" ca="1" si="167"/>
        <v>655</v>
      </c>
    </row>
    <row r="1029" spans="1:13" s="50" customFormat="1" ht="17.25" hidden="1" customHeight="1">
      <c r="A1029" s="51"/>
      <c r="B1029" s="52" t="s">
        <v>51</v>
      </c>
      <c r="C1029" s="53" t="s">
        <v>1295</v>
      </c>
      <c r="D1029" s="54">
        <v>11965.2</v>
      </c>
      <c r="E1029" s="54">
        <v>10314.83</v>
      </c>
      <c r="F1029" s="59">
        <v>1650.37</v>
      </c>
      <c r="G1029" s="56">
        <f t="shared" ref="G1029:G1036" si="168">F1029/E1029</f>
        <v>0.159999728546181</v>
      </c>
      <c r="H1029" s="57">
        <v>43609</v>
      </c>
      <c r="I1029" s="57">
        <v>43609</v>
      </c>
      <c r="J1029" s="45" t="s">
        <v>16</v>
      </c>
      <c r="K1029" s="60" t="s">
        <v>1243</v>
      </c>
      <c r="L1029" s="60" t="s">
        <v>1198</v>
      </c>
      <c r="M1029" s="62">
        <f t="shared" ca="1" si="167"/>
        <v>619</v>
      </c>
    </row>
    <row r="1030" spans="1:13" s="50" customFormat="1" ht="17.25" hidden="1" customHeight="1">
      <c r="A1030" s="51"/>
      <c r="B1030" s="52" t="s">
        <v>51</v>
      </c>
      <c r="C1030" s="53" t="s">
        <v>1296</v>
      </c>
      <c r="D1030" s="54">
        <v>32173.96</v>
      </c>
      <c r="E1030" s="54">
        <v>28472.53</v>
      </c>
      <c r="F1030" s="59">
        <v>3701.43</v>
      </c>
      <c r="G1030" s="56">
        <f t="shared" si="168"/>
        <v>0.130000038633729</v>
      </c>
      <c r="H1030" s="57">
        <v>43609</v>
      </c>
      <c r="I1030" s="57">
        <v>43609</v>
      </c>
      <c r="J1030" s="45" t="s">
        <v>16</v>
      </c>
      <c r="K1030" s="60" t="s">
        <v>1243</v>
      </c>
      <c r="L1030" s="60" t="s">
        <v>1198</v>
      </c>
      <c r="M1030" s="62">
        <f t="shared" ca="1" si="167"/>
        <v>619</v>
      </c>
    </row>
    <row r="1031" spans="1:13" s="50" customFormat="1" ht="17.25" hidden="1" customHeight="1">
      <c r="A1031" s="51"/>
      <c r="B1031" s="52" t="s">
        <v>51</v>
      </c>
      <c r="C1031" s="53" t="s">
        <v>1297</v>
      </c>
      <c r="D1031" s="54">
        <v>37991.85</v>
      </c>
      <c r="E1031" s="54">
        <v>32751.59</v>
      </c>
      <c r="F1031" s="59">
        <v>5240.26</v>
      </c>
      <c r="G1031" s="56">
        <f t="shared" si="168"/>
        <v>0.16000017098406499</v>
      </c>
      <c r="H1031" s="57">
        <v>43609</v>
      </c>
      <c r="I1031" s="57">
        <v>43609</v>
      </c>
      <c r="J1031" s="45" t="s">
        <v>16</v>
      </c>
      <c r="K1031" s="60" t="s">
        <v>1243</v>
      </c>
      <c r="L1031" s="60" t="s">
        <v>1198</v>
      </c>
      <c r="M1031" s="62">
        <f t="shared" ca="1" si="167"/>
        <v>619</v>
      </c>
    </row>
    <row r="1032" spans="1:13" s="50" customFormat="1" ht="17.25" hidden="1" customHeight="1">
      <c r="A1032" s="51"/>
      <c r="B1032" s="52" t="s">
        <v>35</v>
      </c>
      <c r="C1032" s="53" t="s">
        <v>1298</v>
      </c>
      <c r="D1032" s="54">
        <v>222.7</v>
      </c>
      <c r="E1032" s="54">
        <v>216.21</v>
      </c>
      <c r="F1032" s="59">
        <v>6.49</v>
      </c>
      <c r="G1032" s="56">
        <f t="shared" si="168"/>
        <v>3.0017112991998499E-2</v>
      </c>
      <c r="H1032" s="57">
        <v>43600</v>
      </c>
      <c r="I1032" s="57">
        <v>43609</v>
      </c>
      <c r="J1032" s="45" t="s">
        <v>16</v>
      </c>
      <c r="K1032" s="60" t="s">
        <v>1243</v>
      </c>
      <c r="L1032" s="60" t="s">
        <v>1198</v>
      </c>
      <c r="M1032" s="62">
        <f t="shared" ca="1" si="167"/>
        <v>628</v>
      </c>
    </row>
    <row r="1033" spans="1:13" s="50" customFormat="1" ht="17.25" hidden="1" customHeight="1">
      <c r="A1033" s="51"/>
      <c r="B1033" s="52" t="s">
        <v>567</v>
      </c>
      <c r="C1033" s="53" t="s">
        <v>1299</v>
      </c>
      <c r="D1033" s="54">
        <v>12600</v>
      </c>
      <c r="E1033" s="54">
        <v>11886.79</v>
      </c>
      <c r="F1033" s="59">
        <v>713.21</v>
      </c>
      <c r="G1033" s="56">
        <f t="shared" si="168"/>
        <v>6.0000218730203898E-2</v>
      </c>
      <c r="H1033" s="57">
        <v>43556</v>
      </c>
      <c r="I1033" s="57">
        <v>43613</v>
      </c>
      <c r="J1033" s="45" t="s">
        <v>16</v>
      </c>
      <c r="K1033" s="60" t="s">
        <v>1207</v>
      </c>
      <c r="L1033" s="60" t="s">
        <v>856</v>
      </c>
      <c r="M1033" s="62">
        <f t="shared" ca="1" si="167"/>
        <v>672</v>
      </c>
    </row>
    <row r="1034" spans="1:13" s="50" customFormat="1" ht="17.25" hidden="1" customHeight="1">
      <c r="A1034" s="51"/>
      <c r="B1034" s="52" t="s">
        <v>1300</v>
      </c>
      <c r="C1034" s="53" t="s">
        <v>1301</v>
      </c>
      <c r="D1034" s="54">
        <v>9916</v>
      </c>
      <c r="E1034" s="54">
        <v>8775.2199999999993</v>
      </c>
      <c r="F1034" s="158">
        <v>1140.78</v>
      </c>
      <c r="G1034" s="56">
        <f t="shared" si="168"/>
        <v>0.13000015954016</v>
      </c>
      <c r="H1034" s="57">
        <v>43608</v>
      </c>
      <c r="I1034" s="57">
        <v>43613</v>
      </c>
      <c r="J1034" s="45" t="s">
        <v>16</v>
      </c>
      <c r="K1034" s="60" t="s">
        <v>1207</v>
      </c>
      <c r="L1034" s="60" t="s">
        <v>856</v>
      </c>
      <c r="M1034" s="62">
        <f t="shared" ca="1" si="167"/>
        <v>620</v>
      </c>
    </row>
    <row r="1035" spans="1:13" s="50" customFormat="1" ht="17.25" hidden="1" customHeight="1">
      <c r="A1035" s="51"/>
      <c r="B1035" s="52" t="s">
        <v>239</v>
      </c>
      <c r="C1035" s="53" t="s">
        <v>1302</v>
      </c>
      <c r="D1035" s="54">
        <v>760</v>
      </c>
      <c r="E1035" s="54">
        <v>672.57</v>
      </c>
      <c r="F1035" s="59">
        <v>87.43</v>
      </c>
      <c r="G1035" s="56">
        <f t="shared" si="168"/>
        <v>0.12999390398025501</v>
      </c>
      <c r="H1035" s="57">
        <v>43605</v>
      </c>
      <c r="I1035" s="57">
        <v>43613</v>
      </c>
      <c r="J1035" s="45" t="s">
        <v>16</v>
      </c>
      <c r="K1035" s="60" t="s">
        <v>1243</v>
      </c>
      <c r="L1035" s="60" t="s">
        <v>1198</v>
      </c>
      <c r="M1035" s="62">
        <f t="shared" ca="1" si="167"/>
        <v>623</v>
      </c>
    </row>
    <row r="1036" spans="1:13" s="50" customFormat="1" ht="17.25" hidden="1" customHeight="1">
      <c r="A1036" s="51"/>
      <c r="B1036" s="52" t="s">
        <v>114</v>
      </c>
      <c r="C1036" s="53" t="s">
        <v>1303</v>
      </c>
      <c r="D1036" s="54">
        <v>2360</v>
      </c>
      <c r="E1036" s="54">
        <v>2088.5</v>
      </c>
      <c r="F1036" s="59">
        <v>271.5</v>
      </c>
      <c r="G1036" s="56">
        <f t="shared" si="168"/>
        <v>0.129997605937276</v>
      </c>
      <c r="H1036" s="57">
        <v>43593</v>
      </c>
      <c r="I1036" s="57">
        <v>43613</v>
      </c>
      <c r="J1036" s="45" t="s">
        <v>16</v>
      </c>
      <c r="K1036" s="60" t="s">
        <v>1207</v>
      </c>
      <c r="L1036" s="60" t="s">
        <v>856</v>
      </c>
      <c r="M1036" s="62">
        <f t="shared" ca="1" si="167"/>
        <v>635</v>
      </c>
    </row>
    <row r="1037" spans="1:13" s="50" customFormat="1" ht="17.25" hidden="1" customHeight="1">
      <c r="A1037" s="51"/>
      <c r="B1037" s="52" t="s">
        <v>239</v>
      </c>
      <c r="C1037" s="53" t="s">
        <v>1304</v>
      </c>
      <c r="D1037" s="54">
        <v>1406</v>
      </c>
      <c r="E1037" s="54">
        <v>1244.25</v>
      </c>
      <c r="F1037" s="158">
        <v>161.75</v>
      </c>
      <c r="G1037" s="56">
        <f t="shared" ref="G1037:G1047" si="169">F1037/E1037</f>
        <v>0.129997990757484</v>
      </c>
      <c r="H1037" s="57">
        <v>43595</v>
      </c>
      <c r="I1037" s="57">
        <v>43613</v>
      </c>
      <c r="J1037" s="45" t="s">
        <v>16</v>
      </c>
      <c r="K1037" s="60" t="s">
        <v>1243</v>
      </c>
      <c r="L1037" s="60" t="s">
        <v>1198</v>
      </c>
      <c r="M1037" s="62">
        <f t="shared" ref="M1037:M1047" ca="1" si="170">DATE(YEAR(NOW()),MONTH(NOW()),DAY(NOW()))-H1037</f>
        <v>633</v>
      </c>
    </row>
    <row r="1038" spans="1:13" s="50" customFormat="1" ht="17.25" hidden="1" customHeight="1">
      <c r="A1038" s="51"/>
      <c r="B1038" s="52" t="s">
        <v>865</v>
      </c>
      <c r="C1038" s="53" t="s">
        <v>1305</v>
      </c>
      <c r="D1038" s="54">
        <v>178</v>
      </c>
      <c r="E1038" s="54">
        <v>157.52000000000001</v>
      </c>
      <c r="F1038" s="158">
        <v>20.48</v>
      </c>
      <c r="G1038" s="56">
        <f t="shared" si="169"/>
        <v>0.13001523616048799</v>
      </c>
      <c r="H1038" s="57">
        <v>43598</v>
      </c>
      <c r="I1038" s="57">
        <v>43613</v>
      </c>
      <c r="J1038" s="45" t="s">
        <v>16</v>
      </c>
      <c r="K1038" s="60" t="s">
        <v>1243</v>
      </c>
      <c r="L1038" s="60" t="s">
        <v>1198</v>
      </c>
      <c r="M1038" s="62">
        <f t="shared" ca="1" si="170"/>
        <v>630</v>
      </c>
    </row>
    <row r="1039" spans="1:13" s="50" customFormat="1" ht="17.25" hidden="1" customHeight="1">
      <c r="A1039" s="51"/>
      <c r="B1039" s="52" t="s">
        <v>239</v>
      </c>
      <c r="C1039" s="53" t="s">
        <v>1306</v>
      </c>
      <c r="D1039" s="54">
        <v>142.80000000000001</v>
      </c>
      <c r="E1039" s="54">
        <v>126.37</v>
      </c>
      <c r="F1039" s="158">
        <v>16.43</v>
      </c>
      <c r="G1039" s="56">
        <f t="shared" si="169"/>
        <v>0.130015035214054</v>
      </c>
      <c r="H1039" s="57">
        <v>43595</v>
      </c>
      <c r="I1039" s="57">
        <v>43613</v>
      </c>
      <c r="J1039" s="45" t="s">
        <v>16</v>
      </c>
      <c r="K1039" s="60" t="s">
        <v>1243</v>
      </c>
      <c r="L1039" s="60" t="s">
        <v>1198</v>
      </c>
      <c r="M1039" s="62">
        <f t="shared" ca="1" si="170"/>
        <v>633</v>
      </c>
    </row>
    <row r="1040" spans="1:13" s="50" customFormat="1" ht="17.25" hidden="1" customHeight="1">
      <c r="A1040" s="51"/>
      <c r="B1040" s="52" t="s">
        <v>1307</v>
      </c>
      <c r="C1040" s="53" t="s">
        <v>1308</v>
      </c>
      <c r="D1040" s="54">
        <v>16000</v>
      </c>
      <c r="E1040" s="54">
        <v>14159.29</v>
      </c>
      <c r="F1040" s="59">
        <v>1840.71</v>
      </c>
      <c r="G1040" s="56">
        <f t="shared" si="169"/>
        <v>0.13000016243752299</v>
      </c>
      <c r="H1040" s="57">
        <v>43601</v>
      </c>
      <c r="I1040" s="57">
        <v>43613</v>
      </c>
      <c r="J1040" s="45" t="s">
        <v>16</v>
      </c>
      <c r="K1040" s="60" t="s">
        <v>1207</v>
      </c>
      <c r="L1040" s="60" t="s">
        <v>856</v>
      </c>
      <c r="M1040" s="62">
        <f t="shared" ca="1" si="170"/>
        <v>627</v>
      </c>
    </row>
    <row r="1041" spans="1:13" s="50" customFormat="1" ht="17.25" hidden="1" customHeight="1">
      <c r="A1041" s="51"/>
      <c r="B1041" s="52" t="s">
        <v>1309</v>
      </c>
      <c r="C1041" s="53" t="s">
        <v>1310</v>
      </c>
      <c r="D1041" s="54">
        <v>16000</v>
      </c>
      <c r="E1041" s="54">
        <v>14159.29</v>
      </c>
      <c r="F1041" s="59">
        <v>1840.71</v>
      </c>
      <c r="G1041" s="56">
        <f t="shared" si="169"/>
        <v>0.13000016243752299</v>
      </c>
      <c r="H1041" s="57">
        <v>43599</v>
      </c>
      <c r="I1041" s="57">
        <v>43613</v>
      </c>
      <c r="J1041" s="45" t="s">
        <v>16</v>
      </c>
      <c r="K1041" s="60" t="s">
        <v>1207</v>
      </c>
      <c r="L1041" s="60" t="s">
        <v>856</v>
      </c>
      <c r="M1041" s="62">
        <f t="shared" ca="1" si="170"/>
        <v>629</v>
      </c>
    </row>
    <row r="1042" spans="1:13" s="50" customFormat="1" ht="17.25" hidden="1" customHeight="1">
      <c r="A1042" s="51"/>
      <c r="B1042" s="52" t="s">
        <v>1186</v>
      </c>
      <c r="C1042" s="53" t="s">
        <v>1311</v>
      </c>
      <c r="D1042" s="54">
        <v>16000</v>
      </c>
      <c r="E1042" s="54">
        <v>14159.29</v>
      </c>
      <c r="F1042" s="59">
        <v>1840.71</v>
      </c>
      <c r="G1042" s="56">
        <f t="shared" si="169"/>
        <v>0.13000016243752299</v>
      </c>
      <c r="H1042" s="57">
        <v>43594</v>
      </c>
      <c r="I1042" s="57">
        <v>43613</v>
      </c>
      <c r="J1042" s="45" t="s">
        <v>16</v>
      </c>
      <c r="K1042" s="60" t="s">
        <v>1207</v>
      </c>
      <c r="L1042" s="60" t="s">
        <v>856</v>
      </c>
      <c r="M1042" s="62">
        <f t="shared" ca="1" si="170"/>
        <v>634</v>
      </c>
    </row>
    <row r="1043" spans="1:13" s="50" customFormat="1" ht="17.25" hidden="1" customHeight="1">
      <c r="A1043" s="51"/>
      <c r="B1043" s="52" t="s">
        <v>1312</v>
      </c>
      <c r="C1043" s="53" t="s">
        <v>1313</v>
      </c>
      <c r="D1043" s="54">
        <v>16000</v>
      </c>
      <c r="E1043" s="54">
        <v>14159.29</v>
      </c>
      <c r="F1043" s="59">
        <v>1840.71</v>
      </c>
      <c r="G1043" s="56">
        <f t="shared" si="169"/>
        <v>0.13000016243752299</v>
      </c>
      <c r="H1043" s="57">
        <v>43606</v>
      </c>
      <c r="I1043" s="57">
        <v>43613</v>
      </c>
      <c r="J1043" s="45" t="s">
        <v>16</v>
      </c>
      <c r="K1043" s="60" t="s">
        <v>1207</v>
      </c>
      <c r="L1043" s="60" t="s">
        <v>856</v>
      </c>
      <c r="M1043" s="62">
        <f t="shared" ca="1" si="170"/>
        <v>622</v>
      </c>
    </row>
    <row r="1044" spans="1:13" s="50" customFormat="1" ht="17.25" hidden="1" customHeight="1">
      <c r="A1044" s="51"/>
      <c r="B1044" s="52" t="s">
        <v>325</v>
      </c>
      <c r="C1044" s="53" t="s">
        <v>1314</v>
      </c>
      <c r="D1044" s="54">
        <v>672433</v>
      </c>
      <c r="E1044" s="54">
        <v>616911.01</v>
      </c>
      <c r="F1044" s="59">
        <v>55521.99</v>
      </c>
      <c r="G1044" s="56">
        <f t="shared" si="169"/>
        <v>8.9999998541118606E-2</v>
      </c>
      <c r="H1044" s="57">
        <v>43595</v>
      </c>
      <c r="I1044" s="57">
        <v>43613</v>
      </c>
      <c r="J1044" s="45" t="s">
        <v>16</v>
      </c>
      <c r="K1044" s="60" t="s">
        <v>1207</v>
      </c>
      <c r="L1044" s="60" t="s">
        <v>856</v>
      </c>
      <c r="M1044" s="62">
        <f t="shared" ca="1" si="170"/>
        <v>633</v>
      </c>
    </row>
    <row r="1045" spans="1:13" s="50" customFormat="1" ht="17.25" hidden="1" customHeight="1">
      <c r="A1045" s="51"/>
      <c r="B1045" s="52" t="s">
        <v>1315</v>
      </c>
      <c r="C1045" s="53" t="s">
        <v>1316</v>
      </c>
      <c r="D1045" s="54">
        <v>37500</v>
      </c>
      <c r="E1045" s="54">
        <v>35377.360000000001</v>
      </c>
      <c r="F1045" s="59">
        <v>2122.64</v>
      </c>
      <c r="G1045" s="56">
        <f t="shared" si="169"/>
        <v>5.99999547733353E-2</v>
      </c>
      <c r="H1045" s="57">
        <v>43608</v>
      </c>
      <c r="I1045" s="57">
        <v>43613</v>
      </c>
      <c r="J1045" s="45" t="s">
        <v>16</v>
      </c>
      <c r="K1045" s="60" t="s">
        <v>1207</v>
      </c>
      <c r="L1045" s="60" t="s">
        <v>856</v>
      </c>
      <c r="M1045" s="62">
        <f t="shared" ca="1" si="170"/>
        <v>620</v>
      </c>
    </row>
    <row r="1046" spans="1:13" s="50" customFormat="1" ht="17.25" hidden="1" customHeight="1">
      <c r="A1046" s="51"/>
      <c r="B1046" s="52" t="s">
        <v>29</v>
      </c>
      <c r="C1046" s="53" t="s">
        <v>1317</v>
      </c>
      <c r="D1046" s="54">
        <v>3512</v>
      </c>
      <c r="E1046" s="54">
        <v>3107.96</v>
      </c>
      <c r="F1046" s="59">
        <v>404.04</v>
      </c>
      <c r="G1046" s="56">
        <f t="shared" si="169"/>
        <v>0.13000167312320601</v>
      </c>
      <c r="H1046" s="57">
        <v>43609</v>
      </c>
      <c r="I1046" s="57">
        <v>43613</v>
      </c>
      <c r="J1046" s="45" t="s">
        <v>16</v>
      </c>
      <c r="K1046" s="60" t="s">
        <v>1207</v>
      </c>
      <c r="L1046" s="60" t="s">
        <v>856</v>
      </c>
      <c r="M1046" s="62">
        <f t="shared" ca="1" si="170"/>
        <v>619</v>
      </c>
    </row>
    <row r="1047" spans="1:13" s="50" customFormat="1" ht="17.25" hidden="1" customHeight="1">
      <c r="A1047" s="51"/>
      <c r="B1047" s="52" t="s">
        <v>239</v>
      </c>
      <c r="C1047" s="53" t="s">
        <v>1318</v>
      </c>
      <c r="D1047" s="54">
        <v>76</v>
      </c>
      <c r="E1047" s="54">
        <v>67.260000000000005</v>
      </c>
      <c r="F1047" s="59">
        <v>8.74</v>
      </c>
      <c r="G1047" s="56">
        <f t="shared" si="169"/>
        <v>0.129943502824859</v>
      </c>
      <c r="H1047" s="57">
        <v>43609</v>
      </c>
      <c r="I1047" s="57">
        <v>43613</v>
      </c>
      <c r="J1047" s="45" t="s">
        <v>16</v>
      </c>
      <c r="K1047" s="60" t="s">
        <v>1243</v>
      </c>
      <c r="L1047" s="60" t="s">
        <v>1198</v>
      </c>
      <c r="M1047" s="62">
        <f t="shared" ca="1" si="170"/>
        <v>619</v>
      </c>
    </row>
    <row r="1048" spans="1:13" s="50" customFormat="1" ht="17.25" hidden="1" customHeight="1">
      <c r="A1048" s="51"/>
      <c r="B1048" s="52" t="s">
        <v>325</v>
      </c>
      <c r="C1048" s="53" t="s">
        <v>1319</v>
      </c>
      <c r="D1048" s="54">
        <v>113672.58</v>
      </c>
      <c r="E1048" s="54">
        <v>104286.77</v>
      </c>
      <c r="F1048" s="59">
        <v>9385.81</v>
      </c>
      <c r="G1048" s="56">
        <f t="shared" ref="G1048:G1067" si="171">F1048/E1048</f>
        <v>9.0000006712260799E-2</v>
      </c>
      <c r="H1048" s="57">
        <v>43614</v>
      </c>
      <c r="I1048" s="57">
        <v>43619</v>
      </c>
      <c r="J1048" s="45" t="s">
        <v>16</v>
      </c>
      <c r="K1048" s="60" t="s">
        <v>1207</v>
      </c>
      <c r="L1048" s="60" t="s">
        <v>856</v>
      </c>
      <c r="M1048" s="62">
        <f t="shared" ref="M1048:M1063" ca="1" si="172">DATE(YEAR(NOW()),MONTH(NOW()),DAY(NOW()))-H1048</f>
        <v>614</v>
      </c>
    </row>
    <row r="1049" spans="1:13" s="50" customFormat="1" ht="17.25" hidden="1" customHeight="1">
      <c r="A1049" s="51"/>
      <c r="B1049" s="52" t="s">
        <v>325</v>
      </c>
      <c r="C1049" s="53" t="s">
        <v>1320</v>
      </c>
      <c r="D1049" s="54">
        <v>93688.56</v>
      </c>
      <c r="E1049" s="54">
        <v>85952.81</v>
      </c>
      <c r="F1049" s="59">
        <v>7735.75</v>
      </c>
      <c r="G1049" s="56">
        <f t="shared" si="171"/>
        <v>8.9999966260556202E-2</v>
      </c>
      <c r="H1049" s="57">
        <v>43609</v>
      </c>
      <c r="I1049" s="57">
        <v>43619</v>
      </c>
      <c r="J1049" s="45" t="s">
        <v>16</v>
      </c>
      <c r="K1049" s="60" t="s">
        <v>1207</v>
      </c>
      <c r="L1049" s="60" t="s">
        <v>856</v>
      </c>
      <c r="M1049" s="62">
        <f t="shared" ca="1" si="172"/>
        <v>619</v>
      </c>
    </row>
    <row r="1050" spans="1:13" s="50" customFormat="1" ht="17.25" hidden="1" customHeight="1">
      <c r="A1050" s="51"/>
      <c r="B1050" s="52" t="s">
        <v>325</v>
      </c>
      <c r="C1050" s="53" t="s">
        <v>1321</v>
      </c>
      <c r="D1050" s="54">
        <v>515806.03</v>
      </c>
      <c r="E1050" s="54">
        <v>473216.54</v>
      </c>
      <c r="F1050" s="59">
        <v>42589.49</v>
      </c>
      <c r="G1050" s="56">
        <f t="shared" si="171"/>
        <v>9.0000002958476502E-2</v>
      </c>
      <c r="H1050" s="57">
        <v>43614</v>
      </c>
      <c r="I1050" s="57">
        <v>43619</v>
      </c>
      <c r="J1050" s="45" t="s">
        <v>16</v>
      </c>
      <c r="K1050" s="60" t="s">
        <v>1207</v>
      </c>
      <c r="L1050" s="60" t="s">
        <v>856</v>
      </c>
      <c r="M1050" s="62">
        <f t="shared" ca="1" si="172"/>
        <v>614</v>
      </c>
    </row>
    <row r="1051" spans="1:13" s="50" customFormat="1" ht="17.25" hidden="1" customHeight="1">
      <c r="A1051" s="51"/>
      <c r="B1051" s="52" t="s">
        <v>325</v>
      </c>
      <c r="C1051" s="53" t="s">
        <v>1322</v>
      </c>
      <c r="D1051" s="54">
        <v>112336</v>
      </c>
      <c r="E1051" s="54">
        <v>103060.55</v>
      </c>
      <c r="F1051" s="59">
        <v>9275.4500000000007</v>
      </c>
      <c r="G1051" s="56">
        <f t="shared" si="171"/>
        <v>9.0000004851516893E-2</v>
      </c>
      <c r="H1051" s="57">
        <v>43614</v>
      </c>
      <c r="I1051" s="57">
        <v>43619</v>
      </c>
      <c r="J1051" s="45" t="s">
        <v>16</v>
      </c>
      <c r="K1051" s="60" t="s">
        <v>1207</v>
      </c>
      <c r="L1051" s="60" t="s">
        <v>856</v>
      </c>
      <c r="M1051" s="62">
        <f t="shared" ca="1" si="172"/>
        <v>614</v>
      </c>
    </row>
    <row r="1052" spans="1:13" s="50" customFormat="1" ht="17.25" hidden="1" customHeight="1">
      <c r="A1052" s="51"/>
      <c r="B1052" s="52" t="s">
        <v>325</v>
      </c>
      <c r="C1052" s="53" t="s">
        <v>1323</v>
      </c>
      <c r="D1052" s="54">
        <v>2363280.64</v>
      </c>
      <c r="E1052" s="54">
        <v>2168147.38</v>
      </c>
      <c r="F1052" s="59">
        <v>195133.26</v>
      </c>
      <c r="G1052" s="56">
        <f t="shared" si="171"/>
        <v>8.9999998062862296E-2</v>
      </c>
      <c r="H1052" s="57">
        <v>43619</v>
      </c>
      <c r="I1052" s="57">
        <v>43620</v>
      </c>
      <c r="J1052" s="45" t="s">
        <v>16</v>
      </c>
      <c r="K1052" s="60" t="s">
        <v>1207</v>
      </c>
      <c r="L1052" s="60" t="s">
        <v>856</v>
      </c>
      <c r="M1052" s="62">
        <f t="shared" ca="1" si="172"/>
        <v>609</v>
      </c>
    </row>
    <row r="1053" spans="1:13" s="50" customFormat="1" ht="17.25" hidden="1" customHeight="1">
      <c r="A1053" s="51"/>
      <c r="B1053" s="52" t="s">
        <v>325</v>
      </c>
      <c r="C1053" s="53" t="s">
        <v>1324</v>
      </c>
      <c r="D1053" s="54">
        <v>147600</v>
      </c>
      <c r="E1053" s="54">
        <v>135412.84</v>
      </c>
      <c r="F1053" s="59">
        <v>12187.16</v>
      </c>
      <c r="G1053" s="56">
        <f t="shared" si="171"/>
        <v>9.0000032493225898E-2</v>
      </c>
      <c r="H1053" s="57">
        <v>43619</v>
      </c>
      <c r="I1053" s="57">
        <v>43620</v>
      </c>
      <c r="J1053" s="45" t="s">
        <v>16</v>
      </c>
      <c r="K1053" s="60" t="s">
        <v>1207</v>
      </c>
      <c r="L1053" s="60" t="s">
        <v>856</v>
      </c>
      <c r="M1053" s="62">
        <f t="shared" ca="1" si="172"/>
        <v>609</v>
      </c>
    </row>
    <row r="1054" spans="1:13" s="50" customFormat="1" ht="17.25" hidden="1" customHeight="1">
      <c r="A1054" s="51"/>
      <c r="B1054" s="52" t="s">
        <v>248</v>
      </c>
      <c r="C1054" s="53" t="s">
        <v>1325</v>
      </c>
      <c r="D1054" s="54">
        <v>1000000</v>
      </c>
      <c r="E1054" s="54">
        <v>917431.19</v>
      </c>
      <c r="F1054" s="59">
        <v>82568.81</v>
      </c>
      <c r="G1054" s="56">
        <f t="shared" si="171"/>
        <v>9.0000003161E-2</v>
      </c>
      <c r="H1054" s="57">
        <v>43621</v>
      </c>
      <c r="I1054" s="57">
        <v>43626</v>
      </c>
      <c r="J1054" s="45" t="s">
        <v>16</v>
      </c>
      <c r="K1054" s="60" t="s">
        <v>1207</v>
      </c>
      <c r="L1054" s="60" t="s">
        <v>856</v>
      </c>
      <c r="M1054" s="62">
        <f t="shared" ca="1" si="172"/>
        <v>607</v>
      </c>
    </row>
    <row r="1055" spans="1:13" s="50" customFormat="1" ht="17.25" hidden="1" customHeight="1">
      <c r="A1055" s="51"/>
      <c r="B1055" s="52" t="s">
        <v>248</v>
      </c>
      <c r="C1055" s="53" t="s">
        <v>1326</v>
      </c>
      <c r="D1055" s="54">
        <v>278471</v>
      </c>
      <c r="E1055" s="54">
        <v>255477.98</v>
      </c>
      <c r="F1055" s="59">
        <v>22993.02</v>
      </c>
      <c r="G1055" s="56">
        <f t="shared" si="171"/>
        <v>9.0000007045617003E-2</v>
      </c>
      <c r="H1055" s="57">
        <v>43621</v>
      </c>
      <c r="I1055" s="57">
        <v>43626</v>
      </c>
      <c r="J1055" s="45" t="s">
        <v>16</v>
      </c>
      <c r="K1055" s="60" t="s">
        <v>1207</v>
      </c>
      <c r="L1055" s="60" t="s">
        <v>856</v>
      </c>
      <c r="M1055" s="62">
        <f t="shared" ca="1" si="172"/>
        <v>607</v>
      </c>
    </row>
    <row r="1056" spans="1:13" s="50" customFormat="1" ht="17.25" hidden="1" customHeight="1">
      <c r="A1056" s="51"/>
      <c r="B1056" s="52" t="s">
        <v>248</v>
      </c>
      <c r="C1056" s="53" t="s">
        <v>1327</v>
      </c>
      <c r="D1056" s="54">
        <v>673028</v>
      </c>
      <c r="E1056" s="54">
        <v>617456.88</v>
      </c>
      <c r="F1056" s="59">
        <v>55571.12</v>
      </c>
      <c r="G1056" s="56">
        <f t="shared" si="171"/>
        <v>9.0000001295636997E-2</v>
      </c>
      <c r="H1056" s="57">
        <v>43621</v>
      </c>
      <c r="I1056" s="57">
        <v>43626</v>
      </c>
      <c r="J1056" s="45" t="s">
        <v>16</v>
      </c>
      <c r="K1056" s="60" t="s">
        <v>1207</v>
      </c>
      <c r="L1056" s="60" t="s">
        <v>856</v>
      </c>
      <c r="M1056" s="62">
        <f t="shared" ca="1" si="172"/>
        <v>607</v>
      </c>
    </row>
    <row r="1057" spans="1:13" s="50" customFormat="1" ht="17.25" hidden="1" customHeight="1">
      <c r="A1057" s="51"/>
      <c r="B1057" s="52" t="s">
        <v>248</v>
      </c>
      <c r="C1057" s="53" t="s">
        <v>1328</v>
      </c>
      <c r="D1057" s="54">
        <v>121962</v>
      </c>
      <c r="E1057" s="54">
        <v>111891.74</v>
      </c>
      <c r="F1057" s="59">
        <v>10070.26</v>
      </c>
      <c r="G1057" s="56">
        <f t="shared" si="171"/>
        <v>9.0000030386514704E-2</v>
      </c>
      <c r="H1057" s="57">
        <v>43621</v>
      </c>
      <c r="I1057" s="57">
        <v>43626</v>
      </c>
      <c r="J1057" s="45" t="s">
        <v>16</v>
      </c>
      <c r="K1057" s="60" t="s">
        <v>1207</v>
      </c>
      <c r="L1057" s="60" t="s">
        <v>856</v>
      </c>
      <c r="M1057" s="62">
        <f t="shared" ca="1" si="172"/>
        <v>607</v>
      </c>
    </row>
    <row r="1058" spans="1:13" s="50" customFormat="1" ht="17.25" hidden="1" customHeight="1">
      <c r="A1058" s="51"/>
      <c r="B1058" s="52" t="s">
        <v>248</v>
      </c>
      <c r="C1058" s="53" t="s">
        <v>1329</v>
      </c>
      <c r="D1058" s="54">
        <v>258858</v>
      </c>
      <c r="E1058" s="54">
        <v>237484.4</v>
      </c>
      <c r="F1058" s="59">
        <v>21373.599999999999</v>
      </c>
      <c r="G1058" s="56">
        <f t="shared" si="171"/>
        <v>9.00000168432116E-2</v>
      </c>
      <c r="H1058" s="57">
        <v>43621</v>
      </c>
      <c r="I1058" s="57">
        <v>43626</v>
      </c>
      <c r="J1058" s="45" t="s">
        <v>16</v>
      </c>
      <c r="K1058" s="60" t="s">
        <v>1207</v>
      </c>
      <c r="L1058" s="60" t="s">
        <v>856</v>
      </c>
      <c r="M1058" s="62">
        <f t="shared" ca="1" si="172"/>
        <v>607</v>
      </c>
    </row>
    <row r="1059" spans="1:13" s="50" customFormat="1" ht="17.25" hidden="1" customHeight="1">
      <c r="A1059" s="51"/>
      <c r="B1059" s="52" t="s">
        <v>248</v>
      </c>
      <c r="C1059" s="53" t="s">
        <v>1330</v>
      </c>
      <c r="D1059" s="54">
        <v>30</v>
      </c>
      <c r="E1059" s="54">
        <v>28.3</v>
      </c>
      <c r="F1059" s="59">
        <v>1.7</v>
      </c>
      <c r="G1059" s="56">
        <f t="shared" si="171"/>
        <v>6.0070671378091897E-2</v>
      </c>
      <c r="H1059" s="57">
        <v>43621</v>
      </c>
      <c r="I1059" s="57">
        <v>43626</v>
      </c>
      <c r="J1059" s="45" t="s">
        <v>16</v>
      </c>
      <c r="K1059" s="60" t="s">
        <v>1207</v>
      </c>
      <c r="L1059" s="60" t="s">
        <v>856</v>
      </c>
      <c r="M1059" s="62">
        <f t="shared" ca="1" si="172"/>
        <v>607</v>
      </c>
    </row>
    <row r="1060" spans="1:13" s="50" customFormat="1" ht="17.25" hidden="1" customHeight="1">
      <c r="A1060" s="51"/>
      <c r="B1060" s="52" t="s">
        <v>1331</v>
      </c>
      <c r="C1060" s="53" t="s">
        <v>1332</v>
      </c>
      <c r="D1060" s="54">
        <v>2000</v>
      </c>
      <c r="E1060" s="54">
        <v>1886.79</v>
      </c>
      <c r="F1060" s="59">
        <v>113.21</v>
      </c>
      <c r="G1060" s="56">
        <f t="shared" si="171"/>
        <v>6.0001378001791401E-2</v>
      </c>
      <c r="H1060" s="57">
        <v>43619</v>
      </c>
      <c r="I1060" s="57">
        <v>43626</v>
      </c>
      <c r="J1060" s="45" t="s">
        <v>16</v>
      </c>
      <c r="K1060" s="60" t="s">
        <v>1207</v>
      </c>
      <c r="L1060" s="60" t="s">
        <v>856</v>
      </c>
      <c r="M1060" s="62">
        <f t="shared" ca="1" si="172"/>
        <v>609</v>
      </c>
    </row>
    <row r="1061" spans="1:13" s="50" customFormat="1" ht="17.25" hidden="1" customHeight="1">
      <c r="A1061" s="51"/>
      <c r="B1061" s="52" t="s">
        <v>755</v>
      </c>
      <c r="C1061" s="53" t="s">
        <v>1333</v>
      </c>
      <c r="D1061" s="54">
        <v>8050</v>
      </c>
      <c r="E1061" s="54">
        <v>7594.34</v>
      </c>
      <c r="F1061" s="59">
        <v>455.66</v>
      </c>
      <c r="G1061" s="56">
        <f t="shared" si="171"/>
        <v>5.9999947329195197E-2</v>
      </c>
      <c r="H1061" s="57">
        <v>43616</v>
      </c>
      <c r="I1061" s="57">
        <v>43626</v>
      </c>
      <c r="J1061" s="45" t="s">
        <v>16</v>
      </c>
      <c r="K1061" s="60" t="s">
        <v>1207</v>
      </c>
      <c r="L1061" s="60" t="s">
        <v>856</v>
      </c>
      <c r="M1061" s="62">
        <f t="shared" ca="1" si="172"/>
        <v>612</v>
      </c>
    </row>
    <row r="1062" spans="1:13" s="50" customFormat="1" ht="17.25" hidden="1" customHeight="1">
      <c r="A1062" s="51"/>
      <c r="B1062" s="52" t="s">
        <v>1334</v>
      </c>
      <c r="C1062" s="53" t="s">
        <v>1335</v>
      </c>
      <c r="D1062" s="54">
        <v>16900</v>
      </c>
      <c r="E1062" s="54">
        <v>16407.77</v>
      </c>
      <c r="F1062" s="158">
        <v>492.23</v>
      </c>
      <c r="G1062" s="56">
        <f t="shared" si="171"/>
        <v>2.9999811065123401E-2</v>
      </c>
      <c r="H1062" s="57">
        <v>43629</v>
      </c>
      <c r="I1062" s="57">
        <v>43633</v>
      </c>
      <c r="J1062" s="45" t="s">
        <v>16</v>
      </c>
      <c r="K1062" s="60" t="s">
        <v>1207</v>
      </c>
      <c r="L1062" s="60" t="s">
        <v>856</v>
      </c>
      <c r="M1062" s="62">
        <f t="shared" ca="1" si="172"/>
        <v>599</v>
      </c>
    </row>
    <row r="1063" spans="1:13" s="50" customFormat="1" ht="17.25" hidden="1" customHeight="1">
      <c r="A1063" s="51"/>
      <c r="B1063" s="52" t="s">
        <v>474</v>
      </c>
      <c r="C1063" s="53" t="s">
        <v>1336</v>
      </c>
      <c r="D1063" s="54">
        <v>3550.8</v>
      </c>
      <c r="E1063" s="54">
        <v>3142.3</v>
      </c>
      <c r="F1063" s="59">
        <v>408.5</v>
      </c>
      <c r="G1063" s="56">
        <f t="shared" si="171"/>
        <v>0.13000031823823299</v>
      </c>
      <c r="H1063" s="57">
        <v>43628</v>
      </c>
      <c r="I1063" s="57">
        <v>43633</v>
      </c>
      <c r="J1063" s="45" t="s">
        <v>16</v>
      </c>
      <c r="K1063" s="60" t="s">
        <v>1207</v>
      </c>
      <c r="L1063" s="60" t="s">
        <v>856</v>
      </c>
      <c r="M1063" s="62">
        <f t="shared" ca="1" si="172"/>
        <v>600</v>
      </c>
    </row>
    <row r="1064" spans="1:13" s="50" customFormat="1" ht="17.25" hidden="1" customHeight="1">
      <c r="A1064" s="51"/>
      <c r="B1064" s="52" t="s">
        <v>325</v>
      </c>
      <c r="C1064" s="53" t="s">
        <v>1337</v>
      </c>
      <c r="D1064" s="54">
        <v>489867.66</v>
      </c>
      <c r="E1064" s="54">
        <v>449419.87</v>
      </c>
      <c r="F1064" s="59">
        <v>40447.79</v>
      </c>
      <c r="G1064" s="56">
        <f t="shared" si="171"/>
        <v>9.0000003782654298E-2</v>
      </c>
      <c r="H1064" s="57">
        <v>43633</v>
      </c>
      <c r="I1064" s="57">
        <v>43636</v>
      </c>
      <c r="J1064" s="45" t="s">
        <v>16</v>
      </c>
      <c r="K1064" s="60" t="s">
        <v>1338</v>
      </c>
      <c r="L1064" s="60" t="s">
        <v>1339</v>
      </c>
      <c r="M1064" s="62">
        <f t="shared" ref="M1064:M1072" ca="1" si="173">DATE(YEAR(NOW()),MONTH(NOW()),DAY(NOW()))-H1064</f>
        <v>595</v>
      </c>
    </row>
    <row r="1065" spans="1:13" s="50" customFormat="1" ht="17.25" hidden="1" customHeight="1">
      <c r="A1065" s="51"/>
      <c r="B1065" s="52" t="s">
        <v>1147</v>
      </c>
      <c r="C1065" s="53" t="s">
        <v>1340</v>
      </c>
      <c r="D1065" s="54">
        <v>100000</v>
      </c>
      <c r="E1065" s="54">
        <v>94339.62</v>
      </c>
      <c r="F1065" s="59">
        <v>5660.38</v>
      </c>
      <c r="G1065" s="56">
        <f t="shared" si="171"/>
        <v>6.0000029680000802E-2</v>
      </c>
      <c r="H1065" s="57">
        <v>43595</v>
      </c>
      <c r="I1065" s="57">
        <v>43636</v>
      </c>
      <c r="J1065" s="45" t="s">
        <v>16</v>
      </c>
      <c r="K1065" s="60" t="s">
        <v>1341</v>
      </c>
      <c r="L1065" s="60" t="s">
        <v>1342</v>
      </c>
      <c r="M1065" s="62">
        <f t="shared" ca="1" si="173"/>
        <v>633</v>
      </c>
    </row>
    <row r="1066" spans="1:13" s="50" customFormat="1" ht="17.25" hidden="1" customHeight="1">
      <c r="A1066" s="51"/>
      <c r="B1066" s="52" t="s">
        <v>325</v>
      </c>
      <c r="C1066" s="53" t="s">
        <v>1343</v>
      </c>
      <c r="D1066" s="54">
        <v>2279308.7999999998</v>
      </c>
      <c r="E1066" s="54">
        <v>2091108.99</v>
      </c>
      <c r="F1066" s="59">
        <v>188199.81</v>
      </c>
      <c r="G1066" s="56">
        <f t="shared" si="171"/>
        <v>9.0000000430393606E-2</v>
      </c>
      <c r="H1066" s="57">
        <v>43633</v>
      </c>
      <c r="I1066" s="57">
        <v>43636</v>
      </c>
      <c r="J1066" s="45" t="s">
        <v>16</v>
      </c>
      <c r="K1066" s="60" t="s">
        <v>1207</v>
      </c>
      <c r="L1066" s="60" t="s">
        <v>856</v>
      </c>
      <c r="M1066" s="62">
        <f t="shared" ca="1" si="173"/>
        <v>595</v>
      </c>
    </row>
    <row r="1067" spans="1:13" s="50" customFormat="1" ht="17.25" hidden="1" customHeight="1">
      <c r="A1067" s="51"/>
      <c r="B1067" s="52" t="s">
        <v>1344</v>
      </c>
      <c r="C1067" s="53" t="s">
        <v>1345</v>
      </c>
      <c r="D1067" s="54">
        <v>104040</v>
      </c>
      <c r="E1067" s="54">
        <v>92070.8</v>
      </c>
      <c r="F1067" s="59">
        <v>11969.2</v>
      </c>
      <c r="G1067" s="56">
        <f t="shared" si="171"/>
        <v>0.12999995655517299</v>
      </c>
      <c r="H1067" s="57">
        <v>43634</v>
      </c>
      <c r="I1067" s="57">
        <v>43636</v>
      </c>
      <c r="J1067" s="45" t="s">
        <v>16</v>
      </c>
      <c r="K1067" s="60" t="s">
        <v>1207</v>
      </c>
      <c r="L1067" s="60" t="s">
        <v>856</v>
      </c>
      <c r="M1067" s="62">
        <f t="shared" ca="1" si="173"/>
        <v>594</v>
      </c>
    </row>
    <row r="1068" spans="1:13" s="50" customFormat="1" ht="17.25" hidden="1" customHeight="1">
      <c r="A1068" s="51"/>
      <c r="B1068" s="52" t="s">
        <v>1344</v>
      </c>
      <c r="C1068" s="53" t="s">
        <v>1346</v>
      </c>
      <c r="D1068" s="54">
        <v>104040</v>
      </c>
      <c r="E1068" s="54">
        <v>92070.8</v>
      </c>
      <c r="F1068" s="59">
        <v>11969.2</v>
      </c>
      <c r="G1068" s="56">
        <f t="shared" ref="G1068:G1076" si="174">F1068/E1068</f>
        <v>0.12999995655517299</v>
      </c>
      <c r="H1068" s="57">
        <v>43634</v>
      </c>
      <c r="I1068" s="57">
        <v>43636</v>
      </c>
      <c r="J1068" s="45" t="s">
        <v>16</v>
      </c>
      <c r="K1068" s="60" t="s">
        <v>1207</v>
      </c>
      <c r="L1068" s="60" t="s">
        <v>856</v>
      </c>
      <c r="M1068" s="62">
        <f t="shared" ca="1" si="173"/>
        <v>594</v>
      </c>
    </row>
    <row r="1069" spans="1:13" s="50" customFormat="1" ht="17.25" hidden="1" customHeight="1">
      <c r="A1069" s="51"/>
      <c r="B1069" s="52" t="s">
        <v>1344</v>
      </c>
      <c r="C1069" s="53" t="s">
        <v>1347</v>
      </c>
      <c r="D1069" s="54">
        <v>104040</v>
      </c>
      <c r="E1069" s="54">
        <v>92070.8</v>
      </c>
      <c r="F1069" s="59">
        <v>11969.2</v>
      </c>
      <c r="G1069" s="56">
        <f t="shared" si="174"/>
        <v>0.12999995655517299</v>
      </c>
      <c r="H1069" s="57">
        <v>43634</v>
      </c>
      <c r="I1069" s="57">
        <v>43636</v>
      </c>
      <c r="J1069" s="45" t="s">
        <v>16</v>
      </c>
      <c r="K1069" s="60" t="s">
        <v>1207</v>
      </c>
      <c r="L1069" s="60" t="s">
        <v>856</v>
      </c>
      <c r="M1069" s="62">
        <f t="shared" ca="1" si="173"/>
        <v>594</v>
      </c>
    </row>
    <row r="1070" spans="1:13" s="50" customFormat="1" ht="17.25" hidden="1" customHeight="1">
      <c r="A1070" s="51"/>
      <c r="B1070" s="52" t="s">
        <v>1344</v>
      </c>
      <c r="C1070" s="53" t="s">
        <v>1348</v>
      </c>
      <c r="D1070" s="54">
        <v>104040</v>
      </c>
      <c r="E1070" s="54">
        <v>92070.8</v>
      </c>
      <c r="F1070" s="59">
        <v>11969.2</v>
      </c>
      <c r="G1070" s="56">
        <f t="shared" si="174"/>
        <v>0.12999995655517299</v>
      </c>
      <c r="H1070" s="57">
        <v>43634</v>
      </c>
      <c r="I1070" s="57">
        <v>43636</v>
      </c>
      <c r="J1070" s="45" t="s">
        <v>16</v>
      </c>
      <c r="K1070" s="60" t="s">
        <v>1207</v>
      </c>
      <c r="L1070" s="60" t="s">
        <v>856</v>
      </c>
      <c r="M1070" s="62">
        <f t="shared" ca="1" si="173"/>
        <v>594</v>
      </c>
    </row>
    <row r="1071" spans="1:13" s="50" customFormat="1" ht="17.25" hidden="1" customHeight="1">
      <c r="A1071" s="51"/>
      <c r="B1071" s="52" t="s">
        <v>1344</v>
      </c>
      <c r="C1071" s="53" t="s">
        <v>1349</v>
      </c>
      <c r="D1071" s="54">
        <v>104040</v>
      </c>
      <c r="E1071" s="54">
        <v>92070.8</v>
      </c>
      <c r="F1071" s="59">
        <v>11969.2</v>
      </c>
      <c r="G1071" s="56">
        <f t="shared" si="174"/>
        <v>0.12999995655517299</v>
      </c>
      <c r="H1071" s="57">
        <v>43634</v>
      </c>
      <c r="I1071" s="57">
        <v>43636</v>
      </c>
      <c r="J1071" s="45" t="s">
        <v>16</v>
      </c>
      <c r="K1071" s="60" t="s">
        <v>1207</v>
      </c>
      <c r="L1071" s="60" t="s">
        <v>856</v>
      </c>
      <c r="M1071" s="62">
        <f t="shared" ca="1" si="173"/>
        <v>594</v>
      </c>
    </row>
    <row r="1072" spans="1:13" s="50" customFormat="1" ht="17.25" hidden="1" customHeight="1">
      <c r="A1072" s="51"/>
      <c r="B1072" s="52" t="s">
        <v>1344</v>
      </c>
      <c r="C1072" s="53" t="s">
        <v>1350</v>
      </c>
      <c r="D1072" s="54">
        <v>104040</v>
      </c>
      <c r="E1072" s="54">
        <v>92070.8</v>
      </c>
      <c r="F1072" s="59">
        <v>11969.2</v>
      </c>
      <c r="G1072" s="56">
        <f t="shared" si="174"/>
        <v>0.12999995655517299</v>
      </c>
      <c r="H1072" s="57">
        <v>43634</v>
      </c>
      <c r="I1072" s="57">
        <v>43636</v>
      </c>
      <c r="J1072" s="45" t="s">
        <v>16</v>
      </c>
      <c r="K1072" s="60" t="s">
        <v>1207</v>
      </c>
      <c r="L1072" s="60" t="s">
        <v>856</v>
      </c>
      <c r="M1072" s="62">
        <f t="shared" ca="1" si="173"/>
        <v>594</v>
      </c>
    </row>
    <row r="1073" spans="1:13" s="50" customFormat="1" ht="17.25" hidden="1" customHeight="1">
      <c r="A1073" s="51"/>
      <c r="B1073" s="52" t="s">
        <v>1344</v>
      </c>
      <c r="C1073" s="53" t="s">
        <v>1351</v>
      </c>
      <c r="D1073" s="54">
        <v>104040</v>
      </c>
      <c r="E1073" s="54">
        <v>92070.8</v>
      </c>
      <c r="F1073" s="59">
        <v>11969.2</v>
      </c>
      <c r="G1073" s="56">
        <f t="shared" si="174"/>
        <v>0.12999995655517299</v>
      </c>
      <c r="H1073" s="57">
        <v>43634</v>
      </c>
      <c r="I1073" s="57">
        <v>43636</v>
      </c>
      <c r="J1073" s="45" t="s">
        <v>16</v>
      </c>
      <c r="K1073" s="60" t="s">
        <v>1207</v>
      </c>
      <c r="L1073" s="60" t="s">
        <v>856</v>
      </c>
      <c r="M1073" s="62">
        <f t="shared" ref="M1073:M1083" ca="1" si="175">DATE(YEAR(NOW()),MONTH(NOW()),DAY(NOW()))-H1073</f>
        <v>594</v>
      </c>
    </row>
    <row r="1074" spans="1:13" s="50" customFormat="1" ht="17.25" hidden="1" customHeight="1">
      <c r="A1074" s="51"/>
      <c r="B1074" s="52" t="s">
        <v>1344</v>
      </c>
      <c r="C1074" s="53" t="s">
        <v>1352</v>
      </c>
      <c r="D1074" s="54">
        <v>104040</v>
      </c>
      <c r="E1074" s="54">
        <v>92070.8</v>
      </c>
      <c r="F1074" s="59">
        <v>11969.2</v>
      </c>
      <c r="G1074" s="56">
        <f t="shared" si="174"/>
        <v>0.12999995655517299</v>
      </c>
      <c r="H1074" s="57">
        <v>43634</v>
      </c>
      <c r="I1074" s="57">
        <v>43636</v>
      </c>
      <c r="J1074" s="45" t="s">
        <v>16</v>
      </c>
      <c r="K1074" s="60" t="s">
        <v>1207</v>
      </c>
      <c r="L1074" s="60" t="s">
        <v>856</v>
      </c>
      <c r="M1074" s="62">
        <f t="shared" ca="1" si="175"/>
        <v>594</v>
      </c>
    </row>
    <row r="1075" spans="1:13" s="50" customFormat="1" ht="17.25" hidden="1" customHeight="1">
      <c r="A1075" s="51"/>
      <c r="B1075" s="52" t="s">
        <v>1344</v>
      </c>
      <c r="C1075" s="53" t="s">
        <v>1353</v>
      </c>
      <c r="D1075" s="54">
        <v>104040</v>
      </c>
      <c r="E1075" s="54">
        <v>92070.8</v>
      </c>
      <c r="F1075" s="59">
        <v>11969.2</v>
      </c>
      <c r="G1075" s="56">
        <f t="shared" si="174"/>
        <v>0.12999995655517299</v>
      </c>
      <c r="H1075" s="57">
        <v>43634</v>
      </c>
      <c r="I1075" s="57">
        <v>43636</v>
      </c>
      <c r="J1075" s="45" t="s">
        <v>16</v>
      </c>
      <c r="K1075" s="60" t="s">
        <v>1207</v>
      </c>
      <c r="L1075" s="60" t="s">
        <v>856</v>
      </c>
      <c r="M1075" s="62">
        <f t="shared" ca="1" si="175"/>
        <v>594</v>
      </c>
    </row>
    <row r="1076" spans="1:13" s="50" customFormat="1" ht="17.25" hidden="1" customHeight="1">
      <c r="A1076" s="51"/>
      <c r="B1076" s="52" t="s">
        <v>1344</v>
      </c>
      <c r="C1076" s="53" t="s">
        <v>1354</v>
      </c>
      <c r="D1076" s="54">
        <v>104040</v>
      </c>
      <c r="E1076" s="54">
        <v>92070.8</v>
      </c>
      <c r="F1076" s="59">
        <v>11969.2</v>
      </c>
      <c r="G1076" s="56">
        <f t="shared" si="174"/>
        <v>0.12999995655517299</v>
      </c>
      <c r="H1076" s="57">
        <v>43634</v>
      </c>
      <c r="I1076" s="57">
        <v>43636</v>
      </c>
      <c r="J1076" s="45" t="s">
        <v>16</v>
      </c>
      <c r="K1076" s="60" t="s">
        <v>1207</v>
      </c>
      <c r="L1076" s="60" t="s">
        <v>856</v>
      </c>
      <c r="M1076" s="62">
        <f t="shared" ca="1" si="175"/>
        <v>594</v>
      </c>
    </row>
    <row r="1077" spans="1:13" s="50" customFormat="1" ht="17.25" hidden="1" customHeight="1">
      <c r="A1077" s="51"/>
      <c r="B1077" s="52" t="s">
        <v>1344</v>
      </c>
      <c r="C1077" s="53" t="s">
        <v>1355</v>
      </c>
      <c r="D1077" s="54">
        <v>104040</v>
      </c>
      <c r="E1077" s="54">
        <v>92070.8</v>
      </c>
      <c r="F1077" s="59">
        <v>11969.2</v>
      </c>
      <c r="G1077" s="56">
        <f t="shared" ref="G1077:G1082" si="176">F1077/E1077</f>
        <v>0.12999995655517299</v>
      </c>
      <c r="H1077" s="57">
        <v>43634</v>
      </c>
      <c r="I1077" s="57">
        <v>43636</v>
      </c>
      <c r="J1077" s="45" t="s">
        <v>16</v>
      </c>
      <c r="K1077" s="60" t="s">
        <v>1207</v>
      </c>
      <c r="L1077" s="60" t="s">
        <v>856</v>
      </c>
      <c r="M1077" s="62">
        <f t="shared" ca="1" si="175"/>
        <v>594</v>
      </c>
    </row>
    <row r="1078" spans="1:13" s="50" customFormat="1" ht="17.25" hidden="1" customHeight="1">
      <c r="A1078" s="51"/>
      <c r="B1078" s="52" t="s">
        <v>1344</v>
      </c>
      <c r="C1078" s="53" t="s">
        <v>1356</v>
      </c>
      <c r="D1078" s="54">
        <v>104040</v>
      </c>
      <c r="E1078" s="54">
        <v>92070.8</v>
      </c>
      <c r="F1078" s="59">
        <v>11969.2</v>
      </c>
      <c r="G1078" s="56">
        <f t="shared" si="176"/>
        <v>0.12999995655517299</v>
      </c>
      <c r="H1078" s="57">
        <v>43633</v>
      </c>
      <c r="I1078" s="57">
        <v>43636</v>
      </c>
      <c r="J1078" s="45" t="s">
        <v>16</v>
      </c>
      <c r="K1078" s="60" t="s">
        <v>1207</v>
      </c>
      <c r="L1078" s="60" t="s">
        <v>856</v>
      </c>
      <c r="M1078" s="62">
        <f t="shared" ca="1" si="175"/>
        <v>595</v>
      </c>
    </row>
    <row r="1079" spans="1:13" s="50" customFormat="1" ht="17.25" hidden="1" customHeight="1">
      <c r="A1079" s="51"/>
      <c r="B1079" s="52" t="s">
        <v>1344</v>
      </c>
      <c r="C1079" s="53" t="s">
        <v>1357</v>
      </c>
      <c r="D1079" s="54">
        <v>104040</v>
      </c>
      <c r="E1079" s="54">
        <v>92070.8</v>
      </c>
      <c r="F1079" s="59">
        <v>11969.2</v>
      </c>
      <c r="G1079" s="56">
        <f t="shared" si="176"/>
        <v>0.12999995655517299</v>
      </c>
      <c r="H1079" s="57">
        <v>43633</v>
      </c>
      <c r="I1079" s="57">
        <v>43636</v>
      </c>
      <c r="J1079" s="45" t="s">
        <v>16</v>
      </c>
      <c r="K1079" s="60" t="s">
        <v>1207</v>
      </c>
      <c r="L1079" s="60" t="s">
        <v>856</v>
      </c>
      <c r="M1079" s="62">
        <f t="shared" ca="1" si="175"/>
        <v>595</v>
      </c>
    </row>
    <row r="1080" spans="1:13" s="50" customFormat="1" ht="17.25" hidden="1" customHeight="1">
      <c r="A1080" s="51"/>
      <c r="B1080" s="52" t="s">
        <v>1344</v>
      </c>
      <c r="C1080" s="53" t="s">
        <v>1358</v>
      </c>
      <c r="D1080" s="54">
        <v>104040</v>
      </c>
      <c r="E1080" s="54">
        <v>92070.8</v>
      </c>
      <c r="F1080" s="59">
        <v>11969.2</v>
      </c>
      <c r="G1080" s="56">
        <f t="shared" si="176"/>
        <v>0.12999995655517299</v>
      </c>
      <c r="H1080" s="57">
        <v>43633</v>
      </c>
      <c r="I1080" s="57">
        <v>43636</v>
      </c>
      <c r="J1080" s="45" t="s">
        <v>16</v>
      </c>
      <c r="K1080" s="60" t="s">
        <v>1207</v>
      </c>
      <c r="L1080" s="60" t="s">
        <v>856</v>
      </c>
      <c r="M1080" s="62">
        <f t="shared" ca="1" si="175"/>
        <v>595</v>
      </c>
    </row>
    <row r="1081" spans="1:13" s="50" customFormat="1" ht="17.25" hidden="1" customHeight="1">
      <c r="A1081" s="51"/>
      <c r="B1081" s="52" t="s">
        <v>1344</v>
      </c>
      <c r="C1081" s="53" t="s">
        <v>1359</v>
      </c>
      <c r="D1081" s="54">
        <v>104040</v>
      </c>
      <c r="E1081" s="54">
        <v>92070.8</v>
      </c>
      <c r="F1081" s="59">
        <v>11969.2</v>
      </c>
      <c r="G1081" s="56">
        <f t="shared" si="176"/>
        <v>0.12999995655517299</v>
      </c>
      <c r="H1081" s="57">
        <v>43633</v>
      </c>
      <c r="I1081" s="57">
        <v>43636</v>
      </c>
      <c r="J1081" s="45" t="s">
        <v>16</v>
      </c>
      <c r="K1081" s="60" t="s">
        <v>1207</v>
      </c>
      <c r="L1081" s="60" t="s">
        <v>856</v>
      </c>
      <c r="M1081" s="62">
        <f t="shared" ca="1" si="175"/>
        <v>595</v>
      </c>
    </row>
    <row r="1082" spans="1:13" s="50" customFormat="1" ht="17.25" hidden="1" customHeight="1">
      <c r="A1082" s="51"/>
      <c r="B1082" s="52" t="s">
        <v>1344</v>
      </c>
      <c r="C1082" s="53" t="s">
        <v>1360</v>
      </c>
      <c r="D1082" s="54">
        <v>104040</v>
      </c>
      <c r="E1082" s="54">
        <v>92070.8</v>
      </c>
      <c r="F1082" s="59">
        <v>11969.2</v>
      </c>
      <c r="G1082" s="56">
        <f t="shared" si="176"/>
        <v>0.12999995655517299</v>
      </c>
      <c r="H1082" s="57">
        <v>43633</v>
      </c>
      <c r="I1082" s="57">
        <v>43636</v>
      </c>
      <c r="J1082" s="45" t="s">
        <v>16</v>
      </c>
      <c r="K1082" s="60" t="s">
        <v>1207</v>
      </c>
      <c r="L1082" s="60" t="s">
        <v>856</v>
      </c>
      <c r="M1082" s="62">
        <f t="shared" ca="1" si="175"/>
        <v>595</v>
      </c>
    </row>
    <row r="1083" spans="1:13" s="50" customFormat="1" ht="17.25" hidden="1" customHeight="1">
      <c r="A1083" s="51"/>
      <c r="B1083" s="52" t="s">
        <v>1344</v>
      </c>
      <c r="C1083" s="53" t="s">
        <v>1361</v>
      </c>
      <c r="D1083" s="54">
        <v>104040</v>
      </c>
      <c r="E1083" s="54">
        <v>92070.8</v>
      </c>
      <c r="F1083" s="59">
        <v>11969.2</v>
      </c>
      <c r="G1083" s="56">
        <f t="shared" ref="G1083:G1089" si="177">F1083/E1083</f>
        <v>0.12999995655517299</v>
      </c>
      <c r="H1083" s="57">
        <v>43635</v>
      </c>
      <c r="I1083" s="57">
        <v>43636</v>
      </c>
      <c r="J1083" s="45" t="s">
        <v>16</v>
      </c>
      <c r="K1083" s="60" t="s">
        <v>1207</v>
      </c>
      <c r="L1083" s="60" t="s">
        <v>856</v>
      </c>
      <c r="M1083" s="62">
        <f t="shared" ca="1" si="175"/>
        <v>593</v>
      </c>
    </row>
    <row r="1084" spans="1:13" s="50" customFormat="1" ht="17.25" hidden="1" customHeight="1">
      <c r="A1084" s="51"/>
      <c r="B1084" s="52" t="s">
        <v>1344</v>
      </c>
      <c r="C1084" s="53" t="s">
        <v>1362</v>
      </c>
      <c r="D1084" s="54">
        <v>104040</v>
      </c>
      <c r="E1084" s="54">
        <v>92070.8</v>
      </c>
      <c r="F1084" s="59">
        <v>11969.2</v>
      </c>
      <c r="G1084" s="56">
        <f t="shared" si="177"/>
        <v>0.12999995655517299</v>
      </c>
      <c r="H1084" s="57">
        <v>43635</v>
      </c>
      <c r="I1084" s="57">
        <v>43636</v>
      </c>
      <c r="J1084" s="45" t="s">
        <v>16</v>
      </c>
      <c r="K1084" s="60" t="s">
        <v>1207</v>
      </c>
      <c r="L1084" s="60" t="s">
        <v>856</v>
      </c>
      <c r="M1084" s="62">
        <f t="shared" ref="M1084:M1099" ca="1" si="178">DATE(YEAR(NOW()),MONTH(NOW()),DAY(NOW()))-H1084</f>
        <v>593</v>
      </c>
    </row>
    <row r="1085" spans="1:13" s="50" customFormat="1" ht="17.25" hidden="1" customHeight="1">
      <c r="A1085" s="51"/>
      <c r="B1085" s="52" t="s">
        <v>1344</v>
      </c>
      <c r="C1085" s="53" t="s">
        <v>1363</v>
      </c>
      <c r="D1085" s="54">
        <v>104040</v>
      </c>
      <c r="E1085" s="54">
        <v>92070.8</v>
      </c>
      <c r="F1085" s="59">
        <v>11969.2</v>
      </c>
      <c r="G1085" s="56">
        <f t="shared" si="177"/>
        <v>0.12999995655517299</v>
      </c>
      <c r="H1085" s="57">
        <v>43635</v>
      </c>
      <c r="I1085" s="57">
        <v>43636</v>
      </c>
      <c r="J1085" s="45" t="s">
        <v>16</v>
      </c>
      <c r="K1085" s="60" t="s">
        <v>1207</v>
      </c>
      <c r="L1085" s="60" t="s">
        <v>856</v>
      </c>
      <c r="M1085" s="62">
        <f t="shared" ca="1" si="178"/>
        <v>593</v>
      </c>
    </row>
    <row r="1086" spans="1:13" s="50" customFormat="1" ht="17.25" hidden="1" customHeight="1">
      <c r="A1086" s="51"/>
      <c r="B1086" s="52" t="s">
        <v>1344</v>
      </c>
      <c r="C1086" s="53" t="s">
        <v>1364</v>
      </c>
      <c r="D1086" s="54">
        <v>104040</v>
      </c>
      <c r="E1086" s="54">
        <v>92070.8</v>
      </c>
      <c r="F1086" s="59">
        <v>11969.2</v>
      </c>
      <c r="G1086" s="56">
        <f t="shared" si="177"/>
        <v>0.12999995655517299</v>
      </c>
      <c r="H1086" s="57">
        <v>43635</v>
      </c>
      <c r="I1086" s="57">
        <v>43636</v>
      </c>
      <c r="J1086" s="45" t="s">
        <v>16</v>
      </c>
      <c r="K1086" s="60" t="s">
        <v>1207</v>
      </c>
      <c r="L1086" s="60" t="s">
        <v>856</v>
      </c>
      <c r="M1086" s="62">
        <f t="shared" ca="1" si="178"/>
        <v>593</v>
      </c>
    </row>
    <row r="1087" spans="1:13" s="50" customFormat="1" ht="17.25" hidden="1" customHeight="1">
      <c r="A1087" s="51"/>
      <c r="B1087" s="52" t="s">
        <v>325</v>
      </c>
      <c r="C1087" s="53" t="s">
        <v>1365</v>
      </c>
      <c r="D1087" s="54">
        <v>1051602.5900000001</v>
      </c>
      <c r="E1087" s="54">
        <v>964773.02</v>
      </c>
      <c r="F1087" s="59">
        <v>86829.57</v>
      </c>
      <c r="G1087" s="56">
        <f t="shared" si="177"/>
        <v>8.9999998134276199E-2</v>
      </c>
      <c r="H1087" s="57">
        <v>43636</v>
      </c>
      <c r="I1087" s="57">
        <v>43641</v>
      </c>
      <c r="J1087" s="45" t="s">
        <v>16</v>
      </c>
      <c r="K1087" s="60" t="s">
        <v>1338</v>
      </c>
      <c r="L1087" s="60" t="s">
        <v>1339</v>
      </c>
      <c r="M1087" s="62">
        <f t="shared" ca="1" si="178"/>
        <v>592</v>
      </c>
    </row>
    <row r="1088" spans="1:13" s="50" customFormat="1" ht="17.25" hidden="1" customHeight="1">
      <c r="A1088" s="51"/>
      <c r="B1088" s="52" t="s">
        <v>325</v>
      </c>
      <c r="C1088" s="53" t="s">
        <v>1366</v>
      </c>
      <c r="D1088" s="54">
        <v>2892400</v>
      </c>
      <c r="E1088" s="54">
        <v>2653577.98</v>
      </c>
      <c r="F1088" s="59">
        <v>238822.02</v>
      </c>
      <c r="G1088" s="56">
        <f t="shared" si="177"/>
        <v>9.0000000678329403E-2</v>
      </c>
      <c r="H1088" s="57">
        <v>43636</v>
      </c>
      <c r="I1088" s="57">
        <v>43641</v>
      </c>
      <c r="J1088" s="45" t="s">
        <v>16</v>
      </c>
      <c r="K1088" s="60" t="s">
        <v>1338</v>
      </c>
      <c r="L1088" s="60" t="s">
        <v>1339</v>
      </c>
      <c r="M1088" s="62">
        <f t="shared" ca="1" si="178"/>
        <v>592</v>
      </c>
    </row>
    <row r="1089" spans="1:13" s="50" customFormat="1" ht="17.25" hidden="1" customHeight="1">
      <c r="A1089" s="51"/>
      <c r="B1089" s="52" t="s">
        <v>474</v>
      </c>
      <c r="C1089" s="53" t="s">
        <v>1367</v>
      </c>
      <c r="D1089" s="54">
        <v>740429.49</v>
      </c>
      <c r="E1089" s="54">
        <v>704377.73</v>
      </c>
      <c r="F1089" s="59">
        <v>36051.760000000002</v>
      </c>
      <c r="G1089" s="56">
        <f t="shared" si="177"/>
        <v>5.1182424521002398E-2</v>
      </c>
      <c r="H1089" s="57">
        <v>43635</v>
      </c>
      <c r="I1089" s="57">
        <v>43641</v>
      </c>
      <c r="J1089" s="45" t="s">
        <v>16</v>
      </c>
      <c r="K1089" s="60" t="s">
        <v>1207</v>
      </c>
      <c r="L1089" s="60" t="s">
        <v>856</v>
      </c>
      <c r="M1089" s="62">
        <f t="shared" ca="1" si="178"/>
        <v>593</v>
      </c>
    </row>
    <row r="1090" spans="1:13" s="50" customFormat="1" ht="17.25" hidden="1" customHeight="1">
      <c r="A1090" s="51"/>
      <c r="B1090" s="52" t="s">
        <v>644</v>
      </c>
      <c r="C1090" s="53" t="s">
        <v>1368</v>
      </c>
      <c r="D1090" s="54">
        <v>24000</v>
      </c>
      <c r="E1090" s="54">
        <v>22641.51</v>
      </c>
      <c r="F1090" s="59">
        <v>1358.49</v>
      </c>
      <c r="G1090" s="56">
        <f t="shared" ref="G1090:G1099" si="179">F1090/E1090</f>
        <v>5.9999973500000699E-2</v>
      </c>
      <c r="H1090" s="57">
        <v>43634</v>
      </c>
      <c r="I1090" s="57">
        <v>43641</v>
      </c>
      <c r="J1090" s="45" t="s">
        <v>16</v>
      </c>
      <c r="K1090" s="60" t="s">
        <v>1338</v>
      </c>
      <c r="L1090" s="60" t="s">
        <v>1339</v>
      </c>
      <c r="M1090" s="62">
        <f t="shared" ca="1" si="178"/>
        <v>594</v>
      </c>
    </row>
    <row r="1091" spans="1:13" s="50" customFormat="1" ht="17.25" hidden="1" customHeight="1">
      <c r="A1091" s="51"/>
      <c r="B1091" s="52" t="s">
        <v>644</v>
      </c>
      <c r="C1091" s="53" t="s">
        <v>1369</v>
      </c>
      <c r="D1091" s="54">
        <v>24000</v>
      </c>
      <c r="E1091" s="54">
        <v>22641.51</v>
      </c>
      <c r="F1091" s="59">
        <v>1358.49</v>
      </c>
      <c r="G1091" s="56">
        <f t="shared" si="179"/>
        <v>5.9999973500000699E-2</v>
      </c>
      <c r="H1091" s="57">
        <v>43634</v>
      </c>
      <c r="I1091" s="57">
        <v>43641</v>
      </c>
      <c r="J1091" s="45" t="s">
        <v>16</v>
      </c>
      <c r="K1091" s="60" t="s">
        <v>1338</v>
      </c>
      <c r="L1091" s="60" t="s">
        <v>1339</v>
      </c>
      <c r="M1091" s="62">
        <f t="shared" ca="1" si="178"/>
        <v>594</v>
      </c>
    </row>
    <row r="1092" spans="1:13" s="50" customFormat="1" ht="17.25" hidden="1" customHeight="1">
      <c r="A1092" s="51"/>
      <c r="B1092" s="52" t="s">
        <v>474</v>
      </c>
      <c r="C1092" s="53" t="s">
        <v>1370</v>
      </c>
      <c r="D1092" s="54">
        <v>6900</v>
      </c>
      <c r="E1092" s="54">
        <v>6563.35</v>
      </c>
      <c r="F1092" s="59">
        <v>336.65</v>
      </c>
      <c r="G1092" s="56">
        <f t="shared" si="179"/>
        <v>5.1292404031477799E-2</v>
      </c>
      <c r="H1092" s="57">
        <v>43637</v>
      </c>
      <c r="I1092" s="57">
        <v>43641</v>
      </c>
      <c r="J1092" s="45" t="s">
        <v>16</v>
      </c>
      <c r="K1092" s="60" t="s">
        <v>1207</v>
      </c>
      <c r="L1092" s="60" t="s">
        <v>856</v>
      </c>
      <c r="M1092" s="62">
        <f t="shared" ca="1" si="178"/>
        <v>591</v>
      </c>
    </row>
    <row r="1093" spans="1:13" s="50" customFormat="1" ht="17.25" hidden="1" customHeight="1">
      <c r="A1093" s="51"/>
      <c r="B1093" s="52" t="s">
        <v>1371</v>
      </c>
      <c r="C1093" s="53" t="s">
        <v>1372</v>
      </c>
      <c r="D1093" s="54">
        <v>85000</v>
      </c>
      <c r="E1093" s="54">
        <v>80188.679999999993</v>
      </c>
      <c r="F1093" s="158">
        <v>4811.32</v>
      </c>
      <c r="G1093" s="56">
        <f t="shared" si="179"/>
        <v>5.9999990023529501E-2</v>
      </c>
      <c r="H1093" s="57">
        <v>43664</v>
      </c>
      <c r="I1093" s="57">
        <v>43669</v>
      </c>
      <c r="J1093" s="45" t="s">
        <v>16</v>
      </c>
      <c r="K1093" s="60" t="s">
        <v>1338</v>
      </c>
      <c r="L1093" s="60" t="s">
        <v>1339</v>
      </c>
      <c r="M1093" s="62">
        <f t="shared" ca="1" si="178"/>
        <v>564</v>
      </c>
    </row>
    <row r="1094" spans="1:13" s="50" customFormat="1" ht="17.25" hidden="1" customHeight="1">
      <c r="A1094" s="51"/>
      <c r="B1094" s="52" t="s">
        <v>597</v>
      </c>
      <c r="C1094" s="53" t="s">
        <v>1373</v>
      </c>
      <c r="D1094" s="54">
        <v>5400</v>
      </c>
      <c r="E1094" s="54">
        <v>5242.72</v>
      </c>
      <c r="F1094" s="59">
        <v>157.28</v>
      </c>
      <c r="G1094" s="56">
        <f t="shared" si="179"/>
        <v>2.9999694814905199E-2</v>
      </c>
      <c r="H1094" s="57">
        <v>43600</v>
      </c>
      <c r="I1094" s="57">
        <v>43647</v>
      </c>
      <c r="J1094" s="45" t="s">
        <v>16</v>
      </c>
      <c r="K1094" s="60" t="s">
        <v>1338</v>
      </c>
      <c r="L1094" s="60" t="s">
        <v>1339</v>
      </c>
      <c r="M1094" s="62">
        <f t="shared" ca="1" si="178"/>
        <v>628</v>
      </c>
    </row>
    <row r="1095" spans="1:13" s="50" customFormat="1" ht="17.25" hidden="1" customHeight="1">
      <c r="A1095" s="51"/>
      <c r="B1095" s="52" t="s">
        <v>1374</v>
      </c>
      <c r="C1095" s="53" t="s">
        <v>1375</v>
      </c>
      <c r="D1095" s="54">
        <v>9000</v>
      </c>
      <c r="E1095" s="54">
        <v>7964.6</v>
      </c>
      <c r="F1095" s="158">
        <v>1035.4000000000001</v>
      </c>
      <c r="G1095" s="56">
        <f t="shared" si="179"/>
        <v>0.130000251111167</v>
      </c>
      <c r="H1095" s="57">
        <v>43634</v>
      </c>
      <c r="I1095" s="57">
        <v>43651</v>
      </c>
      <c r="J1095" s="45" t="s">
        <v>16</v>
      </c>
      <c r="K1095" s="60" t="s">
        <v>1338</v>
      </c>
      <c r="L1095" s="60" t="s">
        <v>1339</v>
      </c>
      <c r="M1095" s="62">
        <f t="shared" ca="1" si="178"/>
        <v>594</v>
      </c>
    </row>
    <row r="1096" spans="1:13" s="50" customFormat="1" ht="17.25" hidden="1" customHeight="1">
      <c r="A1096" s="51"/>
      <c r="B1096" s="52" t="s">
        <v>269</v>
      </c>
      <c r="C1096" s="53" t="s">
        <v>1376</v>
      </c>
      <c r="D1096" s="54">
        <v>2400</v>
      </c>
      <c r="E1096" s="54">
        <v>2264.15</v>
      </c>
      <c r="F1096" s="59">
        <v>135.85</v>
      </c>
      <c r="G1096" s="56">
        <f t="shared" si="179"/>
        <v>6.0000441666850701E-2</v>
      </c>
      <c r="H1096" s="57">
        <v>43647</v>
      </c>
      <c r="I1096" s="57">
        <v>43651</v>
      </c>
      <c r="J1096" s="45" t="s">
        <v>16</v>
      </c>
      <c r="K1096" s="60" t="s">
        <v>1338</v>
      </c>
      <c r="L1096" s="60" t="s">
        <v>1339</v>
      </c>
      <c r="M1096" s="62">
        <f t="shared" ca="1" si="178"/>
        <v>581</v>
      </c>
    </row>
    <row r="1097" spans="1:13" s="50" customFormat="1" ht="17.25" hidden="1" customHeight="1">
      <c r="A1097" s="51"/>
      <c r="B1097" s="52" t="s">
        <v>1377</v>
      </c>
      <c r="C1097" s="53" t="s">
        <v>1378</v>
      </c>
      <c r="D1097" s="54">
        <v>34000</v>
      </c>
      <c r="E1097" s="54">
        <v>32075.47</v>
      </c>
      <c r="F1097" s="59">
        <v>1924.53</v>
      </c>
      <c r="G1097" s="56">
        <f t="shared" si="179"/>
        <v>6.0000056117649997E-2</v>
      </c>
      <c r="H1097" s="57">
        <v>43619</v>
      </c>
      <c r="I1097" s="57">
        <v>43651</v>
      </c>
      <c r="J1097" s="45" t="s">
        <v>16</v>
      </c>
      <c r="K1097" s="60" t="s">
        <v>1338</v>
      </c>
      <c r="L1097" s="60" t="s">
        <v>1339</v>
      </c>
      <c r="M1097" s="62">
        <f t="shared" ca="1" si="178"/>
        <v>609</v>
      </c>
    </row>
    <row r="1098" spans="1:13" s="50" customFormat="1" ht="17.25" hidden="1" customHeight="1">
      <c r="A1098" s="51"/>
      <c r="B1098" s="52" t="s">
        <v>1377</v>
      </c>
      <c r="C1098" s="53" t="s">
        <v>1379</v>
      </c>
      <c r="D1098" s="54">
        <v>162476</v>
      </c>
      <c r="E1098" s="54">
        <v>153279.25</v>
      </c>
      <c r="F1098" s="59">
        <v>9196.75</v>
      </c>
      <c r="G1098" s="56">
        <f t="shared" si="179"/>
        <v>5.9999967379798597E-2</v>
      </c>
      <c r="H1098" s="57">
        <v>43641</v>
      </c>
      <c r="I1098" s="57">
        <v>43651</v>
      </c>
      <c r="J1098" s="45" t="s">
        <v>16</v>
      </c>
      <c r="K1098" s="60" t="s">
        <v>1338</v>
      </c>
      <c r="L1098" s="60" t="s">
        <v>1339</v>
      </c>
      <c r="M1098" s="62">
        <f t="shared" ca="1" si="178"/>
        <v>587</v>
      </c>
    </row>
    <row r="1099" spans="1:13" s="50" customFormat="1" ht="17.25" hidden="1" customHeight="1">
      <c r="A1099" s="51"/>
      <c r="B1099" s="52" t="s">
        <v>1380</v>
      </c>
      <c r="C1099" s="53" t="s">
        <v>1381</v>
      </c>
      <c r="D1099" s="54">
        <v>9731.64</v>
      </c>
      <c r="E1099" s="54">
        <v>8612.07</v>
      </c>
      <c r="F1099" s="59">
        <v>1119.57</v>
      </c>
      <c r="G1099" s="56">
        <f t="shared" si="179"/>
        <v>0.13000010450449201</v>
      </c>
      <c r="H1099" s="57">
        <v>43649</v>
      </c>
      <c r="I1099" s="57">
        <v>43651</v>
      </c>
      <c r="J1099" s="45" t="s">
        <v>16</v>
      </c>
      <c r="K1099" s="60" t="s">
        <v>1338</v>
      </c>
      <c r="L1099" s="60" t="s">
        <v>1339</v>
      </c>
      <c r="M1099" s="62">
        <f t="shared" ca="1" si="178"/>
        <v>579</v>
      </c>
    </row>
    <row r="1100" spans="1:13" s="50" customFormat="1" ht="17.25" hidden="1" customHeight="1">
      <c r="A1100" s="51"/>
      <c r="B1100" s="52" t="s">
        <v>325</v>
      </c>
      <c r="C1100" s="53" t="s">
        <v>1382</v>
      </c>
      <c r="D1100" s="54">
        <v>360000</v>
      </c>
      <c r="E1100" s="54">
        <v>330275.23</v>
      </c>
      <c r="F1100" s="59">
        <v>29724.77</v>
      </c>
      <c r="G1100" s="56">
        <f t="shared" ref="G1100:G1163" si="180">F1100/E1100</f>
        <v>8.9999997880555599E-2</v>
      </c>
      <c r="H1100" s="57">
        <v>43648</v>
      </c>
      <c r="I1100" s="57">
        <v>43651</v>
      </c>
      <c r="J1100" s="45" t="s">
        <v>16</v>
      </c>
      <c r="K1100" s="60" t="s">
        <v>1338</v>
      </c>
      <c r="L1100" s="60" t="s">
        <v>1339</v>
      </c>
      <c r="M1100" s="62">
        <f t="shared" ref="M1100:M1163" ca="1" si="181">DATE(YEAR(NOW()),MONTH(NOW()),DAY(NOW()))-H1100</f>
        <v>580</v>
      </c>
    </row>
    <row r="1101" spans="1:13" s="50" customFormat="1" ht="17.25" hidden="1" customHeight="1">
      <c r="A1101" s="51"/>
      <c r="B1101" s="52" t="s">
        <v>325</v>
      </c>
      <c r="C1101" s="53" t="s">
        <v>1383</v>
      </c>
      <c r="D1101" s="54">
        <v>1913072.48</v>
      </c>
      <c r="E1101" s="54">
        <v>1755112.37</v>
      </c>
      <c r="F1101" s="59">
        <v>157960.10999999999</v>
      </c>
      <c r="G1101" s="56">
        <f t="shared" si="180"/>
        <v>8.9999998119778504E-2</v>
      </c>
      <c r="H1101" s="57">
        <v>43648</v>
      </c>
      <c r="I1101" s="57">
        <v>43651</v>
      </c>
      <c r="J1101" s="45" t="s">
        <v>16</v>
      </c>
      <c r="K1101" s="60" t="s">
        <v>1338</v>
      </c>
      <c r="L1101" s="60" t="s">
        <v>1339</v>
      </c>
      <c r="M1101" s="62">
        <f t="shared" ca="1" si="181"/>
        <v>580</v>
      </c>
    </row>
    <row r="1102" spans="1:13" s="50" customFormat="1" ht="17.25" hidden="1" customHeight="1">
      <c r="A1102" s="51"/>
      <c r="B1102" s="52" t="s">
        <v>930</v>
      </c>
      <c r="C1102" s="53" t="s">
        <v>1384</v>
      </c>
      <c r="D1102" s="54">
        <v>238000</v>
      </c>
      <c r="E1102" s="54">
        <v>231067.96</v>
      </c>
      <c r="F1102" s="59">
        <v>6932.04</v>
      </c>
      <c r="G1102" s="56">
        <f t="shared" si="180"/>
        <v>3.00000051932773E-2</v>
      </c>
      <c r="H1102" s="57">
        <v>43650</v>
      </c>
      <c r="I1102" s="57">
        <v>43654</v>
      </c>
      <c r="J1102" s="45" t="s">
        <v>16</v>
      </c>
      <c r="K1102" s="60" t="s">
        <v>1385</v>
      </c>
      <c r="L1102" s="60" t="s">
        <v>1386</v>
      </c>
      <c r="M1102" s="62">
        <f t="shared" ca="1" si="181"/>
        <v>578</v>
      </c>
    </row>
    <row r="1103" spans="1:13" s="50" customFormat="1" ht="17.25" hidden="1" customHeight="1">
      <c r="A1103" s="51"/>
      <c r="B1103" s="52" t="s">
        <v>239</v>
      </c>
      <c r="C1103" s="53" t="s">
        <v>1387</v>
      </c>
      <c r="D1103" s="54">
        <v>833</v>
      </c>
      <c r="E1103" s="54">
        <v>737.17</v>
      </c>
      <c r="F1103" s="158">
        <v>95.83</v>
      </c>
      <c r="G1103" s="56">
        <f t="shared" si="180"/>
        <v>0.12999715126768599</v>
      </c>
      <c r="H1103" s="57">
        <v>43651</v>
      </c>
      <c r="I1103" s="57">
        <v>43661</v>
      </c>
      <c r="J1103" s="45" t="s">
        <v>16</v>
      </c>
      <c r="K1103" s="60" t="s">
        <v>1338</v>
      </c>
      <c r="L1103" s="60" t="s">
        <v>1339</v>
      </c>
      <c r="M1103" s="62">
        <f t="shared" ca="1" si="181"/>
        <v>577</v>
      </c>
    </row>
    <row r="1104" spans="1:13" s="50" customFormat="1" ht="17.25" hidden="1" customHeight="1">
      <c r="A1104" s="51"/>
      <c r="B1104" s="52" t="s">
        <v>1388</v>
      </c>
      <c r="C1104" s="53" t="s">
        <v>1389</v>
      </c>
      <c r="D1104" s="54">
        <v>4500</v>
      </c>
      <c r="E1104" s="54">
        <v>3982.3</v>
      </c>
      <c r="F1104" s="158">
        <v>517.70000000000005</v>
      </c>
      <c r="G1104" s="56">
        <f t="shared" si="180"/>
        <v>0.130000251111167</v>
      </c>
      <c r="H1104" s="57">
        <v>43635</v>
      </c>
      <c r="I1104" s="57">
        <v>43661</v>
      </c>
      <c r="J1104" s="45" t="s">
        <v>16</v>
      </c>
      <c r="K1104" s="60" t="s">
        <v>1338</v>
      </c>
      <c r="L1104" s="60" t="s">
        <v>1339</v>
      </c>
      <c r="M1104" s="62">
        <f t="shared" ca="1" si="181"/>
        <v>593</v>
      </c>
    </row>
    <row r="1105" spans="1:13" s="50" customFormat="1" ht="17.25" hidden="1" customHeight="1">
      <c r="A1105" s="51"/>
      <c r="B1105" s="52" t="s">
        <v>1390</v>
      </c>
      <c r="C1105" s="53" t="s">
        <v>1391</v>
      </c>
      <c r="D1105" s="54">
        <v>29224.14</v>
      </c>
      <c r="E1105" s="54">
        <v>25862.07</v>
      </c>
      <c r="F1105" s="59">
        <v>3362.07</v>
      </c>
      <c r="G1105" s="56">
        <f t="shared" si="180"/>
        <v>0.130000034799999</v>
      </c>
      <c r="H1105" s="57">
        <v>43648</v>
      </c>
      <c r="I1105" s="57">
        <v>43661</v>
      </c>
      <c r="J1105" s="45" t="s">
        <v>16</v>
      </c>
      <c r="K1105" s="60" t="s">
        <v>1338</v>
      </c>
      <c r="L1105" s="60" t="s">
        <v>1339</v>
      </c>
      <c r="M1105" s="62">
        <f t="shared" ca="1" si="181"/>
        <v>580</v>
      </c>
    </row>
    <row r="1106" spans="1:13" s="50" customFormat="1" ht="17.25" hidden="1" customHeight="1">
      <c r="A1106" s="51"/>
      <c r="B1106" s="52" t="s">
        <v>1392</v>
      </c>
      <c r="C1106" s="53" t="s">
        <v>1393</v>
      </c>
      <c r="D1106" s="54">
        <v>9741.3799999999992</v>
      </c>
      <c r="E1106" s="54">
        <v>8620.69</v>
      </c>
      <c r="F1106" s="59">
        <v>1120.69</v>
      </c>
      <c r="G1106" s="56">
        <f t="shared" si="180"/>
        <v>0.130000034799999</v>
      </c>
      <c r="H1106" s="57">
        <v>43647</v>
      </c>
      <c r="I1106" s="57">
        <v>43661</v>
      </c>
      <c r="J1106" s="45" t="s">
        <v>16</v>
      </c>
      <c r="K1106" s="60" t="s">
        <v>1338</v>
      </c>
      <c r="L1106" s="60" t="s">
        <v>1339</v>
      </c>
      <c r="M1106" s="62">
        <f t="shared" ca="1" si="181"/>
        <v>581</v>
      </c>
    </row>
    <row r="1107" spans="1:13" s="50" customFormat="1" ht="17.25" hidden="1" customHeight="1">
      <c r="A1107" s="51"/>
      <c r="B1107" s="52" t="s">
        <v>325</v>
      </c>
      <c r="C1107" s="53" t="s">
        <v>1394</v>
      </c>
      <c r="D1107" s="54">
        <v>1708864</v>
      </c>
      <c r="E1107" s="54">
        <v>1567765.14</v>
      </c>
      <c r="F1107" s="59">
        <v>141098.85999999999</v>
      </c>
      <c r="G1107" s="56">
        <f t="shared" si="180"/>
        <v>8.9999998341588297E-2</v>
      </c>
      <c r="H1107" s="57">
        <v>43640</v>
      </c>
      <c r="I1107" s="57">
        <v>43661</v>
      </c>
      <c r="J1107" s="45" t="s">
        <v>16</v>
      </c>
      <c r="K1107" s="60" t="s">
        <v>1338</v>
      </c>
      <c r="L1107" s="60" t="s">
        <v>1339</v>
      </c>
      <c r="M1107" s="62">
        <f t="shared" ca="1" si="181"/>
        <v>588</v>
      </c>
    </row>
    <row r="1108" spans="1:13" s="50" customFormat="1" ht="17.25" hidden="1" customHeight="1">
      <c r="A1108" s="51"/>
      <c r="B1108" s="52" t="s">
        <v>537</v>
      </c>
      <c r="C1108" s="53" t="s">
        <v>1395</v>
      </c>
      <c r="D1108" s="54">
        <v>105000</v>
      </c>
      <c r="E1108" s="54">
        <v>99056.6</v>
      </c>
      <c r="F1108" s="59">
        <v>5943.4</v>
      </c>
      <c r="G1108" s="56">
        <f t="shared" si="180"/>
        <v>6.0000040380953898E-2</v>
      </c>
      <c r="H1108" s="57">
        <v>43592</v>
      </c>
      <c r="I1108" s="57">
        <v>43661</v>
      </c>
      <c r="J1108" s="45" t="s">
        <v>16</v>
      </c>
      <c r="K1108" s="60" t="s">
        <v>1338</v>
      </c>
      <c r="L1108" s="60" t="s">
        <v>1339</v>
      </c>
      <c r="M1108" s="62">
        <f t="shared" ca="1" si="181"/>
        <v>636</v>
      </c>
    </row>
    <row r="1109" spans="1:13" s="50" customFormat="1" ht="17.25" hidden="1" customHeight="1">
      <c r="A1109" s="51"/>
      <c r="B1109" s="52" t="s">
        <v>707</v>
      </c>
      <c r="C1109" s="53" t="s">
        <v>1396</v>
      </c>
      <c r="D1109" s="54">
        <v>340.3</v>
      </c>
      <c r="E1109" s="54">
        <v>320.60000000000002</v>
      </c>
      <c r="F1109" s="59">
        <v>19.7</v>
      </c>
      <c r="G1109" s="56">
        <f t="shared" si="180"/>
        <v>6.1447286338115997E-2</v>
      </c>
      <c r="H1109" s="57">
        <v>43655</v>
      </c>
      <c r="I1109" s="57">
        <v>43661</v>
      </c>
      <c r="J1109" s="45" t="s">
        <v>16</v>
      </c>
      <c r="K1109" s="60" t="s">
        <v>1338</v>
      </c>
      <c r="L1109" s="60" t="s">
        <v>1339</v>
      </c>
      <c r="M1109" s="62">
        <f t="shared" ca="1" si="181"/>
        <v>573</v>
      </c>
    </row>
    <row r="1110" spans="1:13" s="50" customFormat="1" ht="17.25" hidden="1" customHeight="1">
      <c r="A1110" s="51"/>
      <c r="B1110" s="52" t="s">
        <v>114</v>
      </c>
      <c r="C1110" s="53" t="s">
        <v>1397</v>
      </c>
      <c r="D1110" s="54">
        <v>22370</v>
      </c>
      <c r="E1110" s="54">
        <v>19796.47</v>
      </c>
      <c r="F1110" s="59">
        <v>2573.5300000000002</v>
      </c>
      <c r="G1110" s="56">
        <f t="shared" si="180"/>
        <v>0.12999943929397501</v>
      </c>
      <c r="H1110" s="57">
        <v>43628</v>
      </c>
      <c r="I1110" s="57">
        <v>43662</v>
      </c>
      <c r="J1110" s="45" t="s">
        <v>16</v>
      </c>
      <c r="K1110" s="60" t="s">
        <v>1338</v>
      </c>
      <c r="L1110" s="60" t="s">
        <v>1339</v>
      </c>
      <c r="M1110" s="62">
        <f t="shared" ca="1" si="181"/>
        <v>600</v>
      </c>
    </row>
    <row r="1111" spans="1:13" s="50" customFormat="1" ht="17.25" hidden="1" customHeight="1">
      <c r="A1111" s="51"/>
      <c r="B1111" s="52" t="s">
        <v>325</v>
      </c>
      <c r="C1111" s="53" t="s">
        <v>1398</v>
      </c>
      <c r="D1111" s="54">
        <v>297300</v>
      </c>
      <c r="E1111" s="54">
        <v>272752.28999999998</v>
      </c>
      <c r="F1111" s="59">
        <v>24547.71</v>
      </c>
      <c r="G1111" s="56">
        <f t="shared" si="180"/>
        <v>9.0000014298688397E-2</v>
      </c>
      <c r="H1111" s="57">
        <v>43650</v>
      </c>
      <c r="I1111" s="57">
        <v>43662</v>
      </c>
      <c r="J1111" s="45" t="s">
        <v>16</v>
      </c>
      <c r="K1111" s="60" t="s">
        <v>1338</v>
      </c>
      <c r="L1111" s="60" t="s">
        <v>1339</v>
      </c>
      <c r="M1111" s="62">
        <f t="shared" ca="1" si="181"/>
        <v>578</v>
      </c>
    </row>
    <row r="1112" spans="1:13" s="50" customFormat="1" ht="17.25" hidden="1" customHeight="1">
      <c r="A1112" s="51"/>
      <c r="B1112" s="52" t="s">
        <v>325</v>
      </c>
      <c r="C1112" s="53" t="s">
        <v>1399</v>
      </c>
      <c r="D1112" s="54">
        <v>191639.37</v>
      </c>
      <c r="E1112" s="54">
        <v>175815.94</v>
      </c>
      <c r="F1112" s="59">
        <v>15823.43</v>
      </c>
      <c r="G1112" s="56">
        <f t="shared" si="180"/>
        <v>8.9999973836274505E-2</v>
      </c>
      <c r="H1112" s="57">
        <v>43661</v>
      </c>
      <c r="I1112" s="57">
        <v>43662</v>
      </c>
      <c r="J1112" s="45" t="s">
        <v>16</v>
      </c>
      <c r="K1112" s="60" t="s">
        <v>1338</v>
      </c>
      <c r="L1112" s="60" t="s">
        <v>1339</v>
      </c>
      <c r="M1112" s="62">
        <f t="shared" ca="1" si="181"/>
        <v>567</v>
      </c>
    </row>
    <row r="1113" spans="1:13" s="50" customFormat="1" ht="17.25" hidden="1" customHeight="1">
      <c r="A1113" s="51"/>
      <c r="B1113" s="52" t="s">
        <v>27</v>
      </c>
      <c r="C1113" s="53" t="s">
        <v>1400</v>
      </c>
      <c r="D1113" s="54">
        <v>121000</v>
      </c>
      <c r="E1113" s="54">
        <v>114150.94</v>
      </c>
      <c r="F1113" s="59">
        <v>6849.06</v>
      </c>
      <c r="G1113" s="56">
        <f t="shared" si="180"/>
        <v>6.0000031537191002E-2</v>
      </c>
      <c r="H1113" s="57">
        <v>43651</v>
      </c>
      <c r="I1113" s="57">
        <v>43662</v>
      </c>
      <c r="J1113" s="45" t="s">
        <v>16</v>
      </c>
      <c r="K1113" s="60" t="s">
        <v>1338</v>
      </c>
      <c r="L1113" s="60" t="s">
        <v>1339</v>
      </c>
      <c r="M1113" s="62">
        <f t="shared" ca="1" si="181"/>
        <v>577</v>
      </c>
    </row>
    <row r="1114" spans="1:13" s="50" customFormat="1" ht="17.25" hidden="1" customHeight="1">
      <c r="A1114" s="51"/>
      <c r="B1114" s="52" t="s">
        <v>374</v>
      </c>
      <c r="C1114" s="53" t="s">
        <v>1401</v>
      </c>
      <c r="D1114" s="54">
        <v>6451.6</v>
      </c>
      <c r="E1114" s="54">
        <v>6086.42</v>
      </c>
      <c r="F1114" s="59">
        <v>365.18</v>
      </c>
      <c r="G1114" s="56">
        <f t="shared" si="180"/>
        <v>5.99991456389799E-2</v>
      </c>
      <c r="H1114" s="57">
        <v>43670</v>
      </c>
      <c r="I1114" s="57">
        <v>43676</v>
      </c>
      <c r="J1114" s="45" t="s">
        <v>16</v>
      </c>
      <c r="K1114" s="60" t="s">
        <v>1341</v>
      </c>
      <c r="L1114" s="60" t="s">
        <v>1342</v>
      </c>
      <c r="M1114" s="62">
        <f t="shared" ca="1" si="181"/>
        <v>558</v>
      </c>
    </row>
    <row r="1115" spans="1:13" s="50" customFormat="1" ht="17.25" hidden="1" customHeight="1">
      <c r="A1115" s="51"/>
      <c r="B1115" s="52" t="s">
        <v>1402</v>
      </c>
      <c r="C1115" s="53" t="s">
        <v>1403</v>
      </c>
      <c r="D1115" s="54">
        <v>8078.1</v>
      </c>
      <c r="E1115" s="54">
        <v>7148.76</v>
      </c>
      <c r="F1115" s="59">
        <v>929.34</v>
      </c>
      <c r="G1115" s="56">
        <f t="shared" si="180"/>
        <v>0.13000016786127899</v>
      </c>
      <c r="H1115" s="57">
        <v>43608</v>
      </c>
      <c r="I1115" s="57">
        <v>43676</v>
      </c>
      <c r="J1115" s="45" t="s">
        <v>16</v>
      </c>
      <c r="K1115" s="60" t="s">
        <v>1341</v>
      </c>
      <c r="L1115" s="60" t="s">
        <v>1342</v>
      </c>
      <c r="M1115" s="62">
        <f t="shared" ca="1" si="181"/>
        <v>620</v>
      </c>
    </row>
    <row r="1116" spans="1:13" s="50" customFormat="1" ht="17.25" hidden="1" customHeight="1">
      <c r="A1116" s="51"/>
      <c r="B1116" s="52" t="s">
        <v>239</v>
      </c>
      <c r="C1116" s="53" t="s">
        <v>1404</v>
      </c>
      <c r="D1116" s="54">
        <v>912</v>
      </c>
      <c r="E1116" s="54">
        <v>807.08</v>
      </c>
      <c r="F1116" s="59">
        <v>104.92</v>
      </c>
      <c r="G1116" s="56">
        <f t="shared" si="180"/>
        <v>0.12999950438618199</v>
      </c>
      <c r="H1116" s="57">
        <v>43665</v>
      </c>
      <c r="I1116" s="57">
        <v>43676</v>
      </c>
      <c r="J1116" s="45" t="s">
        <v>16</v>
      </c>
      <c r="K1116" s="60" t="s">
        <v>1338</v>
      </c>
      <c r="L1116" s="60" t="s">
        <v>1339</v>
      </c>
      <c r="M1116" s="62">
        <f t="shared" ca="1" si="181"/>
        <v>563</v>
      </c>
    </row>
    <row r="1117" spans="1:13" s="50" customFormat="1" ht="17.25" hidden="1" customHeight="1">
      <c r="A1117" s="51"/>
      <c r="B1117" s="52" t="s">
        <v>239</v>
      </c>
      <c r="C1117" s="53" t="s">
        <v>1405</v>
      </c>
      <c r="D1117" s="54">
        <v>33.9</v>
      </c>
      <c r="E1117" s="54">
        <v>30</v>
      </c>
      <c r="F1117" s="59">
        <v>3.9</v>
      </c>
      <c r="G1117" s="56">
        <f t="shared" si="180"/>
        <v>0.13</v>
      </c>
      <c r="H1117" s="57">
        <v>43664</v>
      </c>
      <c r="I1117" s="57">
        <v>43676</v>
      </c>
      <c r="J1117" s="45" t="s">
        <v>16</v>
      </c>
      <c r="K1117" s="60" t="s">
        <v>1338</v>
      </c>
      <c r="L1117" s="60" t="s">
        <v>1339</v>
      </c>
      <c r="M1117" s="62">
        <f t="shared" ca="1" si="181"/>
        <v>564</v>
      </c>
    </row>
    <row r="1118" spans="1:13" s="50" customFormat="1" ht="17.25" hidden="1" customHeight="1">
      <c r="A1118" s="51"/>
      <c r="B1118" s="52" t="s">
        <v>239</v>
      </c>
      <c r="C1118" s="53" t="s">
        <v>1406</v>
      </c>
      <c r="D1118" s="54">
        <v>78</v>
      </c>
      <c r="E1118" s="54">
        <v>69.03</v>
      </c>
      <c r="F1118" s="59">
        <v>8.9700000000000006</v>
      </c>
      <c r="G1118" s="56">
        <f t="shared" si="180"/>
        <v>0.129943502824859</v>
      </c>
      <c r="H1118" s="57">
        <v>43664</v>
      </c>
      <c r="I1118" s="57">
        <v>43676</v>
      </c>
      <c r="J1118" s="45" t="s">
        <v>16</v>
      </c>
      <c r="K1118" s="60" t="s">
        <v>1338</v>
      </c>
      <c r="L1118" s="60" t="s">
        <v>1339</v>
      </c>
      <c r="M1118" s="62">
        <f t="shared" ca="1" si="181"/>
        <v>564</v>
      </c>
    </row>
    <row r="1119" spans="1:13" s="50" customFormat="1" ht="17.25" hidden="1" customHeight="1">
      <c r="A1119" s="51"/>
      <c r="B1119" s="52" t="s">
        <v>239</v>
      </c>
      <c r="C1119" s="53" t="s">
        <v>1407</v>
      </c>
      <c r="D1119" s="54">
        <v>50.8</v>
      </c>
      <c r="E1119" s="54">
        <v>44.96</v>
      </c>
      <c r="F1119" s="59">
        <v>5.84</v>
      </c>
      <c r="G1119" s="56">
        <f t="shared" si="180"/>
        <v>0.129893238434164</v>
      </c>
      <c r="H1119" s="57">
        <v>43664</v>
      </c>
      <c r="I1119" s="57">
        <v>43676</v>
      </c>
      <c r="J1119" s="45" t="s">
        <v>16</v>
      </c>
      <c r="K1119" s="60" t="s">
        <v>1338</v>
      </c>
      <c r="L1119" s="60" t="s">
        <v>1339</v>
      </c>
      <c r="M1119" s="62">
        <f t="shared" ca="1" si="181"/>
        <v>564</v>
      </c>
    </row>
    <row r="1120" spans="1:13" s="50" customFormat="1" ht="17.25" hidden="1" customHeight="1">
      <c r="A1120" s="51"/>
      <c r="B1120" s="52" t="s">
        <v>239</v>
      </c>
      <c r="C1120" s="53" t="s">
        <v>1408</v>
      </c>
      <c r="D1120" s="54">
        <v>39.9</v>
      </c>
      <c r="E1120" s="54">
        <v>35.31</v>
      </c>
      <c r="F1120" s="59">
        <v>4.59</v>
      </c>
      <c r="G1120" s="56">
        <f t="shared" si="180"/>
        <v>0.12999150382328001</v>
      </c>
      <c r="H1120" s="57">
        <v>43664</v>
      </c>
      <c r="I1120" s="57">
        <v>43676</v>
      </c>
      <c r="J1120" s="45" t="s">
        <v>16</v>
      </c>
      <c r="K1120" s="60" t="s">
        <v>1338</v>
      </c>
      <c r="L1120" s="60" t="s">
        <v>1339</v>
      </c>
      <c r="M1120" s="62">
        <f t="shared" ca="1" si="181"/>
        <v>564</v>
      </c>
    </row>
    <row r="1121" spans="1:13" s="50" customFormat="1" ht="17.25" hidden="1" customHeight="1">
      <c r="A1121" s="51"/>
      <c r="B1121" s="52" t="s">
        <v>239</v>
      </c>
      <c r="C1121" s="53" t="s">
        <v>1409</v>
      </c>
      <c r="D1121" s="54">
        <v>136.69999999999999</v>
      </c>
      <c r="E1121" s="54">
        <v>120.98</v>
      </c>
      <c r="F1121" s="59">
        <v>15.72</v>
      </c>
      <c r="G1121" s="56">
        <f t="shared" si="180"/>
        <v>0.12993883286493599</v>
      </c>
      <c r="H1121" s="57">
        <v>43664</v>
      </c>
      <c r="I1121" s="57">
        <v>43676</v>
      </c>
      <c r="J1121" s="45" t="s">
        <v>16</v>
      </c>
      <c r="K1121" s="60" t="s">
        <v>1338</v>
      </c>
      <c r="L1121" s="60" t="s">
        <v>1339</v>
      </c>
      <c r="M1121" s="62">
        <f t="shared" ca="1" si="181"/>
        <v>564</v>
      </c>
    </row>
    <row r="1122" spans="1:13" s="50" customFormat="1" ht="17.25" hidden="1" customHeight="1">
      <c r="A1122" s="51"/>
      <c r="B1122" s="52" t="s">
        <v>239</v>
      </c>
      <c r="C1122" s="53" t="s">
        <v>1410</v>
      </c>
      <c r="D1122" s="54">
        <v>79.8</v>
      </c>
      <c r="E1122" s="54">
        <v>70.62</v>
      </c>
      <c r="F1122" s="59">
        <v>9.18</v>
      </c>
      <c r="G1122" s="56">
        <f t="shared" si="180"/>
        <v>0.12999150382328001</v>
      </c>
      <c r="H1122" s="57">
        <v>43664</v>
      </c>
      <c r="I1122" s="57">
        <v>43676</v>
      </c>
      <c r="J1122" s="45" t="s">
        <v>16</v>
      </c>
      <c r="K1122" s="60" t="s">
        <v>1338</v>
      </c>
      <c r="L1122" s="60" t="s">
        <v>1339</v>
      </c>
      <c r="M1122" s="62">
        <f t="shared" ca="1" si="181"/>
        <v>564</v>
      </c>
    </row>
    <row r="1123" spans="1:13" s="50" customFormat="1" ht="17.25" hidden="1" customHeight="1">
      <c r="A1123" s="51"/>
      <c r="B1123" s="52" t="s">
        <v>239</v>
      </c>
      <c r="C1123" s="53" t="s">
        <v>1411</v>
      </c>
      <c r="D1123" s="54">
        <v>196</v>
      </c>
      <c r="E1123" s="54">
        <v>173.46</v>
      </c>
      <c r="F1123" s="59">
        <v>22.54</v>
      </c>
      <c r="G1123" s="56">
        <f t="shared" si="180"/>
        <v>0.129943502824859</v>
      </c>
      <c r="H1123" s="57">
        <v>43664</v>
      </c>
      <c r="I1123" s="57">
        <v>43676</v>
      </c>
      <c r="J1123" s="45" t="s">
        <v>16</v>
      </c>
      <c r="K1123" s="60" t="s">
        <v>1338</v>
      </c>
      <c r="L1123" s="60" t="s">
        <v>1339</v>
      </c>
      <c r="M1123" s="62">
        <f t="shared" ca="1" si="181"/>
        <v>564</v>
      </c>
    </row>
    <row r="1124" spans="1:13" s="50" customFormat="1" ht="17.25" hidden="1" customHeight="1">
      <c r="A1124" s="51"/>
      <c r="B1124" s="52" t="s">
        <v>239</v>
      </c>
      <c r="C1124" s="53" t="s">
        <v>1412</v>
      </c>
      <c r="D1124" s="54">
        <v>100</v>
      </c>
      <c r="E1124" s="54">
        <v>88.49</v>
      </c>
      <c r="F1124" s="59">
        <v>11.51</v>
      </c>
      <c r="G1124" s="56">
        <f t="shared" si="180"/>
        <v>0.13007119448525301</v>
      </c>
      <c r="H1124" s="57">
        <v>43664</v>
      </c>
      <c r="I1124" s="57">
        <v>43676</v>
      </c>
      <c r="J1124" s="45" t="s">
        <v>16</v>
      </c>
      <c r="K1124" s="60" t="s">
        <v>1338</v>
      </c>
      <c r="L1124" s="60" t="s">
        <v>1339</v>
      </c>
      <c r="M1124" s="62">
        <f t="shared" ca="1" si="181"/>
        <v>564</v>
      </c>
    </row>
    <row r="1125" spans="1:13" s="50" customFormat="1" ht="17.25" hidden="1" customHeight="1">
      <c r="A1125" s="51"/>
      <c r="B1125" s="52" t="s">
        <v>239</v>
      </c>
      <c r="C1125" s="53" t="s">
        <v>1413</v>
      </c>
      <c r="D1125" s="54">
        <v>365.71</v>
      </c>
      <c r="E1125" s="54">
        <v>323.63</v>
      </c>
      <c r="F1125" s="59">
        <v>42.08</v>
      </c>
      <c r="G1125" s="56">
        <f t="shared" si="180"/>
        <v>0.130025028582023</v>
      </c>
      <c r="H1125" s="57">
        <v>43664</v>
      </c>
      <c r="I1125" s="57">
        <v>43676</v>
      </c>
      <c r="J1125" s="45" t="s">
        <v>16</v>
      </c>
      <c r="K1125" s="60" t="s">
        <v>1338</v>
      </c>
      <c r="L1125" s="60" t="s">
        <v>1339</v>
      </c>
      <c r="M1125" s="62">
        <f t="shared" ca="1" si="181"/>
        <v>564</v>
      </c>
    </row>
    <row r="1126" spans="1:13" s="50" customFormat="1" ht="17.25" hidden="1" customHeight="1">
      <c r="A1126" s="51"/>
      <c r="B1126" s="52" t="s">
        <v>1414</v>
      </c>
      <c r="C1126" s="53" t="s">
        <v>1415</v>
      </c>
      <c r="D1126" s="54">
        <v>1000</v>
      </c>
      <c r="E1126" s="54">
        <v>943.4</v>
      </c>
      <c r="F1126" s="59">
        <v>56.6</v>
      </c>
      <c r="G1126" s="56">
        <f t="shared" si="180"/>
        <v>5.9995760016959901E-2</v>
      </c>
      <c r="H1126" s="57">
        <v>43671</v>
      </c>
      <c r="I1126" s="57">
        <v>43676</v>
      </c>
      <c r="J1126" s="45" t="s">
        <v>16</v>
      </c>
      <c r="K1126" s="60" t="s">
        <v>1341</v>
      </c>
      <c r="L1126" s="60" t="s">
        <v>1342</v>
      </c>
      <c r="M1126" s="62">
        <f t="shared" ca="1" si="181"/>
        <v>557</v>
      </c>
    </row>
    <row r="1127" spans="1:13" s="50" customFormat="1" ht="17.25" hidden="1" customHeight="1">
      <c r="A1127" s="51"/>
      <c r="B1127" s="52" t="s">
        <v>92</v>
      </c>
      <c r="C1127" s="53" t="s">
        <v>1416</v>
      </c>
      <c r="D1127" s="54">
        <v>10000</v>
      </c>
      <c r="E1127" s="54">
        <v>8849.56</v>
      </c>
      <c r="F1127" s="59">
        <v>1150.44</v>
      </c>
      <c r="G1127" s="56">
        <f t="shared" si="180"/>
        <v>0.12999968360008901</v>
      </c>
      <c r="H1127" s="57">
        <v>43675</v>
      </c>
      <c r="I1127" s="57">
        <v>43676</v>
      </c>
      <c r="J1127" s="45" t="s">
        <v>16</v>
      </c>
      <c r="K1127" s="60" t="s">
        <v>1338</v>
      </c>
      <c r="L1127" s="60" t="s">
        <v>1339</v>
      </c>
      <c r="M1127" s="62">
        <f t="shared" ca="1" si="181"/>
        <v>553</v>
      </c>
    </row>
    <row r="1128" spans="1:13" s="50" customFormat="1" ht="17.25" hidden="1" customHeight="1">
      <c r="A1128" s="51"/>
      <c r="B1128" s="52" t="s">
        <v>1388</v>
      </c>
      <c r="C1128" s="53" t="s">
        <v>1417</v>
      </c>
      <c r="D1128" s="54">
        <v>11250</v>
      </c>
      <c r="E1128" s="54">
        <v>9955.75</v>
      </c>
      <c r="F1128" s="158">
        <v>1294.25</v>
      </c>
      <c r="G1128" s="56">
        <f t="shared" si="180"/>
        <v>0.130000251111167</v>
      </c>
      <c r="H1128" s="57">
        <v>43654</v>
      </c>
      <c r="I1128" s="57">
        <v>43676</v>
      </c>
      <c r="J1128" s="45" t="s">
        <v>16</v>
      </c>
      <c r="K1128" s="60" t="s">
        <v>1338</v>
      </c>
      <c r="L1128" s="60" t="s">
        <v>1339</v>
      </c>
      <c r="M1128" s="62">
        <f t="shared" ca="1" si="181"/>
        <v>574</v>
      </c>
    </row>
    <row r="1129" spans="1:13" s="50" customFormat="1" ht="17.25" hidden="1" customHeight="1">
      <c r="A1129" s="51"/>
      <c r="B1129" s="52" t="s">
        <v>1388</v>
      </c>
      <c r="C1129" s="53" t="s">
        <v>1418</v>
      </c>
      <c r="D1129" s="54">
        <v>11250</v>
      </c>
      <c r="E1129" s="54">
        <v>9955.75</v>
      </c>
      <c r="F1129" s="158">
        <v>1294.25</v>
      </c>
      <c r="G1129" s="56">
        <f t="shared" si="180"/>
        <v>0.130000251111167</v>
      </c>
      <c r="H1129" s="57">
        <v>43654</v>
      </c>
      <c r="I1129" s="57">
        <v>43676</v>
      </c>
      <c r="J1129" s="45" t="s">
        <v>16</v>
      </c>
      <c r="K1129" s="60" t="s">
        <v>1338</v>
      </c>
      <c r="L1129" s="60" t="s">
        <v>1339</v>
      </c>
      <c r="M1129" s="62">
        <f t="shared" ca="1" si="181"/>
        <v>574</v>
      </c>
    </row>
    <row r="1130" spans="1:13" s="50" customFormat="1" ht="17.25" hidden="1" customHeight="1">
      <c r="A1130" s="51"/>
      <c r="B1130" s="52" t="s">
        <v>1388</v>
      </c>
      <c r="C1130" s="53" t="s">
        <v>1419</v>
      </c>
      <c r="D1130" s="54">
        <v>11250</v>
      </c>
      <c r="E1130" s="54">
        <v>9955.75</v>
      </c>
      <c r="F1130" s="158">
        <v>1294.25</v>
      </c>
      <c r="G1130" s="56">
        <f t="shared" si="180"/>
        <v>0.130000251111167</v>
      </c>
      <c r="H1130" s="57">
        <v>43654</v>
      </c>
      <c r="I1130" s="57">
        <v>43676</v>
      </c>
      <c r="J1130" s="45" t="s">
        <v>16</v>
      </c>
      <c r="K1130" s="60" t="s">
        <v>1338</v>
      </c>
      <c r="L1130" s="60" t="s">
        <v>1339</v>
      </c>
      <c r="M1130" s="62">
        <f t="shared" ca="1" si="181"/>
        <v>574</v>
      </c>
    </row>
    <row r="1131" spans="1:13" s="50" customFormat="1" ht="17.25" hidden="1" customHeight="1">
      <c r="A1131" s="51"/>
      <c r="B1131" s="52" t="s">
        <v>1388</v>
      </c>
      <c r="C1131" s="53" t="s">
        <v>1420</v>
      </c>
      <c r="D1131" s="54">
        <v>11250</v>
      </c>
      <c r="E1131" s="54">
        <v>9955.75</v>
      </c>
      <c r="F1131" s="158">
        <v>1294.25</v>
      </c>
      <c r="G1131" s="56">
        <f t="shared" si="180"/>
        <v>0.130000251111167</v>
      </c>
      <c r="H1131" s="57">
        <v>43654</v>
      </c>
      <c r="I1131" s="57">
        <v>43676</v>
      </c>
      <c r="J1131" s="45" t="s">
        <v>16</v>
      </c>
      <c r="K1131" s="60" t="s">
        <v>1338</v>
      </c>
      <c r="L1131" s="60" t="s">
        <v>1339</v>
      </c>
      <c r="M1131" s="62">
        <f t="shared" ca="1" si="181"/>
        <v>574</v>
      </c>
    </row>
    <row r="1132" spans="1:13" s="50" customFormat="1" ht="17.25" hidden="1" customHeight="1">
      <c r="A1132" s="51"/>
      <c r="B1132" s="52" t="s">
        <v>1388</v>
      </c>
      <c r="C1132" s="53" t="s">
        <v>1421</v>
      </c>
      <c r="D1132" s="54">
        <v>11250</v>
      </c>
      <c r="E1132" s="54">
        <v>9955.75</v>
      </c>
      <c r="F1132" s="158">
        <v>1294.25</v>
      </c>
      <c r="G1132" s="56">
        <f t="shared" si="180"/>
        <v>0.130000251111167</v>
      </c>
      <c r="H1132" s="57">
        <v>43654</v>
      </c>
      <c r="I1132" s="57">
        <v>43676</v>
      </c>
      <c r="J1132" s="45" t="s">
        <v>16</v>
      </c>
      <c r="K1132" s="60" t="s">
        <v>1338</v>
      </c>
      <c r="L1132" s="60" t="s">
        <v>1339</v>
      </c>
      <c r="M1132" s="62">
        <f t="shared" ca="1" si="181"/>
        <v>574</v>
      </c>
    </row>
    <row r="1133" spans="1:13" s="50" customFormat="1" ht="17.25" hidden="1" customHeight="1">
      <c r="A1133" s="51"/>
      <c r="B1133" s="52" t="s">
        <v>1388</v>
      </c>
      <c r="C1133" s="53" t="s">
        <v>1422</v>
      </c>
      <c r="D1133" s="54">
        <v>11250</v>
      </c>
      <c r="E1133" s="54">
        <v>9955.75</v>
      </c>
      <c r="F1133" s="158">
        <v>1294.25</v>
      </c>
      <c r="G1133" s="56">
        <f t="shared" si="180"/>
        <v>0.130000251111167</v>
      </c>
      <c r="H1133" s="57">
        <v>43654</v>
      </c>
      <c r="I1133" s="57">
        <v>43676</v>
      </c>
      <c r="J1133" s="45" t="s">
        <v>16</v>
      </c>
      <c r="K1133" s="60" t="s">
        <v>1338</v>
      </c>
      <c r="L1133" s="60" t="s">
        <v>1339</v>
      </c>
      <c r="M1133" s="62">
        <f t="shared" ca="1" si="181"/>
        <v>574</v>
      </c>
    </row>
    <row r="1134" spans="1:13" s="50" customFormat="1" ht="17.25" hidden="1" customHeight="1">
      <c r="A1134" s="51"/>
      <c r="B1134" s="52" t="s">
        <v>474</v>
      </c>
      <c r="C1134" s="53" t="s">
        <v>1423</v>
      </c>
      <c r="D1134" s="54">
        <v>7405.2</v>
      </c>
      <c r="E1134" s="54">
        <v>6553.27</v>
      </c>
      <c r="F1134" s="59">
        <v>851.93</v>
      </c>
      <c r="G1134" s="56">
        <f t="shared" si="180"/>
        <v>0.13000074771831499</v>
      </c>
      <c r="H1134" s="57">
        <v>43663</v>
      </c>
      <c r="I1134" s="57">
        <v>43676</v>
      </c>
      <c r="J1134" s="45" t="s">
        <v>16</v>
      </c>
      <c r="K1134" s="60" t="s">
        <v>1338</v>
      </c>
      <c r="L1134" s="60" t="s">
        <v>1339</v>
      </c>
      <c r="M1134" s="62">
        <f t="shared" ca="1" si="181"/>
        <v>565</v>
      </c>
    </row>
    <row r="1135" spans="1:13" s="50" customFormat="1" ht="17.25" hidden="1" customHeight="1">
      <c r="A1135" s="51"/>
      <c r="B1135" s="52" t="s">
        <v>921</v>
      </c>
      <c r="C1135" s="53" t="s">
        <v>1424</v>
      </c>
      <c r="D1135" s="54">
        <v>90000</v>
      </c>
      <c r="E1135" s="54">
        <v>84905.66</v>
      </c>
      <c r="F1135" s="59">
        <v>5094.34</v>
      </c>
      <c r="G1135" s="56">
        <f t="shared" si="180"/>
        <v>6.0000004711111103E-2</v>
      </c>
      <c r="H1135" s="57">
        <v>43622</v>
      </c>
      <c r="I1135" s="57">
        <v>43676</v>
      </c>
      <c r="J1135" s="45" t="s">
        <v>16</v>
      </c>
      <c r="K1135" s="60" t="s">
        <v>1341</v>
      </c>
      <c r="L1135" s="60" t="s">
        <v>1342</v>
      </c>
      <c r="M1135" s="62">
        <f t="shared" ca="1" si="181"/>
        <v>606</v>
      </c>
    </row>
    <row r="1136" spans="1:13" s="50" customFormat="1" ht="17.25" hidden="1" customHeight="1">
      <c r="A1136" s="51"/>
      <c r="B1136" s="52" t="s">
        <v>1425</v>
      </c>
      <c r="C1136" s="53" t="s">
        <v>1426</v>
      </c>
      <c r="D1136" s="54">
        <v>957</v>
      </c>
      <c r="E1136" s="54">
        <v>902.83</v>
      </c>
      <c r="F1136" s="59">
        <v>54.17</v>
      </c>
      <c r="G1136" s="56">
        <f t="shared" si="180"/>
        <v>6.0000221525647102E-2</v>
      </c>
      <c r="H1136" s="57">
        <v>43665</v>
      </c>
      <c r="I1136" s="57">
        <v>43676</v>
      </c>
      <c r="J1136" s="45" t="s">
        <v>16</v>
      </c>
      <c r="K1136" s="60" t="s">
        <v>1341</v>
      </c>
      <c r="L1136" s="60" t="s">
        <v>1342</v>
      </c>
      <c r="M1136" s="62">
        <f t="shared" ca="1" si="181"/>
        <v>563</v>
      </c>
    </row>
    <row r="1137" spans="1:13" s="50" customFormat="1" ht="17.25" hidden="1" customHeight="1">
      <c r="A1137" s="51"/>
      <c r="B1137" s="52" t="s">
        <v>1427</v>
      </c>
      <c r="C1137" s="53" t="s">
        <v>1428</v>
      </c>
      <c r="D1137" s="54">
        <v>456</v>
      </c>
      <c r="E1137" s="54">
        <v>430.19</v>
      </c>
      <c r="F1137" s="59">
        <v>25.81</v>
      </c>
      <c r="G1137" s="56">
        <f t="shared" si="180"/>
        <v>5.9996745624026598E-2</v>
      </c>
      <c r="H1137" s="57">
        <v>43667</v>
      </c>
      <c r="I1137" s="57">
        <v>43676</v>
      </c>
      <c r="J1137" s="45" t="s">
        <v>16</v>
      </c>
      <c r="K1137" s="60" t="s">
        <v>1341</v>
      </c>
      <c r="L1137" s="60" t="s">
        <v>1342</v>
      </c>
      <c r="M1137" s="62">
        <f t="shared" ca="1" si="181"/>
        <v>561</v>
      </c>
    </row>
    <row r="1138" spans="1:13" s="50" customFormat="1" ht="17.25" hidden="1" customHeight="1">
      <c r="A1138" s="51"/>
      <c r="B1138" s="52" t="s">
        <v>325</v>
      </c>
      <c r="C1138" s="53" t="s">
        <v>1429</v>
      </c>
      <c r="D1138" s="54">
        <v>1228370.8600000001</v>
      </c>
      <c r="E1138" s="54">
        <v>1126945.74</v>
      </c>
      <c r="F1138" s="59">
        <v>101425.12</v>
      </c>
      <c r="G1138" s="56">
        <f t="shared" si="180"/>
        <v>9.0000003017004199E-2</v>
      </c>
      <c r="H1138" s="57">
        <v>43655</v>
      </c>
      <c r="I1138" s="57">
        <v>43676</v>
      </c>
      <c r="J1138" s="45" t="s">
        <v>16</v>
      </c>
      <c r="K1138" s="60" t="s">
        <v>1338</v>
      </c>
      <c r="L1138" s="60" t="s">
        <v>1339</v>
      </c>
      <c r="M1138" s="62">
        <f t="shared" ca="1" si="181"/>
        <v>573</v>
      </c>
    </row>
    <row r="1139" spans="1:13" s="50" customFormat="1" ht="17.25" hidden="1" customHeight="1">
      <c r="A1139" s="51"/>
      <c r="B1139" s="52" t="s">
        <v>325</v>
      </c>
      <c r="C1139" s="53" t="s">
        <v>1430</v>
      </c>
      <c r="D1139" s="54">
        <v>2869164</v>
      </c>
      <c r="E1139" s="54">
        <v>2632260.5499999998</v>
      </c>
      <c r="F1139" s="59">
        <v>236903.45</v>
      </c>
      <c r="G1139" s="56">
        <f t="shared" si="180"/>
        <v>9.0000000189950802E-2</v>
      </c>
      <c r="H1139" s="57">
        <v>43661</v>
      </c>
      <c r="I1139" s="57">
        <v>43676</v>
      </c>
      <c r="J1139" s="45" t="s">
        <v>16</v>
      </c>
      <c r="K1139" s="60" t="s">
        <v>1341</v>
      </c>
      <c r="L1139" s="60" t="s">
        <v>1342</v>
      </c>
      <c r="M1139" s="62">
        <f t="shared" ca="1" si="181"/>
        <v>567</v>
      </c>
    </row>
    <row r="1140" spans="1:13" s="50" customFormat="1" ht="17.25" hidden="1" customHeight="1">
      <c r="A1140" s="51"/>
      <c r="B1140" s="52" t="s">
        <v>1431</v>
      </c>
      <c r="C1140" s="53" t="s">
        <v>1432</v>
      </c>
      <c r="D1140" s="54">
        <v>58302.16</v>
      </c>
      <c r="E1140" s="54">
        <v>51594.84</v>
      </c>
      <c r="F1140" s="59">
        <v>6707.32</v>
      </c>
      <c r="G1140" s="56">
        <f t="shared" si="180"/>
        <v>0.129999821687595</v>
      </c>
      <c r="H1140" s="57">
        <v>43662</v>
      </c>
      <c r="I1140" s="57">
        <v>43676</v>
      </c>
      <c r="J1140" s="45" t="s">
        <v>16</v>
      </c>
      <c r="K1140" s="60" t="s">
        <v>1338</v>
      </c>
      <c r="L1140" s="60" t="s">
        <v>1339</v>
      </c>
      <c r="M1140" s="62">
        <f t="shared" ca="1" si="181"/>
        <v>566</v>
      </c>
    </row>
    <row r="1141" spans="1:13" s="50" customFormat="1" ht="17.25" hidden="1" customHeight="1">
      <c r="A1141" s="51"/>
      <c r="B1141" s="52" t="s">
        <v>51</v>
      </c>
      <c r="C1141" s="53" t="s">
        <v>1433</v>
      </c>
      <c r="D1141" s="54">
        <v>30958.61</v>
      </c>
      <c r="E1141" s="54">
        <v>27397</v>
      </c>
      <c r="F1141" s="59">
        <v>3561.61</v>
      </c>
      <c r="G1141" s="56">
        <f t="shared" si="180"/>
        <v>0.13</v>
      </c>
      <c r="H1141" s="57">
        <v>43676</v>
      </c>
      <c r="I1141" s="57">
        <v>43676</v>
      </c>
      <c r="J1141" s="45" t="s">
        <v>16</v>
      </c>
      <c r="K1141" s="60" t="s">
        <v>1338</v>
      </c>
      <c r="L1141" s="60" t="s">
        <v>1339</v>
      </c>
      <c r="M1141" s="62">
        <f t="shared" ca="1" si="181"/>
        <v>552</v>
      </c>
    </row>
    <row r="1142" spans="1:13" s="50" customFormat="1" ht="17.25" hidden="1" customHeight="1">
      <c r="A1142" s="51"/>
      <c r="B1142" s="52" t="s">
        <v>51</v>
      </c>
      <c r="C1142" s="53" t="s">
        <v>1434</v>
      </c>
      <c r="D1142" s="54">
        <v>33216.410000000003</v>
      </c>
      <c r="E1142" s="54">
        <v>29395.05</v>
      </c>
      <c r="F1142" s="59">
        <v>3821.36</v>
      </c>
      <c r="G1142" s="56">
        <f t="shared" si="180"/>
        <v>0.13000011906766601</v>
      </c>
      <c r="H1142" s="57">
        <v>43676</v>
      </c>
      <c r="I1142" s="57">
        <v>43676</v>
      </c>
      <c r="J1142" s="45" t="s">
        <v>16</v>
      </c>
      <c r="K1142" s="60" t="s">
        <v>1338</v>
      </c>
      <c r="L1142" s="60" t="s">
        <v>1339</v>
      </c>
      <c r="M1142" s="62">
        <f t="shared" ca="1" si="181"/>
        <v>552</v>
      </c>
    </row>
    <row r="1143" spans="1:13" s="50" customFormat="1" ht="17.25" hidden="1" customHeight="1">
      <c r="A1143" s="51"/>
      <c r="B1143" s="52" t="s">
        <v>925</v>
      </c>
      <c r="C1143" s="53" t="s">
        <v>1435</v>
      </c>
      <c r="D1143" s="54">
        <v>1000000</v>
      </c>
      <c r="E1143" s="54">
        <v>917431.19</v>
      </c>
      <c r="F1143" s="59">
        <v>82568.81</v>
      </c>
      <c r="G1143" s="56">
        <f t="shared" si="180"/>
        <v>9.0000003161E-2</v>
      </c>
      <c r="H1143" s="57">
        <v>43663</v>
      </c>
      <c r="I1143" s="57">
        <v>43690</v>
      </c>
      <c r="J1143" s="45" t="s">
        <v>16</v>
      </c>
      <c r="K1143" s="60" t="s">
        <v>1341</v>
      </c>
      <c r="L1143" s="60" t="s">
        <v>1342</v>
      </c>
      <c r="M1143" s="62">
        <f t="shared" ca="1" si="181"/>
        <v>565</v>
      </c>
    </row>
    <row r="1144" spans="1:13" s="50" customFormat="1" ht="17.25" hidden="1" customHeight="1">
      <c r="A1144" s="51"/>
      <c r="B1144" s="52" t="s">
        <v>925</v>
      </c>
      <c r="C1144" s="53" t="s">
        <v>1436</v>
      </c>
      <c r="D1144" s="54">
        <v>1000000</v>
      </c>
      <c r="E1144" s="54">
        <v>917431.19</v>
      </c>
      <c r="F1144" s="59">
        <v>82568.81</v>
      </c>
      <c r="G1144" s="56">
        <f t="shared" si="180"/>
        <v>9.0000003161E-2</v>
      </c>
      <c r="H1144" s="57">
        <v>43663</v>
      </c>
      <c r="I1144" s="57">
        <v>43690</v>
      </c>
      <c r="J1144" s="45" t="s">
        <v>16</v>
      </c>
      <c r="K1144" s="60" t="s">
        <v>1341</v>
      </c>
      <c r="L1144" s="60" t="s">
        <v>1342</v>
      </c>
      <c r="M1144" s="62">
        <f t="shared" ca="1" si="181"/>
        <v>565</v>
      </c>
    </row>
    <row r="1145" spans="1:13" s="50" customFormat="1" ht="17.25" hidden="1" customHeight="1">
      <c r="A1145" s="51"/>
      <c r="B1145" s="52" t="s">
        <v>925</v>
      </c>
      <c r="C1145" s="53" t="s">
        <v>1437</v>
      </c>
      <c r="D1145" s="54">
        <v>695100</v>
      </c>
      <c r="E1145" s="54">
        <v>637706.42000000004</v>
      </c>
      <c r="F1145" s="59">
        <v>57393.58</v>
      </c>
      <c r="G1145" s="56">
        <f t="shared" si="180"/>
        <v>9.0000003449863294E-2</v>
      </c>
      <c r="H1145" s="57">
        <v>43663</v>
      </c>
      <c r="I1145" s="57">
        <v>43690</v>
      </c>
      <c r="J1145" s="45" t="s">
        <v>16</v>
      </c>
      <c r="K1145" s="60" t="s">
        <v>1341</v>
      </c>
      <c r="L1145" s="60" t="s">
        <v>1342</v>
      </c>
      <c r="M1145" s="62">
        <f t="shared" ca="1" si="181"/>
        <v>565</v>
      </c>
    </row>
    <row r="1146" spans="1:13" s="50" customFormat="1" ht="17.25" hidden="1" customHeight="1">
      <c r="A1146" s="51"/>
      <c r="B1146" s="52" t="s">
        <v>925</v>
      </c>
      <c r="C1146" s="53" t="s">
        <v>1438</v>
      </c>
      <c r="D1146" s="54">
        <v>1000000</v>
      </c>
      <c r="E1146" s="54">
        <v>917431.19</v>
      </c>
      <c r="F1146" s="59">
        <v>82568.81</v>
      </c>
      <c r="G1146" s="56">
        <f t="shared" si="180"/>
        <v>9.0000003161E-2</v>
      </c>
      <c r="H1146" s="57">
        <v>43663</v>
      </c>
      <c r="I1146" s="57">
        <v>43690</v>
      </c>
      <c r="J1146" s="45" t="s">
        <v>16</v>
      </c>
      <c r="K1146" s="60" t="s">
        <v>1341</v>
      </c>
      <c r="L1146" s="60" t="s">
        <v>1342</v>
      </c>
      <c r="M1146" s="62">
        <f t="shared" ca="1" si="181"/>
        <v>565</v>
      </c>
    </row>
    <row r="1147" spans="1:13" s="50" customFormat="1" ht="17.25" hidden="1" customHeight="1">
      <c r="A1147" s="51"/>
      <c r="B1147" s="52" t="s">
        <v>325</v>
      </c>
      <c r="C1147" s="53" t="s">
        <v>1439</v>
      </c>
      <c r="D1147" s="54">
        <v>2191342.15</v>
      </c>
      <c r="E1147" s="54">
        <v>2010405.64</v>
      </c>
      <c r="F1147" s="59">
        <v>180936.51</v>
      </c>
      <c r="G1147" s="56">
        <f t="shared" si="180"/>
        <v>9.0000001193788898E-2</v>
      </c>
      <c r="H1147" s="57">
        <v>43675</v>
      </c>
      <c r="I1147" s="57">
        <v>43690</v>
      </c>
      <c r="J1147" s="45" t="s">
        <v>16</v>
      </c>
      <c r="K1147" s="60" t="s">
        <v>1341</v>
      </c>
      <c r="L1147" s="60" t="s">
        <v>1342</v>
      </c>
      <c r="M1147" s="62">
        <f t="shared" ca="1" si="181"/>
        <v>553</v>
      </c>
    </row>
    <row r="1148" spans="1:13" s="50" customFormat="1" ht="17.25" hidden="1" customHeight="1">
      <c r="A1148" s="51"/>
      <c r="B1148" s="52" t="s">
        <v>325</v>
      </c>
      <c r="C1148" s="53" t="s">
        <v>1440</v>
      </c>
      <c r="D1148" s="54">
        <v>1993015.17</v>
      </c>
      <c r="E1148" s="54">
        <v>1828454.28</v>
      </c>
      <c r="F1148" s="59">
        <v>164560.89000000001</v>
      </c>
      <c r="G1148" s="56">
        <f t="shared" si="180"/>
        <v>9.0000002625168204E-2</v>
      </c>
      <c r="H1148" s="57">
        <v>43675</v>
      </c>
      <c r="I1148" s="57">
        <v>43690</v>
      </c>
      <c r="J1148" s="45" t="s">
        <v>16</v>
      </c>
      <c r="K1148" s="60" t="s">
        <v>1441</v>
      </c>
      <c r="L1148" s="60" t="s">
        <v>1442</v>
      </c>
      <c r="M1148" s="62">
        <f t="shared" ca="1" si="181"/>
        <v>553</v>
      </c>
    </row>
    <row r="1149" spans="1:13" s="50" customFormat="1" ht="17.25" hidden="1" customHeight="1">
      <c r="A1149" s="51"/>
      <c r="B1149" s="52" t="s">
        <v>325</v>
      </c>
      <c r="C1149" s="53" t="s">
        <v>1443</v>
      </c>
      <c r="D1149" s="54">
        <v>1003339.91</v>
      </c>
      <c r="E1149" s="54">
        <v>920495.33</v>
      </c>
      <c r="F1149" s="59">
        <v>82844.58</v>
      </c>
      <c r="G1149" s="56">
        <f t="shared" si="180"/>
        <v>9.0000000325911503E-2</v>
      </c>
      <c r="H1149" s="57">
        <v>43670</v>
      </c>
      <c r="I1149" s="57">
        <v>43690</v>
      </c>
      <c r="J1149" s="45" t="s">
        <v>16</v>
      </c>
      <c r="K1149" s="60" t="s">
        <v>1441</v>
      </c>
      <c r="L1149" s="60" t="s">
        <v>1442</v>
      </c>
      <c r="M1149" s="62">
        <f t="shared" ca="1" si="181"/>
        <v>558</v>
      </c>
    </row>
    <row r="1150" spans="1:13" s="50" customFormat="1" ht="17.25" hidden="1" customHeight="1">
      <c r="A1150" s="51"/>
      <c r="B1150" s="52" t="s">
        <v>239</v>
      </c>
      <c r="C1150" s="53" t="s">
        <v>1444</v>
      </c>
      <c r="D1150" s="54">
        <v>163.47</v>
      </c>
      <c r="E1150" s="54">
        <v>144.66</v>
      </c>
      <c r="F1150" s="59">
        <v>18.809999999999999</v>
      </c>
      <c r="G1150" s="56">
        <f t="shared" si="180"/>
        <v>0.130029033596018</v>
      </c>
      <c r="H1150" s="57">
        <v>43673</v>
      </c>
      <c r="I1150" s="57">
        <v>43690</v>
      </c>
      <c r="J1150" s="45" t="s">
        <v>16</v>
      </c>
      <c r="K1150" s="60" t="s">
        <v>1341</v>
      </c>
      <c r="L1150" s="60" t="s">
        <v>1342</v>
      </c>
      <c r="M1150" s="62">
        <f t="shared" ca="1" si="181"/>
        <v>555</v>
      </c>
    </row>
    <row r="1151" spans="1:13" s="50" customFormat="1" ht="17.25" hidden="1" customHeight="1">
      <c r="A1151" s="51"/>
      <c r="B1151" s="52" t="s">
        <v>239</v>
      </c>
      <c r="C1151" s="53" t="s">
        <v>1445</v>
      </c>
      <c r="D1151" s="54">
        <v>29.9</v>
      </c>
      <c r="E1151" s="54">
        <v>26.46</v>
      </c>
      <c r="F1151" s="59">
        <v>3.44</v>
      </c>
      <c r="G1151" s="56">
        <f t="shared" si="180"/>
        <v>0.13000755857898699</v>
      </c>
      <c r="H1151" s="57">
        <v>43676</v>
      </c>
      <c r="I1151" s="57">
        <v>43690</v>
      </c>
      <c r="J1151" s="45" t="s">
        <v>16</v>
      </c>
      <c r="K1151" s="60" t="s">
        <v>1341</v>
      </c>
      <c r="L1151" s="60" t="s">
        <v>1342</v>
      </c>
      <c r="M1151" s="62">
        <f t="shared" ca="1" si="181"/>
        <v>552</v>
      </c>
    </row>
    <row r="1152" spans="1:13" s="50" customFormat="1" ht="17.25" hidden="1" customHeight="1">
      <c r="A1152" s="51"/>
      <c r="B1152" s="52" t="s">
        <v>374</v>
      </c>
      <c r="C1152" s="53" t="s">
        <v>1446</v>
      </c>
      <c r="D1152" s="54">
        <v>6451.6</v>
      </c>
      <c r="E1152" s="54">
        <v>6086.42</v>
      </c>
      <c r="F1152" s="59">
        <v>365.18</v>
      </c>
      <c r="G1152" s="56">
        <f t="shared" si="180"/>
        <v>5.99991456389799E-2</v>
      </c>
      <c r="H1152" s="57">
        <v>43691</v>
      </c>
      <c r="I1152" s="57">
        <v>43692</v>
      </c>
      <c r="J1152" s="45" t="s">
        <v>16</v>
      </c>
      <c r="K1152" s="60" t="s">
        <v>1341</v>
      </c>
      <c r="L1152" s="60" t="s">
        <v>1342</v>
      </c>
      <c r="M1152" s="62">
        <f t="shared" ca="1" si="181"/>
        <v>537</v>
      </c>
    </row>
    <row r="1153" spans="1:13" s="50" customFormat="1" ht="17.25" hidden="1" customHeight="1">
      <c r="A1153" s="51"/>
      <c r="B1153" s="52" t="s">
        <v>325</v>
      </c>
      <c r="C1153" s="53" t="s">
        <v>1447</v>
      </c>
      <c r="D1153" s="54">
        <v>206211.6</v>
      </c>
      <c r="E1153" s="54">
        <v>189184.95</v>
      </c>
      <c r="F1153" s="59">
        <v>17026.650000000001</v>
      </c>
      <c r="G1153" s="56">
        <f t="shared" si="180"/>
        <v>9.0000023786247302E-2</v>
      </c>
      <c r="H1153" s="57">
        <v>43691</v>
      </c>
      <c r="I1153" s="57">
        <v>43696</v>
      </c>
      <c r="J1153" s="45" t="s">
        <v>16</v>
      </c>
      <c r="K1153" s="60" t="s">
        <v>1441</v>
      </c>
      <c r="L1153" s="60" t="s">
        <v>1442</v>
      </c>
      <c r="M1153" s="62">
        <f t="shared" ca="1" si="181"/>
        <v>537</v>
      </c>
    </row>
    <row r="1154" spans="1:13" s="50" customFormat="1" ht="17.25" hidden="1" customHeight="1">
      <c r="A1154" s="51"/>
      <c r="B1154" s="52" t="s">
        <v>325</v>
      </c>
      <c r="C1154" s="53" t="s">
        <v>1448</v>
      </c>
      <c r="D1154" s="54">
        <v>1156648.26</v>
      </c>
      <c r="E1154" s="54">
        <v>1061145.19</v>
      </c>
      <c r="F1154" s="59">
        <v>95503.07</v>
      </c>
      <c r="G1154" s="56">
        <f t="shared" si="180"/>
        <v>9.0000002732896503E-2</v>
      </c>
      <c r="H1154" s="57">
        <v>43686</v>
      </c>
      <c r="I1154" s="57">
        <v>43696</v>
      </c>
      <c r="J1154" s="45" t="s">
        <v>16</v>
      </c>
      <c r="K1154" s="60" t="s">
        <v>1441</v>
      </c>
      <c r="L1154" s="60" t="s">
        <v>1442</v>
      </c>
      <c r="M1154" s="62">
        <f t="shared" ca="1" si="181"/>
        <v>542</v>
      </c>
    </row>
    <row r="1155" spans="1:13" s="50" customFormat="1" ht="17.25" hidden="1" customHeight="1">
      <c r="A1155" s="51"/>
      <c r="B1155" s="52" t="s">
        <v>325</v>
      </c>
      <c r="C1155" s="53" t="s">
        <v>1449</v>
      </c>
      <c r="D1155" s="54">
        <v>976744</v>
      </c>
      <c r="E1155" s="54">
        <v>896095.41</v>
      </c>
      <c r="F1155" s="59">
        <v>80648.59</v>
      </c>
      <c r="G1155" s="56">
        <f t="shared" si="180"/>
        <v>9.0000003459452999E-2</v>
      </c>
      <c r="H1155" s="57">
        <v>43691</v>
      </c>
      <c r="I1155" s="57">
        <v>43698</v>
      </c>
      <c r="J1155" s="45" t="s">
        <v>16</v>
      </c>
      <c r="K1155" s="60" t="s">
        <v>1441</v>
      </c>
      <c r="L1155" s="60" t="s">
        <v>1442</v>
      </c>
      <c r="M1155" s="62">
        <f t="shared" ca="1" si="181"/>
        <v>537</v>
      </c>
    </row>
    <row r="1156" spans="1:13" s="50" customFormat="1" ht="17.25" hidden="1" customHeight="1">
      <c r="A1156" s="51"/>
      <c r="B1156" s="52" t="s">
        <v>325</v>
      </c>
      <c r="C1156" s="53" t="s">
        <v>1450</v>
      </c>
      <c r="D1156" s="54">
        <v>600000</v>
      </c>
      <c r="E1156" s="54">
        <v>550458.72</v>
      </c>
      <c r="F1156" s="59">
        <v>49541.279999999999</v>
      </c>
      <c r="G1156" s="56">
        <f t="shared" si="180"/>
        <v>8.9999991280000094E-2</v>
      </c>
      <c r="H1156" s="57">
        <v>43691</v>
      </c>
      <c r="I1156" s="57">
        <v>43698</v>
      </c>
      <c r="J1156" s="45" t="s">
        <v>16</v>
      </c>
      <c r="K1156" s="60" t="s">
        <v>1441</v>
      </c>
      <c r="L1156" s="60" t="s">
        <v>1442</v>
      </c>
      <c r="M1156" s="62">
        <f t="shared" ca="1" si="181"/>
        <v>537</v>
      </c>
    </row>
    <row r="1157" spans="1:13" s="50" customFormat="1" ht="17.25" hidden="1" customHeight="1">
      <c r="A1157" s="51"/>
      <c r="B1157" s="52" t="s">
        <v>325</v>
      </c>
      <c r="C1157" s="53" t="s">
        <v>1451</v>
      </c>
      <c r="D1157" s="54">
        <v>39826.080000000002</v>
      </c>
      <c r="E1157" s="54">
        <v>36537.69</v>
      </c>
      <c r="F1157" s="59">
        <v>3288.39</v>
      </c>
      <c r="G1157" s="56">
        <f t="shared" si="180"/>
        <v>8.9999942525102197E-2</v>
      </c>
      <c r="H1157" s="57">
        <v>43691</v>
      </c>
      <c r="I1157" s="57">
        <v>43698</v>
      </c>
      <c r="J1157" s="45" t="s">
        <v>16</v>
      </c>
      <c r="K1157" s="60" t="s">
        <v>1441</v>
      </c>
      <c r="L1157" s="60" t="s">
        <v>1442</v>
      </c>
      <c r="M1157" s="62">
        <f t="shared" ca="1" si="181"/>
        <v>537</v>
      </c>
    </row>
    <row r="1158" spans="1:13" s="50" customFormat="1" ht="17.25" hidden="1" customHeight="1">
      <c r="A1158" s="51"/>
      <c r="B1158" s="52" t="s">
        <v>325</v>
      </c>
      <c r="C1158" s="53" t="s">
        <v>1452</v>
      </c>
      <c r="D1158" s="54">
        <v>166410.99</v>
      </c>
      <c r="E1158" s="54">
        <v>152670.63</v>
      </c>
      <c r="F1158" s="59">
        <v>13740.36</v>
      </c>
      <c r="G1158" s="56">
        <f t="shared" si="180"/>
        <v>9.0000021615159395E-2</v>
      </c>
      <c r="H1158" s="57">
        <v>43691</v>
      </c>
      <c r="I1158" s="57">
        <v>43698</v>
      </c>
      <c r="J1158" s="45" t="s">
        <v>16</v>
      </c>
      <c r="K1158" s="60" t="s">
        <v>1441</v>
      </c>
      <c r="L1158" s="60" t="s">
        <v>1442</v>
      </c>
      <c r="M1158" s="62">
        <f t="shared" ca="1" si="181"/>
        <v>537</v>
      </c>
    </row>
    <row r="1159" spans="1:13" s="50" customFormat="1" ht="17.25" hidden="1" customHeight="1">
      <c r="A1159" s="51"/>
      <c r="B1159" s="52" t="s">
        <v>925</v>
      </c>
      <c r="C1159" s="53" t="s">
        <v>1453</v>
      </c>
      <c r="D1159" s="54">
        <v>1000000</v>
      </c>
      <c r="E1159" s="54">
        <v>917431.19</v>
      </c>
      <c r="F1159" s="59">
        <v>82568.81</v>
      </c>
      <c r="G1159" s="56">
        <f t="shared" si="180"/>
        <v>9.0000003161E-2</v>
      </c>
      <c r="H1159" s="57">
        <v>43696</v>
      </c>
      <c r="I1159" s="57">
        <v>43698</v>
      </c>
      <c r="J1159" s="45" t="s">
        <v>16</v>
      </c>
      <c r="K1159" s="60" t="s">
        <v>1441</v>
      </c>
      <c r="L1159" s="60" t="s">
        <v>1442</v>
      </c>
      <c r="M1159" s="62">
        <f t="shared" ca="1" si="181"/>
        <v>532</v>
      </c>
    </row>
    <row r="1160" spans="1:13" s="50" customFormat="1" ht="17.25" hidden="1" customHeight="1">
      <c r="A1160" s="51"/>
      <c r="B1160" s="52" t="s">
        <v>925</v>
      </c>
      <c r="C1160" s="53" t="s">
        <v>1454</v>
      </c>
      <c r="D1160" s="54">
        <v>1000000</v>
      </c>
      <c r="E1160" s="54">
        <v>917431.19</v>
      </c>
      <c r="F1160" s="59">
        <v>82568.81</v>
      </c>
      <c r="G1160" s="56">
        <f t="shared" si="180"/>
        <v>9.0000003161E-2</v>
      </c>
      <c r="H1160" s="57">
        <v>43696</v>
      </c>
      <c r="I1160" s="57">
        <v>43698</v>
      </c>
      <c r="J1160" s="45" t="s">
        <v>16</v>
      </c>
      <c r="K1160" s="60" t="s">
        <v>1441</v>
      </c>
      <c r="L1160" s="60" t="s">
        <v>1442</v>
      </c>
      <c r="M1160" s="62">
        <f t="shared" ca="1" si="181"/>
        <v>532</v>
      </c>
    </row>
    <row r="1161" spans="1:13" s="50" customFormat="1" ht="17.25" hidden="1" customHeight="1">
      <c r="A1161" s="51"/>
      <c r="B1161" s="52" t="s">
        <v>925</v>
      </c>
      <c r="C1161" s="53" t="s">
        <v>1455</v>
      </c>
      <c r="D1161" s="54">
        <v>463400</v>
      </c>
      <c r="E1161" s="54">
        <v>425137.61</v>
      </c>
      <c r="F1161" s="59">
        <v>38262.39</v>
      </c>
      <c r="G1161" s="56">
        <f t="shared" si="180"/>
        <v>9.0000011996115806E-2</v>
      </c>
      <c r="H1161" s="57">
        <v>43696</v>
      </c>
      <c r="I1161" s="57">
        <v>43698</v>
      </c>
      <c r="J1161" s="45" t="s">
        <v>16</v>
      </c>
      <c r="K1161" s="60" t="s">
        <v>1441</v>
      </c>
      <c r="L1161" s="60" t="s">
        <v>1442</v>
      </c>
      <c r="M1161" s="62">
        <f t="shared" ca="1" si="181"/>
        <v>532</v>
      </c>
    </row>
    <row r="1162" spans="1:13" s="50" customFormat="1" ht="17.25" hidden="1" customHeight="1">
      <c r="A1162" s="51"/>
      <c r="B1162" s="52" t="s">
        <v>474</v>
      </c>
      <c r="C1162" s="53" t="s">
        <v>1456</v>
      </c>
      <c r="D1162" s="54">
        <v>9056.4</v>
      </c>
      <c r="E1162" s="54">
        <v>8014.51</v>
      </c>
      <c r="F1162" s="59">
        <v>1041.8900000000001</v>
      </c>
      <c r="G1162" s="56">
        <f t="shared" si="180"/>
        <v>0.13000046166265899</v>
      </c>
      <c r="H1162" s="57">
        <v>43698</v>
      </c>
      <c r="I1162" s="57">
        <v>43698</v>
      </c>
      <c r="J1162" s="45" t="s">
        <v>16</v>
      </c>
      <c r="K1162" s="60" t="s">
        <v>1341</v>
      </c>
      <c r="L1162" s="60" t="s">
        <v>1342</v>
      </c>
      <c r="M1162" s="62">
        <f t="shared" ca="1" si="181"/>
        <v>530</v>
      </c>
    </row>
    <row r="1163" spans="1:13" s="50" customFormat="1" ht="17.25" hidden="1" customHeight="1">
      <c r="A1163" s="51"/>
      <c r="B1163" s="52" t="s">
        <v>1457</v>
      </c>
      <c r="C1163" s="53" t="s">
        <v>1458</v>
      </c>
      <c r="D1163" s="54">
        <v>3348</v>
      </c>
      <c r="E1163" s="54">
        <v>2962.83</v>
      </c>
      <c r="F1163" s="158">
        <v>385.17</v>
      </c>
      <c r="G1163" s="56">
        <f t="shared" si="180"/>
        <v>0.130000708781807</v>
      </c>
      <c r="H1163" s="57">
        <v>43690</v>
      </c>
      <c r="I1163" s="57">
        <v>43698</v>
      </c>
      <c r="J1163" s="45" t="s">
        <v>16</v>
      </c>
      <c r="K1163" s="60" t="s">
        <v>1341</v>
      </c>
      <c r="L1163" s="60" t="s">
        <v>1342</v>
      </c>
      <c r="M1163" s="62">
        <f t="shared" ca="1" si="181"/>
        <v>538</v>
      </c>
    </row>
    <row r="1164" spans="1:13" s="50" customFormat="1" ht="17.25" hidden="1" customHeight="1">
      <c r="A1164" s="51"/>
      <c r="B1164" s="52" t="s">
        <v>1459</v>
      </c>
      <c r="C1164" s="53" t="s">
        <v>1460</v>
      </c>
      <c r="D1164" s="54">
        <v>3360</v>
      </c>
      <c r="E1164" s="54">
        <v>2973.45</v>
      </c>
      <c r="F1164" s="158">
        <v>386.55</v>
      </c>
      <c r="G1164" s="56">
        <f t="shared" ref="G1164:G1227" si="182">F1164/E1164</f>
        <v>0.130000504464511</v>
      </c>
      <c r="H1164" s="57">
        <v>43685</v>
      </c>
      <c r="I1164" s="57">
        <v>43704</v>
      </c>
      <c r="J1164" s="45" t="s">
        <v>16</v>
      </c>
      <c r="K1164" s="60" t="s">
        <v>1341</v>
      </c>
      <c r="L1164" s="60" t="s">
        <v>1342</v>
      </c>
      <c r="M1164" s="62">
        <f t="shared" ref="M1164:M1227" ca="1" si="183">DATE(YEAR(NOW()),MONTH(NOW()),DAY(NOW()))-H1164</f>
        <v>543</v>
      </c>
    </row>
    <row r="1165" spans="1:13" s="50" customFormat="1" ht="17.25" hidden="1" customHeight="1">
      <c r="A1165" s="51"/>
      <c r="B1165" s="52" t="s">
        <v>374</v>
      </c>
      <c r="C1165" s="53" t="s">
        <v>1461</v>
      </c>
      <c r="D1165" s="54">
        <v>7096.76</v>
      </c>
      <c r="E1165" s="54">
        <v>6695.06</v>
      </c>
      <c r="F1165" s="158">
        <v>401.7</v>
      </c>
      <c r="G1165" s="56">
        <f t="shared" si="182"/>
        <v>5.9999462290106401E-2</v>
      </c>
      <c r="H1165" s="57">
        <v>43699</v>
      </c>
      <c r="I1165" s="57">
        <v>43704</v>
      </c>
      <c r="J1165" s="45" t="s">
        <v>16</v>
      </c>
      <c r="K1165" s="60" t="s">
        <v>1441</v>
      </c>
      <c r="L1165" s="60" t="s">
        <v>1442</v>
      </c>
      <c r="M1165" s="62">
        <f t="shared" ca="1" si="183"/>
        <v>529</v>
      </c>
    </row>
    <row r="1166" spans="1:13" s="50" customFormat="1" ht="17.25" hidden="1" customHeight="1">
      <c r="A1166" s="51"/>
      <c r="B1166" s="52" t="s">
        <v>239</v>
      </c>
      <c r="C1166" s="53" t="s">
        <v>1462</v>
      </c>
      <c r="D1166" s="54">
        <v>46.53</v>
      </c>
      <c r="E1166" s="54">
        <v>41.17</v>
      </c>
      <c r="F1166" s="59">
        <v>5.36</v>
      </c>
      <c r="G1166" s="56">
        <f t="shared" si="182"/>
        <v>0.13019188729657499</v>
      </c>
      <c r="H1166" s="57">
        <v>43699</v>
      </c>
      <c r="I1166" s="57">
        <v>43707</v>
      </c>
      <c r="J1166" s="45" t="s">
        <v>16</v>
      </c>
      <c r="K1166" s="60" t="s">
        <v>1341</v>
      </c>
      <c r="L1166" s="60" t="s">
        <v>1342</v>
      </c>
      <c r="M1166" s="62">
        <f t="shared" ca="1" si="183"/>
        <v>529</v>
      </c>
    </row>
    <row r="1167" spans="1:13" s="50" customFormat="1" ht="17.25" hidden="1" customHeight="1">
      <c r="A1167" s="51"/>
      <c r="B1167" s="52" t="s">
        <v>239</v>
      </c>
      <c r="C1167" s="53" t="s">
        <v>1463</v>
      </c>
      <c r="D1167" s="54">
        <v>79</v>
      </c>
      <c r="E1167" s="54">
        <v>69.91</v>
      </c>
      <c r="F1167" s="59">
        <v>9.09</v>
      </c>
      <c r="G1167" s="56">
        <f t="shared" si="182"/>
        <v>0.13002431697897299</v>
      </c>
      <c r="H1167" s="57">
        <v>43699</v>
      </c>
      <c r="I1167" s="57">
        <v>43707</v>
      </c>
      <c r="J1167" s="45" t="s">
        <v>16</v>
      </c>
      <c r="K1167" s="60" t="s">
        <v>1341</v>
      </c>
      <c r="L1167" s="60" t="s">
        <v>1342</v>
      </c>
      <c r="M1167" s="62">
        <f t="shared" ca="1" si="183"/>
        <v>529</v>
      </c>
    </row>
    <row r="1168" spans="1:13" s="50" customFormat="1" ht="17.25" hidden="1" customHeight="1">
      <c r="A1168" s="51"/>
      <c r="B1168" s="52" t="s">
        <v>239</v>
      </c>
      <c r="C1168" s="53" t="s">
        <v>1464</v>
      </c>
      <c r="D1168" s="54">
        <v>275</v>
      </c>
      <c r="E1168" s="54">
        <v>243.36</v>
      </c>
      <c r="F1168" s="59">
        <v>31.64</v>
      </c>
      <c r="G1168" s="56">
        <f t="shared" si="182"/>
        <v>0.13001314924391799</v>
      </c>
      <c r="H1168" s="57">
        <v>43703</v>
      </c>
      <c r="I1168" s="57">
        <v>43707</v>
      </c>
      <c r="J1168" s="45" t="s">
        <v>16</v>
      </c>
      <c r="K1168" s="60" t="s">
        <v>1341</v>
      </c>
      <c r="L1168" s="60" t="s">
        <v>1342</v>
      </c>
      <c r="M1168" s="62">
        <f t="shared" ca="1" si="183"/>
        <v>525</v>
      </c>
    </row>
    <row r="1169" spans="1:13" s="50" customFormat="1" ht="17.25" hidden="1" customHeight="1">
      <c r="A1169" s="51"/>
      <c r="B1169" s="52" t="s">
        <v>239</v>
      </c>
      <c r="C1169" s="53" t="s">
        <v>1465</v>
      </c>
      <c r="D1169" s="54">
        <v>688</v>
      </c>
      <c r="E1169" s="54">
        <v>608.85</v>
      </c>
      <c r="F1169" s="59">
        <v>79.150000000000006</v>
      </c>
      <c r="G1169" s="56">
        <f t="shared" si="182"/>
        <v>0.12999917877966699</v>
      </c>
      <c r="H1169" s="57">
        <v>43703</v>
      </c>
      <c r="I1169" s="57">
        <v>43707</v>
      </c>
      <c r="J1169" s="45" t="s">
        <v>16</v>
      </c>
      <c r="K1169" s="60" t="s">
        <v>1341</v>
      </c>
      <c r="L1169" s="60" t="s">
        <v>1342</v>
      </c>
      <c r="M1169" s="62">
        <f t="shared" ca="1" si="183"/>
        <v>525</v>
      </c>
    </row>
    <row r="1170" spans="1:13" s="50" customFormat="1" ht="23.1" hidden="1" customHeight="1">
      <c r="A1170" s="51"/>
      <c r="B1170" s="145" t="s">
        <v>1457</v>
      </c>
      <c r="C1170" s="146" t="s">
        <v>1466</v>
      </c>
      <c r="D1170" s="147">
        <v>3348</v>
      </c>
      <c r="E1170" s="147">
        <v>2962.83</v>
      </c>
      <c r="F1170" s="147">
        <v>385.17</v>
      </c>
      <c r="G1170" s="148">
        <f t="shared" si="182"/>
        <v>0.130000708781807</v>
      </c>
      <c r="H1170" s="149">
        <v>43703</v>
      </c>
      <c r="I1170" s="149">
        <v>43707</v>
      </c>
      <c r="J1170" s="161" t="s">
        <v>1467</v>
      </c>
      <c r="K1170" s="60"/>
      <c r="L1170" s="60"/>
      <c r="M1170" s="62">
        <f t="shared" ca="1" si="183"/>
        <v>525</v>
      </c>
    </row>
    <row r="1171" spans="1:13" s="50" customFormat="1" ht="17.25" hidden="1" customHeight="1">
      <c r="A1171" s="51"/>
      <c r="B1171" s="52" t="s">
        <v>1371</v>
      </c>
      <c r="C1171" s="53" t="s">
        <v>1468</v>
      </c>
      <c r="D1171" s="54">
        <v>6400</v>
      </c>
      <c r="E1171" s="54">
        <v>5663.72</v>
      </c>
      <c r="F1171" s="59">
        <v>736.28</v>
      </c>
      <c r="G1171" s="56">
        <f t="shared" si="182"/>
        <v>0.129999364375358</v>
      </c>
      <c r="H1171" s="57">
        <v>43700</v>
      </c>
      <c r="I1171" s="57">
        <v>43707</v>
      </c>
      <c r="J1171" s="45" t="s">
        <v>16</v>
      </c>
      <c r="K1171" s="60" t="s">
        <v>1441</v>
      </c>
      <c r="L1171" s="60" t="s">
        <v>1442</v>
      </c>
      <c r="M1171" s="62">
        <f t="shared" ca="1" si="183"/>
        <v>528</v>
      </c>
    </row>
    <row r="1172" spans="1:13" s="50" customFormat="1" ht="17.25" hidden="1" customHeight="1">
      <c r="A1172" s="51"/>
      <c r="B1172" s="52" t="s">
        <v>567</v>
      </c>
      <c r="C1172" s="53" t="s">
        <v>1469</v>
      </c>
      <c r="D1172" s="54">
        <v>12600</v>
      </c>
      <c r="E1172" s="54">
        <v>11886.789000000001</v>
      </c>
      <c r="F1172" s="59">
        <v>713.21</v>
      </c>
      <c r="G1172" s="56">
        <f t="shared" si="182"/>
        <v>6.0000223777842802E-2</v>
      </c>
      <c r="H1172" s="57">
        <v>43650</v>
      </c>
      <c r="I1172" s="57">
        <v>43707</v>
      </c>
      <c r="J1172" s="45" t="s">
        <v>16</v>
      </c>
      <c r="K1172" s="60" t="s">
        <v>1441</v>
      </c>
      <c r="L1172" s="60" t="s">
        <v>1442</v>
      </c>
      <c r="M1172" s="62">
        <f t="shared" ca="1" si="183"/>
        <v>578</v>
      </c>
    </row>
    <row r="1173" spans="1:13" s="50" customFormat="1" ht="17.25" hidden="1" customHeight="1">
      <c r="A1173" s="51"/>
      <c r="B1173" s="52" t="s">
        <v>1470</v>
      </c>
      <c r="C1173" s="53" t="s">
        <v>1471</v>
      </c>
      <c r="D1173" s="54">
        <v>56749.11</v>
      </c>
      <c r="E1173" s="54">
        <v>50220.45</v>
      </c>
      <c r="F1173" s="59">
        <v>6528.66</v>
      </c>
      <c r="G1173" s="56">
        <f t="shared" si="182"/>
        <v>0.130000029868311</v>
      </c>
      <c r="H1173" s="57">
        <v>43705</v>
      </c>
      <c r="I1173" s="57">
        <v>43711</v>
      </c>
      <c r="J1173" s="45" t="s">
        <v>16</v>
      </c>
      <c r="K1173" s="60" t="s">
        <v>1441</v>
      </c>
      <c r="L1173" s="60" t="s">
        <v>1442</v>
      </c>
      <c r="M1173" s="62">
        <f t="shared" ca="1" si="183"/>
        <v>523</v>
      </c>
    </row>
    <row r="1174" spans="1:13" s="50" customFormat="1" ht="17.25" hidden="1" customHeight="1">
      <c r="A1174" s="51"/>
      <c r="B1174" s="52" t="s">
        <v>921</v>
      </c>
      <c r="C1174" s="53" t="s">
        <v>1472</v>
      </c>
      <c r="D1174" s="54">
        <v>100000</v>
      </c>
      <c r="E1174" s="54">
        <v>94339.62</v>
      </c>
      <c r="F1174" s="59">
        <v>5660.38</v>
      </c>
      <c r="G1174" s="56">
        <f t="shared" si="182"/>
        <v>6.0000029680000802E-2</v>
      </c>
      <c r="H1174" s="57">
        <v>43634</v>
      </c>
      <c r="I1174" s="57">
        <v>43713</v>
      </c>
      <c r="J1174" s="45" t="s">
        <v>16</v>
      </c>
      <c r="K1174" s="60" t="s">
        <v>1385</v>
      </c>
      <c r="L1174" s="60" t="s">
        <v>1386</v>
      </c>
      <c r="M1174" s="62">
        <f t="shared" ca="1" si="183"/>
        <v>594</v>
      </c>
    </row>
    <row r="1175" spans="1:13" s="50" customFormat="1" ht="17.25" hidden="1" customHeight="1">
      <c r="A1175" s="51"/>
      <c r="B1175" s="52" t="s">
        <v>1473</v>
      </c>
      <c r="C1175" s="53" t="s">
        <v>1474</v>
      </c>
      <c r="D1175" s="54">
        <v>9504</v>
      </c>
      <c r="E1175" s="54">
        <v>8410.6200000000008</v>
      </c>
      <c r="F1175" s="158">
        <v>1093.3800000000001</v>
      </c>
      <c r="G1175" s="56">
        <f t="shared" si="182"/>
        <v>0.12999992866162099</v>
      </c>
      <c r="H1175" s="57">
        <v>43710</v>
      </c>
      <c r="I1175" s="57">
        <v>43713</v>
      </c>
      <c r="J1175" s="45" t="s">
        <v>16</v>
      </c>
      <c r="K1175" s="60" t="s">
        <v>1441</v>
      </c>
      <c r="L1175" s="60" t="s">
        <v>1442</v>
      </c>
      <c r="M1175" s="62">
        <f t="shared" ca="1" si="183"/>
        <v>518</v>
      </c>
    </row>
    <row r="1176" spans="1:13" s="50" customFormat="1" ht="17.25" hidden="1" customHeight="1">
      <c r="A1176" s="51"/>
      <c r="B1176" s="52" t="s">
        <v>374</v>
      </c>
      <c r="C1176" s="53" t="s">
        <v>1475</v>
      </c>
      <c r="D1176" s="54">
        <v>6451.6</v>
      </c>
      <c r="E1176" s="54">
        <v>6086.42</v>
      </c>
      <c r="F1176" s="158">
        <v>365.18</v>
      </c>
      <c r="G1176" s="56">
        <f t="shared" si="182"/>
        <v>5.99991456389799E-2</v>
      </c>
      <c r="H1176" s="57">
        <v>43714</v>
      </c>
      <c r="I1176" s="57">
        <v>43718</v>
      </c>
      <c r="J1176" s="45" t="s">
        <v>16</v>
      </c>
      <c r="K1176" s="60" t="s">
        <v>1441</v>
      </c>
      <c r="L1176" s="60" t="s">
        <v>1442</v>
      </c>
      <c r="M1176" s="62">
        <f t="shared" ca="1" si="183"/>
        <v>514</v>
      </c>
    </row>
    <row r="1177" spans="1:13" s="50" customFormat="1" ht="17.25" hidden="1" customHeight="1">
      <c r="A1177" s="51"/>
      <c r="B1177" s="52" t="s">
        <v>803</v>
      </c>
      <c r="C1177" s="53" t="s">
        <v>1476</v>
      </c>
      <c r="D1177" s="54">
        <v>4674.3999999999996</v>
      </c>
      <c r="E1177" s="54">
        <v>4538.25</v>
      </c>
      <c r="F1177" s="59">
        <v>136.15</v>
      </c>
      <c r="G1177" s="56">
        <f t="shared" si="182"/>
        <v>3.0000550873133899E-2</v>
      </c>
      <c r="H1177" s="57">
        <v>43718</v>
      </c>
      <c r="I1177" s="57">
        <v>43728</v>
      </c>
      <c r="J1177" s="45" t="s">
        <v>16</v>
      </c>
      <c r="K1177" s="60" t="s">
        <v>1385</v>
      </c>
      <c r="L1177" s="60" t="s">
        <v>1386</v>
      </c>
      <c r="M1177" s="62">
        <f t="shared" ca="1" si="183"/>
        <v>510</v>
      </c>
    </row>
    <row r="1178" spans="1:13" s="50" customFormat="1" ht="17.25" hidden="1" customHeight="1">
      <c r="A1178" s="51"/>
      <c r="B1178" s="52" t="s">
        <v>597</v>
      </c>
      <c r="C1178" s="53" t="s">
        <v>1477</v>
      </c>
      <c r="D1178" s="54">
        <v>5400</v>
      </c>
      <c r="E1178" s="54">
        <v>5242.72</v>
      </c>
      <c r="F1178" s="59">
        <v>157.28</v>
      </c>
      <c r="G1178" s="56">
        <f t="shared" si="182"/>
        <v>2.9999694814905199E-2</v>
      </c>
      <c r="H1178" s="57">
        <v>43699</v>
      </c>
      <c r="I1178" s="57">
        <v>43728</v>
      </c>
      <c r="J1178" s="45" t="s">
        <v>16</v>
      </c>
      <c r="K1178" s="60" t="s">
        <v>1385</v>
      </c>
      <c r="L1178" s="60" t="s">
        <v>1386</v>
      </c>
      <c r="M1178" s="62">
        <f t="shared" ca="1" si="183"/>
        <v>529</v>
      </c>
    </row>
    <row r="1179" spans="1:13" s="50" customFormat="1" ht="17.25" hidden="1" customHeight="1">
      <c r="A1179" s="51"/>
      <c r="B1179" s="52" t="s">
        <v>474</v>
      </c>
      <c r="C1179" s="53" t="s">
        <v>1478</v>
      </c>
      <c r="D1179" s="54">
        <v>10447.200000000001</v>
      </c>
      <c r="E1179" s="54">
        <v>9245.31</v>
      </c>
      <c r="F1179" s="59">
        <v>1201.8900000000001</v>
      </c>
      <c r="G1179" s="56">
        <f t="shared" si="182"/>
        <v>0.12999996755111501</v>
      </c>
      <c r="H1179" s="57">
        <v>43720</v>
      </c>
      <c r="I1179" s="57">
        <v>43728</v>
      </c>
      <c r="J1179" s="45" t="s">
        <v>16</v>
      </c>
      <c r="K1179" s="60" t="s">
        <v>1441</v>
      </c>
      <c r="L1179" s="60" t="s">
        <v>1442</v>
      </c>
      <c r="M1179" s="62">
        <f t="shared" ca="1" si="183"/>
        <v>508</v>
      </c>
    </row>
    <row r="1180" spans="1:13" s="50" customFormat="1" ht="17.25" hidden="1" customHeight="1">
      <c r="A1180" s="51"/>
      <c r="B1180" s="52" t="s">
        <v>474</v>
      </c>
      <c r="C1180" s="53" t="s">
        <v>1479</v>
      </c>
      <c r="D1180" s="54">
        <v>6900</v>
      </c>
      <c r="E1180" s="54">
        <v>6563.35</v>
      </c>
      <c r="F1180" s="59">
        <v>336.65</v>
      </c>
      <c r="G1180" s="56">
        <f t="shared" si="182"/>
        <v>5.1292404031477799E-2</v>
      </c>
      <c r="H1180" s="57">
        <v>43720</v>
      </c>
      <c r="I1180" s="57">
        <v>43728</v>
      </c>
      <c r="J1180" s="45" t="s">
        <v>16</v>
      </c>
      <c r="K1180" s="60" t="s">
        <v>1441</v>
      </c>
      <c r="L1180" s="60" t="s">
        <v>1442</v>
      </c>
      <c r="M1180" s="62">
        <f t="shared" ca="1" si="183"/>
        <v>508</v>
      </c>
    </row>
    <row r="1181" spans="1:13" s="50" customFormat="1" ht="17.25" hidden="1" customHeight="1">
      <c r="A1181" s="51"/>
      <c r="B1181" s="52" t="s">
        <v>474</v>
      </c>
      <c r="C1181" s="53" t="s">
        <v>1480</v>
      </c>
      <c r="D1181" s="54">
        <v>740429.49</v>
      </c>
      <c r="E1181" s="54">
        <v>704377.73</v>
      </c>
      <c r="F1181" s="59">
        <v>36051.760000000002</v>
      </c>
      <c r="G1181" s="56">
        <f t="shared" si="182"/>
        <v>5.1182424521002398E-2</v>
      </c>
      <c r="H1181" s="57">
        <v>43720</v>
      </c>
      <c r="I1181" s="57">
        <v>43728</v>
      </c>
      <c r="J1181" s="45" t="s">
        <v>16</v>
      </c>
      <c r="K1181" s="60" t="s">
        <v>1441</v>
      </c>
      <c r="L1181" s="60" t="s">
        <v>1442</v>
      </c>
      <c r="M1181" s="62">
        <f t="shared" ca="1" si="183"/>
        <v>508</v>
      </c>
    </row>
    <row r="1182" spans="1:13" s="50" customFormat="1" ht="17.25" hidden="1" customHeight="1">
      <c r="A1182" s="51"/>
      <c r="B1182" s="52" t="s">
        <v>374</v>
      </c>
      <c r="C1182" s="53" t="s">
        <v>1481</v>
      </c>
      <c r="D1182" s="54">
        <v>6451.6</v>
      </c>
      <c r="E1182" s="54">
        <v>6086.42</v>
      </c>
      <c r="F1182" s="158">
        <v>365.18</v>
      </c>
      <c r="G1182" s="56">
        <f t="shared" si="182"/>
        <v>5.99991456389799E-2</v>
      </c>
      <c r="H1182" s="57">
        <v>43724</v>
      </c>
      <c r="I1182" s="57">
        <v>43728</v>
      </c>
      <c r="J1182" s="45" t="s">
        <v>16</v>
      </c>
      <c r="K1182" s="60" t="s">
        <v>1385</v>
      </c>
      <c r="L1182" s="60" t="s">
        <v>1386</v>
      </c>
      <c r="M1182" s="62">
        <f t="shared" ca="1" si="183"/>
        <v>504</v>
      </c>
    </row>
    <row r="1183" spans="1:13" s="50" customFormat="1" ht="17.25" hidden="1" customHeight="1">
      <c r="A1183" s="51"/>
      <c r="B1183" s="52" t="s">
        <v>325</v>
      </c>
      <c r="C1183" s="53" t="s">
        <v>1482</v>
      </c>
      <c r="D1183" s="54">
        <v>1984051.49</v>
      </c>
      <c r="E1183" s="54">
        <v>1820230.72</v>
      </c>
      <c r="F1183" s="59">
        <v>163820.76999999999</v>
      </c>
      <c r="G1183" s="56">
        <f t="shared" si="182"/>
        <v>9.0000002856780698E-2</v>
      </c>
      <c r="H1183" s="57">
        <v>43724</v>
      </c>
      <c r="I1183" s="57">
        <v>43728</v>
      </c>
      <c r="J1183" s="45" t="s">
        <v>16</v>
      </c>
      <c r="K1183" s="60" t="s">
        <v>1441</v>
      </c>
      <c r="L1183" s="60" t="s">
        <v>1442</v>
      </c>
      <c r="M1183" s="62">
        <f t="shared" ca="1" si="183"/>
        <v>504</v>
      </c>
    </row>
    <row r="1184" spans="1:13" s="50" customFormat="1" ht="17.25" hidden="1" customHeight="1">
      <c r="A1184" s="51"/>
      <c r="B1184" s="52" t="s">
        <v>1483</v>
      </c>
      <c r="C1184" s="53" t="s">
        <v>1484</v>
      </c>
      <c r="D1184" s="54">
        <v>1501</v>
      </c>
      <c r="E1184" s="54">
        <v>1416.04</v>
      </c>
      <c r="F1184" s="158">
        <v>84.96</v>
      </c>
      <c r="G1184" s="56">
        <f t="shared" si="182"/>
        <v>5.99983051326234E-2</v>
      </c>
      <c r="H1184" s="57">
        <v>43732</v>
      </c>
      <c r="I1184" s="57">
        <v>43737</v>
      </c>
      <c r="J1184" s="45" t="s">
        <v>16</v>
      </c>
      <c r="K1184" s="60" t="s">
        <v>1441</v>
      </c>
      <c r="L1184" s="60" t="s">
        <v>1442</v>
      </c>
      <c r="M1184" s="62">
        <f t="shared" ca="1" si="183"/>
        <v>496</v>
      </c>
    </row>
    <row r="1185" spans="1:13" s="50" customFormat="1" ht="17.25" hidden="1" customHeight="1">
      <c r="A1185" s="51"/>
      <c r="B1185" s="52" t="s">
        <v>325</v>
      </c>
      <c r="C1185" s="53" t="s">
        <v>1485</v>
      </c>
      <c r="D1185" s="54">
        <v>404956.89</v>
      </c>
      <c r="E1185" s="54">
        <v>371520.08</v>
      </c>
      <c r="F1185" s="59">
        <v>33436.81</v>
      </c>
      <c r="G1185" s="56">
        <f t="shared" si="182"/>
        <v>9.0000007536604698E-2</v>
      </c>
      <c r="H1185" s="57">
        <v>43727</v>
      </c>
      <c r="I1185" s="57">
        <v>43737</v>
      </c>
      <c r="J1185" s="45" t="s">
        <v>16</v>
      </c>
      <c r="K1185" s="60" t="s">
        <v>1441</v>
      </c>
      <c r="L1185" s="60" t="s">
        <v>1442</v>
      </c>
      <c r="M1185" s="62">
        <f t="shared" ca="1" si="183"/>
        <v>501</v>
      </c>
    </row>
    <row r="1186" spans="1:13" s="50" customFormat="1" ht="17.25" hidden="1" customHeight="1">
      <c r="A1186" s="51"/>
      <c r="B1186" s="52" t="s">
        <v>67</v>
      </c>
      <c r="C1186" s="53" t="s">
        <v>1486</v>
      </c>
      <c r="D1186" s="54">
        <v>20000</v>
      </c>
      <c r="E1186" s="54">
        <v>19417.48</v>
      </c>
      <c r="F1186" s="59">
        <v>582.52</v>
      </c>
      <c r="G1186" s="56">
        <f t="shared" si="182"/>
        <v>2.99997734000499E-2</v>
      </c>
      <c r="H1186" s="57">
        <v>43724</v>
      </c>
      <c r="I1186" s="57">
        <v>43737</v>
      </c>
      <c r="J1186" s="45" t="s">
        <v>16</v>
      </c>
      <c r="K1186" s="60" t="s">
        <v>1385</v>
      </c>
      <c r="L1186" s="60" t="s">
        <v>1386</v>
      </c>
      <c r="M1186" s="62">
        <f t="shared" ca="1" si="183"/>
        <v>504</v>
      </c>
    </row>
    <row r="1187" spans="1:13" s="50" customFormat="1" ht="17.25" hidden="1" customHeight="1">
      <c r="A1187" s="51"/>
      <c r="B1187" s="52" t="s">
        <v>67</v>
      </c>
      <c r="C1187" s="53" t="s">
        <v>1487</v>
      </c>
      <c r="D1187" s="54">
        <v>90000</v>
      </c>
      <c r="E1187" s="54">
        <v>87378.64</v>
      </c>
      <c r="F1187" s="59">
        <v>2621.36</v>
      </c>
      <c r="G1187" s="56">
        <f t="shared" si="182"/>
        <v>3.0000009155555601E-2</v>
      </c>
      <c r="H1187" s="57">
        <v>43724</v>
      </c>
      <c r="I1187" s="57">
        <v>43737</v>
      </c>
      <c r="J1187" s="45" t="s">
        <v>16</v>
      </c>
      <c r="K1187" s="60" t="s">
        <v>1385</v>
      </c>
      <c r="L1187" s="60" t="s">
        <v>1386</v>
      </c>
      <c r="M1187" s="62">
        <f t="shared" ca="1" si="183"/>
        <v>504</v>
      </c>
    </row>
    <row r="1188" spans="1:13" s="50" customFormat="1" ht="17.25" hidden="1" customHeight="1">
      <c r="A1188" s="51"/>
      <c r="B1188" s="52" t="s">
        <v>325</v>
      </c>
      <c r="C1188" s="53" t="s">
        <v>1488</v>
      </c>
      <c r="D1188" s="54">
        <v>346641</v>
      </c>
      <c r="E1188" s="54">
        <v>318019.27</v>
      </c>
      <c r="F1188" s="59">
        <v>28621.73</v>
      </c>
      <c r="G1188" s="56">
        <f t="shared" si="182"/>
        <v>8.9999986478806804E-2</v>
      </c>
      <c r="H1188" s="57">
        <v>43699</v>
      </c>
      <c r="I1188" s="57">
        <v>43737</v>
      </c>
      <c r="J1188" s="45" t="s">
        <v>16</v>
      </c>
      <c r="K1188" s="60" t="s">
        <v>1441</v>
      </c>
      <c r="L1188" s="60" t="s">
        <v>1442</v>
      </c>
      <c r="M1188" s="62">
        <f t="shared" ca="1" si="183"/>
        <v>529</v>
      </c>
    </row>
    <row r="1189" spans="1:13" s="50" customFormat="1" ht="17.25" hidden="1" customHeight="1">
      <c r="A1189" s="51"/>
      <c r="B1189" s="52" t="s">
        <v>325</v>
      </c>
      <c r="C1189" s="53" t="s">
        <v>1489</v>
      </c>
      <c r="D1189" s="54">
        <v>375000</v>
      </c>
      <c r="E1189" s="54">
        <v>344036.7</v>
      </c>
      <c r="F1189" s="59">
        <v>30963.3</v>
      </c>
      <c r="G1189" s="56">
        <f t="shared" si="182"/>
        <v>8.9999991280000094E-2</v>
      </c>
      <c r="H1189" s="57">
        <v>43726</v>
      </c>
      <c r="I1189" s="57">
        <v>43737</v>
      </c>
      <c r="J1189" s="45" t="s">
        <v>16</v>
      </c>
      <c r="K1189" s="60" t="s">
        <v>1441</v>
      </c>
      <c r="L1189" s="60" t="s">
        <v>1442</v>
      </c>
      <c r="M1189" s="62">
        <f t="shared" ca="1" si="183"/>
        <v>502</v>
      </c>
    </row>
    <row r="1190" spans="1:13" s="50" customFormat="1" ht="17.25" hidden="1" customHeight="1">
      <c r="A1190" s="51"/>
      <c r="B1190" s="52" t="s">
        <v>325</v>
      </c>
      <c r="C1190" s="53" t="s">
        <v>1490</v>
      </c>
      <c r="D1190" s="54">
        <v>1248734.81</v>
      </c>
      <c r="E1190" s="54">
        <v>1145628.27</v>
      </c>
      <c r="F1190" s="59">
        <v>103106.54</v>
      </c>
      <c r="G1190" s="56">
        <f t="shared" si="182"/>
        <v>8.9999996246601002E-2</v>
      </c>
      <c r="H1190" s="57">
        <v>43728</v>
      </c>
      <c r="I1190" s="57">
        <v>43737</v>
      </c>
      <c r="J1190" s="45" t="s">
        <v>16</v>
      </c>
      <c r="K1190" s="60" t="s">
        <v>1441</v>
      </c>
      <c r="L1190" s="60" t="s">
        <v>1442</v>
      </c>
      <c r="M1190" s="62">
        <f t="shared" ca="1" si="183"/>
        <v>500</v>
      </c>
    </row>
    <row r="1191" spans="1:13" s="50" customFormat="1" ht="17.25" hidden="1" customHeight="1">
      <c r="A1191" s="51"/>
      <c r="B1191" s="52" t="s">
        <v>325</v>
      </c>
      <c r="C1191" s="53" t="s">
        <v>1491</v>
      </c>
      <c r="D1191" s="54">
        <v>564584.93000000005</v>
      </c>
      <c r="E1191" s="54">
        <v>517967.83</v>
      </c>
      <c r="F1191" s="59">
        <v>46617.1</v>
      </c>
      <c r="G1191" s="56">
        <f t="shared" si="182"/>
        <v>8.9999990926077397E-2</v>
      </c>
      <c r="H1191" s="57">
        <v>43670</v>
      </c>
      <c r="I1191" s="57">
        <v>43737</v>
      </c>
      <c r="J1191" s="45" t="s">
        <v>16</v>
      </c>
      <c r="K1191" s="60" t="s">
        <v>1441</v>
      </c>
      <c r="L1191" s="60" t="s">
        <v>1442</v>
      </c>
      <c r="M1191" s="62">
        <f t="shared" ca="1" si="183"/>
        <v>558</v>
      </c>
    </row>
    <row r="1192" spans="1:13" s="50" customFormat="1" ht="17.25" hidden="1" customHeight="1">
      <c r="A1192" s="51"/>
      <c r="B1192" s="52" t="s">
        <v>325</v>
      </c>
      <c r="C1192" s="53" t="s">
        <v>1492</v>
      </c>
      <c r="D1192" s="54">
        <v>1189067.98</v>
      </c>
      <c r="E1192" s="54">
        <v>1090888.06</v>
      </c>
      <c r="F1192" s="59">
        <v>98179.92</v>
      </c>
      <c r="G1192" s="56">
        <f t="shared" si="182"/>
        <v>8.9999995049904594E-2</v>
      </c>
      <c r="H1192" s="57">
        <v>43728</v>
      </c>
      <c r="I1192" s="57">
        <v>43737</v>
      </c>
      <c r="J1192" s="45" t="s">
        <v>16</v>
      </c>
      <c r="K1192" s="60" t="s">
        <v>1441</v>
      </c>
      <c r="L1192" s="60" t="s">
        <v>1442</v>
      </c>
      <c r="M1192" s="62">
        <f t="shared" ca="1" si="183"/>
        <v>500</v>
      </c>
    </row>
    <row r="1193" spans="1:13" s="50" customFormat="1" ht="17.25" hidden="1" customHeight="1">
      <c r="A1193" s="51"/>
      <c r="B1193" s="52" t="s">
        <v>325</v>
      </c>
      <c r="C1193" s="53" t="s">
        <v>1493</v>
      </c>
      <c r="D1193" s="54">
        <v>640000</v>
      </c>
      <c r="E1193" s="54">
        <v>587155.96</v>
      </c>
      <c r="F1193" s="59">
        <v>52844.04</v>
      </c>
      <c r="G1193" s="56">
        <f t="shared" si="182"/>
        <v>9.0000006131250004E-2</v>
      </c>
      <c r="H1193" s="57">
        <v>43728</v>
      </c>
      <c r="I1193" s="57">
        <v>43737</v>
      </c>
      <c r="J1193" s="45" t="s">
        <v>16</v>
      </c>
      <c r="K1193" s="60" t="s">
        <v>1441</v>
      </c>
      <c r="L1193" s="60" t="s">
        <v>1442</v>
      </c>
      <c r="M1193" s="62">
        <f t="shared" ca="1" si="183"/>
        <v>500</v>
      </c>
    </row>
    <row r="1194" spans="1:13" s="50" customFormat="1" ht="17.25" hidden="1" customHeight="1">
      <c r="A1194" s="51"/>
      <c r="B1194" s="52" t="s">
        <v>325</v>
      </c>
      <c r="C1194" s="53" t="s">
        <v>1494</v>
      </c>
      <c r="D1194" s="54">
        <v>2528526.6</v>
      </c>
      <c r="E1194" s="54">
        <v>2319749.17</v>
      </c>
      <c r="F1194" s="59">
        <v>208777.43</v>
      </c>
      <c r="G1194" s="56">
        <f t="shared" si="182"/>
        <v>9.0000002026081105E-2</v>
      </c>
      <c r="H1194" s="57">
        <v>43726</v>
      </c>
      <c r="I1194" s="57">
        <v>43737</v>
      </c>
      <c r="J1194" s="45" t="s">
        <v>16</v>
      </c>
      <c r="K1194" s="60" t="s">
        <v>1441</v>
      </c>
      <c r="L1194" s="60" t="s">
        <v>1442</v>
      </c>
      <c r="M1194" s="62">
        <f t="shared" ca="1" si="183"/>
        <v>502</v>
      </c>
    </row>
    <row r="1195" spans="1:13" s="50" customFormat="1" ht="17.25" hidden="1" customHeight="1">
      <c r="A1195" s="51"/>
      <c r="B1195" s="52" t="s">
        <v>325</v>
      </c>
      <c r="C1195" s="53" t="s">
        <v>1495</v>
      </c>
      <c r="D1195" s="54">
        <v>955818.5</v>
      </c>
      <c r="E1195" s="54">
        <v>876897.71</v>
      </c>
      <c r="F1195" s="59">
        <v>78920.789999999994</v>
      </c>
      <c r="G1195" s="56">
        <f t="shared" si="182"/>
        <v>8.9999995552502904E-2</v>
      </c>
      <c r="H1195" s="57">
        <v>43728</v>
      </c>
      <c r="I1195" s="57">
        <v>43737</v>
      </c>
      <c r="J1195" s="45" t="s">
        <v>16</v>
      </c>
      <c r="K1195" s="60" t="s">
        <v>1441</v>
      </c>
      <c r="L1195" s="60" t="s">
        <v>1442</v>
      </c>
      <c r="M1195" s="62">
        <f t="shared" ca="1" si="183"/>
        <v>500</v>
      </c>
    </row>
    <row r="1196" spans="1:13" s="50" customFormat="1" ht="17.25" hidden="1" customHeight="1">
      <c r="A1196" s="51"/>
      <c r="B1196" s="52" t="s">
        <v>325</v>
      </c>
      <c r="C1196" s="53" t="s">
        <v>1496</v>
      </c>
      <c r="D1196" s="54">
        <v>6749177</v>
      </c>
      <c r="E1196" s="54">
        <v>6191905.5</v>
      </c>
      <c r="F1196" s="59">
        <v>557271.5</v>
      </c>
      <c r="G1196" s="56">
        <f t="shared" si="182"/>
        <v>9.0000000807505906E-2</v>
      </c>
      <c r="H1196" s="57">
        <v>43733</v>
      </c>
      <c r="I1196" s="57">
        <v>43737</v>
      </c>
      <c r="J1196" s="45" t="s">
        <v>16</v>
      </c>
      <c r="K1196" s="60" t="s">
        <v>1228</v>
      </c>
      <c r="L1196" s="60" t="s">
        <v>1229</v>
      </c>
      <c r="M1196" s="62">
        <f t="shared" ca="1" si="183"/>
        <v>495</v>
      </c>
    </row>
    <row r="1197" spans="1:13" s="50" customFormat="1" ht="17.25" hidden="1" customHeight="1">
      <c r="A1197" s="51"/>
      <c r="B1197" s="52" t="s">
        <v>958</v>
      </c>
      <c r="C1197" s="53" t="s">
        <v>1497</v>
      </c>
      <c r="D1197" s="54">
        <v>100154.24000000001</v>
      </c>
      <c r="E1197" s="54">
        <v>88632.07</v>
      </c>
      <c r="F1197" s="59">
        <v>11522.17</v>
      </c>
      <c r="G1197" s="56">
        <f t="shared" si="182"/>
        <v>0.13000001015433801</v>
      </c>
      <c r="H1197" s="57">
        <v>43732</v>
      </c>
      <c r="I1197" s="57">
        <v>43737</v>
      </c>
      <c r="J1197" s="45" t="s">
        <v>16</v>
      </c>
      <c r="K1197" s="60" t="s">
        <v>1228</v>
      </c>
      <c r="L1197" s="60" t="s">
        <v>1229</v>
      </c>
      <c r="M1197" s="62">
        <f t="shared" ca="1" si="183"/>
        <v>496</v>
      </c>
    </row>
    <row r="1198" spans="1:13" s="50" customFormat="1" ht="17.25" hidden="1" customHeight="1">
      <c r="A1198" s="51"/>
      <c r="B1198" s="52" t="s">
        <v>958</v>
      </c>
      <c r="C1198" s="53" t="s">
        <v>1498</v>
      </c>
      <c r="D1198" s="54">
        <v>69516.509999999995</v>
      </c>
      <c r="E1198" s="54">
        <v>61519.03</v>
      </c>
      <c r="F1198" s="59">
        <v>7997.48</v>
      </c>
      <c r="G1198" s="56">
        <f t="shared" si="182"/>
        <v>0.13000009915631</v>
      </c>
      <c r="H1198" s="57">
        <v>43732</v>
      </c>
      <c r="I1198" s="57">
        <v>43737</v>
      </c>
      <c r="J1198" s="45" t="s">
        <v>16</v>
      </c>
      <c r="K1198" s="60" t="s">
        <v>1228</v>
      </c>
      <c r="L1198" s="60" t="s">
        <v>1229</v>
      </c>
      <c r="M1198" s="62">
        <f t="shared" ca="1" si="183"/>
        <v>496</v>
      </c>
    </row>
    <row r="1199" spans="1:13" s="50" customFormat="1" ht="17.25" hidden="1" customHeight="1">
      <c r="A1199" s="51"/>
      <c r="B1199" s="52" t="s">
        <v>958</v>
      </c>
      <c r="C1199" s="53" t="s">
        <v>1499</v>
      </c>
      <c r="D1199" s="54">
        <v>111800.07</v>
      </c>
      <c r="E1199" s="54">
        <v>98938.1</v>
      </c>
      <c r="F1199" s="59">
        <v>12861.97</v>
      </c>
      <c r="G1199" s="56">
        <f t="shared" si="182"/>
        <v>0.13000017182460499</v>
      </c>
      <c r="H1199" s="57">
        <v>43732</v>
      </c>
      <c r="I1199" s="57">
        <v>43737</v>
      </c>
      <c r="J1199" s="45" t="s">
        <v>16</v>
      </c>
      <c r="K1199" s="60" t="s">
        <v>1228</v>
      </c>
      <c r="L1199" s="60" t="s">
        <v>1229</v>
      </c>
      <c r="M1199" s="62">
        <f t="shared" ca="1" si="183"/>
        <v>496</v>
      </c>
    </row>
    <row r="1200" spans="1:13" s="50" customFormat="1" ht="17.25" hidden="1" customHeight="1">
      <c r="A1200" s="51"/>
      <c r="B1200" s="52" t="s">
        <v>958</v>
      </c>
      <c r="C1200" s="53" t="s">
        <v>1500</v>
      </c>
      <c r="D1200" s="54">
        <v>109770.37</v>
      </c>
      <c r="E1200" s="54">
        <v>97141.93</v>
      </c>
      <c r="F1200" s="59">
        <v>12628.44</v>
      </c>
      <c r="G1200" s="56">
        <f t="shared" si="182"/>
        <v>0.129999887793047</v>
      </c>
      <c r="H1200" s="57">
        <v>43732</v>
      </c>
      <c r="I1200" s="57">
        <v>43737</v>
      </c>
      <c r="J1200" s="45" t="s">
        <v>16</v>
      </c>
      <c r="K1200" s="60" t="s">
        <v>1228</v>
      </c>
      <c r="L1200" s="60" t="s">
        <v>1229</v>
      </c>
      <c r="M1200" s="62">
        <f t="shared" ca="1" si="183"/>
        <v>496</v>
      </c>
    </row>
    <row r="1201" spans="1:13" s="50" customFormat="1" ht="17.25" hidden="1" customHeight="1">
      <c r="A1201" s="51"/>
      <c r="B1201" s="52" t="s">
        <v>958</v>
      </c>
      <c r="C1201" s="53" t="s">
        <v>1501</v>
      </c>
      <c r="D1201" s="54">
        <v>106627.91</v>
      </c>
      <c r="E1201" s="54">
        <v>94360.99</v>
      </c>
      <c r="F1201" s="59">
        <v>12266.92</v>
      </c>
      <c r="G1201" s="56">
        <f t="shared" si="182"/>
        <v>0.129999907800883</v>
      </c>
      <c r="H1201" s="57">
        <v>43732</v>
      </c>
      <c r="I1201" s="57">
        <v>43737</v>
      </c>
      <c r="J1201" s="45" t="s">
        <v>16</v>
      </c>
      <c r="K1201" s="60" t="s">
        <v>1228</v>
      </c>
      <c r="L1201" s="60" t="s">
        <v>1229</v>
      </c>
      <c r="M1201" s="62">
        <f t="shared" ca="1" si="183"/>
        <v>496</v>
      </c>
    </row>
    <row r="1202" spans="1:13" s="50" customFormat="1" ht="17.25" hidden="1" customHeight="1">
      <c r="A1202" s="51"/>
      <c r="B1202" s="52" t="s">
        <v>958</v>
      </c>
      <c r="C1202" s="53" t="s">
        <v>1502</v>
      </c>
      <c r="D1202" s="54">
        <v>111819.27</v>
      </c>
      <c r="E1202" s="54">
        <v>98955.11</v>
      </c>
      <c r="F1202" s="59">
        <v>12864.16</v>
      </c>
      <c r="G1202" s="56">
        <f t="shared" si="182"/>
        <v>0.129999956545953</v>
      </c>
      <c r="H1202" s="57">
        <v>43732</v>
      </c>
      <c r="I1202" s="57">
        <v>43737</v>
      </c>
      <c r="J1202" s="45" t="s">
        <v>16</v>
      </c>
      <c r="K1202" s="60" t="s">
        <v>1228</v>
      </c>
      <c r="L1202" s="60" t="s">
        <v>1229</v>
      </c>
      <c r="M1202" s="62">
        <f t="shared" ca="1" si="183"/>
        <v>496</v>
      </c>
    </row>
    <row r="1203" spans="1:13" s="50" customFormat="1" ht="17.25" hidden="1" customHeight="1">
      <c r="A1203" s="51"/>
      <c r="B1203" s="52" t="s">
        <v>958</v>
      </c>
      <c r="C1203" s="53" t="s">
        <v>1503</v>
      </c>
      <c r="D1203" s="54">
        <v>102126.27</v>
      </c>
      <c r="E1203" s="54">
        <v>90377.23</v>
      </c>
      <c r="F1203" s="59">
        <v>11749.04</v>
      </c>
      <c r="G1203" s="56">
        <f t="shared" si="182"/>
        <v>0.130000001106473</v>
      </c>
      <c r="H1203" s="57">
        <v>43732</v>
      </c>
      <c r="I1203" s="57">
        <v>43737</v>
      </c>
      <c r="J1203" s="45" t="s">
        <v>16</v>
      </c>
      <c r="K1203" s="60" t="s">
        <v>1228</v>
      </c>
      <c r="L1203" s="60" t="s">
        <v>1229</v>
      </c>
      <c r="M1203" s="62">
        <f t="shared" ca="1" si="183"/>
        <v>496</v>
      </c>
    </row>
    <row r="1204" spans="1:13" s="50" customFormat="1" ht="17.25" hidden="1" customHeight="1">
      <c r="A1204" s="51"/>
      <c r="B1204" s="52" t="s">
        <v>958</v>
      </c>
      <c r="C1204" s="53" t="s">
        <v>1504</v>
      </c>
      <c r="D1204" s="54">
        <v>13377.89</v>
      </c>
      <c r="E1204" s="54">
        <v>11838.84</v>
      </c>
      <c r="F1204" s="59">
        <v>1539.05</v>
      </c>
      <c r="G1204" s="56">
        <f t="shared" si="182"/>
        <v>0.130000067574188</v>
      </c>
      <c r="H1204" s="57">
        <v>43732</v>
      </c>
      <c r="I1204" s="57">
        <v>43737</v>
      </c>
      <c r="J1204" s="45" t="s">
        <v>16</v>
      </c>
      <c r="K1204" s="60" t="s">
        <v>1228</v>
      </c>
      <c r="L1204" s="60" t="s">
        <v>1229</v>
      </c>
      <c r="M1204" s="62">
        <f t="shared" ca="1" si="183"/>
        <v>496</v>
      </c>
    </row>
    <row r="1205" spans="1:13" s="50" customFormat="1" ht="17.25" hidden="1" customHeight="1">
      <c r="A1205" s="51"/>
      <c r="B1205" s="52" t="s">
        <v>51</v>
      </c>
      <c r="C1205" s="53" t="s">
        <v>1505</v>
      </c>
      <c r="D1205" s="54">
        <v>28755.24</v>
      </c>
      <c r="E1205" s="54">
        <v>25447.119999999999</v>
      </c>
      <c r="F1205" s="59">
        <v>3308.12</v>
      </c>
      <c r="G1205" s="56">
        <f t="shared" si="182"/>
        <v>0.129999779935804</v>
      </c>
      <c r="H1205" s="57">
        <v>43728</v>
      </c>
      <c r="I1205" s="57">
        <v>43738</v>
      </c>
      <c r="J1205" s="45" t="s">
        <v>16</v>
      </c>
      <c r="K1205" s="60" t="s">
        <v>1441</v>
      </c>
      <c r="L1205" s="60" t="s">
        <v>1442</v>
      </c>
      <c r="M1205" s="62">
        <f t="shared" ca="1" si="183"/>
        <v>500</v>
      </c>
    </row>
    <row r="1206" spans="1:13" s="50" customFormat="1" ht="17.25" hidden="1" customHeight="1">
      <c r="A1206" s="51"/>
      <c r="B1206" s="52" t="s">
        <v>51</v>
      </c>
      <c r="C1206" s="53" t="s">
        <v>1506</v>
      </c>
      <c r="D1206" s="54">
        <v>30040.46</v>
      </c>
      <c r="E1206" s="54">
        <v>26584.48</v>
      </c>
      <c r="F1206" s="59">
        <v>3455.98</v>
      </c>
      <c r="G1206" s="56">
        <f t="shared" si="182"/>
        <v>0.12999990972176201</v>
      </c>
      <c r="H1206" s="57">
        <v>43728</v>
      </c>
      <c r="I1206" s="57">
        <v>43738</v>
      </c>
      <c r="J1206" s="45" t="s">
        <v>16</v>
      </c>
      <c r="K1206" s="60" t="s">
        <v>1441</v>
      </c>
      <c r="L1206" s="60" t="s">
        <v>1442</v>
      </c>
      <c r="M1206" s="62">
        <f t="shared" ca="1" si="183"/>
        <v>500</v>
      </c>
    </row>
    <row r="1207" spans="1:13" s="50" customFormat="1" ht="17.25" hidden="1" customHeight="1">
      <c r="A1207" s="51"/>
      <c r="B1207" s="52" t="s">
        <v>239</v>
      </c>
      <c r="C1207" s="53" t="s">
        <v>1507</v>
      </c>
      <c r="D1207" s="54">
        <v>168</v>
      </c>
      <c r="E1207" s="54">
        <v>148.66999999999999</v>
      </c>
      <c r="F1207" s="59">
        <v>19.329999999999998</v>
      </c>
      <c r="G1207" s="56">
        <f t="shared" si="182"/>
        <v>0.130019506289097</v>
      </c>
      <c r="H1207" s="57">
        <v>43718</v>
      </c>
      <c r="I1207" s="57">
        <v>43747</v>
      </c>
      <c r="J1207" s="45" t="s">
        <v>16</v>
      </c>
      <c r="K1207" s="60" t="s">
        <v>1385</v>
      </c>
      <c r="L1207" s="60" t="s">
        <v>1386</v>
      </c>
      <c r="M1207" s="62">
        <f t="shared" ca="1" si="183"/>
        <v>510</v>
      </c>
    </row>
    <row r="1208" spans="1:13" s="50" customFormat="1" ht="17.25" hidden="1" customHeight="1">
      <c r="A1208" s="51"/>
      <c r="B1208" s="52" t="s">
        <v>239</v>
      </c>
      <c r="C1208" s="53" t="s">
        <v>1508</v>
      </c>
      <c r="D1208" s="54">
        <v>51.6</v>
      </c>
      <c r="E1208" s="54">
        <v>45.66</v>
      </c>
      <c r="F1208" s="158">
        <v>5.94</v>
      </c>
      <c r="G1208" s="56">
        <f t="shared" si="182"/>
        <v>0.13009198423127499</v>
      </c>
      <c r="H1208" s="57">
        <v>43725</v>
      </c>
      <c r="I1208" s="57">
        <v>43747</v>
      </c>
      <c r="J1208" s="45" t="s">
        <v>16</v>
      </c>
      <c r="K1208" s="60" t="s">
        <v>1441</v>
      </c>
      <c r="L1208" s="60" t="s">
        <v>1442</v>
      </c>
      <c r="M1208" s="62">
        <f t="shared" ca="1" si="183"/>
        <v>503</v>
      </c>
    </row>
    <row r="1209" spans="1:13" s="50" customFormat="1" ht="17.25" hidden="1" customHeight="1">
      <c r="A1209" s="51"/>
      <c r="B1209" s="52" t="s">
        <v>239</v>
      </c>
      <c r="C1209" s="53" t="s">
        <v>1509</v>
      </c>
      <c r="D1209" s="54">
        <v>988</v>
      </c>
      <c r="E1209" s="54">
        <v>874.34</v>
      </c>
      <c r="F1209" s="59">
        <v>113.66</v>
      </c>
      <c r="G1209" s="56">
        <f t="shared" si="182"/>
        <v>0.12999519637669599</v>
      </c>
      <c r="H1209" s="57">
        <v>43725</v>
      </c>
      <c r="I1209" s="57">
        <v>43747</v>
      </c>
      <c r="J1209" s="45" t="s">
        <v>16</v>
      </c>
      <c r="K1209" s="60" t="s">
        <v>1441</v>
      </c>
      <c r="L1209" s="60" t="s">
        <v>1442</v>
      </c>
      <c r="M1209" s="62">
        <f t="shared" ca="1" si="183"/>
        <v>503</v>
      </c>
    </row>
    <row r="1210" spans="1:13" s="50" customFormat="1" ht="17.25" hidden="1" customHeight="1">
      <c r="A1210" s="51"/>
      <c r="B1210" s="52" t="s">
        <v>239</v>
      </c>
      <c r="C1210" s="53" t="s">
        <v>1510</v>
      </c>
      <c r="D1210" s="54">
        <v>22.9</v>
      </c>
      <c r="E1210" s="54">
        <v>20.27</v>
      </c>
      <c r="F1210" s="59">
        <v>2.63</v>
      </c>
      <c r="G1210" s="56">
        <f t="shared" si="182"/>
        <v>0.129748396645289</v>
      </c>
      <c r="H1210" s="57">
        <v>43725</v>
      </c>
      <c r="I1210" s="57">
        <v>43747</v>
      </c>
      <c r="J1210" s="45" t="s">
        <v>16</v>
      </c>
      <c r="K1210" s="60" t="s">
        <v>1441</v>
      </c>
      <c r="L1210" s="60" t="s">
        <v>1442</v>
      </c>
      <c r="M1210" s="62">
        <f t="shared" ca="1" si="183"/>
        <v>503</v>
      </c>
    </row>
    <row r="1211" spans="1:13" s="50" customFormat="1" ht="17.25" hidden="1" customHeight="1">
      <c r="A1211" s="51"/>
      <c r="B1211" s="52" t="s">
        <v>239</v>
      </c>
      <c r="C1211" s="53" t="s">
        <v>1511</v>
      </c>
      <c r="D1211" s="54">
        <v>115.8</v>
      </c>
      <c r="E1211" s="54">
        <v>102.48</v>
      </c>
      <c r="F1211" s="59">
        <v>13.32</v>
      </c>
      <c r="G1211" s="56">
        <f t="shared" si="182"/>
        <v>0.12997658079625299</v>
      </c>
      <c r="H1211" s="57">
        <v>43725</v>
      </c>
      <c r="I1211" s="57">
        <v>43747</v>
      </c>
      <c r="J1211" s="45" t="s">
        <v>16</v>
      </c>
      <c r="K1211" s="60" t="s">
        <v>1441</v>
      </c>
      <c r="L1211" s="60" t="s">
        <v>1442</v>
      </c>
      <c r="M1211" s="62">
        <f t="shared" ca="1" si="183"/>
        <v>503</v>
      </c>
    </row>
    <row r="1212" spans="1:13" s="50" customFormat="1" ht="17.25" hidden="1" customHeight="1">
      <c r="A1212" s="51"/>
      <c r="B1212" s="52" t="s">
        <v>239</v>
      </c>
      <c r="C1212" s="53" t="s">
        <v>1512</v>
      </c>
      <c r="D1212" s="54">
        <v>693.9</v>
      </c>
      <c r="E1212" s="54">
        <v>614.08000000000004</v>
      </c>
      <c r="F1212" s="59">
        <v>79.819999999999993</v>
      </c>
      <c r="G1212" s="56">
        <f t="shared" si="182"/>
        <v>0.12998306409588301</v>
      </c>
      <c r="H1212" s="57">
        <v>43725</v>
      </c>
      <c r="I1212" s="57">
        <v>43747</v>
      </c>
      <c r="J1212" s="45" t="s">
        <v>16</v>
      </c>
      <c r="K1212" s="60" t="s">
        <v>1441</v>
      </c>
      <c r="L1212" s="60" t="s">
        <v>1442</v>
      </c>
      <c r="M1212" s="62">
        <f t="shared" ca="1" si="183"/>
        <v>503</v>
      </c>
    </row>
    <row r="1213" spans="1:13" s="50" customFormat="1" ht="17.25" hidden="1" customHeight="1">
      <c r="A1213" s="51"/>
      <c r="B1213" s="52" t="s">
        <v>239</v>
      </c>
      <c r="C1213" s="53" t="s">
        <v>1513</v>
      </c>
      <c r="D1213" s="54">
        <v>145</v>
      </c>
      <c r="E1213" s="54">
        <v>128.32</v>
      </c>
      <c r="F1213" s="158">
        <v>16.68</v>
      </c>
      <c r="G1213" s="56">
        <f t="shared" si="182"/>
        <v>0.12998753117206999</v>
      </c>
      <c r="H1213" s="57">
        <v>43725</v>
      </c>
      <c r="I1213" s="57">
        <v>43747</v>
      </c>
      <c r="J1213" s="45" t="s">
        <v>16</v>
      </c>
      <c r="K1213" s="60" t="s">
        <v>1441</v>
      </c>
      <c r="L1213" s="60" t="s">
        <v>1442</v>
      </c>
      <c r="M1213" s="62">
        <f t="shared" ca="1" si="183"/>
        <v>503</v>
      </c>
    </row>
    <row r="1214" spans="1:13" s="50" customFormat="1" ht="17.25" hidden="1" customHeight="1">
      <c r="A1214" s="51"/>
      <c r="B1214" s="52" t="s">
        <v>239</v>
      </c>
      <c r="C1214" s="53" t="s">
        <v>1514</v>
      </c>
      <c r="D1214" s="54">
        <v>1369.91</v>
      </c>
      <c r="E1214" s="54">
        <v>1212.29</v>
      </c>
      <c r="F1214" s="59">
        <v>157.62</v>
      </c>
      <c r="G1214" s="56">
        <f t="shared" si="182"/>
        <v>0.13001839493850501</v>
      </c>
      <c r="H1214" s="57">
        <v>43725</v>
      </c>
      <c r="I1214" s="57">
        <v>43747</v>
      </c>
      <c r="J1214" s="45" t="s">
        <v>16</v>
      </c>
      <c r="K1214" s="60" t="s">
        <v>1441</v>
      </c>
      <c r="L1214" s="60" t="s">
        <v>1442</v>
      </c>
      <c r="M1214" s="62">
        <f t="shared" ca="1" si="183"/>
        <v>503</v>
      </c>
    </row>
    <row r="1215" spans="1:13" s="50" customFormat="1" ht="17.25" hidden="1" customHeight="1">
      <c r="A1215" s="51"/>
      <c r="B1215" s="52" t="s">
        <v>239</v>
      </c>
      <c r="C1215" s="53" t="s">
        <v>1515</v>
      </c>
      <c r="D1215" s="54">
        <v>370.8</v>
      </c>
      <c r="E1215" s="54">
        <v>328.14</v>
      </c>
      <c r="F1215" s="59">
        <v>42.66</v>
      </c>
      <c r="G1215" s="56">
        <f t="shared" si="182"/>
        <v>0.130005485463522</v>
      </c>
      <c r="H1215" s="57">
        <v>43725</v>
      </c>
      <c r="I1215" s="57">
        <v>43747</v>
      </c>
      <c r="J1215" s="45" t="s">
        <v>16</v>
      </c>
      <c r="K1215" s="60" t="s">
        <v>1441</v>
      </c>
      <c r="L1215" s="60" t="s">
        <v>1442</v>
      </c>
      <c r="M1215" s="62">
        <f t="shared" ca="1" si="183"/>
        <v>503</v>
      </c>
    </row>
    <row r="1216" spans="1:13" s="50" customFormat="1" ht="17.25" hidden="1" customHeight="1">
      <c r="A1216" s="51"/>
      <c r="B1216" s="52" t="s">
        <v>1377</v>
      </c>
      <c r="C1216" s="53" t="s">
        <v>1516</v>
      </c>
      <c r="D1216" s="34">
        <v>34000</v>
      </c>
      <c r="E1216" s="54">
        <v>32075.47</v>
      </c>
      <c r="F1216" s="59">
        <v>1924.53</v>
      </c>
      <c r="G1216" s="56">
        <f t="shared" si="182"/>
        <v>6.0000056117649997E-2</v>
      </c>
      <c r="H1216" s="57">
        <v>43718</v>
      </c>
      <c r="I1216" s="57">
        <v>43747</v>
      </c>
      <c r="J1216" s="45" t="s">
        <v>16</v>
      </c>
      <c r="K1216" s="60" t="s">
        <v>1517</v>
      </c>
      <c r="L1216" s="60" t="s">
        <v>1518</v>
      </c>
      <c r="M1216" s="62">
        <f t="shared" ca="1" si="183"/>
        <v>510</v>
      </c>
    </row>
    <row r="1217" spans="1:13" s="50" customFormat="1" ht="17.25" hidden="1" customHeight="1">
      <c r="A1217" s="51"/>
      <c r="B1217" s="52" t="s">
        <v>1377</v>
      </c>
      <c r="C1217" s="53" t="s">
        <v>1519</v>
      </c>
      <c r="D1217" s="34">
        <v>34000</v>
      </c>
      <c r="E1217" s="54">
        <v>32075.47</v>
      </c>
      <c r="F1217" s="59">
        <v>1924.53</v>
      </c>
      <c r="G1217" s="56">
        <f t="shared" si="182"/>
        <v>6.0000056117649997E-2</v>
      </c>
      <c r="H1217" s="57">
        <v>43668</v>
      </c>
      <c r="I1217" s="57">
        <v>43747</v>
      </c>
      <c r="J1217" s="45" t="s">
        <v>16</v>
      </c>
      <c r="K1217" s="60" t="s">
        <v>1517</v>
      </c>
      <c r="L1217" s="60" t="s">
        <v>1518</v>
      </c>
      <c r="M1217" s="62">
        <f t="shared" ca="1" si="183"/>
        <v>560</v>
      </c>
    </row>
    <row r="1218" spans="1:13" s="50" customFormat="1" ht="17.25" hidden="1">
      <c r="A1218" s="51" t="s">
        <v>1128</v>
      </c>
      <c r="B1218" s="145" t="s">
        <v>1377</v>
      </c>
      <c r="C1218" s="146" t="s">
        <v>1520</v>
      </c>
      <c r="D1218" s="147">
        <v>80000</v>
      </c>
      <c r="E1218" s="147">
        <v>75471.7</v>
      </c>
      <c r="F1218" s="147">
        <v>4528.3</v>
      </c>
      <c r="G1218" s="148">
        <f t="shared" si="182"/>
        <v>5.9999973500000699E-2</v>
      </c>
      <c r="H1218" s="149">
        <v>43714</v>
      </c>
      <c r="I1218" s="149">
        <v>43747</v>
      </c>
      <c r="J1218" s="161" t="s">
        <v>1521</v>
      </c>
      <c r="K1218" s="60"/>
      <c r="L1218" s="60"/>
      <c r="M1218" s="62">
        <f t="shared" ca="1" si="183"/>
        <v>514</v>
      </c>
    </row>
    <row r="1219" spans="1:13" s="50" customFormat="1" ht="17.25" hidden="1">
      <c r="A1219" s="51"/>
      <c r="B1219" s="52" t="s">
        <v>537</v>
      </c>
      <c r="C1219" s="53" t="s">
        <v>1522</v>
      </c>
      <c r="D1219" s="54">
        <v>120000</v>
      </c>
      <c r="E1219" s="54">
        <v>113207.55</v>
      </c>
      <c r="F1219" s="59">
        <v>6792.45</v>
      </c>
      <c r="G1219" s="56">
        <f t="shared" si="182"/>
        <v>5.9999973500000699E-2</v>
      </c>
      <c r="H1219" s="57">
        <v>43605</v>
      </c>
      <c r="I1219" s="57">
        <v>43747</v>
      </c>
      <c r="J1219" s="45" t="s">
        <v>16</v>
      </c>
      <c r="K1219" s="60" t="s">
        <v>1228</v>
      </c>
      <c r="L1219" s="60" t="s">
        <v>1229</v>
      </c>
      <c r="M1219" s="62">
        <f t="shared" ca="1" si="183"/>
        <v>623</v>
      </c>
    </row>
    <row r="1220" spans="1:13" s="50" customFormat="1" ht="17.25" hidden="1">
      <c r="A1220" s="51"/>
      <c r="B1220" s="52" t="s">
        <v>374</v>
      </c>
      <c r="C1220" s="53" t="s">
        <v>1523</v>
      </c>
      <c r="D1220" s="54">
        <v>6451.6</v>
      </c>
      <c r="E1220" s="54">
        <v>6086.42</v>
      </c>
      <c r="F1220" s="158">
        <v>365.18</v>
      </c>
      <c r="G1220" s="56">
        <f t="shared" si="182"/>
        <v>5.99991456389799E-2</v>
      </c>
      <c r="H1220" s="57">
        <v>43746</v>
      </c>
      <c r="I1220" s="57">
        <v>43755</v>
      </c>
      <c r="J1220" s="45" t="s">
        <v>16</v>
      </c>
      <c r="K1220" s="60" t="s">
        <v>1385</v>
      </c>
      <c r="L1220" s="60" t="s">
        <v>1386</v>
      </c>
      <c r="M1220" s="62">
        <f t="shared" ca="1" si="183"/>
        <v>482</v>
      </c>
    </row>
    <row r="1221" spans="1:13" s="50" customFormat="1" ht="17.25" hidden="1">
      <c r="A1221" s="51"/>
      <c r="B1221" s="52" t="s">
        <v>1524</v>
      </c>
      <c r="C1221" s="33" t="s">
        <v>1525</v>
      </c>
      <c r="D1221" s="54">
        <v>568</v>
      </c>
      <c r="E1221" s="54">
        <v>535.85</v>
      </c>
      <c r="F1221" s="59">
        <v>32.15</v>
      </c>
      <c r="G1221" s="56">
        <f t="shared" si="182"/>
        <v>5.9998133806102499E-2</v>
      </c>
      <c r="H1221" s="57">
        <v>43736</v>
      </c>
      <c r="I1221" s="57">
        <v>43755</v>
      </c>
      <c r="J1221" s="45" t="s">
        <v>16</v>
      </c>
      <c r="K1221" s="60" t="s">
        <v>1517</v>
      </c>
      <c r="L1221" s="60" t="s">
        <v>1518</v>
      </c>
      <c r="M1221" s="62">
        <f t="shared" ca="1" si="183"/>
        <v>492</v>
      </c>
    </row>
    <row r="1222" spans="1:13" s="50" customFormat="1" ht="17.25" hidden="1" customHeight="1">
      <c r="A1222" s="51"/>
      <c r="B1222" s="52" t="s">
        <v>1524</v>
      </c>
      <c r="C1222" s="33" t="s">
        <v>1526</v>
      </c>
      <c r="D1222" s="54">
        <v>578</v>
      </c>
      <c r="E1222" s="54">
        <v>545.28</v>
      </c>
      <c r="F1222" s="59">
        <v>32.72</v>
      </c>
      <c r="G1222" s="56">
        <f t="shared" si="182"/>
        <v>6.0005868544600903E-2</v>
      </c>
      <c r="H1222" s="57">
        <v>43691</v>
      </c>
      <c r="I1222" s="57">
        <v>43755</v>
      </c>
      <c r="J1222" s="45" t="s">
        <v>16</v>
      </c>
      <c r="K1222" s="60" t="s">
        <v>1228</v>
      </c>
      <c r="L1222" s="60" t="s">
        <v>1229</v>
      </c>
      <c r="M1222" s="62">
        <f t="shared" ca="1" si="183"/>
        <v>537</v>
      </c>
    </row>
    <row r="1223" spans="1:13" s="50" customFormat="1" ht="17.25" hidden="1" customHeight="1">
      <c r="A1223" s="51"/>
      <c r="B1223" s="52" t="s">
        <v>1524</v>
      </c>
      <c r="C1223" s="33" t="s">
        <v>1527</v>
      </c>
      <c r="D1223" s="54">
        <v>646</v>
      </c>
      <c r="E1223" s="54">
        <v>609.42999999999995</v>
      </c>
      <c r="F1223" s="59">
        <v>36.57</v>
      </c>
      <c r="G1223" s="56">
        <f t="shared" si="182"/>
        <v>6.0006891685673497E-2</v>
      </c>
      <c r="H1223" s="57">
        <v>43707</v>
      </c>
      <c r="I1223" s="57">
        <v>43755</v>
      </c>
      <c r="J1223" s="45" t="s">
        <v>16</v>
      </c>
      <c r="K1223" s="60" t="s">
        <v>1228</v>
      </c>
      <c r="L1223" s="60" t="s">
        <v>1229</v>
      </c>
      <c r="M1223" s="62">
        <f t="shared" ca="1" si="183"/>
        <v>521</v>
      </c>
    </row>
    <row r="1224" spans="1:13" s="50" customFormat="1" ht="17.25" hidden="1" customHeight="1">
      <c r="A1224" s="51"/>
      <c r="B1224" s="52" t="s">
        <v>1524</v>
      </c>
      <c r="C1224" s="33" t="s">
        <v>1528</v>
      </c>
      <c r="D1224" s="54">
        <v>646</v>
      </c>
      <c r="E1224" s="54">
        <v>609.42999999999995</v>
      </c>
      <c r="F1224" s="59">
        <v>36.57</v>
      </c>
      <c r="G1224" s="56">
        <f t="shared" si="182"/>
        <v>6.0006891685673497E-2</v>
      </c>
      <c r="H1224" s="57">
        <v>43706</v>
      </c>
      <c r="I1224" s="57">
        <v>43755</v>
      </c>
      <c r="J1224" s="45" t="s">
        <v>16</v>
      </c>
      <c r="K1224" s="60" t="s">
        <v>1228</v>
      </c>
      <c r="L1224" s="60" t="s">
        <v>1229</v>
      </c>
      <c r="M1224" s="62">
        <f t="shared" ca="1" si="183"/>
        <v>522</v>
      </c>
    </row>
    <row r="1225" spans="1:13" s="50" customFormat="1" ht="17.25" hidden="1" customHeight="1">
      <c r="A1225" s="51"/>
      <c r="B1225" s="52" t="s">
        <v>374</v>
      </c>
      <c r="C1225" s="53" t="s">
        <v>1529</v>
      </c>
      <c r="D1225" s="54">
        <v>6666.7</v>
      </c>
      <c r="E1225" s="54">
        <v>6289.34</v>
      </c>
      <c r="F1225" s="158">
        <v>377.36</v>
      </c>
      <c r="G1225" s="56">
        <f t="shared" si="182"/>
        <v>5.99999364003218E-2</v>
      </c>
      <c r="H1225" s="57">
        <v>43754</v>
      </c>
      <c r="I1225" s="57">
        <v>43759</v>
      </c>
      <c r="J1225" s="45" t="s">
        <v>16</v>
      </c>
      <c r="K1225" s="60" t="s">
        <v>1385</v>
      </c>
      <c r="L1225" s="60" t="s">
        <v>1386</v>
      </c>
      <c r="M1225" s="62">
        <f t="shared" ca="1" si="183"/>
        <v>474</v>
      </c>
    </row>
    <row r="1226" spans="1:13" s="50" customFormat="1" ht="17.25" hidden="1" customHeight="1">
      <c r="A1226" s="51"/>
      <c r="B1226" s="52" t="s">
        <v>374</v>
      </c>
      <c r="C1226" s="53" t="s">
        <v>1530</v>
      </c>
      <c r="D1226" s="54">
        <v>8666.7099999999991</v>
      </c>
      <c r="E1226" s="54">
        <v>8176.14</v>
      </c>
      <c r="F1226" s="158">
        <v>490.57</v>
      </c>
      <c r="G1226" s="56">
        <f t="shared" si="182"/>
        <v>6.0000195691365402E-2</v>
      </c>
      <c r="H1226" s="57">
        <v>43754</v>
      </c>
      <c r="I1226" s="57">
        <v>43759</v>
      </c>
      <c r="J1226" s="45" t="s">
        <v>16</v>
      </c>
      <c r="K1226" s="60" t="s">
        <v>1385</v>
      </c>
      <c r="L1226" s="60" t="s">
        <v>1386</v>
      </c>
      <c r="M1226" s="62">
        <f t="shared" ca="1" si="183"/>
        <v>474</v>
      </c>
    </row>
    <row r="1227" spans="1:13" s="50" customFormat="1" ht="17.25" hidden="1" customHeight="1">
      <c r="A1227" s="51"/>
      <c r="B1227" s="52" t="s">
        <v>374</v>
      </c>
      <c r="C1227" s="53" t="s">
        <v>1531</v>
      </c>
      <c r="D1227" s="54">
        <v>7290.36</v>
      </c>
      <c r="E1227" s="54">
        <v>6877.7</v>
      </c>
      <c r="F1227" s="158">
        <v>412.66</v>
      </c>
      <c r="G1227" s="56">
        <f t="shared" si="182"/>
        <v>5.9999709205112203E-2</v>
      </c>
      <c r="H1227" s="57">
        <v>43754</v>
      </c>
      <c r="I1227" s="57">
        <v>43759</v>
      </c>
      <c r="J1227" s="45" t="s">
        <v>16</v>
      </c>
      <c r="K1227" s="60" t="s">
        <v>1385</v>
      </c>
      <c r="L1227" s="60" t="s">
        <v>1386</v>
      </c>
      <c r="M1227" s="62">
        <f t="shared" ca="1" si="183"/>
        <v>474</v>
      </c>
    </row>
    <row r="1228" spans="1:13" s="50" customFormat="1" ht="17.25" hidden="1" customHeight="1">
      <c r="A1228" s="51"/>
      <c r="B1228" s="52" t="s">
        <v>325</v>
      </c>
      <c r="C1228" s="53" t="s">
        <v>1532</v>
      </c>
      <c r="D1228" s="54">
        <v>393300</v>
      </c>
      <c r="E1228" s="54">
        <v>360825.69</v>
      </c>
      <c r="F1228" s="59">
        <v>32474.31</v>
      </c>
      <c r="G1228" s="56">
        <f t="shared" ref="G1228:G1321" si="184">F1228/E1228</f>
        <v>8.9999994180015294E-2</v>
      </c>
      <c r="H1228" s="57">
        <v>43756</v>
      </c>
      <c r="I1228" s="57">
        <v>43760</v>
      </c>
      <c r="J1228" s="45" t="s">
        <v>16</v>
      </c>
      <c r="K1228" s="60" t="s">
        <v>1385</v>
      </c>
      <c r="L1228" s="60" t="s">
        <v>1386</v>
      </c>
      <c r="M1228" s="62">
        <f t="shared" ref="M1228:M1300" ca="1" si="185">DATE(YEAR(NOW()),MONTH(NOW()),DAY(NOW()))-H1228</f>
        <v>472</v>
      </c>
    </row>
    <row r="1229" spans="1:13" s="50" customFormat="1" ht="17.25" hidden="1" customHeight="1">
      <c r="A1229" s="51"/>
      <c r="B1229" s="52" t="s">
        <v>474</v>
      </c>
      <c r="C1229" s="53" t="s">
        <v>1533</v>
      </c>
      <c r="D1229" s="54">
        <v>200</v>
      </c>
      <c r="E1229" s="54">
        <v>188.68</v>
      </c>
      <c r="F1229" s="59">
        <v>11.32</v>
      </c>
      <c r="G1229" s="56">
        <f t="shared" si="184"/>
        <v>5.9995760016959901E-2</v>
      </c>
      <c r="H1229" s="57">
        <v>43760</v>
      </c>
      <c r="I1229" s="57">
        <v>43760</v>
      </c>
      <c r="J1229" s="45" t="s">
        <v>16</v>
      </c>
      <c r="K1229" s="60" t="s">
        <v>1385</v>
      </c>
      <c r="L1229" s="60" t="s">
        <v>1386</v>
      </c>
      <c r="M1229" s="62">
        <f t="shared" ca="1" si="185"/>
        <v>468</v>
      </c>
    </row>
    <row r="1230" spans="1:13" s="50" customFormat="1" ht="17.25" hidden="1" customHeight="1">
      <c r="A1230" s="51"/>
      <c r="B1230" s="52" t="s">
        <v>474</v>
      </c>
      <c r="C1230" s="53" t="s">
        <v>1534</v>
      </c>
      <c r="D1230" s="54">
        <v>7174</v>
      </c>
      <c r="E1230" s="54">
        <v>6349.38</v>
      </c>
      <c r="F1230" s="59">
        <v>825.42</v>
      </c>
      <c r="G1230" s="56">
        <f t="shared" si="184"/>
        <v>0.13000009449741501</v>
      </c>
      <c r="H1230" s="57">
        <v>43760</v>
      </c>
      <c r="I1230" s="57">
        <v>43760</v>
      </c>
      <c r="J1230" s="45" t="s">
        <v>16</v>
      </c>
      <c r="K1230" s="60" t="s">
        <v>1385</v>
      </c>
      <c r="L1230" s="60" t="s">
        <v>1386</v>
      </c>
      <c r="M1230" s="62">
        <f t="shared" ca="1" si="185"/>
        <v>468</v>
      </c>
    </row>
    <row r="1231" spans="1:13" s="50" customFormat="1" ht="17.25" hidden="1" customHeight="1">
      <c r="A1231" s="51"/>
      <c r="B1231" s="52" t="s">
        <v>958</v>
      </c>
      <c r="C1231" s="53" t="s">
        <v>1535</v>
      </c>
      <c r="D1231" s="54">
        <v>43640</v>
      </c>
      <c r="E1231" s="54">
        <v>38619.47</v>
      </c>
      <c r="F1231" s="59">
        <v>5020.53</v>
      </c>
      <c r="G1231" s="56">
        <f t="shared" si="184"/>
        <v>0.129999971516958</v>
      </c>
      <c r="H1231" s="57">
        <v>43755</v>
      </c>
      <c r="I1231" s="57">
        <v>43760</v>
      </c>
      <c r="J1231" s="45" t="s">
        <v>16</v>
      </c>
      <c r="K1231" s="60" t="s">
        <v>1385</v>
      </c>
      <c r="L1231" s="60" t="s">
        <v>1386</v>
      </c>
      <c r="M1231" s="62">
        <f t="shared" ca="1" si="185"/>
        <v>473</v>
      </c>
    </row>
    <row r="1232" spans="1:13" s="50" customFormat="1" ht="17.25" hidden="1" customHeight="1">
      <c r="A1232" s="51"/>
      <c r="B1232" s="52" t="s">
        <v>958</v>
      </c>
      <c r="C1232" s="53" t="s">
        <v>1536</v>
      </c>
      <c r="D1232" s="54">
        <v>91746</v>
      </c>
      <c r="E1232" s="54">
        <v>81191.149999999994</v>
      </c>
      <c r="F1232" s="59">
        <v>10554.85</v>
      </c>
      <c r="G1232" s="56">
        <f t="shared" si="184"/>
        <v>0.13000000615830701</v>
      </c>
      <c r="H1232" s="57">
        <v>43755</v>
      </c>
      <c r="I1232" s="57">
        <v>43760</v>
      </c>
      <c r="J1232" s="45" t="s">
        <v>16</v>
      </c>
      <c r="K1232" s="60" t="s">
        <v>1385</v>
      </c>
      <c r="L1232" s="60" t="s">
        <v>1386</v>
      </c>
      <c r="M1232" s="62">
        <f t="shared" ca="1" si="185"/>
        <v>473</v>
      </c>
    </row>
    <row r="1233" spans="1:13" s="50" customFormat="1" ht="17.25" hidden="1" customHeight="1">
      <c r="A1233" s="51"/>
      <c r="B1233" s="52" t="s">
        <v>325</v>
      </c>
      <c r="C1233" s="53" t="s">
        <v>1537</v>
      </c>
      <c r="D1233" s="54">
        <v>275156.88</v>
      </c>
      <c r="E1233" s="54">
        <v>252437.5</v>
      </c>
      <c r="F1233" s="59">
        <v>22719.38</v>
      </c>
      <c r="G1233" s="56">
        <f t="shared" si="184"/>
        <v>9.0000019806882894E-2</v>
      </c>
      <c r="H1233" s="57">
        <v>43749</v>
      </c>
      <c r="I1233" s="57">
        <v>43760</v>
      </c>
      <c r="J1233" s="45" t="s">
        <v>16</v>
      </c>
      <c r="K1233" s="60" t="s">
        <v>1385</v>
      </c>
      <c r="L1233" s="60" t="s">
        <v>1386</v>
      </c>
      <c r="M1233" s="62">
        <f t="shared" ca="1" si="185"/>
        <v>479</v>
      </c>
    </row>
    <row r="1234" spans="1:13" s="50" customFormat="1" ht="17.25" hidden="1" customHeight="1">
      <c r="A1234" s="51"/>
      <c r="B1234" s="52" t="s">
        <v>1538</v>
      </c>
      <c r="C1234" s="53" t="s">
        <v>1539</v>
      </c>
      <c r="D1234" s="54">
        <v>1000000</v>
      </c>
      <c r="E1234" s="54">
        <v>917431.19</v>
      </c>
      <c r="F1234" s="59">
        <v>82568.81</v>
      </c>
      <c r="G1234" s="56">
        <f t="shared" si="184"/>
        <v>9.0000003161E-2</v>
      </c>
      <c r="H1234" s="57">
        <v>43756</v>
      </c>
      <c r="I1234" s="57">
        <v>43760</v>
      </c>
      <c r="J1234" s="45" t="s">
        <v>16</v>
      </c>
      <c r="K1234" s="60" t="s">
        <v>1228</v>
      </c>
      <c r="L1234" s="60" t="s">
        <v>1229</v>
      </c>
      <c r="M1234" s="62">
        <f t="shared" ca="1" si="185"/>
        <v>472</v>
      </c>
    </row>
    <row r="1235" spans="1:13" s="50" customFormat="1" ht="17.25" hidden="1" customHeight="1">
      <c r="A1235" s="51"/>
      <c r="B1235" s="52" t="s">
        <v>1538</v>
      </c>
      <c r="C1235" s="53" t="s">
        <v>1540</v>
      </c>
      <c r="D1235" s="54">
        <v>28602</v>
      </c>
      <c r="E1235" s="54">
        <v>26240.37</v>
      </c>
      <c r="F1235" s="59">
        <v>2361.63</v>
      </c>
      <c r="G1235" s="56">
        <f t="shared" si="184"/>
        <v>8.9999874239578198E-2</v>
      </c>
      <c r="H1235" s="57">
        <v>43756</v>
      </c>
      <c r="I1235" s="57">
        <v>43760</v>
      </c>
      <c r="J1235" s="45" t="s">
        <v>16</v>
      </c>
      <c r="K1235" s="60" t="s">
        <v>1228</v>
      </c>
      <c r="L1235" s="60" t="s">
        <v>1229</v>
      </c>
      <c r="M1235" s="62">
        <f t="shared" ca="1" si="185"/>
        <v>472</v>
      </c>
    </row>
    <row r="1236" spans="1:13" s="50" customFormat="1" ht="17.25" hidden="1" customHeight="1">
      <c r="A1236" s="51"/>
      <c r="B1236" s="52" t="s">
        <v>1538</v>
      </c>
      <c r="C1236" s="53" t="s">
        <v>1541</v>
      </c>
      <c r="D1236" s="54">
        <v>1000000</v>
      </c>
      <c r="E1236" s="54">
        <v>917431.19</v>
      </c>
      <c r="F1236" s="59">
        <v>82568.81</v>
      </c>
      <c r="G1236" s="56">
        <f t="shared" si="184"/>
        <v>9.0000003161E-2</v>
      </c>
      <c r="H1236" s="57">
        <v>43756</v>
      </c>
      <c r="I1236" s="57">
        <v>43760</v>
      </c>
      <c r="J1236" s="45" t="s">
        <v>16</v>
      </c>
      <c r="K1236" s="60" t="s">
        <v>1228</v>
      </c>
      <c r="L1236" s="60" t="s">
        <v>1229</v>
      </c>
      <c r="M1236" s="62">
        <f t="shared" ca="1" si="185"/>
        <v>472</v>
      </c>
    </row>
    <row r="1237" spans="1:13" s="50" customFormat="1" ht="17.25" hidden="1" customHeight="1">
      <c r="A1237" s="51"/>
      <c r="B1237" s="52" t="s">
        <v>1538</v>
      </c>
      <c r="C1237" s="53" t="s">
        <v>1542</v>
      </c>
      <c r="D1237" s="54">
        <v>1000000</v>
      </c>
      <c r="E1237" s="54">
        <v>917431.19</v>
      </c>
      <c r="F1237" s="59">
        <v>82568.81</v>
      </c>
      <c r="G1237" s="56">
        <f t="shared" si="184"/>
        <v>9.0000003161E-2</v>
      </c>
      <c r="H1237" s="57">
        <v>43756</v>
      </c>
      <c r="I1237" s="57">
        <v>43760</v>
      </c>
      <c r="J1237" s="45" t="s">
        <v>16</v>
      </c>
      <c r="K1237" s="60" t="s">
        <v>1228</v>
      </c>
      <c r="L1237" s="60" t="s">
        <v>1229</v>
      </c>
      <c r="M1237" s="62">
        <f t="shared" ca="1" si="185"/>
        <v>472</v>
      </c>
    </row>
    <row r="1238" spans="1:13" s="50" customFormat="1" ht="17.25" hidden="1" customHeight="1">
      <c r="A1238" s="51"/>
      <c r="B1238" s="52" t="s">
        <v>1538</v>
      </c>
      <c r="C1238" s="53" t="s">
        <v>1543</v>
      </c>
      <c r="D1238" s="54">
        <v>133000</v>
      </c>
      <c r="E1238" s="54">
        <v>122018.35</v>
      </c>
      <c r="F1238" s="59">
        <v>10981.65</v>
      </c>
      <c r="G1238" s="56">
        <f t="shared" si="184"/>
        <v>8.9999987706767107E-2</v>
      </c>
      <c r="H1238" s="57">
        <v>43756</v>
      </c>
      <c r="I1238" s="57">
        <v>43760</v>
      </c>
      <c r="J1238" s="45" t="s">
        <v>16</v>
      </c>
      <c r="K1238" s="60" t="s">
        <v>1228</v>
      </c>
      <c r="L1238" s="60" t="s">
        <v>1229</v>
      </c>
      <c r="M1238" s="62">
        <f t="shared" ca="1" si="185"/>
        <v>472</v>
      </c>
    </row>
    <row r="1239" spans="1:13" s="50" customFormat="1" ht="17.25" hidden="1" customHeight="1">
      <c r="A1239" s="51"/>
      <c r="B1239" s="52" t="s">
        <v>1538</v>
      </c>
      <c r="C1239" s="53" t="s">
        <v>1544</v>
      </c>
      <c r="D1239" s="54">
        <v>1000000</v>
      </c>
      <c r="E1239" s="54">
        <v>917431.19</v>
      </c>
      <c r="F1239" s="59">
        <v>82568.81</v>
      </c>
      <c r="G1239" s="56">
        <f t="shared" si="184"/>
        <v>9.0000003161E-2</v>
      </c>
      <c r="H1239" s="57">
        <v>43756</v>
      </c>
      <c r="I1239" s="57">
        <v>43760</v>
      </c>
      <c r="J1239" s="45" t="s">
        <v>16</v>
      </c>
      <c r="K1239" s="60" t="s">
        <v>1228</v>
      </c>
      <c r="L1239" s="60" t="s">
        <v>1229</v>
      </c>
      <c r="M1239" s="62">
        <f t="shared" ca="1" si="185"/>
        <v>472</v>
      </c>
    </row>
    <row r="1240" spans="1:13" s="50" customFormat="1" ht="17.25" hidden="1" customHeight="1">
      <c r="A1240" s="51"/>
      <c r="B1240" s="52" t="s">
        <v>325</v>
      </c>
      <c r="C1240" s="53" t="s">
        <v>1545</v>
      </c>
      <c r="D1240" s="54">
        <v>1895698.2</v>
      </c>
      <c r="E1240" s="54">
        <v>1739172.66</v>
      </c>
      <c r="F1240" s="59">
        <v>156525.54</v>
      </c>
      <c r="G1240" s="56">
        <f t="shared" si="184"/>
        <v>9.0000000344991601E-2</v>
      </c>
      <c r="H1240" s="57">
        <v>43756</v>
      </c>
      <c r="I1240" s="57">
        <v>43760</v>
      </c>
      <c r="J1240" s="45" t="s">
        <v>16</v>
      </c>
      <c r="K1240" s="60" t="s">
        <v>1228</v>
      </c>
      <c r="L1240" s="60" t="s">
        <v>1229</v>
      </c>
      <c r="M1240" s="62">
        <f t="shared" ca="1" si="185"/>
        <v>472</v>
      </c>
    </row>
    <row r="1241" spans="1:13" s="50" customFormat="1" ht="17.25" hidden="1" customHeight="1">
      <c r="A1241" s="51"/>
      <c r="B1241" s="52" t="s">
        <v>1524</v>
      </c>
      <c r="C1241" s="53" t="s">
        <v>1546</v>
      </c>
      <c r="D1241" s="54">
        <v>674</v>
      </c>
      <c r="E1241" s="54">
        <v>635.85</v>
      </c>
      <c r="F1241" s="59">
        <v>38.15</v>
      </c>
      <c r="G1241" s="56">
        <f t="shared" si="184"/>
        <v>5.9998427302036597E-2</v>
      </c>
      <c r="H1241" s="57">
        <v>43672</v>
      </c>
      <c r="I1241" s="57">
        <v>43767</v>
      </c>
      <c r="J1241" s="45" t="s">
        <v>16</v>
      </c>
      <c r="K1241" s="60" t="s">
        <v>1228</v>
      </c>
      <c r="L1241" s="60" t="s">
        <v>1229</v>
      </c>
      <c r="M1241" s="62">
        <f t="shared" ca="1" si="185"/>
        <v>556</v>
      </c>
    </row>
    <row r="1242" spans="1:13" s="50" customFormat="1" ht="17.25" hidden="1" customHeight="1">
      <c r="A1242" s="51"/>
      <c r="B1242" s="52" t="s">
        <v>1547</v>
      </c>
      <c r="C1242" s="53" t="s">
        <v>1548</v>
      </c>
      <c r="D1242" s="54">
        <v>428</v>
      </c>
      <c r="E1242" s="54">
        <v>403.77</v>
      </c>
      <c r="F1242" s="59">
        <v>24.23</v>
      </c>
      <c r="G1242" s="56">
        <f t="shared" si="184"/>
        <v>6.0009411298511499E-2</v>
      </c>
      <c r="H1242" s="57">
        <v>43760</v>
      </c>
      <c r="I1242" s="57">
        <v>43767</v>
      </c>
      <c r="J1242" s="45" t="s">
        <v>16</v>
      </c>
      <c r="K1242" s="60" t="s">
        <v>1517</v>
      </c>
      <c r="L1242" s="60" t="s">
        <v>1518</v>
      </c>
      <c r="M1242" s="62">
        <f t="shared" ca="1" si="185"/>
        <v>468</v>
      </c>
    </row>
    <row r="1243" spans="1:13" s="50" customFormat="1" ht="17.25" hidden="1" customHeight="1">
      <c r="A1243" s="51"/>
      <c r="B1243" s="52" t="s">
        <v>1547</v>
      </c>
      <c r="C1243" s="53" t="s">
        <v>1549</v>
      </c>
      <c r="D1243" s="54">
        <v>488</v>
      </c>
      <c r="E1243" s="54">
        <v>460.38</v>
      </c>
      <c r="F1243" s="59">
        <v>27.62</v>
      </c>
      <c r="G1243" s="56">
        <f t="shared" si="184"/>
        <v>5.99939180676832E-2</v>
      </c>
      <c r="H1243" s="57">
        <v>43760</v>
      </c>
      <c r="I1243" s="57">
        <v>43767</v>
      </c>
      <c r="J1243" s="45" t="s">
        <v>16</v>
      </c>
      <c r="K1243" s="60" t="s">
        <v>1517</v>
      </c>
      <c r="L1243" s="60" t="s">
        <v>1518</v>
      </c>
      <c r="M1243" s="62">
        <f t="shared" ca="1" si="185"/>
        <v>468</v>
      </c>
    </row>
    <row r="1244" spans="1:13" s="50" customFormat="1" ht="17.25" hidden="1" customHeight="1">
      <c r="A1244" s="51"/>
      <c r="B1244" s="52" t="s">
        <v>1547</v>
      </c>
      <c r="C1244" s="53" t="s">
        <v>1550</v>
      </c>
      <c r="D1244" s="54">
        <v>428</v>
      </c>
      <c r="E1244" s="54">
        <v>403.77</v>
      </c>
      <c r="F1244" s="59">
        <v>24.23</v>
      </c>
      <c r="G1244" s="56">
        <f t="shared" si="184"/>
        <v>6.0009411298511499E-2</v>
      </c>
      <c r="H1244" s="57">
        <v>43760</v>
      </c>
      <c r="I1244" s="57">
        <v>43767</v>
      </c>
      <c r="J1244" s="45" t="s">
        <v>16</v>
      </c>
      <c r="K1244" s="60" t="s">
        <v>1517</v>
      </c>
      <c r="L1244" s="60" t="s">
        <v>1518</v>
      </c>
      <c r="M1244" s="62">
        <f t="shared" ca="1" si="185"/>
        <v>468</v>
      </c>
    </row>
    <row r="1245" spans="1:13" s="50" customFormat="1" ht="17.25" hidden="1" customHeight="1">
      <c r="A1245" s="51"/>
      <c r="B1245" s="52" t="s">
        <v>255</v>
      </c>
      <c r="C1245" s="53" t="s">
        <v>1551</v>
      </c>
      <c r="D1245" s="54">
        <v>4265.9399999999996</v>
      </c>
      <c r="E1245" s="54">
        <v>4024.48</v>
      </c>
      <c r="F1245" s="59">
        <v>241.46</v>
      </c>
      <c r="G1245" s="56">
        <f t="shared" si="184"/>
        <v>5.99978133821015E-2</v>
      </c>
      <c r="H1245" s="57">
        <v>43766</v>
      </c>
      <c r="I1245" s="57">
        <v>43767</v>
      </c>
      <c r="J1245" s="45" t="s">
        <v>16</v>
      </c>
      <c r="K1245" s="60" t="s">
        <v>1228</v>
      </c>
      <c r="L1245" s="60" t="s">
        <v>1229</v>
      </c>
      <c r="M1245" s="62">
        <f t="shared" ca="1" si="185"/>
        <v>462</v>
      </c>
    </row>
    <row r="1246" spans="1:13" s="50" customFormat="1" ht="17.25" hidden="1" customHeight="1">
      <c r="A1246" s="51"/>
      <c r="B1246" s="52" t="s">
        <v>374</v>
      </c>
      <c r="C1246" s="53" t="s">
        <v>1552</v>
      </c>
      <c r="D1246" s="54">
        <v>2000.01</v>
      </c>
      <c r="E1246" s="54">
        <v>1886.8</v>
      </c>
      <c r="F1246" s="158">
        <v>113.21</v>
      </c>
      <c r="G1246" s="56">
        <f t="shared" si="184"/>
        <v>6.0001059995759998E-2</v>
      </c>
      <c r="H1246" s="57">
        <v>43762</v>
      </c>
      <c r="I1246" s="57">
        <v>43767</v>
      </c>
      <c r="J1246" s="45" t="s">
        <v>16</v>
      </c>
      <c r="K1246" s="60" t="s">
        <v>1385</v>
      </c>
      <c r="L1246" s="60" t="s">
        <v>1386</v>
      </c>
      <c r="M1246" s="62">
        <f t="shared" ca="1" si="185"/>
        <v>466</v>
      </c>
    </row>
    <row r="1247" spans="1:13" s="50" customFormat="1" ht="17.25" hidden="1" customHeight="1">
      <c r="A1247" s="51"/>
      <c r="B1247" s="52" t="s">
        <v>474</v>
      </c>
      <c r="C1247" s="53" t="s">
        <v>1553</v>
      </c>
      <c r="D1247" s="54">
        <v>4378.8</v>
      </c>
      <c r="E1247" s="54">
        <v>3875.04</v>
      </c>
      <c r="F1247" s="59">
        <v>503.76</v>
      </c>
      <c r="G1247" s="56">
        <f t="shared" si="184"/>
        <v>0.13000123869689101</v>
      </c>
      <c r="H1247" s="57">
        <v>43770</v>
      </c>
      <c r="I1247" s="57">
        <v>43773</v>
      </c>
      <c r="J1247" s="45" t="s">
        <v>16</v>
      </c>
      <c r="K1247" s="60" t="s">
        <v>1228</v>
      </c>
      <c r="L1247" s="60" t="s">
        <v>1229</v>
      </c>
      <c r="M1247" s="62">
        <f t="shared" ca="1" si="185"/>
        <v>458</v>
      </c>
    </row>
    <row r="1248" spans="1:13" s="50" customFormat="1" ht="17.25" hidden="1" customHeight="1">
      <c r="A1248" s="51"/>
      <c r="B1248" s="52" t="s">
        <v>325</v>
      </c>
      <c r="C1248" s="53" t="s">
        <v>1554</v>
      </c>
      <c r="D1248" s="54">
        <v>126378</v>
      </c>
      <c r="E1248" s="54">
        <v>115943.12</v>
      </c>
      <c r="F1248" s="59">
        <v>10434.879999999999</v>
      </c>
      <c r="G1248" s="56">
        <f t="shared" si="184"/>
        <v>8.9999993100064901E-2</v>
      </c>
      <c r="H1248" s="57">
        <v>43770</v>
      </c>
      <c r="I1248" s="57">
        <v>43776</v>
      </c>
      <c r="J1248" s="45" t="s">
        <v>16</v>
      </c>
      <c r="K1248" s="60" t="s">
        <v>1228</v>
      </c>
      <c r="L1248" s="60" t="s">
        <v>1229</v>
      </c>
      <c r="M1248" s="62">
        <f t="shared" ca="1" si="185"/>
        <v>458</v>
      </c>
    </row>
    <row r="1249" spans="1:13" s="50" customFormat="1" ht="17.25" hidden="1" customHeight="1">
      <c r="A1249" s="51"/>
      <c r="B1249" s="52" t="s">
        <v>567</v>
      </c>
      <c r="C1249" s="53" t="s">
        <v>1555</v>
      </c>
      <c r="D1249" s="54">
        <v>12600</v>
      </c>
      <c r="E1249" s="54">
        <v>11886.79</v>
      </c>
      <c r="F1249" s="59">
        <v>713.21</v>
      </c>
      <c r="G1249" s="56">
        <f t="shared" si="184"/>
        <v>6.0000218730203898E-2</v>
      </c>
      <c r="H1249" s="57">
        <v>43773</v>
      </c>
      <c r="I1249" s="57">
        <v>43776</v>
      </c>
      <c r="J1249" s="45" t="s">
        <v>16</v>
      </c>
      <c r="K1249" s="60" t="s">
        <v>1228</v>
      </c>
      <c r="L1249" s="60" t="s">
        <v>1229</v>
      </c>
      <c r="M1249" s="62">
        <f t="shared" ca="1" si="185"/>
        <v>455</v>
      </c>
    </row>
    <row r="1250" spans="1:13" s="50" customFormat="1" ht="17.25" hidden="1" customHeight="1">
      <c r="A1250" s="51"/>
      <c r="B1250" s="52" t="s">
        <v>51</v>
      </c>
      <c r="C1250" s="53" t="s">
        <v>1556</v>
      </c>
      <c r="D1250" s="54">
        <v>250738.28</v>
      </c>
      <c r="E1250" s="54">
        <v>221892.28</v>
      </c>
      <c r="F1250" s="59">
        <v>28846</v>
      </c>
      <c r="G1250" s="56">
        <f t="shared" si="184"/>
        <v>0.13000001622408899</v>
      </c>
      <c r="H1250" s="57">
        <v>43775</v>
      </c>
      <c r="I1250" s="57">
        <v>43782</v>
      </c>
      <c r="J1250" s="45" t="s">
        <v>16</v>
      </c>
      <c r="K1250" s="60" t="s">
        <v>1228</v>
      </c>
      <c r="L1250" s="60" t="s">
        <v>1229</v>
      </c>
      <c r="M1250" s="62">
        <f t="shared" ca="1" si="185"/>
        <v>453</v>
      </c>
    </row>
    <row r="1251" spans="1:13" s="50" customFormat="1" ht="17.25" hidden="1" customHeight="1">
      <c r="A1251" s="51"/>
      <c r="B1251" s="52" t="s">
        <v>51</v>
      </c>
      <c r="C1251" s="53" t="s">
        <v>1557</v>
      </c>
      <c r="D1251" s="54">
        <v>152409.60000000001</v>
      </c>
      <c r="E1251" s="54">
        <v>134875.75</v>
      </c>
      <c r="F1251" s="59">
        <v>17533.849999999999</v>
      </c>
      <c r="G1251" s="56">
        <f t="shared" si="184"/>
        <v>0.13000001853557799</v>
      </c>
      <c r="H1251" s="57">
        <v>43775</v>
      </c>
      <c r="I1251" s="57">
        <v>43782</v>
      </c>
      <c r="J1251" s="45" t="s">
        <v>16</v>
      </c>
      <c r="K1251" s="60" t="s">
        <v>1228</v>
      </c>
      <c r="L1251" s="60" t="s">
        <v>1229</v>
      </c>
      <c r="M1251" s="62">
        <f t="shared" ca="1" si="185"/>
        <v>453</v>
      </c>
    </row>
    <row r="1252" spans="1:13" s="50" customFormat="1" ht="17.25" hidden="1" customHeight="1">
      <c r="A1252" s="51"/>
      <c r="B1252" s="52" t="s">
        <v>51</v>
      </c>
      <c r="C1252" s="53" t="s">
        <v>1558</v>
      </c>
      <c r="D1252" s="54">
        <v>152409.60000000001</v>
      </c>
      <c r="E1252" s="54">
        <v>134875.75</v>
      </c>
      <c r="F1252" s="59">
        <v>17533.849999999999</v>
      </c>
      <c r="G1252" s="56">
        <f t="shared" si="184"/>
        <v>0.13000001853557799</v>
      </c>
      <c r="H1252" s="57">
        <v>43775</v>
      </c>
      <c r="I1252" s="57">
        <v>43782</v>
      </c>
      <c r="J1252" s="45" t="s">
        <v>16</v>
      </c>
      <c r="K1252" s="60" t="s">
        <v>1228</v>
      </c>
      <c r="L1252" s="60" t="s">
        <v>1229</v>
      </c>
      <c r="M1252" s="62">
        <f t="shared" ca="1" si="185"/>
        <v>453</v>
      </c>
    </row>
    <row r="1253" spans="1:13" s="50" customFormat="1" ht="17.25" hidden="1" customHeight="1">
      <c r="A1253" s="51"/>
      <c r="B1253" s="52" t="s">
        <v>325</v>
      </c>
      <c r="C1253" s="53" t="s">
        <v>1559</v>
      </c>
      <c r="D1253" s="54">
        <v>261793.35</v>
      </c>
      <c r="E1253" s="54">
        <v>240177.39</v>
      </c>
      <c r="F1253" s="59">
        <v>21615.96</v>
      </c>
      <c r="G1253" s="56">
        <f t="shared" si="184"/>
        <v>8.9999978765694794E-2</v>
      </c>
      <c r="H1253" s="57">
        <v>43777</v>
      </c>
      <c r="I1253" s="57">
        <v>43782</v>
      </c>
      <c r="J1253" s="45" t="s">
        <v>16</v>
      </c>
      <c r="K1253" s="60" t="s">
        <v>1228</v>
      </c>
      <c r="L1253" s="60" t="s">
        <v>1229</v>
      </c>
      <c r="M1253" s="62">
        <f t="shared" ca="1" si="185"/>
        <v>451</v>
      </c>
    </row>
    <row r="1254" spans="1:13" s="50" customFormat="1" ht="17.25" hidden="1" customHeight="1">
      <c r="A1254" s="51"/>
      <c r="B1254" s="52" t="s">
        <v>325</v>
      </c>
      <c r="C1254" s="53" t="s">
        <v>1560</v>
      </c>
      <c r="D1254" s="54">
        <v>136329.96</v>
      </c>
      <c r="E1254" s="54">
        <v>125073.36</v>
      </c>
      <c r="F1254" s="59">
        <v>11256.6</v>
      </c>
      <c r="G1254" s="56">
        <f t="shared" si="184"/>
        <v>8.9999980811261496E-2</v>
      </c>
      <c r="H1254" s="57">
        <v>43777</v>
      </c>
      <c r="I1254" s="57">
        <v>43782</v>
      </c>
      <c r="J1254" s="45" t="s">
        <v>16</v>
      </c>
      <c r="K1254" s="60" t="s">
        <v>1228</v>
      </c>
      <c r="L1254" s="60" t="s">
        <v>1229</v>
      </c>
      <c r="M1254" s="62">
        <f t="shared" ca="1" si="185"/>
        <v>451</v>
      </c>
    </row>
    <row r="1255" spans="1:13" s="50" customFormat="1" ht="17.25" hidden="1" customHeight="1">
      <c r="A1255" s="51"/>
      <c r="B1255" s="52" t="s">
        <v>1524</v>
      </c>
      <c r="C1255" s="53" t="s">
        <v>1561</v>
      </c>
      <c r="D1255" s="54">
        <v>700</v>
      </c>
      <c r="E1255" s="54">
        <v>660.38</v>
      </c>
      <c r="F1255" s="59">
        <v>39.619999999999997</v>
      </c>
      <c r="G1255" s="56">
        <f t="shared" si="184"/>
        <v>5.9995760016959901E-2</v>
      </c>
      <c r="H1255" s="57">
        <v>43781</v>
      </c>
      <c r="I1255" s="57">
        <v>43784</v>
      </c>
      <c r="J1255" s="45" t="s">
        <v>16</v>
      </c>
      <c r="K1255" s="60" t="s">
        <v>1517</v>
      </c>
      <c r="L1255" s="60" t="s">
        <v>1518</v>
      </c>
      <c r="M1255" s="62">
        <f t="shared" ca="1" si="185"/>
        <v>447</v>
      </c>
    </row>
    <row r="1256" spans="1:13" s="50" customFormat="1" ht="17.25" hidden="1" customHeight="1">
      <c r="A1256" s="51"/>
      <c r="B1256" s="52" t="s">
        <v>1524</v>
      </c>
      <c r="C1256" s="53" t="s">
        <v>1562</v>
      </c>
      <c r="D1256" s="54">
        <v>700</v>
      </c>
      <c r="E1256" s="54">
        <v>660.38</v>
      </c>
      <c r="F1256" s="59">
        <v>39.619999999999997</v>
      </c>
      <c r="G1256" s="56">
        <f t="shared" si="184"/>
        <v>5.9995760016959901E-2</v>
      </c>
      <c r="H1256" s="57">
        <v>43781</v>
      </c>
      <c r="I1256" s="57">
        <v>43784</v>
      </c>
      <c r="J1256" s="45" t="s">
        <v>16</v>
      </c>
      <c r="K1256" s="60" t="s">
        <v>1517</v>
      </c>
      <c r="L1256" s="60" t="s">
        <v>1518</v>
      </c>
      <c r="M1256" s="62">
        <f t="shared" ca="1" si="185"/>
        <v>447</v>
      </c>
    </row>
    <row r="1257" spans="1:13" s="50" customFormat="1" ht="17.25" hidden="1" customHeight="1">
      <c r="A1257" s="51"/>
      <c r="B1257" s="52" t="s">
        <v>1538</v>
      </c>
      <c r="C1257" s="53" t="s">
        <v>1563</v>
      </c>
      <c r="D1257" s="54">
        <v>129724</v>
      </c>
      <c r="E1257" s="54">
        <v>119012.84</v>
      </c>
      <c r="F1257" s="59">
        <v>10711.16</v>
      </c>
      <c r="G1257" s="56">
        <f t="shared" si="184"/>
        <v>9.0000036970800806E-2</v>
      </c>
      <c r="H1257" s="57">
        <v>43775</v>
      </c>
      <c r="I1257" s="57">
        <v>43784</v>
      </c>
      <c r="J1257" s="45" t="s">
        <v>16</v>
      </c>
      <c r="K1257" s="60" t="s">
        <v>1228</v>
      </c>
      <c r="L1257" s="60" t="s">
        <v>1229</v>
      </c>
      <c r="M1257" s="62">
        <f t="shared" ca="1" si="185"/>
        <v>453</v>
      </c>
    </row>
    <row r="1258" spans="1:13" s="50" customFormat="1" ht="17.25" hidden="1" customHeight="1">
      <c r="A1258" s="51"/>
      <c r="B1258" s="52" t="s">
        <v>1538</v>
      </c>
      <c r="C1258" s="53" t="s">
        <v>1564</v>
      </c>
      <c r="D1258" s="54">
        <v>1000000</v>
      </c>
      <c r="E1258" s="54">
        <v>917431.19</v>
      </c>
      <c r="F1258" s="59">
        <v>82568.81</v>
      </c>
      <c r="G1258" s="56">
        <f t="shared" si="184"/>
        <v>9.0000003161E-2</v>
      </c>
      <c r="H1258" s="57">
        <v>43775</v>
      </c>
      <c r="I1258" s="57">
        <v>43784</v>
      </c>
      <c r="J1258" s="45" t="s">
        <v>16</v>
      </c>
      <c r="K1258" s="60" t="s">
        <v>1228</v>
      </c>
      <c r="L1258" s="60" t="s">
        <v>1229</v>
      </c>
      <c r="M1258" s="62">
        <f t="shared" ca="1" si="185"/>
        <v>453</v>
      </c>
    </row>
    <row r="1259" spans="1:13" s="50" customFormat="1" ht="17.25" hidden="1" customHeight="1">
      <c r="A1259" s="51"/>
      <c r="B1259" s="52" t="s">
        <v>1538</v>
      </c>
      <c r="C1259" s="53" t="s">
        <v>1565</v>
      </c>
      <c r="D1259" s="54">
        <v>1000000</v>
      </c>
      <c r="E1259" s="54">
        <v>917431.19</v>
      </c>
      <c r="F1259" s="59">
        <v>82568.81</v>
      </c>
      <c r="G1259" s="56">
        <f t="shared" si="184"/>
        <v>9.0000003161E-2</v>
      </c>
      <c r="H1259" s="57">
        <v>43775</v>
      </c>
      <c r="I1259" s="57">
        <v>43784</v>
      </c>
      <c r="J1259" s="45" t="s">
        <v>16</v>
      </c>
      <c r="K1259" s="60" t="s">
        <v>1228</v>
      </c>
      <c r="L1259" s="60" t="s">
        <v>1229</v>
      </c>
      <c r="M1259" s="62">
        <f t="shared" ca="1" si="185"/>
        <v>453</v>
      </c>
    </row>
    <row r="1260" spans="1:13" s="50" customFormat="1" ht="17.25" hidden="1" customHeight="1">
      <c r="A1260" s="51"/>
      <c r="B1260" s="52" t="s">
        <v>707</v>
      </c>
      <c r="C1260" s="53" t="s">
        <v>1566</v>
      </c>
      <c r="D1260" s="54">
        <v>1500000</v>
      </c>
      <c r="E1260" s="54">
        <v>1415094.34</v>
      </c>
      <c r="F1260" s="59">
        <v>84905.66</v>
      </c>
      <c r="G1260" s="56">
        <f t="shared" si="184"/>
        <v>5.9999999717333302E-2</v>
      </c>
      <c r="H1260" s="57">
        <v>43608</v>
      </c>
      <c r="I1260" s="57">
        <v>43784</v>
      </c>
      <c r="J1260" s="45" t="s">
        <v>16</v>
      </c>
      <c r="K1260" s="60" t="s">
        <v>1228</v>
      </c>
      <c r="L1260" s="60" t="s">
        <v>1229</v>
      </c>
      <c r="M1260" s="62">
        <f t="shared" ca="1" si="185"/>
        <v>620</v>
      </c>
    </row>
    <row r="1261" spans="1:13" s="50" customFormat="1" ht="17.25" hidden="1" customHeight="1">
      <c r="A1261" s="51"/>
      <c r="B1261" s="52" t="s">
        <v>1567</v>
      </c>
      <c r="C1261" s="53" t="s">
        <v>1568</v>
      </c>
      <c r="D1261" s="54">
        <v>665</v>
      </c>
      <c r="E1261" s="54">
        <v>608.95000000000005</v>
      </c>
      <c r="F1261" s="59">
        <v>56.05</v>
      </c>
      <c r="G1261" s="56">
        <f t="shared" si="184"/>
        <v>9.2043681747269901E-2</v>
      </c>
      <c r="H1261" s="57">
        <v>43783</v>
      </c>
      <c r="I1261" s="57">
        <v>43787</v>
      </c>
      <c r="J1261" s="45" t="s">
        <v>16</v>
      </c>
      <c r="K1261" s="60" t="s">
        <v>1228</v>
      </c>
      <c r="L1261" s="60" t="s">
        <v>1229</v>
      </c>
      <c r="M1261" s="62">
        <f t="shared" ca="1" si="185"/>
        <v>445</v>
      </c>
    </row>
    <row r="1262" spans="1:13" s="50" customFormat="1" ht="17.25" hidden="1">
      <c r="A1262" s="51"/>
      <c r="B1262" s="145" t="s">
        <v>537</v>
      </c>
      <c r="C1262" s="146" t="s">
        <v>1569</v>
      </c>
      <c r="D1262" s="147">
        <v>99000</v>
      </c>
      <c r="E1262" s="147">
        <v>93396.23</v>
      </c>
      <c r="F1262" s="147">
        <v>5603.77</v>
      </c>
      <c r="G1262" s="148">
        <f t="shared" si="184"/>
        <v>5.99999593131329E-2</v>
      </c>
      <c r="H1262" s="149">
        <v>43776</v>
      </c>
      <c r="I1262" s="149">
        <v>43787</v>
      </c>
      <c r="J1262" s="161" t="s">
        <v>1570</v>
      </c>
      <c r="K1262" s="60"/>
      <c r="L1262" s="60"/>
      <c r="M1262" s="62">
        <f t="shared" ca="1" si="185"/>
        <v>452</v>
      </c>
    </row>
    <row r="1263" spans="1:13" s="50" customFormat="1" ht="17.25" hidden="1">
      <c r="A1263" s="51"/>
      <c r="B1263" s="52" t="s">
        <v>325</v>
      </c>
      <c r="C1263" s="53" t="s">
        <v>1571</v>
      </c>
      <c r="D1263" s="54">
        <v>1499671.1</v>
      </c>
      <c r="E1263" s="54">
        <v>1375845.05</v>
      </c>
      <c r="F1263" s="59">
        <v>123826.05</v>
      </c>
      <c r="G1263" s="56">
        <f t="shared" si="184"/>
        <v>8.9999996729282897E-2</v>
      </c>
      <c r="H1263" s="57">
        <v>43777</v>
      </c>
      <c r="I1263" s="57">
        <v>43787</v>
      </c>
      <c r="J1263" s="45" t="s">
        <v>16</v>
      </c>
      <c r="K1263" s="60" t="s">
        <v>1517</v>
      </c>
      <c r="L1263" s="60" t="s">
        <v>1518</v>
      </c>
      <c r="M1263" s="62">
        <f t="shared" ca="1" si="185"/>
        <v>451</v>
      </c>
    </row>
    <row r="1264" spans="1:13" s="50" customFormat="1" ht="17.25" hidden="1">
      <c r="A1264" s="51"/>
      <c r="B1264" s="52" t="s">
        <v>644</v>
      </c>
      <c r="C1264" s="53" t="s">
        <v>1572</v>
      </c>
      <c r="D1264" s="54">
        <v>36000</v>
      </c>
      <c r="E1264" s="54">
        <v>33962.26</v>
      </c>
      <c r="F1264" s="59">
        <v>2037.74</v>
      </c>
      <c r="G1264" s="56">
        <f t="shared" si="184"/>
        <v>6.0000129555571401E-2</v>
      </c>
      <c r="H1264" s="57">
        <v>43780</v>
      </c>
      <c r="I1264" s="57">
        <v>43787</v>
      </c>
      <c r="J1264" s="45" t="s">
        <v>16</v>
      </c>
      <c r="K1264" s="60" t="s">
        <v>1228</v>
      </c>
      <c r="L1264" s="60" t="s">
        <v>1229</v>
      </c>
      <c r="M1264" s="62">
        <f t="shared" ca="1" si="185"/>
        <v>448</v>
      </c>
    </row>
    <row r="1265" spans="1:13" s="50" customFormat="1" ht="17.25" hidden="1">
      <c r="A1265" s="51"/>
      <c r="B1265" s="52" t="s">
        <v>1573</v>
      </c>
      <c r="C1265" s="53" t="s">
        <v>1574</v>
      </c>
      <c r="D1265" s="54">
        <v>35000</v>
      </c>
      <c r="E1265" s="54">
        <v>33018.870000000003</v>
      </c>
      <c r="F1265" s="59">
        <v>1981.13</v>
      </c>
      <c r="G1265" s="56">
        <f t="shared" si="184"/>
        <v>5.99999333714328E-2</v>
      </c>
      <c r="H1265" s="57">
        <v>43788</v>
      </c>
      <c r="I1265" s="57">
        <v>43790</v>
      </c>
      <c r="J1265" s="45" t="s">
        <v>16</v>
      </c>
      <c r="K1265" s="60" t="s">
        <v>1228</v>
      </c>
      <c r="L1265" s="60" t="s">
        <v>1229</v>
      </c>
      <c r="M1265" s="62">
        <f t="shared" ca="1" si="185"/>
        <v>440</v>
      </c>
    </row>
    <row r="1266" spans="1:13" s="50" customFormat="1" ht="17.25" hidden="1">
      <c r="A1266" s="51"/>
      <c r="B1266" s="52" t="s">
        <v>325</v>
      </c>
      <c r="C1266" s="53" t="s">
        <v>1575</v>
      </c>
      <c r="D1266" s="54">
        <v>689141.66</v>
      </c>
      <c r="E1266" s="54">
        <v>632240.06000000006</v>
      </c>
      <c r="F1266" s="59">
        <v>56901.599999999999</v>
      </c>
      <c r="G1266" s="56">
        <f t="shared" si="184"/>
        <v>8.9999991458940401E-2</v>
      </c>
      <c r="H1266" s="57">
        <v>43777</v>
      </c>
      <c r="I1266" s="57">
        <v>43790</v>
      </c>
      <c r="J1266" s="45" t="s">
        <v>16</v>
      </c>
      <c r="K1266" s="60" t="s">
        <v>1228</v>
      </c>
      <c r="L1266" s="60" t="s">
        <v>1229</v>
      </c>
      <c r="M1266" s="62">
        <f t="shared" ca="1" si="185"/>
        <v>451</v>
      </c>
    </row>
    <row r="1267" spans="1:13" s="50" customFormat="1" ht="17.25" hidden="1">
      <c r="A1267" s="51"/>
      <c r="B1267" s="52" t="s">
        <v>239</v>
      </c>
      <c r="C1267" s="53" t="s">
        <v>1576</v>
      </c>
      <c r="D1267" s="54">
        <v>265.99</v>
      </c>
      <c r="E1267" s="54">
        <v>235.39</v>
      </c>
      <c r="F1267" s="59">
        <v>30.6</v>
      </c>
      <c r="G1267" s="56">
        <f t="shared" si="184"/>
        <v>0.12999702621181899</v>
      </c>
      <c r="H1267" s="57">
        <v>43784</v>
      </c>
      <c r="I1267" s="57">
        <v>43790</v>
      </c>
      <c r="J1267" s="45" t="s">
        <v>16</v>
      </c>
      <c r="K1267" s="60" t="s">
        <v>1228</v>
      </c>
      <c r="L1267" s="60" t="s">
        <v>1229</v>
      </c>
      <c r="M1267" s="62">
        <f t="shared" ca="1" si="185"/>
        <v>444</v>
      </c>
    </row>
    <row r="1268" spans="1:13" s="50" customFormat="1" ht="17.25" hidden="1">
      <c r="A1268" s="51"/>
      <c r="B1268" s="52" t="s">
        <v>325</v>
      </c>
      <c r="C1268" s="53" t="s">
        <v>1577</v>
      </c>
      <c r="D1268" s="54">
        <v>360562</v>
      </c>
      <c r="E1268" s="54">
        <v>330790.83</v>
      </c>
      <c r="F1268" s="59">
        <v>29771.17</v>
      </c>
      <c r="G1268" s="56">
        <f t="shared" si="184"/>
        <v>8.9999985791625506E-2</v>
      </c>
      <c r="H1268" s="57">
        <v>43783</v>
      </c>
      <c r="I1268" s="57">
        <v>43790</v>
      </c>
      <c r="J1268" s="45" t="s">
        <v>16</v>
      </c>
      <c r="K1268" s="60" t="s">
        <v>1517</v>
      </c>
      <c r="L1268" s="60" t="s">
        <v>1518</v>
      </c>
      <c r="M1268" s="62">
        <f t="shared" ca="1" si="185"/>
        <v>445</v>
      </c>
    </row>
    <row r="1269" spans="1:13" s="50" customFormat="1" ht="17.25" hidden="1">
      <c r="A1269" s="51"/>
      <c r="B1269" s="52" t="s">
        <v>803</v>
      </c>
      <c r="C1269" s="53" t="s">
        <v>1578</v>
      </c>
      <c r="D1269" s="54">
        <v>4172</v>
      </c>
      <c r="E1269" s="54">
        <v>4050.49</v>
      </c>
      <c r="F1269" s="59">
        <v>121.51</v>
      </c>
      <c r="G1269" s="56">
        <f t="shared" si="184"/>
        <v>2.99988396465613E-2</v>
      </c>
      <c r="H1269" s="57">
        <v>43791</v>
      </c>
      <c r="I1269" s="57">
        <v>43791</v>
      </c>
      <c r="J1269" s="45" t="s">
        <v>16</v>
      </c>
      <c r="K1269" s="60" t="s">
        <v>1517</v>
      </c>
      <c r="L1269" s="60" t="s">
        <v>1518</v>
      </c>
      <c r="M1269" s="62">
        <f t="shared" ca="1" si="185"/>
        <v>437</v>
      </c>
    </row>
    <row r="1270" spans="1:13" s="50" customFormat="1" ht="17.25" hidden="1">
      <c r="A1270" s="51"/>
      <c r="B1270" s="52" t="s">
        <v>325</v>
      </c>
      <c r="C1270" s="53" t="s">
        <v>1579</v>
      </c>
      <c r="D1270" s="54">
        <v>5000000</v>
      </c>
      <c r="E1270" s="54">
        <v>4587155.96</v>
      </c>
      <c r="F1270" s="59">
        <v>412844.04</v>
      </c>
      <c r="G1270" s="56">
        <f t="shared" si="184"/>
        <v>9.0000000784799999E-2</v>
      </c>
      <c r="H1270" s="57">
        <v>43788</v>
      </c>
      <c r="I1270" s="57">
        <v>43790</v>
      </c>
      <c r="J1270" s="45" t="s">
        <v>16</v>
      </c>
      <c r="K1270" s="60" t="s">
        <v>1517</v>
      </c>
      <c r="L1270" s="60" t="s">
        <v>1518</v>
      </c>
      <c r="M1270" s="62">
        <f t="shared" ca="1" si="185"/>
        <v>440</v>
      </c>
    </row>
    <row r="1271" spans="1:13" s="50" customFormat="1" ht="17.25" hidden="1">
      <c r="A1271" s="51"/>
      <c r="B1271" s="52" t="s">
        <v>1580</v>
      </c>
      <c r="C1271" s="53" t="s">
        <v>1581</v>
      </c>
      <c r="D1271" s="54">
        <v>100000</v>
      </c>
      <c r="E1271" s="54">
        <v>88495.58</v>
      </c>
      <c r="F1271" s="59">
        <v>11504.42</v>
      </c>
      <c r="G1271" s="56">
        <f t="shared" si="184"/>
        <v>0.129999938980003</v>
      </c>
      <c r="H1271" s="57">
        <v>43788</v>
      </c>
      <c r="I1271" s="57">
        <v>43790</v>
      </c>
      <c r="J1271" s="45" t="s">
        <v>16</v>
      </c>
      <c r="K1271" s="60" t="s">
        <v>1517</v>
      </c>
      <c r="L1271" s="60" t="s">
        <v>1518</v>
      </c>
      <c r="M1271" s="62">
        <f t="shared" ca="1" si="185"/>
        <v>440</v>
      </c>
    </row>
    <row r="1272" spans="1:13" s="50" customFormat="1" ht="17.25" hidden="1">
      <c r="A1272" s="51"/>
      <c r="B1272" s="52" t="s">
        <v>1580</v>
      </c>
      <c r="C1272" s="53" t="s">
        <v>1582</v>
      </c>
      <c r="D1272" s="54">
        <v>100000</v>
      </c>
      <c r="E1272" s="54">
        <v>88495.58</v>
      </c>
      <c r="F1272" s="59">
        <v>11504.42</v>
      </c>
      <c r="G1272" s="56">
        <f t="shared" si="184"/>
        <v>0.129999938980003</v>
      </c>
      <c r="H1272" s="57">
        <v>43788</v>
      </c>
      <c r="I1272" s="57">
        <v>43790</v>
      </c>
      <c r="J1272" s="45" t="s">
        <v>16</v>
      </c>
      <c r="K1272" s="60" t="s">
        <v>1517</v>
      </c>
      <c r="L1272" s="60" t="s">
        <v>1518</v>
      </c>
      <c r="M1272" s="62">
        <f t="shared" ca="1" si="185"/>
        <v>440</v>
      </c>
    </row>
    <row r="1273" spans="1:13" s="50" customFormat="1" ht="17.25" hidden="1">
      <c r="A1273" s="51"/>
      <c r="B1273" s="52" t="s">
        <v>1580</v>
      </c>
      <c r="C1273" s="53" t="s">
        <v>1583</v>
      </c>
      <c r="D1273" s="54">
        <v>100000</v>
      </c>
      <c r="E1273" s="54">
        <v>88495.58</v>
      </c>
      <c r="F1273" s="59">
        <v>11504.42</v>
      </c>
      <c r="G1273" s="56">
        <f t="shared" si="184"/>
        <v>0.129999938980003</v>
      </c>
      <c r="H1273" s="57">
        <v>43788</v>
      </c>
      <c r="I1273" s="57">
        <v>43790</v>
      </c>
      <c r="J1273" s="45" t="s">
        <v>16</v>
      </c>
      <c r="K1273" s="60" t="s">
        <v>1517</v>
      </c>
      <c r="L1273" s="60" t="s">
        <v>1518</v>
      </c>
      <c r="M1273" s="62">
        <f t="shared" ca="1" si="185"/>
        <v>440</v>
      </c>
    </row>
    <row r="1274" spans="1:13" s="50" customFormat="1" ht="17.25" hidden="1">
      <c r="A1274" s="51"/>
      <c r="B1274" s="52" t="s">
        <v>1580</v>
      </c>
      <c r="C1274" s="53" t="s">
        <v>1584</v>
      </c>
      <c r="D1274" s="54">
        <v>100000</v>
      </c>
      <c r="E1274" s="54">
        <v>88495.58</v>
      </c>
      <c r="F1274" s="59">
        <v>11504.42</v>
      </c>
      <c r="G1274" s="56">
        <f t="shared" si="184"/>
        <v>0.129999938980003</v>
      </c>
      <c r="H1274" s="57">
        <v>43788</v>
      </c>
      <c r="I1274" s="57">
        <v>43790</v>
      </c>
      <c r="J1274" s="45" t="s">
        <v>16</v>
      </c>
      <c r="K1274" s="60" t="s">
        <v>1517</v>
      </c>
      <c r="L1274" s="60" t="s">
        <v>1518</v>
      </c>
      <c r="M1274" s="62">
        <f t="shared" ca="1" si="185"/>
        <v>440</v>
      </c>
    </row>
    <row r="1275" spans="1:13" s="50" customFormat="1" ht="17.25" hidden="1">
      <c r="A1275" s="51"/>
      <c r="B1275" s="52" t="s">
        <v>1580</v>
      </c>
      <c r="C1275" s="53" t="s">
        <v>1585</v>
      </c>
      <c r="D1275" s="54">
        <v>100000</v>
      </c>
      <c r="E1275" s="54">
        <v>88495.58</v>
      </c>
      <c r="F1275" s="59">
        <v>11504.42</v>
      </c>
      <c r="G1275" s="56">
        <f t="shared" si="184"/>
        <v>0.129999938980003</v>
      </c>
      <c r="H1275" s="57">
        <v>43788</v>
      </c>
      <c r="I1275" s="57">
        <v>43790</v>
      </c>
      <c r="J1275" s="45" t="s">
        <v>16</v>
      </c>
      <c r="K1275" s="60" t="s">
        <v>1517</v>
      </c>
      <c r="L1275" s="60" t="s">
        <v>1518</v>
      </c>
      <c r="M1275" s="62">
        <f t="shared" ca="1" si="185"/>
        <v>440</v>
      </c>
    </row>
    <row r="1276" spans="1:13" s="50" customFormat="1" ht="17.25" hidden="1">
      <c r="A1276" s="51"/>
      <c r="B1276" s="52" t="s">
        <v>1580</v>
      </c>
      <c r="C1276" s="53" t="s">
        <v>1586</v>
      </c>
      <c r="D1276" s="54">
        <v>100000</v>
      </c>
      <c r="E1276" s="54">
        <v>88495.58</v>
      </c>
      <c r="F1276" s="59">
        <v>11504.42</v>
      </c>
      <c r="G1276" s="56">
        <f t="shared" si="184"/>
        <v>0.129999938980003</v>
      </c>
      <c r="H1276" s="57">
        <v>43788</v>
      </c>
      <c r="I1276" s="57">
        <v>43790</v>
      </c>
      <c r="J1276" s="45" t="s">
        <v>16</v>
      </c>
      <c r="K1276" s="60" t="s">
        <v>1517</v>
      </c>
      <c r="L1276" s="60" t="s">
        <v>1518</v>
      </c>
      <c r="M1276" s="62">
        <f t="shared" ca="1" si="185"/>
        <v>440</v>
      </c>
    </row>
    <row r="1277" spans="1:13" s="50" customFormat="1" ht="17.25" hidden="1">
      <c r="A1277" s="51"/>
      <c r="B1277" s="52" t="s">
        <v>325</v>
      </c>
      <c r="C1277" s="53" t="s">
        <v>1587</v>
      </c>
      <c r="D1277" s="54">
        <v>390933.6</v>
      </c>
      <c r="E1277" s="54">
        <v>358654.68</v>
      </c>
      <c r="F1277" s="59">
        <v>32278.92</v>
      </c>
      <c r="G1277" s="56">
        <f t="shared" si="184"/>
        <v>8.9999996654163306E-2</v>
      </c>
      <c r="H1277" s="57">
        <v>43789</v>
      </c>
      <c r="I1277" s="57">
        <v>43790</v>
      </c>
      <c r="J1277" s="45" t="s">
        <v>16</v>
      </c>
      <c r="K1277" s="60" t="s">
        <v>1228</v>
      </c>
      <c r="L1277" s="60" t="s">
        <v>1229</v>
      </c>
      <c r="M1277" s="62">
        <f t="shared" ca="1" si="185"/>
        <v>439</v>
      </c>
    </row>
    <row r="1278" spans="1:13" s="50" customFormat="1" ht="17.25" hidden="1">
      <c r="A1278" s="51"/>
      <c r="B1278" s="52" t="s">
        <v>557</v>
      </c>
      <c r="C1278" s="53" t="s">
        <v>1588</v>
      </c>
      <c r="D1278" s="54">
        <v>56176.68</v>
      </c>
      <c r="E1278" s="54">
        <v>51538.239999999998</v>
      </c>
      <c r="F1278" s="59">
        <v>4638.4399999999996</v>
      </c>
      <c r="G1278" s="56">
        <f t="shared" si="184"/>
        <v>8.9999968955090395E-2</v>
      </c>
      <c r="H1278" s="57">
        <v>43789</v>
      </c>
      <c r="I1278" s="57">
        <v>43789</v>
      </c>
      <c r="J1278" s="45" t="s">
        <v>16</v>
      </c>
      <c r="K1278" s="60" t="s">
        <v>1517</v>
      </c>
      <c r="L1278" s="60" t="s">
        <v>1518</v>
      </c>
      <c r="M1278" s="62">
        <f t="shared" ca="1" si="185"/>
        <v>439</v>
      </c>
    </row>
    <row r="1279" spans="1:13" s="50" customFormat="1" ht="17.25" hidden="1">
      <c r="A1279" s="51"/>
      <c r="B1279" s="52" t="s">
        <v>33</v>
      </c>
      <c r="C1279" s="53" t="s">
        <v>1589</v>
      </c>
      <c r="D1279" s="54">
        <v>555441.1</v>
      </c>
      <c r="E1279" s="54">
        <v>524001.04</v>
      </c>
      <c r="F1279" s="59">
        <v>31440.06</v>
      </c>
      <c r="G1279" s="56">
        <f t="shared" si="184"/>
        <v>5.99999954198564E-2</v>
      </c>
      <c r="H1279" s="57">
        <v>43794</v>
      </c>
      <c r="I1279" s="57">
        <v>43794</v>
      </c>
      <c r="J1279" s="45" t="s">
        <v>16</v>
      </c>
      <c r="K1279" s="60" t="s">
        <v>1517</v>
      </c>
      <c r="L1279" s="60" t="s">
        <v>1518</v>
      </c>
      <c r="M1279" s="62">
        <f t="shared" ca="1" si="185"/>
        <v>434</v>
      </c>
    </row>
    <row r="1280" spans="1:13" s="50" customFormat="1" ht="17.25" hidden="1">
      <c r="A1280" s="51"/>
      <c r="B1280" s="52" t="s">
        <v>597</v>
      </c>
      <c r="C1280" s="53" t="s">
        <v>1590</v>
      </c>
      <c r="D1280" s="34">
        <v>5400</v>
      </c>
      <c r="E1280" s="54">
        <v>5242.72</v>
      </c>
      <c r="F1280" s="59">
        <v>157.28</v>
      </c>
      <c r="G1280" s="56">
        <f t="shared" si="184"/>
        <v>2.9999694814905199E-2</v>
      </c>
      <c r="H1280" s="57">
        <v>43788</v>
      </c>
      <c r="I1280" s="57">
        <v>43796</v>
      </c>
      <c r="J1280" s="45" t="s">
        <v>16</v>
      </c>
      <c r="K1280" s="60" t="s">
        <v>1517</v>
      </c>
      <c r="L1280" s="60" t="s">
        <v>1518</v>
      </c>
      <c r="M1280" s="62">
        <f t="shared" ca="1" si="185"/>
        <v>440</v>
      </c>
    </row>
    <row r="1281" spans="1:13" s="50" customFormat="1" ht="17.25" hidden="1">
      <c r="A1281" s="51"/>
      <c r="B1281" s="52" t="s">
        <v>239</v>
      </c>
      <c r="C1281" s="53" t="s">
        <v>1591</v>
      </c>
      <c r="D1281" s="54">
        <v>71</v>
      </c>
      <c r="E1281" s="54">
        <v>62.83</v>
      </c>
      <c r="F1281" s="59">
        <v>8.17</v>
      </c>
      <c r="G1281" s="56">
        <f t="shared" si="184"/>
        <v>0.13003342352379399</v>
      </c>
      <c r="H1281" s="57">
        <v>43791</v>
      </c>
      <c r="I1281" s="57">
        <v>43796</v>
      </c>
      <c r="J1281" s="45" t="s">
        <v>16</v>
      </c>
      <c r="K1281" s="60" t="s">
        <v>1228</v>
      </c>
      <c r="L1281" s="60" t="s">
        <v>1229</v>
      </c>
      <c r="M1281" s="62">
        <f t="shared" ca="1" si="185"/>
        <v>437</v>
      </c>
    </row>
    <row r="1282" spans="1:13" s="50" customFormat="1" ht="17.25" hidden="1">
      <c r="A1282" s="51"/>
      <c r="B1282" s="52" t="s">
        <v>239</v>
      </c>
      <c r="C1282" s="53" t="s">
        <v>1592</v>
      </c>
      <c r="D1282" s="54">
        <v>33.340000000000003</v>
      </c>
      <c r="E1282" s="54">
        <v>29.5</v>
      </c>
      <c r="F1282" s="59">
        <v>3.84</v>
      </c>
      <c r="G1282" s="56">
        <f t="shared" si="184"/>
        <v>0.13016949152542401</v>
      </c>
      <c r="H1282" s="57">
        <v>43791</v>
      </c>
      <c r="I1282" s="57">
        <v>43796</v>
      </c>
      <c r="J1282" s="45" t="s">
        <v>16</v>
      </c>
      <c r="K1282" s="60" t="s">
        <v>1228</v>
      </c>
      <c r="L1282" s="60" t="s">
        <v>1229</v>
      </c>
      <c r="M1282" s="62">
        <f t="shared" ca="1" si="185"/>
        <v>437</v>
      </c>
    </row>
    <row r="1283" spans="1:13" s="50" customFormat="1" ht="17.25" hidden="1">
      <c r="A1283" s="51"/>
      <c r="B1283" s="52" t="s">
        <v>239</v>
      </c>
      <c r="C1283" s="53" t="s">
        <v>1593</v>
      </c>
      <c r="D1283" s="54">
        <v>103.9</v>
      </c>
      <c r="E1283" s="54">
        <v>91.94</v>
      </c>
      <c r="F1283" s="59">
        <v>11.96</v>
      </c>
      <c r="G1283" s="56">
        <f t="shared" si="184"/>
        <v>0.130084837937786</v>
      </c>
      <c r="H1283" s="57">
        <v>43791</v>
      </c>
      <c r="I1283" s="57">
        <v>43796</v>
      </c>
      <c r="J1283" s="45" t="s">
        <v>16</v>
      </c>
      <c r="K1283" s="60" t="s">
        <v>1228</v>
      </c>
      <c r="L1283" s="60" t="s">
        <v>1229</v>
      </c>
      <c r="M1283" s="62">
        <f t="shared" ca="1" si="185"/>
        <v>437</v>
      </c>
    </row>
    <row r="1284" spans="1:13" s="50" customFormat="1" ht="17.25" hidden="1">
      <c r="A1284" s="51"/>
      <c r="B1284" s="52" t="s">
        <v>239</v>
      </c>
      <c r="C1284" s="53" t="s">
        <v>1594</v>
      </c>
      <c r="D1284" s="54">
        <v>53.9</v>
      </c>
      <c r="E1284" s="54">
        <v>47.7</v>
      </c>
      <c r="F1284" s="59">
        <v>6.2</v>
      </c>
      <c r="G1284" s="56">
        <f t="shared" si="184"/>
        <v>0.12997903563941299</v>
      </c>
      <c r="H1284" s="57">
        <v>43791</v>
      </c>
      <c r="I1284" s="57">
        <v>43796</v>
      </c>
      <c r="J1284" s="45" t="s">
        <v>16</v>
      </c>
      <c r="K1284" s="60" t="s">
        <v>1228</v>
      </c>
      <c r="L1284" s="60" t="s">
        <v>1229</v>
      </c>
      <c r="M1284" s="62">
        <f t="shared" ca="1" si="185"/>
        <v>437</v>
      </c>
    </row>
    <row r="1285" spans="1:13" s="50" customFormat="1" ht="17.25" hidden="1">
      <c r="A1285" s="51"/>
      <c r="B1285" s="52" t="s">
        <v>239</v>
      </c>
      <c r="C1285" s="53" t="s">
        <v>1595</v>
      </c>
      <c r="D1285" s="54">
        <v>311.39999999999998</v>
      </c>
      <c r="E1285" s="54">
        <v>275.57</v>
      </c>
      <c r="F1285" s="158">
        <v>35.83</v>
      </c>
      <c r="G1285" s="56">
        <f t="shared" si="184"/>
        <v>0.13002141016801499</v>
      </c>
      <c r="H1285" s="57">
        <v>43791</v>
      </c>
      <c r="I1285" s="57">
        <v>43796</v>
      </c>
      <c r="J1285" s="45" t="s">
        <v>16</v>
      </c>
      <c r="K1285" s="60" t="s">
        <v>1228</v>
      </c>
      <c r="L1285" s="60" t="s">
        <v>600</v>
      </c>
      <c r="M1285" s="62">
        <f t="shared" ca="1" si="185"/>
        <v>437</v>
      </c>
    </row>
    <row r="1286" spans="1:13" s="50" customFormat="1" ht="17.25" hidden="1">
      <c r="A1286" s="51"/>
      <c r="B1286" s="52" t="s">
        <v>239</v>
      </c>
      <c r="C1286" s="53" t="s">
        <v>1596</v>
      </c>
      <c r="D1286" s="54">
        <v>943.35</v>
      </c>
      <c r="E1286" s="54">
        <v>834.83</v>
      </c>
      <c r="F1286" s="59">
        <v>108.52</v>
      </c>
      <c r="G1286" s="56">
        <f t="shared" si="184"/>
        <v>0.12999053699555599</v>
      </c>
      <c r="H1286" s="57">
        <v>43791</v>
      </c>
      <c r="I1286" s="57">
        <v>43796</v>
      </c>
      <c r="J1286" s="45" t="s">
        <v>16</v>
      </c>
      <c r="K1286" s="60" t="s">
        <v>1228</v>
      </c>
      <c r="L1286" s="60" t="s">
        <v>1229</v>
      </c>
      <c r="M1286" s="62">
        <f t="shared" ca="1" si="185"/>
        <v>437</v>
      </c>
    </row>
    <row r="1287" spans="1:13" s="50" customFormat="1" ht="17.25" hidden="1">
      <c r="A1287" s="51"/>
      <c r="B1287" s="52" t="s">
        <v>1377</v>
      </c>
      <c r="C1287" s="53" t="s">
        <v>1597</v>
      </c>
      <c r="D1287" s="34">
        <v>34000</v>
      </c>
      <c r="E1287" s="54">
        <v>32075.47</v>
      </c>
      <c r="F1287" s="59">
        <v>1924.53</v>
      </c>
      <c r="G1287" s="56">
        <f t="shared" si="184"/>
        <v>6.0000056117649997E-2</v>
      </c>
      <c r="H1287" s="57">
        <v>43795</v>
      </c>
      <c r="I1287" s="57">
        <v>43798</v>
      </c>
      <c r="J1287" s="45" t="s">
        <v>16</v>
      </c>
      <c r="K1287" s="60" t="s">
        <v>1517</v>
      </c>
      <c r="L1287" s="60" t="s">
        <v>1518</v>
      </c>
      <c r="M1287" s="62">
        <f t="shared" ca="1" si="185"/>
        <v>433</v>
      </c>
    </row>
    <row r="1288" spans="1:13" s="50" customFormat="1" ht="17.25" hidden="1">
      <c r="A1288" s="51"/>
      <c r="B1288" s="52" t="s">
        <v>325</v>
      </c>
      <c r="C1288" s="53" t="s">
        <v>1598</v>
      </c>
      <c r="D1288" s="34">
        <v>595871</v>
      </c>
      <c r="E1288" s="54">
        <v>546670.64</v>
      </c>
      <c r="F1288" s="59">
        <v>49200.36</v>
      </c>
      <c r="G1288" s="56">
        <f t="shared" si="184"/>
        <v>9.0000004390211996E-2</v>
      </c>
      <c r="H1288" s="57">
        <v>43791</v>
      </c>
      <c r="I1288" s="57">
        <v>43798</v>
      </c>
      <c r="J1288" s="45" t="s">
        <v>16</v>
      </c>
      <c r="K1288" s="60" t="s">
        <v>1517</v>
      </c>
      <c r="L1288" s="60" t="s">
        <v>1518</v>
      </c>
      <c r="M1288" s="62">
        <f t="shared" ca="1" si="185"/>
        <v>437</v>
      </c>
    </row>
    <row r="1289" spans="1:13" s="50" customFormat="1" ht="17.25" hidden="1">
      <c r="A1289" s="51"/>
      <c r="B1289" s="52" t="s">
        <v>239</v>
      </c>
      <c r="C1289" s="53" t="s">
        <v>1599</v>
      </c>
      <c r="D1289" s="54">
        <v>164</v>
      </c>
      <c r="E1289" s="54">
        <v>145.13</v>
      </c>
      <c r="F1289" s="59">
        <v>18.87</v>
      </c>
      <c r="G1289" s="56">
        <f t="shared" si="184"/>
        <v>0.13002136015985699</v>
      </c>
      <c r="H1289" s="57">
        <v>43793</v>
      </c>
      <c r="I1289" s="57">
        <v>43798</v>
      </c>
      <c r="J1289" s="45" t="s">
        <v>16</v>
      </c>
      <c r="K1289" s="60" t="s">
        <v>1228</v>
      </c>
      <c r="L1289" s="60" t="s">
        <v>1229</v>
      </c>
      <c r="M1289" s="62">
        <f t="shared" ca="1" si="185"/>
        <v>435</v>
      </c>
    </row>
    <row r="1290" spans="1:13" s="50" customFormat="1" ht="17.25" hidden="1">
      <c r="A1290" s="51"/>
      <c r="B1290" s="52" t="s">
        <v>239</v>
      </c>
      <c r="C1290" s="53" t="s">
        <v>1600</v>
      </c>
      <c r="D1290" s="54">
        <v>53.6</v>
      </c>
      <c r="E1290" s="54">
        <v>47.44</v>
      </c>
      <c r="F1290" s="59">
        <v>6.16</v>
      </c>
      <c r="G1290" s="56">
        <f t="shared" si="184"/>
        <v>0.12984822934232701</v>
      </c>
      <c r="H1290" s="57">
        <v>43793</v>
      </c>
      <c r="I1290" s="57">
        <v>43798</v>
      </c>
      <c r="J1290" s="45" t="s">
        <v>16</v>
      </c>
      <c r="K1290" s="60" t="s">
        <v>1228</v>
      </c>
      <c r="L1290" s="60" t="s">
        <v>1229</v>
      </c>
      <c r="M1290" s="62">
        <f t="shared" ca="1" si="185"/>
        <v>435</v>
      </c>
    </row>
    <row r="1291" spans="1:13" s="50" customFormat="1" ht="17.25" hidden="1">
      <c r="A1291" s="51"/>
      <c r="B1291" s="52" t="s">
        <v>239</v>
      </c>
      <c r="C1291" s="53" t="s">
        <v>1601</v>
      </c>
      <c r="D1291" s="54">
        <v>17.5</v>
      </c>
      <c r="E1291" s="54">
        <v>15.48</v>
      </c>
      <c r="F1291" s="59">
        <v>2.02</v>
      </c>
      <c r="G1291" s="56">
        <f t="shared" si="184"/>
        <v>0.13049095607235101</v>
      </c>
      <c r="H1291" s="57">
        <v>43793</v>
      </c>
      <c r="I1291" s="57">
        <v>43798</v>
      </c>
      <c r="J1291" s="45" t="s">
        <v>16</v>
      </c>
      <c r="K1291" s="60" t="s">
        <v>1228</v>
      </c>
      <c r="L1291" s="60" t="s">
        <v>1229</v>
      </c>
      <c r="M1291" s="62">
        <f t="shared" ca="1" si="185"/>
        <v>435</v>
      </c>
    </row>
    <row r="1292" spans="1:13" s="50" customFormat="1" ht="17.25" hidden="1">
      <c r="A1292" s="51"/>
      <c r="B1292" s="52" t="s">
        <v>239</v>
      </c>
      <c r="C1292" s="53" t="s">
        <v>1602</v>
      </c>
      <c r="D1292" s="54">
        <v>22.8</v>
      </c>
      <c r="E1292" s="54">
        <v>20.18</v>
      </c>
      <c r="F1292" s="158">
        <v>2.62</v>
      </c>
      <c r="G1292" s="56">
        <f t="shared" si="184"/>
        <v>0.129831516352825</v>
      </c>
      <c r="H1292" s="57">
        <v>43793</v>
      </c>
      <c r="I1292" s="57">
        <v>43798</v>
      </c>
      <c r="J1292" s="45" t="s">
        <v>16</v>
      </c>
      <c r="K1292" s="60" t="s">
        <v>1228</v>
      </c>
      <c r="L1292" s="60" t="s">
        <v>600</v>
      </c>
      <c r="M1292" s="62">
        <f t="shared" ca="1" si="185"/>
        <v>435</v>
      </c>
    </row>
    <row r="1293" spans="1:13" s="50" customFormat="1" ht="17.25" hidden="1">
      <c r="A1293" s="51"/>
      <c r="B1293" s="52" t="s">
        <v>239</v>
      </c>
      <c r="C1293" s="53" t="s">
        <v>1603</v>
      </c>
      <c r="D1293" s="54">
        <v>56.7</v>
      </c>
      <c r="E1293" s="54">
        <v>50.18</v>
      </c>
      <c r="F1293" s="59">
        <v>6.52</v>
      </c>
      <c r="G1293" s="56">
        <f t="shared" si="184"/>
        <v>0.12993224392188099</v>
      </c>
      <c r="H1293" s="57">
        <v>43793</v>
      </c>
      <c r="I1293" s="57">
        <v>43798</v>
      </c>
      <c r="J1293" s="45" t="s">
        <v>16</v>
      </c>
      <c r="K1293" s="60" t="s">
        <v>1228</v>
      </c>
      <c r="L1293" s="60" t="s">
        <v>1229</v>
      </c>
      <c r="M1293" s="62">
        <f t="shared" ca="1" si="185"/>
        <v>435</v>
      </c>
    </row>
    <row r="1294" spans="1:13" s="50" customFormat="1" ht="17.25" hidden="1">
      <c r="A1294" s="51"/>
      <c r="B1294" s="52" t="s">
        <v>239</v>
      </c>
      <c r="C1294" s="53" t="s">
        <v>1604</v>
      </c>
      <c r="D1294" s="54">
        <v>40.799999999999997</v>
      </c>
      <c r="E1294" s="54">
        <v>36.11</v>
      </c>
      <c r="F1294" s="59">
        <v>4.6900000000000004</v>
      </c>
      <c r="G1294" s="56">
        <f t="shared" si="184"/>
        <v>0.129880919412905</v>
      </c>
      <c r="H1294" s="57">
        <v>43793</v>
      </c>
      <c r="I1294" s="57">
        <v>43798</v>
      </c>
      <c r="J1294" s="45" t="s">
        <v>16</v>
      </c>
      <c r="K1294" s="60" t="s">
        <v>1228</v>
      </c>
      <c r="L1294" s="60" t="s">
        <v>1229</v>
      </c>
      <c r="M1294" s="62">
        <f t="shared" ca="1" si="185"/>
        <v>435</v>
      </c>
    </row>
    <row r="1295" spans="1:13" s="50" customFormat="1" ht="17.25" hidden="1">
      <c r="A1295" s="51"/>
      <c r="B1295" s="52" t="s">
        <v>239</v>
      </c>
      <c r="C1295" s="53" t="s">
        <v>1605</v>
      </c>
      <c r="D1295" s="54">
        <v>19.899999999999999</v>
      </c>
      <c r="E1295" s="54">
        <v>17.61</v>
      </c>
      <c r="F1295" s="59">
        <v>2.29</v>
      </c>
      <c r="G1295" s="56">
        <f t="shared" si="184"/>
        <v>0.130039750141965</v>
      </c>
      <c r="H1295" s="57">
        <v>43793</v>
      </c>
      <c r="I1295" s="57">
        <v>43798</v>
      </c>
      <c r="J1295" s="45" t="s">
        <v>16</v>
      </c>
      <c r="K1295" s="60" t="s">
        <v>1228</v>
      </c>
      <c r="L1295" s="60" t="s">
        <v>1229</v>
      </c>
      <c r="M1295" s="62">
        <f t="shared" ca="1" si="185"/>
        <v>435</v>
      </c>
    </row>
    <row r="1296" spans="1:13" s="50" customFormat="1" ht="17.25" hidden="1">
      <c r="A1296" s="51"/>
      <c r="B1296" s="52" t="s">
        <v>239</v>
      </c>
      <c r="C1296" s="53" t="s">
        <v>1606</v>
      </c>
      <c r="D1296" s="54">
        <v>27.8</v>
      </c>
      <c r="E1296" s="54">
        <v>24.61</v>
      </c>
      <c r="F1296" s="59">
        <v>3.19</v>
      </c>
      <c r="G1296" s="56">
        <f t="shared" si="184"/>
        <v>0.12962210483543299</v>
      </c>
      <c r="H1296" s="57">
        <v>43793</v>
      </c>
      <c r="I1296" s="57">
        <v>43798</v>
      </c>
      <c r="J1296" s="45" t="s">
        <v>16</v>
      </c>
      <c r="K1296" s="60" t="s">
        <v>1228</v>
      </c>
      <c r="L1296" s="60" t="s">
        <v>1229</v>
      </c>
      <c r="M1296" s="62">
        <f t="shared" ca="1" si="185"/>
        <v>435</v>
      </c>
    </row>
    <row r="1297" spans="1:13" s="50" customFormat="1" ht="17.25" hidden="1">
      <c r="A1297" s="51"/>
      <c r="B1297" s="52" t="s">
        <v>239</v>
      </c>
      <c r="C1297" s="53" t="s">
        <v>1607</v>
      </c>
      <c r="D1297" s="54">
        <v>258</v>
      </c>
      <c r="E1297" s="54">
        <v>228.32</v>
      </c>
      <c r="F1297" s="59">
        <v>29.68</v>
      </c>
      <c r="G1297" s="56">
        <f t="shared" si="184"/>
        <v>0.129992992291521</v>
      </c>
      <c r="H1297" s="57">
        <v>43793</v>
      </c>
      <c r="I1297" s="57">
        <v>43798</v>
      </c>
      <c r="J1297" s="45" t="s">
        <v>16</v>
      </c>
      <c r="K1297" s="60" t="s">
        <v>1228</v>
      </c>
      <c r="L1297" s="60" t="s">
        <v>1229</v>
      </c>
      <c r="M1297" s="62">
        <f t="shared" ca="1" si="185"/>
        <v>435</v>
      </c>
    </row>
    <row r="1298" spans="1:13" s="50" customFormat="1" ht="17.25" hidden="1">
      <c r="A1298" s="51"/>
      <c r="B1298" s="52" t="s">
        <v>537</v>
      </c>
      <c r="C1298" s="53" t="s">
        <v>1608</v>
      </c>
      <c r="D1298" s="34">
        <v>99000</v>
      </c>
      <c r="E1298" s="54">
        <v>93396.23</v>
      </c>
      <c r="F1298" s="59">
        <v>5603.77</v>
      </c>
      <c r="G1298" s="56">
        <f t="shared" si="184"/>
        <v>5.99999593131329E-2</v>
      </c>
      <c r="H1298" s="57">
        <v>43801</v>
      </c>
      <c r="I1298" s="57">
        <v>43809</v>
      </c>
      <c r="J1298" s="45" t="s">
        <v>16</v>
      </c>
      <c r="K1298" s="60" t="s">
        <v>1517</v>
      </c>
      <c r="L1298" s="60" t="s">
        <v>1518</v>
      </c>
      <c r="M1298" s="62">
        <f t="shared" ca="1" si="185"/>
        <v>427</v>
      </c>
    </row>
    <row r="1299" spans="1:13" s="50" customFormat="1" ht="17.25" hidden="1">
      <c r="A1299" s="51"/>
      <c r="B1299" s="52" t="s">
        <v>474</v>
      </c>
      <c r="C1299" s="53" t="s">
        <v>1609</v>
      </c>
      <c r="D1299" s="34">
        <v>246809.83</v>
      </c>
      <c r="E1299" s="54">
        <v>234792.57</v>
      </c>
      <c r="F1299" s="59">
        <v>12017.26</v>
      </c>
      <c r="G1299" s="56">
        <f t="shared" si="184"/>
        <v>5.11824543681259E-2</v>
      </c>
      <c r="H1299" s="57">
        <v>43801</v>
      </c>
      <c r="I1299" s="57">
        <v>43809</v>
      </c>
      <c r="J1299" s="45" t="s">
        <v>16</v>
      </c>
      <c r="K1299" s="60" t="s">
        <v>1517</v>
      </c>
      <c r="L1299" s="60" t="s">
        <v>1518</v>
      </c>
      <c r="M1299" s="62">
        <f t="shared" ca="1" si="185"/>
        <v>427</v>
      </c>
    </row>
    <row r="1300" spans="1:13" s="50" customFormat="1" ht="17.25" hidden="1">
      <c r="A1300" s="51"/>
      <c r="B1300" s="52" t="s">
        <v>51</v>
      </c>
      <c r="C1300" s="53" t="s">
        <v>1610</v>
      </c>
      <c r="D1300" s="34">
        <v>152409.60000000001</v>
      </c>
      <c r="E1300" s="54">
        <v>134875.75</v>
      </c>
      <c r="F1300" s="59">
        <v>17533.849999999999</v>
      </c>
      <c r="G1300" s="56">
        <f t="shared" si="184"/>
        <v>0.13000001853557799</v>
      </c>
      <c r="H1300" s="57">
        <v>43809</v>
      </c>
      <c r="I1300" s="57">
        <v>43816</v>
      </c>
      <c r="J1300" s="45" t="s">
        <v>16</v>
      </c>
      <c r="K1300" s="60" t="s">
        <v>1517</v>
      </c>
      <c r="L1300" s="60" t="s">
        <v>1518</v>
      </c>
      <c r="M1300" s="62">
        <f t="shared" ca="1" si="185"/>
        <v>419</v>
      </c>
    </row>
    <row r="1301" spans="1:13" s="50" customFormat="1" ht="17.25" hidden="1">
      <c r="A1301" s="51"/>
      <c r="B1301" s="52" t="s">
        <v>325</v>
      </c>
      <c r="C1301" s="53" t="s">
        <v>1611</v>
      </c>
      <c r="D1301" s="34">
        <v>275525.53999999998</v>
      </c>
      <c r="E1301" s="54">
        <v>252775.72</v>
      </c>
      <c r="F1301" s="59">
        <v>22749.82</v>
      </c>
      <c r="G1301" s="56">
        <f t="shared" si="184"/>
        <v>9.0000020571596007E-2</v>
      </c>
      <c r="H1301" s="57">
        <v>43810</v>
      </c>
      <c r="I1301" s="57">
        <v>43816</v>
      </c>
      <c r="J1301" s="45" t="s">
        <v>16</v>
      </c>
      <c r="K1301" s="60" t="s">
        <v>1517</v>
      </c>
      <c r="L1301" s="60" t="s">
        <v>1518</v>
      </c>
      <c r="M1301" s="62">
        <f t="shared" ref="M1301:M1379" ca="1" si="186">DATE(YEAR(NOW()),MONTH(NOW()),DAY(NOW()))-H1301</f>
        <v>418</v>
      </c>
    </row>
    <row r="1302" spans="1:13" s="50" customFormat="1" ht="17.25" hidden="1">
      <c r="A1302" s="51"/>
      <c r="B1302" s="52" t="s">
        <v>325</v>
      </c>
      <c r="C1302" s="53" t="s">
        <v>1612</v>
      </c>
      <c r="D1302" s="34">
        <v>446683.07</v>
      </c>
      <c r="E1302" s="54">
        <v>409800.98</v>
      </c>
      <c r="F1302" s="59">
        <v>36882.089999999997</v>
      </c>
      <c r="G1302" s="56">
        <f t="shared" si="184"/>
        <v>9.0000004392376001E-2</v>
      </c>
      <c r="H1302" s="57">
        <v>43810</v>
      </c>
      <c r="I1302" s="57">
        <v>43816</v>
      </c>
      <c r="J1302" s="45" t="s">
        <v>16</v>
      </c>
      <c r="K1302" s="60" t="s">
        <v>1517</v>
      </c>
      <c r="L1302" s="60" t="s">
        <v>1518</v>
      </c>
      <c r="M1302" s="62">
        <f t="shared" ca="1" si="186"/>
        <v>418</v>
      </c>
    </row>
    <row r="1303" spans="1:13" s="50" customFormat="1" ht="17.25" hidden="1">
      <c r="A1303" s="51"/>
      <c r="B1303" s="52" t="s">
        <v>1377</v>
      </c>
      <c r="C1303" s="53" t="s">
        <v>1613</v>
      </c>
      <c r="D1303" s="34">
        <v>66284</v>
      </c>
      <c r="E1303" s="54">
        <v>62532.08</v>
      </c>
      <c r="F1303" s="59">
        <v>3751.92</v>
      </c>
      <c r="G1303" s="56">
        <f t="shared" si="184"/>
        <v>5.9999923239399698E-2</v>
      </c>
      <c r="H1303" s="57">
        <v>43801</v>
      </c>
      <c r="I1303" s="57">
        <v>43816</v>
      </c>
      <c r="J1303" s="45" t="s">
        <v>16</v>
      </c>
      <c r="K1303" s="60" t="s">
        <v>1517</v>
      </c>
      <c r="L1303" s="60" t="s">
        <v>1518</v>
      </c>
      <c r="M1303" s="62">
        <f t="shared" ca="1" si="186"/>
        <v>427</v>
      </c>
    </row>
    <row r="1304" spans="1:13" s="50" customFormat="1" ht="17.25" hidden="1">
      <c r="A1304" s="51"/>
      <c r="B1304" s="52" t="s">
        <v>474</v>
      </c>
      <c r="C1304" s="53" t="s">
        <v>1614</v>
      </c>
      <c r="D1304" s="34">
        <v>4042.8</v>
      </c>
      <c r="E1304" s="54">
        <v>3577.7</v>
      </c>
      <c r="F1304" s="59">
        <v>465.1</v>
      </c>
      <c r="G1304" s="56">
        <f t="shared" si="184"/>
        <v>0.12999972049081801</v>
      </c>
      <c r="H1304" s="57">
        <v>43811</v>
      </c>
      <c r="I1304" s="57">
        <v>43816</v>
      </c>
      <c r="J1304" s="45" t="s">
        <v>16</v>
      </c>
      <c r="K1304" s="60" t="s">
        <v>1517</v>
      </c>
      <c r="L1304" s="60" t="s">
        <v>1518</v>
      </c>
      <c r="M1304" s="62">
        <f t="shared" ca="1" si="186"/>
        <v>417</v>
      </c>
    </row>
    <row r="1305" spans="1:13" s="50" customFormat="1" ht="17.25" hidden="1">
      <c r="A1305" s="51"/>
      <c r="B1305" s="52" t="s">
        <v>1615</v>
      </c>
      <c r="C1305" s="53" t="s">
        <v>1616</v>
      </c>
      <c r="D1305" s="34">
        <v>31500</v>
      </c>
      <c r="E1305" s="54">
        <v>27876.11</v>
      </c>
      <c r="F1305" s="59">
        <v>3623.89</v>
      </c>
      <c r="G1305" s="56">
        <f t="shared" si="184"/>
        <v>0.129999845746053</v>
      </c>
      <c r="H1305" s="57">
        <v>43803</v>
      </c>
      <c r="I1305" s="57">
        <v>43816</v>
      </c>
      <c r="J1305" s="45" t="s">
        <v>16</v>
      </c>
      <c r="K1305" s="60" t="s">
        <v>1517</v>
      </c>
      <c r="L1305" s="60" t="s">
        <v>1518</v>
      </c>
      <c r="M1305" s="62">
        <f t="shared" ca="1" si="186"/>
        <v>425</v>
      </c>
    </row>
    <row r="1306" spans="1:13" s="50" customFormat="1" ht="17.25" hidden="1">
      <c r="A1306" s="51"/>
      <c r="B1306" s="52" t="s">
        <v>325</v>
      </c>
      <c r="C1306" s="53" t="s">
        <v>1617</v>
      </c>
      <c r="D1306" s="34">
        <v>2290000</v>
      </c>
      <c r="E1306" s="54">
        <v>2100917.4300000002</v>
      </c>
      <c r="F1306" s="59">
        <v>189082.57</v>
      </c>
      <c r="G1306" s="56">
        <f t="shared" si="184"/>
        <v>9.0000000618777304E-2</v>
      </c>
      <c r="H1306" s="57">
        <v>43815</v>
      </c>
      <c r="I1306" s="57">
        <v>43816</v>
      </c>
      <c r="J1306" s="45" t="s">
        <v>16</v>
      </c>
      <c r="K1306" s="60" t="s">
        <v>1517</v>
      </c>
      <c r="L1306" s="60" t="s">
        <v>1518</v>
      </c>
      <c r="M1306" s="62">
        <f t="shared" ca="1" si="186"/>
        <v>413</v>
      </c>
    </row>
    <row r="1307" spans="1:13" s="50" customFormat="1" ht="17.25" hidden="1">
      <c r="A1307" s="51"/>
      <c r="B1307" s="52" t="s">
        <v>325</v>
      </c>
      <c r="C1307" s="53" t="s">
        <v>1618</v>
      </c>
      <c r="D1307" s="34">
        <v>4860639</v>
      </c>
      <c r="E1307" s="54">
        <v>4459301.83</v>
      </c>
      <c r="F1307" s="59">
        <v>401337.17</v>
      </c>
      <c r="G1307" s="56">
        <f t="shared" si="184"/>
        <v>9.0000001188526899E-2</v>
      </c>
      <c r="H1307" s="57">
        <v>43815</v>
      </c>
      <c r="I1307" s="57">
        <v>43816</v>
      </c>
      <c r="J1307" s="45" t="s">
        <v>16</v>
      </c>
      <c r="K1307" s="60" t="s">
        <v>1517</v>
      </c>
      <c r="L1307" s="60" t="s">
        <v>1518</v>
      </c>
      <c r="M1307" s="62">
        <f t="shared" ca="1" si="186"/>
        <v>413</v>
      </c>
    </row>
    <row r="1308" spans="1:13" s="50" customFormat="1" ht="17.25" hidden="1">
      <c r="A1308" s="51"/>
      <c r="B1308" s="52" t="s">
        <v>325</v>
      </c>
      <c r="C1308" s="53" t="s">
        <v>1619</v>
      </c>
      <c r="D1308" s="54">
        <v>116265</v>
      </c>
      <c r="E1308" s="54">
        <v>106665.14</v>
      </c>
      <c r="F1308" s="59">
        <v>9599.86</v>
      </c>
      <c r="G1308" s="56">
        <f t="shared" si="184"/>
        <v>8.9999975624651105E-2</v>
      </c>
      <c r="H1308" s="57">
        <v>43815</v>
      </c>
      <c r="I1308" s="57">
        <v>43816</v>
      </c>
      <c r="J1308" s="45" t="s">
        <v>16</v>
      </c>
      <c r="K1308" s="60" t="s">
        <v>1517</v>
      </c>
      <c r="L1308" s="60" t="s">
        <v>1518</v>
      </c>
      <c r="M1308" s="62">
        <f t="shared" ca="1" si="186"/>
        <v>413</v>
      </c>
    </row>
    <row r="1309" spans="1:13" s="50" customFormat="1" ht="17.25" hidden="1">
      <c r="A1309" s="51"/>
      <c r="B1309" s="52" t="s">
        <v>325</v>
      </c>
      <c r="C1309" s="53" t="s">
        <v>1620</v>
      </c>
      <c r="D1309" s="54">
        <v>1497092</v>
      </c>
      <c r="E1309" s="54">
        <v>1373478.9</v>
      </c>
      <c r="F1309" s="59">
        <v>123613.1</v>
      </c>
      <c r="G1309" s="56">
        <f t="shared" si="184"/>
        <v>8.9999999271921802E-2</v>
      </c>
      <c r="H1309" s="57">
        <v>43815</v>
      </c>
      <c r="I1309" s="57">
        <v>43816</v>
      </c>
      <c r="J1309" s="45" t="s">
        <v>16</v>
      </c>
      <c r="K1309" s="60" t="s">
        <v>1517</v>
      </c>
      <c r="L1309" s="60" t="s">
        <v>1518</v>
      </c>
      <c r="M1309" s="62">
        <f t="shared" ca="1" si="186"/>
        <v>413</v>
      </c>
    </row>
    <row r="1310" spans="1:13" s="50" customFormat="1" ht="17.25" hidden="1">
      <c r="A1310" s="51"/>
      <c r="B1310" s="52" t="s">
        <v>325</v>
      </c>
      <c r="C1310" s="53" t="s">
        <v>1621</v>
      </c>
      <c r="D1310" s="54">
        <v>4454226</v>
      </c>
      <c r="E1310" s="54">
        <v>4086445.87</v>
      </c>
      <c r="F1310" s="59">
        <v>367780.13</v>
      </c>
      <c r="G1310" s="56">
        <f t="shared" si="184"/>
        <v>9.0000000416009404E-2</v>
      </c>
      <c r="H1310" s="57">
        <v>43815</v>
      </c>
      <c r="I1310" s="57">
        <v>43816</v>
      </c>
      <c r="J1310" s="45" t="s">
        <v>16</v>
      </c>
      <c r="K1310" s="60" t="s">
        <v>1622</v>
      </c>
      <c r="L1310" s="60" t="s">
        <v>1623</v>
      </c>
      <c r="M1310" s="62">
        <f t="shared" ca="1" si="186"/>
        <v>413</v>
      </c>
    </row>
    <row r="1311" spans="1:13" s="50" customFormat="1" ht="17.25" hidden="1" customHeight="1">
      <c r="A1311" s="51"/>
      <c r="B1311" s="52" t="s">
        <v>325</v>
      </c>
      <c r="C1311" s="53" t="s">
        <v>1624</v>
      </c>
      <c r="D1311" s="54">
        <v>1020641</v>
      </c>
      <c r="E1311" s="54">
        <v>936367.89</v>
      </c>
      <c r="F1311" s="59">
        <v>84273.11</v>
      </c>
      <c r="G1311" s="56">
        <f t="shared" si="184"/>
        <v>8.9999999893204397E-2</v>
      </c>
      <c r="H1311" s="57">
        <v>43815</v>
      </c>
      <c r="I1311" s="57">
        <v>43816</v>
      </c>
      <c r="J1311" s="45" t="s">
        <v>16</v>
      </c>
      <c r="K1311" s="60" t="s">
        <v>1517</v>
      </c>
      <c r="L1311" s="60" t="s">
        <v>1518</v>
      </c>
      <c r="M1311" s="62">
        <f t="shared" ca="1" si="186"/>
        <v>413</v>
      </c>
    </row>
    <row r="1312" spans="1:13" s="50" customFormat="1" ht="23.1" hidden="1" customHeight="1">
      <c r="A1312" s="51"/>
      <c r="B1312" s="52" t="s">
        <v>1625</v>
      </c>
      <c r="C1312" s="53" t="s">
        <v>1626</v>
      </c>
      <c r="D1312" s="54">
        <v>19210</v>
      </c>
      <c r="E1312" s="54">
        <v>18122.64</v>
      </c>
      <c r="F1312" s="59">
        <v>1087.3599999999999</v>
      </c>
      <c r="G1312" s="56">
        <f t="shared" si="184"/>
        <v>6.00000882873577E-2</v>
      </c>
      <c r="H1312" s="57">
        <v>43812</v>
      </c>
      <c r="I1312" s="57">
        <v>43816</v>
      </c>
      <c r="J1312" s="45" t="s">
        <v>16</v>
      </c>
      <c r="K1312" s="60" t="s">
        <v>1627</v>
      </c>
      <c r="L1312" s="60" t="s">
        <v>1628</v>
      </c>
      <c r="M1312" s="62">
        <f t="shared" ca="1" si="186"/>
        <v>416</v>
      </c>
    </row>
    <row r="1313" spans="1:13" s="50" customFormat="1" ht="23.1" hidden="1" customHeight="1">
      <c r="A1313" s="51"/>
      <c r="B1313" s="52" t="s">
        <v>1625</v>
      </c>
      <c r="C1313" s="53" t="s">
        <v>1629</v>
      </c>
      <c r="D1313" s="54">
        <v>7436</v>
      </c>
      <c r="E1313" s="54">
        <v>7015.09</v>
      </c>
      <c r="F1313" s="59">
        <v>420.91</v>
      </c>
      <c r="G1313" s="56">
        <f t="shared" si="184"/>
        <v>6.0000655729292099E-2</v>
      </c>
      <c r="H1313" s="57">
        <v>43812</v>
      </c>
      <c r="I1313" s="57">
        <v>43816</v>
      </c>
      <c r="J1313" s="45" t="s">
        <v>16</v>
      </c>
      <c r="K1313" s="60" t="s">
        <v>1627</v>
      </c>
      <c r="L1313" s="60" t="s">
        <v>1628</v>
      </c>
      <c r="M1313" s="62">
        <f t="shared" ca="1" si="186"/>
        <v>416</v>
      </c>
    </row>
    <row r="1314" spans="1:13" s="50" customFormat="1" ht="23.1" hidden="1" customHeight="1">
      <c r="A1314" s="51"/>
      <c r="B1314" s="52" t="s">
        <v>239</v>
      </c>
      <c r="C1314" s="53" t="s">
        <v>1630</v>
      </c>
      <c r="D1314" s="54">
        <v>1794</v>
      </c>
      <c r="E1314" s="54">
        <v>1587.61</v>
      </c>
      <c r="F1314" s="59">
        <v>206.39</v>
      </c>
      <c r="G1314" s="56">
        <f t="shared" si="184"/>
        <v>0.13000044091433</v>
      </c>
      <c r="H1314" s="57">
        <v>43810</v>
      </c>
      <c r="I1314" s="57">
        <v>43816</v>
      </c>
      <c r="J1314" s="45" t="s">
        <v>16</v>
      </c>
      <c r="K1314" s="60" t="s">
        <v>1517</v>
      </c>
      <c r="L1314" s="60" t="s">
        <v>1518</v>
      </c>
      <c r="M1314" s="62">
        <f t="shared" ca="1" si="186"/>
        <v>418</v>
      </c>
    </row>
    <row r="1315" spans="1:13" s="50" customFormat="1" ht="23.1" hidden="1" customHeight="1">
      <c r="A1315" s="51"/>
      <c r="B1315" s="52" t="s">
        <v>239</v>
      </c>
      <c r="C1315" s="53" t="s">
        <v>1631</v>
      </c>
      <c r="D1315" s="54">
        <v>798</v>
      </c>
      <c r="E1315" s="54">
        <v>706.19</v>
      </c>
      <c r="F1315" s="59">
        <v>91.81</v>
      </c>
      <c r="G1315" s="56">
        <f t="shared" si="184"/>
        <v>0.13000750506237699</v>
      </c>
      <c r="H1315" s="57">
        <v>43811</v>
      </c>
      <c r="I1315" s="57">
        <v>43816</v>
      </c>
      <c r="J1315" s="45" t="s">
        <v>16</v>
      </c>
      <c r="K1315" s="60" t="s">
        <v>1517</v>
      </c>
      <c r="L1315" s="60" t="s">
        <v>1518</v>
      </c>
      <c r="M1315" s="62">
        <f t="shared" ca="1" si="186"/>
        <v>417</v>
      </c>
    </row>
    <row r="1316" spans="1:13" s="50" customFormat="1" ht="23.1" hidden="1" customHeight="1">
      <c r="A1316" s="51"/>
      <c r="B1316" s="52" t="s">
        <v>1538</v>
      </c>
      <c r="C1316" s="53" t="s">
        <v>1632</v>
      </c>
      <c r="D1316" s="54">
        <v>603943</v>
      </c>
      <c r="E1316" s="54">
        <v>554076.15</v>
      </c>
      <c r="F1316" s="59">
        <v>49866.85</v>
      </c>
      <c r="G1316" s="56">
        <f t="shared" si="184"/>
        <v>8.9999993683178695E-2</v>
      </c>
      <c r="H1316" s="57">
        <v>43805</v>
      </c>
      <c r="I1316" s="57">
        <v>43816</v>
      </c>
      <c r="J1316" s="45" t="s">
        <v>16</v>
      </c>
      <c r="K1316" s="60" t="s">
        <v>1627</v>
      </c>
      <c r="L1316" s="60" t="s">
        <v>1628</v>
      </c>
      <c r="M1316" s="62">
        <f t="shared" ca="1" si="186"/>
        <v>423</v>
      </c>
    </row>
    <row r="1317" spans="1:13" s="50" customFormat="1" ht="23.1" hidden="1" customHeight="1">
      <c r="A1317" s="51"/>
      <c r="B1317" s="52" t="s">
        <v>1538</v>
      </c>
      <c r="C1317" s="53" t="s">
        <v>1633</v>
      </c>
      <c r="D1317" s="54">
        <v>1000000</v>
      </c>
      <c r="E1317" s="54">
        <v>917431.19</v>
      </c>
      <c r="F1317" s="59">
        <v>82568.81</v>
      </c>
      <c r="G1317" s="56">
        <f t="shared" si="184"/>
        <v>9.0000003161E-2</v>
      </c>
      <c r="H1317" s="57">
        <v>43805</v>
      </c>
      <c r="I1317" s="57">
        <v>43816</v>
      </c>
      <c r="J1317" s="45" t="s">
        <v>16</v>
      </c>
      <c r="K1317" s="60" t="s">
        <v>1627</v>
      </c>
      <c r="L1317" s="60" t="s">
        <v>1628</v>
      </c>
      <c r="M1317" s="62">
        <f t="shared" ca="1" si="186"/>
        <v>423</v>
      </c>
    </row>
    <row r="1318" spans="1:13" s="50" customFormat="1" ht="23.1" hidden="1" customHeight="1">
      <c r="A1318" s="51"/>
      <c r="B1318" s="52" t="s">
        <v>1538</v>
      </c>
      <c r="C1318" s="53" t="s">
        <v>1634</v>
      </c>
      <c r="D1318" s="54">
        <v>595138</v>
      </c>
      <c r="E1318" s="54">
        <v>545998.17000000004</v>
      </c>
      <c r="F1318" s="59">
        <v>49139.83</v>
      </c>
      <c r="G1318" s="56">
        <f t="shared" si="184"/>
        <v>8.9999990293007801E-2</v>
      </c>
      <c r="H1318" s="57">
        <v>43805</v>
      </c>
      <c r="I1318" s="57">
        <v>43816</v>
      </c>
      <c r="J1318" s="45" t="s">
        <v>16</v>
      </c>
      <c r="K1318" s="60" t="s">
        <v>1627</v>
      </c>
      <c r="L1318" s="60" t="s">
        <v>1628</v>
      </c>
      <c r="M1318" s="62">
        <f t="shared" ca="1" si="186"/>
        <v>423</v>
      </c>
    </row>
    <row r="1319" spans="1:13" s="50" customFormat="1" ht="23.1" hidden="1" customHeight="1">
      <c r="A1319" s="51"/>
      <c r="B1319" s="52" t="s">
        <v>1538</v>
      </c>
      <c r="C1319" s="53" t="s">
        <v>1635</v>
      </c>
      <c r="D1319" s="54">
        <v>1000000</v>
      </c>
      <c r="E1319" s="54">
        <v>917431.19</v>
      </c>
      <c r="F1319" s="59">
        <v>82568.81</v>
      </c>
      <c r="G1319" s="56">
        <f t="shared" si="184"/>
        <v>9.0000003161E-2</v>
      </c>
      <c r="H1319" s="57">
        <v>43805</v>
      </c>
      <c r="I1319" s="57">
        <v>43816</v>
      </c>
      <c r="J1319" s="45" t="s">
        <v>16</v>
      </c>
      <c r="K1319" s="60" t="s">
        <v>1627</v>
      </c>
      <c r="L1319" s="60" t="s">
        <v>1628</v>
      </c>
      <c r="M1319" s="62">
        <f t="shared" ca="1" si="186"/>
        <v>423</v>
      </c>
    </row>
    <row r="1320" spans="1:13" s="50" customFormat="1" ht="23.1" hidden="1" customHeight="1">
      <c r="A1320" s="51"/>
      <c r="B1320" s="52" t="s">
        <v>1538</v>
      </c>
      <c r="C1320" s="53" t="s">
        <v>1636</v>
      </c>
      <c r="D1320" s="54">
        <v>1000000</v>
      </c>
      <c r="E1320" s="54">
        <v>917431.19</v>
      </c>
      <c r="F1320" s="59">
        <v>82568.81</v>
      </c>
      <c r="G1320" s="56">
        <f t="shared" si="184"/>
        <v>9.0000003161E-2</v>
      </c>
      <c r="H1320" s="57">
        <v>43805</v>
      </c>
      <c r="I1320" s="57">
        <v>43816</v>
      </c>
      <c r="J1320" s="45" t="s">
        <v>16</v>
      </c>
      <c r="K1320" s="60" t="s">
        <v>1627</v>
      </c>
      <c r="L1320" s="60" t="s">
        <v>1628</v>
      </c>
      <c r="M1320" s="62">
        <f t="shared" ca="1" si="186"/>
        <v>423</v>
      </c>
    </row>
    <row r="1321" spans="1:13" s="50" customFormat="1" ht="23.1" hidden="1" customHeight="1">
      <c r="A1321" s="51"/>
      <c r="B1321" s="52" t="s">
        <v>1538</v>
      </c>
      <c r="C1321" s="53" t="s">
        <v>1637</v>
      </c>
      <c r="D1321" s="54">
        <v>1000000</v>
      </c>
      <c r="E1321" s="54">
        <v>917431.19</v>
      </c>
      <c r="F1321" s="59">
        <v>82568.81</v>
      </c>
      <c r="G1321" s="56">
        <f t="shared" si="184"/>
        <v>9.0000003161E-2</v>
      </c>
      <c r="H1321" s="57">
        <v>43805</v>
      </c>
      <c r="I1321" s="57">
        <v>43816</v>
      </c>
      <c r="J1321" s="45" t="s">
        <v>16</v>
      </c>
      <c r="K1321" s="60" t="s">
        <v>1627</v>
      </c>
      <c r="L1321" s="60" t="s">
        <v>1628</v>
      </c>
      <c r="M1321" s="62">
        <f t="shared" ca="1" si="186"/>
        <v>423</v>
      </c>
    </row>
    <row r="1322" spans="1:13" s="50" customFormat="1" ht="23.1" hidden="1" customHeight="1">
      <c r="A1322" s="51"/>
      <c r="B1322" s="52" t="s">
        <v>1538</v>
      </c>
      <c r="C1322" s="53" t="s">
        <v>1638</v>
      </c>
      <c r="D1322" s="54">
        <v>1000000</v>
      </c>
      <c r="E1322" s="54">
        <v>917431.19</v>
      </c>
      <c r="F1322" s="59">
        <v>82568.81</v>
      </c>
      <c r="G1322" s="56">
        <f t="shared" ref="G1322" si="187">F1322/E1322</f>
        <v>9.0000003161E-2</v>
      </c>
      <c r="H1322" s="57">
        <v>43805</v>
      </c>
      <c r="I1322" s="57">
        <v>43816</v>
      </c>
      <c r="J1322" s="45" t="s">
        <v>16</v>
      </c>
      <c r="K1322" s="60" t="s">
        <v>1627</v>
      </c>
      <c r="L1322" s="60" t="s">
        <v>1628</v>
      </c>
      <c r="M1322" s="62">
        <f t="shared" ca="1" si="186"/>
        <v>423</v>
      </c>
    </row>
    <row r="1323" spans="1:13" s="50" customFormat="1" ht="23.1" hidden="1" customHeight="1">
      <c r="A1323" s="51"/>
      <c r="B1323" s="52" t="s">
        <v>1538</v>
      </c>
      <c r="C1323" s="53" t="s">
        <v>1639</v>
      </c>
      <c r="D1323" s="54">
        <v>1000000</v>
      </c>
      <c r="E1323" s="54">
        <v>917431.19</v>
      </c>
      <c r="F1323" s="59">
        <v>82568.81</v>
      </c>
      <c r="G1323" s="56">
        <f t="shared" ref="G1323" si="188">F1323/E1323</f>
        <v>9.0000003161E-2</v>
      </c>
      <c r="H1323" s="57">
        <v>43805</v>
      </c>
      <c r="I1323" s="57">
        <v>43816</v>
      </c>
      <c r="J1323" s="45" t="s">
        <v>16</v>
      </c>
      <c r="K1323" s="60" t="s">
        <v>1627</v>
      </c>
      <c r="L1323" s="60" t="s">
        <v>1628</v>
      </c>
      <c r="M1323" s="62">
        <f t="shared" ca="1" si="186"/>
        <v>423</v>
      </c>
    </row>
    <row r="1324" spans="1:13" s="50" customFormat="1" ht="23.1" hidden="1" customHeight="1">
      <c r="A1324" s="51"/>
      <c r="B1324" s="52" t="s">
        <v>1538</v>
      </c>
      <c r="C1324" s="53" t="s">
        <v>1640</v>
      </c>
      <c r="D1324" s="54">
        <v>1000000</v>
      </c>
      <c r="E1324" s="54">
        <v>917431.19</v>
      </c>
      <c r="F1324" s="59">
        <v>82568.81</v>
      </c>
      <c r="G1324" s="56">
        <f t="shared" ref="G1324" si="189">F1324/E1324</f>
        <v>9.0000003161E-2</v>
      </c>
      <c r="H1324" s="57">
        <v>43805</v>
      </c>
      <c r="I1324" s="57">
        <v>43816</v>
      </c>
      <c r="J1324" s="45" t="s">
        <v>16</v>
      </c>
      <c r="K1324" s="60" t="s">
        <v>1627</v>
      </c>
      <c r="L1324" s="60" t="s">
        <v>1628</v>
      </c>
      <c r="M1324" s="62">
        <f t="shared" ca="1" si="186"/>
        <v>423</v>
      </c>
    </row>
    <row r="1325" spans="1:13" s="50" customFormat="1" ht="23.1" hidden="1" customHeight="1">
      <c r="A1325" s="51"/>
      <c r="B1325" s="52" t="s">
        <v>1538</v>
      </c>
      <c r="C1325" s="53" t="s">
        <v>1641</v>
      </c>
      <c r="D1325" s="54">
        <v>1000000</v>
      </c>
      <c r="E1325" s="54">
        <v>917431.19</v>
      </c>
      <c r="F1325" s="59">
        <v>82568.81</v>
      </c>
      <c r="G1325" s="56">
        <f t="shared" ref="G1325" si="190">F1325/E1325</f>
        <v>9.0000003161E-2</v>
      </c>
      <c r="H1325" s="57">
        <v>43805</v>
      </c>
      <c r="I1325" s="57">
        <v>43816</v>
      </c>
      <c r="J1325" s="45" t="s">
        <v>16</v>
      </c>
      <c r="K1325" s="60" t="s">
        <v>1627</v>
      </c>
      <c r="L1325" s="60" t="s">
        <v>1628</v>
      </c>
      <c r="M1325" s="62">
        <f t="shared" ca="1" si="186"/>
        <v>423</v>
      </c>
    </row>
    <row r="1326" spans="1:13" s="50" customFormat="1" ht="23.1" hidden="1" customHeight="1">
      <c r="A1326" s="51"/>
      <c r="B1326" s="52" t="s">
        <v>1538</v>
      </c>
      <c r="C1326" s="53" t="s">
        <v>1642</v>
      </c>
      <c r="D1326" s="54">
        <v>1000000</v>
      </c>
      <c r="E1326" s="54">
        <v>917431.19</v>
      </c>
      <c r="F1326" s="59">
        <v>82568.81</v>
      </c>
      <c r="G1326" s="56">
        <f t="shared" ref="G1326:G1335" si="191">F1326/E1326</f>
        <v>9.0000003161E-2</v>
      </c>
      <c r="H1326" s="57">
        <v>43805</v>
      </c>
      <c r="I1326" s="57">
        <v>43816</v>
      </c>
      <c r="J1326" s="45" t="s">
        <v>16</v>
      </c>
      <c r="K1326" s="60" t="s">
        <v>1627</v>
      </c>
      <c r="L1326" s="60" t="s">
        <v>1628</v>
      </c>
      <c r="M1326" s="62">
        <f t="shared" ca="1" si="186"/>
        <v>423</v>
      </c>
    </row>
    <row r="1327" spans="1:13" s="50" customFormat="1" ht="23.1" hidden="1" customHeight="1">
      <c r="A1327" s="51"/>
      <c r="B1327" s="52" t="s">
        <v>1470</v>
      </c>
      <c r="C1327" s="53" t="s">
        <v>1643</v>
      </c>
      <c r="D1327" s="54">
        <v>129294</v>
      </c>
      <c r="E1327" s="54">
        <v>114419.47</v>
      </c>
      <c r="F1327" s="59">
        <v>14874.53</v>
      </c>
      <c r="G1327" s="56">
        <f t="shared" si="191"/>
        <v>0.12999999038625201</v>
      </c>
      <c r="H1327" s="57">
        <v>43811</v>
      </c>
      <c r="I1327" s="57">
        <v>43817</v>
      </c>
      <c r="J1327" s="45" t="s">
        <v>16</v>
      </c>
      <c r="K1327" s="60" t="s">
        <v>1517</v>
      </c>
      <c r="L1327" s="60" t="s">
        <v>1518</v>
      </c>
      <c r="M1327" s="62">
        <f t="shared" ca="1" si="186"/>
        <v>417</v>
      </c>
    </row>
    <row r="1328" spans="1:13" s="50" customFormat="1" ht="23.1" hidden="1" customHeight="1">
      <c r="A1328" s="51"/>
      <c r="B1328" s="52" t="s">
        <v>325</v>
      </c>
      <c r="C1328" s="53" t="s">
        <v>1644</v>
      </c>
      <c r="D1328" s="54">
        <v>185634.19</v>
      </c>
      <c r="E1328" s="54">
        <v>170306.6</v>
      </c>
      <c r="F1328" s="59">
        <v>15327.59</v>
      </c>
      <c r="G1328" s="56">
        <f t="shared" si="191"/>
        <v>8.9999976512947805E-2</v>
      </c>
      <c r="H1328" s="57">
        <v>43815</v>
      </c>
      <c r="I1328" s="57">
        <v>43817</v>
      </c>
      <c r="J1328" s="45" t="s">
        <v>16</v>
      </c>
      <c r="K1328" s="60" t="s">
        <v>1517</v>
      </c>
      <c r="L1328" s="60" t="s">
        <v>1518</v>
      </c>
      <c r="M1328" s="62">
        <f t="shared" ca="1" si="186"/>
        <v>413</v>
      </c>
    </row>
    <row r="1329" spans="1:13" s="50" customFormat="1" ht="23.1" hidden="1" customHeight="1">
      <c r="A1329" s="51"/>
      <c r="B1329" s="52" t="s">
        <v>325</v>
      </c>
      <c r="C1329" s="53" t="s">
        <v>1645</v>
      </c>
      <c r="D1329" s="54">
        <v>312482.09000000003</v>
      </c>
      <c r="E1329" s="54">
        <v>286680.82</v>
      </c>
      <c r="F1329" s="59">
        <v>25801.27</v>
      </c>
      <c r="G1329" s="56">
        <f t="shared" si="191"/>
        <v>8.9999986744840499E-2</v>
      </c>
      <c r="H1329" s="57">
        <v>43815</v>
      </c>
      <c r="I1329" s="57">
        <v>43817</v>
      </c>
      <c r="J1329" s="45" t="s">
        <v>16</v>
      </c>
      <c r="K1329" s="60" t="s">
        <v>1517</v>
      </c>
      <c r="L1329" s="60" t="s">
        <v>1518</v>
      </c>
      <c r="M1329" s="62">
        <f t="shared" ca="1" si="186"/>
        <v>413</v>
      </c>
    </row>
    <row r="1330" spans="1:13" s="50" customFormat="1" ht="23.1" hidden="1" customHeight="1">
      <c r="A1330" s="51"/>
      <c r="B1330" s="52" t="s">
        <v>325</v>
      </c>
      <c r="C1330" s="53" t="s">
        <v>1646</v>
      </c>
      <c r="D1330" s="54">
        <v>77934.149999999994</v>
      </c>
      <c r="E1330" s="54">
        <v>71499.22</v>
      </c>
      <c r="F1330" s="59">
        <v>6434.93</v>
      </c>
      <c r="G1330" s="56">
        <f t="shared" si="191"/>
        <v>9.0000002797233303E-2</v>
      </c>
      <c r="H1330" s="57">
        <v>43810</v>
      </c>
      <c r="I1330" s="57">
        <v>43817</v>
      </c>
      <c r="J1330" s="45" t="s">
        <v>16</v>
      </c>
      <c r="K1330" s="60" t="s">
        <v>1517</v>
      </c>
      <c r="L1330" s="60" t="s">
        <v>1518</v>
      </c>
      <c r="M1330" s="62">
        <f t="shared" ca="1" si="186"/>
        <v>418</v>
      </c>
    </row>
    <row r="1331" spans="1:13" s="50" customFormat="1" ht="23.1" customHeight="1">
      <c r="A1331" s="51"/>
      <c r="B1331" s="52" t="s">
        <v>325</v>
      </c>
      <c r="C1331" s="53" t="s">
        <v>1647</v>
      </c>
      <c r="D1331" s="54">
        <v>891900</v>
      </c>
      <c r="E1331" s="54">
        <v>818256.88</v>
      </c>
      <c r="F1331" s="54">
        <v>73643.12</v>
      </c>
      <c r="G1331" s="56">
        <f t="shared" si="191"/>
        <v>9.0000000977688094E-2</v>
      </c>
      <c r="H1331" s="57">
        <v>43810</v>
      </c>
      <c r="I1331" s="57">
        <v>43817</v>
      </c>
      <c r="J1331" s="45"/>
      <c r="K1331" s="60"/>
      <c r="L1331" s="60"/>
      <c r="M1331" s="62">
        <f t="shared" ca="1" si="186"/>
        <v>418</v>
      </c>
    </row>
    <row r="1332" spans="1:13" s="50" customFormat="1" ht="23.1" hidden="1" customHeight="1">
      <c r="A1332" s="51"/>
      <c r="B1332" s="52" t="s">
        <v>325</v>
      </c>
      <c r="C1332" s="53" t="s">
        <v>1648</v>
      </c>
      <c r="D1332" s="54">
        <v>8770191</v>
      </c>
      <c r="E1332" s="54">
        <v>8046046.79</v>
      </c>
      <c r="F1332" s="59">
        <v>724144.21</v>
      </c>
      <c r="G1332" s="56">
        <f t="shared" si="191"/>
        <v>8.9999999863286897E-2</v>
      </c>
      <c r="H1332" s="57">
        <v>43808</v>
      </c>
      <c r="I1332" s="57">
        <v>43817</v>
      </c>
      <c r="J1332" s="45" t="s">
        <v>16</v>
      </c>
      <c r="K1332" s="60" t="s">
        <v>1517</v>
      </c>
      <c r="L1332" s="60" t="s">
        <v>1518</v>
      </c>
      <c r="M1332" s="62">
        <f t="shared" ca="1" si="186"/>
        <v>420</v>
      </c>
    </row>
    <row r="1333" spans="1:13" s="50" customFormat="1" ht="23.1" hidden="1" customHeight="1">
      <c r="A1333" s="51"/>
      <c r="B1333" s="52" t="s">
        <v>1580</v>
      </c>
      <c r="C1333" s="53" t="s">
        <v>1649</v>
      </c>
      <c r="D1333" s="54">
        <v>34211</v>
      </c>
      <c r="E1333" s="54">
        <v>30275.22</v>
      </c>
      <c r="F1333" s="59">
        <v>3935.78</v>
      </c>
      <c r="G1333" s="56">
        <f t="shared" si="191"/>
        <v>0.13000004624243899</v>
      </c>
      <c r="H1333" s="57">
        <v>43815</v>
      </c>
      <c r="I1333" s="57">
        <v>43817</v>
      </c>
      <c r="J1333" s="45" t="s">
        <v>16</v>
      </c>
      <c r="K1333" s="60" t="s">
        <v>1517</v>
      </c>
      <c r="L1333" s="60" t="s">
        <v>1518</v>
      </c>
      <c r="M1333" s="62">
        <f t="shared" ca="1" si="186"/>
        <v>413</v>
      </c>
    </row>
    <row r="1334" spans="1:13" s="50" customFormat="1" ht="23.1" hidden="1" customHeight="1">
      <c r="A1334" s="51"/>
      <c r="B1334" s="52" t="s">
        <v>1580</v>
      </c>
      <c r="C1334" s="53" t="s">
        <v>1650</v>
      </c>
      <c r="D1334" s="54">
        <v>110000</v>
      </c>
      <c r="E1334" s="54">
        <v>97345.13</v>
      </c>
      <c r="F1334" s="59">
        <v>12654.87</v>
      </c>
      <c r="G1334" s="56">
        <f t="shared" si="191"/>
        <v>0.130000031845455</v>
      </c>
      <c r="H1334" s="57">
        <v>43815</v>
      </c>
      <c r="I1334" s="57">
        <v>43817</v>
      </c>
      <c r="J1334" s="45" t="s">
        <v>16</v>
      </c>
      <c r="K1334" s="60" t="s">
        <v>1517</v>
      </c>
      <c r="L1334" s="60" t="s">
        <v>1518</v>
      </c>
      <c r="M1334" s="62">
        <f t="shared" ca="1" si="186"/>
        <v>413</v>
      </c>
    </row>
    <row r="1335" spans="1:13" s="50" customFormat="1" ht="23.1" hidden="1" customHeight="1">
      <c r="A1335" s="51"/>
      <c r="B1335" s="52" t="s">
        <v>1580</v>
      </c>
      <c r="C1335" s="53" t="s">
        <v>1651</v>
      </c>
      <c r="D1335" s="54">
        <v>110000</v>
      </c>
      <c r="E1335" s="54">
        <v>97345.13</v>
      </c>
      <c r="F1335" s="59">
        <v>12654.87</v>
      </c>
      <c r="G1335" s="56">
        <f t="shared" si="191"/>
        <v>0.130000031845455</v>
      </c>
      <c r="H1335" s="57">
        <v>43815</v>
      </c>
      <c r="I1335" s="57">
        <v>43817</v>
      </c>
      <c r="J1335" s="45" t="s">
        <v>16</v>
      </c>
      <c r="K1335" s="60" t="s">
        <v>1517</v>
      </c>
      <c r="L1335" s="60" t="s">
        <v>1518</v>
      </c>
      <c r="M1335" s="62">
        <f t="shared" ca="1" si="186"/>
        <v>413</v>
      </c>
    </row>
    <row r="1336" spans="1:13" s="50" customFormat="1" ht="23.1" hidden="1" customHeight="1">
      <c r="A1336" s="51"/>
      <c r="B1336" s="52" t="s">
        <v>1580</v>
      </c>
      <c r="C1336" s="53" t="s">
        <v>1652</v>
      </c>
      <c r="D1336" s="54">
        <v>110000</v>
      </c>
      <c r="E1336" s="54">
        <v>97345.13</v>
      </c>
      <c r="F1336" s="59">
        <v>12654.87</v>
      </c>
      <c r="G1336" s="56">
        <f t="shared" ref="G1336" si="192">F1336/E1336</f>
        <v>0.130000031845455</v>
      </c>
      <c r="H1336" s="57">
        <v>43815</v>
      </c>
      <c r="I1336" s="57">
        <v>43817</v>
      </c>
      <c r="J1336" s="45" t="s">
        <v>16</v>
      </c>
      <c r="K1336" s="60" t="s">
        <v>1517</v>
      </c>
      <c r="L1336" s="60" t="s">
        <v>1518</v>
      </c>
      <c r="M1336" s="62">
        <f t="shared" ca="1" si="186"/>
        <v>413</v>
      </c>
    </row>
    <row r="1337" spans="1:13" s="50" customFormat="1" ht="23.1" hidden="1" customHeight="1">
      <c r="A1337" s="51"/>
      <c r="B1337" s="52" t="s">
        <v>1580</v>
      </c>
      <c r="C1337" s="53" t="s">
        <v>1653</v>
      </c>
      <c r="D1337" s="54">
        <v>110000</v>
      </c>
      <c r="E1337" s="54">
        <v>97345.13</v>
      </c>
      <c r="F1337" s="59">
        <v>12654.87</v>
      </c>
      <c r="G1337" s="56">
        <f t="shared" ref="G1337" si="193">F1337/E1337</f>
        <v>0.130000031845455</v>
      </c>
      <c r="H1337" s="57">
        <v>43815</v>
      </c>
      <c r="I1337" s="57">
        <v>43817</v>
      </c>
      <c r="J1337" s="45" t="s">
        <v>16</v>
      </c>
      <c r="K1337" s="60" t="s">
        <v>1517</v>
      </c>
      <c r="L1337" s="60" t="s">
        <v>1518</v>
      </c>
      <c r="M1337" s="62">
        <f t="shared" ca="1" si="186"/>
        <v>413</v>
      </c>
    </row>
    <row r="1338" spans="1:13" s="50" customFormat="1" ht="23.1" hidden="1" customHeight="1">
      <c r="A1338" s="51"/>
      <c r="B1338" s="52" t="s">
        <v>1580</v>
      </c>
      <c r="C1338" s="53" t="s">
        <v>1654</v>
      </c>
      <c r="D1338" s="54">
        <v>110000</v>
      </c>
      <c r="E1338" s="54">
        <v>97345.13</v>
      </c>
      <c r="F1338" s="59">
        <v>12654.87</v>
      </c>
      <c r="G1338" s="56">
        <f t="shared" ref="G1338" si="194">F1338/E1338</f>
        <v>0.130000031845455</v>
      </c>
      <c r="H1338" s="57">
        <v>43815</v>
      </c>
      <c r="I1338" s="57">
        <v>43817</v>
      </c>
      <c r="J1338" s="45" t="s">
        <v>16</v>
      </c>
      <c r="K1338" s="60" t="s">
        <v>1517</v>
      </c>
      <c r="L1338" s="60" t="s">
        <v>1518</v>
      </c>
      <c r="M1338" s="62">
        <f t="shared" ca="1" si="186"/>
        <v>413</v>
      </c>
    </row>
    <row r="1339" spans="1:13" s="50" customFormat="1" ht="23.1" hidden="1" customHeight="1">
      <c r="A1339" s="51"/>
      <c r="B1339" s="52" t="s">
        <v>1580</v>
      </c>
      <c r="C1339" s="53" t="s">
        <v>1655</v>
      </c>
      <c r="D1339" s="54">
        <v>110000</v>
      </c>
      <c r="E1339" s="54">
        <v>97345.13</v>
      </c>
      <c r="F1339" s="59">
        <v>12654.87</v>
      </c>
      <c r="G1339" s="56">
        <f t="shared" ref="G1339" si="195">F1339/E1339</f>
        <v>0.130000031845455</v>
      </c>
      <c r="H1339" s="57">
        <v>43815</v>
      </c>
      <c r="I1339" s="57">
        <v>43817</v>
      </c>
      <c r="J1339" s="45" t="s">
        <v>16</v>
      </c>
      <c r="K1339" s="60" t="s">
        <v>1517</v>
      </c>
      <c r="L1339" s="60" t="s">
        <v>1518</v>
      </c>
      <c r="M1339" s="62">
        <f t="shared" ca="1" si="186"/>
        <v>413</v>
      </c>
    </row>
    <row r="1340" spans="1:13" s="50" customFormat="1" ht="23.1" hidden="1" customHeight="1">
      <c r="A1340" s="51"/>
      <c r="B1340" s="52" t="s">
        <v>1580</v>
      </c>
      <c r="C1340" s="53" t="s">
        <v>1656</v>
      </c>
      <c r="D1340" s="54">
        <v>110000</v>
      </c>
      <c r="E1340" s="54">
        <v>97345.13</v>
      </c>
      <c r="F1340" s="59">
        <v>12654.87</v>
      </c>
      <c r="G1340" s="56">
        <f t="shared" ref="G1340" si="196">F1340/E1340</f>
        <v>0.130000031845455</v>
      </c>
      <c r="H1340" s="57">
        <v>43815</v>
      </c>
      <c r="I1340" s="57">
        <v>43817</v>
      </c>
      <c r="J1340" s="45" t="s">
        <v>16</v>
      </c>
      <c r="K1340" s="60" t="s">
        <v>1517</v>
      </c>
      <c r="L1340" s="60" t="s">
        <v>1518</v>
      </c>
      <c r="M1340" s="62">
        <f t="shared" ca="1" si="186"/>
        <v>413</v>
      </c>
    </row>
    <row r="1341" spans="1:13" s="50" customFormat="1" ht="23.1" hidden="1" customHeight="1">
      <c r="A1341" s="51"/>
      <c r="B1341" s="52" t="s">
        <v>1580</v>
      </c>
      <c r="C1341" s="53" t="s">
        <v>1657</v>
      </c>
      <c r="D1341" s="54">
        <v>110000</v>
      </c>
      <c r="E1341" s="54">
        <v>97345.13</v>
      </c>
      <c r="F1341" s="59">
        <v>12654.87</v>
      </c>
      <c r="G1341" s="56">
        <f t="shared" ref="G1341" si="197">F1341/E1341</f>
        <v>0.130000031845455</v>
      </c>
      <c r="H1341" s="57">
        <v>43815</v>
      </c>
      <c r="I1341" s="57">
        <v>43817</v>
      </c>
      <c r="J1341" s="45" t="s">
        <v>16</v>
      </c>
      <c r="K1341" s="60" t="s">
        <v>1517</v>
      </c>
      <c r="L1341" s="60" t="s">
        <v>1518</v>
      </c>
      <c r="M1341" s="62">
        <f t="shared" ca="1" si="186"/>
        <v>413</v>
      </c>
    </row>
    <row r="1342" spans="1:13" s="50" customFormat="1" ht="23.1" hidden="1" customHeight="1">
      <c r="A1342" s="51"/>
      <c r="B1342" s="52" t="s">
        <v>1580</v>
      </c>
      <c r="C1342" s="53" t="s">
        <v>1658</v>
      </c>
      <c r="D1342" s="54">
        <v>110000</v>
      </c>
      <c r="E1342" s="54">
        <v>97345.13</v>
      </c>
      <c r="F1342" s="59">
        <v>12654.87</v>
      </c>
      <c r="G1342" s="56">
        <f t="shared" ref="G1342" si="198">F1342/E1342</f>
        <v>0.130000031845455</v>
      </c>
      <c r="H1342" s="57">
        <v>43815</v>
      </c>
      <c r="I1342" s="57">
        <v>43817</v>
      </c>
      <c r="J1342" s="45" t="s">
        <v>16</v>
      </c>
      <c r="K1342" s="60" t="s">
        <v>1517</v>
      </c>
      <c r="L1342" s="60" t="s">
        <v>1518</v>
      </c>
      <c r="M1342" s="62">
        <f t="shared" ca="1" si="186"/>
        <v>413</v>
      </c>
    </row>
    <row r="1343" spans="1:13" s="50" customFormat="1" ht="23.1" hidden="1" customHeight="1">
      <c r="A1343" s="51"/>
      <c r="B1343" s="52" t="s">
        <v>1580</v>
      </c>
      <c r="C1343" s="53" t="s">
        <v>1659</v>
      </c>
      <c r="D1343" s="54">
        <v>110000</v>
      </c>
      <c r="E1343" s="54">
        <v>97345.13</v>
      </c>
      <c r="F1343" s="59">
        <v>12654.87</v>
      </c>
      <c r="G1343" s="56">
        <f t="shared" ref="G1343" si="199">F1343/E1343</f>
        <v>0.130000031845455</v>
      </c>
      <c r="H1343" s="57">
        <v>43815</v>
      </c>
      <c r="I1343" s="57">
        <v>43817</v>
      </c>
      <c r="J1343" s="45" t="s">
        <v>16</v>
      </c>
      <c r="K1343" s="60" t="s">
        <v>1517</v>
      </c>
      <c r="L1343" s="60" t="s">
        <v>1518</v>
      </c>
      <c r="M1343" s="62">
        <f t="shared" ca="1" si="186"/>
        <v>413</v>
      </c>
    </row>
    <row r="1344" spans="1:13" s="50" customFormat="1" ht="23.1" hidden="1" customHeight="1">
      <c r="A1344" s="51"/>
      <c r="B1344" s="52" t="s">
        <v>1580</v>
      </c>
      <c r="C1344" s="53" t="s">
        <v>1660</v>
      </c>
      <c r="D1344" s="54">
        <v>110000</v>
      </c>
      <c r="E1344" s="54">
        <v>97345.13</v>
      </c>
      <c r="F1344" s="59">
        <v>12654.87</v>
      </c>
      <c r="G1344" s="56">
        <f t="shared" ref="G1344" si="200">F1344/E1344</f>
        <v>0.130000031845455</v>
      </c>
      <c r="H1344" s="57">
        <v>43815</v>
      </c>
      <c r="I1344" s="57">
        <v>43817</v>
      </c>
      <c r="J1344" s="45" t="s">
        <v>16</v>
      </c>
      <c r="K1344" s="60" t="s">
        <v>1517</v>
      </c>
      <c r="L1344" s="60" t="s">
        <v>1518</v>
      </c>
      <c r="M1344" s="62">
        <f t="shared" ca="1" si="186"/>
        <v>413</v>
      </c>
    </row>
    <row r="1345" spans="1:13" s="50" customFormat="1" ht="23.1" hidden="1" customHeight="1">
      <c r="A1345" s="51"/>
      <c r="B1345" s="52" t="s">
        <v>1580</v>
      </c>
      <c r="C1345" s="53" t="s">
        <v>1661</v>
      </c>
      <c r="D1345" s="54">
        <v>110000</v>
      </c>
      <c r="E1345" s="54">
        <v>97345.13</v>
      </c>
      <c r="F1345" s="59">
        <v>12654.87</v>
      </c>
      <c r="G1345" s="56">
        <f t="shared" ref="G1345:G1417" si="201">F1345/E1345</f>
        <v>0.130000031845455</v>
      </c>
      <c r="H1345" s="57">
        <v>43815</v>
      </c>
      <c r="I1345" s="57">
        <v>43817</v>
      </c>
      <c r="J1345" s="45" t="s">
        <v>16</v>
      </c>
      <c r="K1345" s="60" t="s">
        <v>1517</v>
      </c>
      <c r="L1345" s="60" t="s">
        <v>1518</v>
      </c>
      <c r="M1345" s="62">
        <f t="shared" ca="1" si="186"/>
        <v>413</v>
      </c>
    </row>
    <row r="1346" spans="1:13" s="50" customFormat="1" ht="23.1" customHeight="1">
      <c r="A1346" s="51"/>
      <c r="B1346" s="52" t="s">
        <v>325</v>
      </c>
      <c r="C1346" s="53" t="s">
        <v>1662</v>
      </c>
      <c r="D1346" s="54">
        <v>154462</v>
      </c>
      <c r="E1346" s="54">
        <v>141708.26</v>
      </c>
      <c r="F1346" s="54">
        <v>12753.74</v>
      </c>
      <c r="G1346" s="56">
        <f t="shared" si="201"/>
        <v>8.9999976007044305E-2</v>
      </c>
      <c r="H1346" s="57">
        <v>43815</v>
      </c>
      <c r="I1346" s="57">
        <v>43817</v>
      </c>
      <c r="J1346" s="45"/>
      <c r="K1346" s="60"/>
      <c r="L1346" s="60"/>
      <c r="M1346" s="62">
        <f t="shared" ca="1" si="186"/>
        <v>413</v>
      </c>
    </row>
    <row r="1347" spans="1:13" s="50" customFormat="1" ht="23.1" hidden="1" customHeight="1">
      <c r="A1347" s="51"/>
      <c r="B1347" s="52" t="s">
        <v>1663</v>
      </c>
      <c r="C1347" s="53" t="s">
        <v>1664</v>
      </c>
      <c r="D1347" s="54">
        <v>100000</v>
      </c>
      <c r="E1347" s="54">
        <v>91743.12</v>
      </c>
      <c r="F1347" s="59">
        <v>8256.8799999999992</v>
      </c>
      <c r="G1347" s="56">
        <f t="shared" si="201"/>
        <v>8.9999991280000094E-2</v>
      </c>
      <c r="H1347" s="57">
        <v>43815</v>
      </c>
      <c r="I1347" s="57">
        <v>43817</v>
      </c>
      <c r="J1347" s="45" t="s">
        <v>16</v>
      </c>
      <c r="K1347" s="60" t="s">
        <v>1517</v>
      </c>
      <c r="L1347" s="60" t="s">
        <v>1518</v>
      </c>
      <c r="M1347" s="62">
        <f t="shared" ca="1" si="186"/>
        <v>413</v>
      </c>
    </row>
    <row r="1348" spans="1:13" s="50" customFormat="1" ht="23.1" hidden="1" customHeight="1">
      <c r="A1348" s="51"/>
      <c r="B1348" s="52" t="s">
        <v>1663</v>
      </c>
      <c r="C1348" s="53" t="s">
        <v>1665</v>
      </c>
      <c r="D1348" s="54">
        <v>100000</v>
      </c>
      <c r="E1348" s="54">
        <v>91743.12</v>
      </c>
      <c r="F1348" s="59">
        <v>8256.8799999999992</v>
      </c>
      <c r="G1348" s="56">
        <f t="shared" si="201"/>
        <v>8.9999991280000094E-2</v>
      </c>
      <c r="H1348" s="57">
        <v>43815</v>
      </c>
      <c r="I1348" s="57">
        <v>43817</v>
      </c>
      <c r="J1348" s="45" t="s">
        <v>16</v>
      </c>
      <c r="K1348" s="60" t="s">
        <v>1517</v>
      </c>
      <c r="L1348" s="60" t="s">
        <v>1518</v>
      </c>
      <c r="M1348" s="62">
        <f t="shared" ca="1" si="186"/>
        <v>413</v>
      </c>
    </row>
    <row r="1349" spans="1:13" s="50" customFormat="1" ht="23.1" hidden="1" customHeight="1">
      <c r="A1349" s="51"/>
      <c r="B1349" s="52" t="s">
        <v>1663</v>
      </c>
      <c r="C1349" s="53" t="s">
        <v>1666</v>
      </c>
      <c r="D1349" s="54">
        <v>100000</v>
      </c>
      <c r="E1349" s="54">
        <v>91743.12</v>
      </c>
      <c r="F1349" s="59">
        <v>8256.8799999999992</v>
      </c>
      <c r="G1349" s="56">
        <f t="shared" si="201"/>
        <v>8.9999991280000094E-2</v>
      </c>
      <c r="H1349" s="57">
        <v>43815</v>
      </c>
      <c r="I1349" s="57">
        <v>43817</v>
      </c>
      <c r="J1349" s="45" t="s">
        <v>16</v>
      </c>
      <c r="K1349" s="60" t="s">
        <v>1517</v>
      </c>
      <c r="L1349" s="60" t="s">
        <v>1518</v>
      </c>
      <c r="M1349" s="62">
        <f t="shared" ca="1" si="186"/>
        <v>413</v>
      </c>
    </row>
    <row r="1350" spans="1:13" s="50" customFormat="1" ht="23.1" hidden="1" customHeight="1">
      <c r="A1350" s="51"/>
      <c r="B1350" s="52" t="s">
        <v>1663</v>
      </c>
      <c r="C1350" s="53" t="s">
        <v>1667</v>
      </c>
      <c r="D1350" s="54">
        <v>100000</v>
      </c>
      <c r="E1350" s="54">
        <v>91743.12</v>
      </c>
      <c r="F1350" s="59">
        <v>8256.8799999999992</v>
      </c>
      <c r="G1350" s="56">
        <f t="shared" si="201"/>
        <v>8.9999991280000094E-2</v>
      </c>
      <c r="H1350" s="57">
        <v>43815</v>
      </c>
      <c r="I1350" s="57">
        <v>43817</v>
      </c>
      <c r="J1350" s="45" t="s">
        <v>16</v>
      </c>
      <c r="K1350" s="60" t="s">
        <v>1517</v>
      </c>
      <c r="L1350" s="60" t="s">
        <v>1518</v>
      </c>
      <c r="M1350" s="62">
        <f t="shared" ca="1" si="186"/>
        <v>413</v>
      </c>
    </row>
    <row r="1351" spans="1:13" s="50" customFormat="1" ht="23.1" hidden="1" customHeight="1">
      <c r="A1351" s="51"/>
      <c r="B1351" s="52" t="s">
        <v>1663</v>
      </c>
      <c r="C1351" s="53" t="s">
        <v>1668</v>
      </c>
      <c r="D1351" s="54">
        <v>100000</v>
      </c>
      <c r="E1351" s="54">
        <v>91743.12</v>
      </c>
      <c r="F1351" s="59">
        <v>8256.8799999999992</v>
      </c>
      <c r="G1351" s="56">
        <f t="shared" si="201"/>
        <v>8.9999991280000094E-2</v>
      </c>
      <c r="H1351" s="57">
        <v>43815</v>
      </c>
      <c r="I1351" s="57">
        <v>43817</v>
      </c>
      <c r="J1351" s="45" t="s">
        <v>16</v>
      </c>
      <c r="K1351" s="60" t="s">
        <v>1517</v>
      </c>
      <c r="L1351" s="60" t="s">
        <v>1518</v>
      </c>
      <c r="M1351" s="62">
        <f t="shared" ca="1" si="186"/>
        <v>413</v>
      </c>
    </row>
    <row r="1352" spans="1:13" s="50" customFormat="1" ht="23.1" hidden="1" customHeight="1">
      <c r="A1352" s="51"/>
      <c r="B1352" s="52" t="s">
        <v>1663</v>
      </c>
      <c r="C1352" s="53" t="s">
        <v>1669</v>
      </c>
      <c r="D1352" s="54">
        <v>100000</v>
      </c>
      <c r="E1352" s="54">
        <v>91743.12</v>
      </c>
      <c r="F1352" s="59">
        <v>8256.8799999999992</v>
      </c>
      <c r="G1352" s="56">
        <f t="shared" si="201"/>
        <v>8.9999991280000094E-2</v>
      </c>
      <c r="H1352" s="57">
        <v>43815</v>
      </c>
      <c r="I1352" s="57">
        <v>43817</v>
      </c>
      <c r="J1352" s="45" t="s">
        <v>16</v>
      </c>
      <c r="K1352" s="60" t="s">
        <v>1517</v>
      </c>
      <c r="L1352" s="60" t="s">
        <v>1518</v>
      </c>
      <c r="M1352" s="62">
        <f t="shared" ca="1" si="186"/>
        <v>413</v>
      </c>
    </row>
    <row r="1353" spans="1:13" s="50" customFormat="1" ht="23.1" hidden="1" customHeight="1">
      <c r="A1353" s="51"/>
      <c r="B1353" s="52" t="s">
        <v>1663</v>
      </c>
      <c r="C1353" s="53" t="s">
        <v>1670</v>
      </c>
      <c r="D1353" s="54">
        <v>100000</v>
      </c>
      <c r="E1353" s="54">
        <v>91743.12</v>
      </c>
      <c r="F1353" s="59">
        <v>8256.8799999999992</v>
      </c>
      <c r="G1353" s="56">
        <f t="shared" si="201"/>
        <v>8.9999991280000094E-2</v>
      </c>
      <c r="H1353" s="57">
        <v>43815</v>
      </c>
      <c r="I1353" s="57">
        <v>43817</v>
      </c>
      <c r="J1353" s="45" t="s">
        <v>16</v>
      </c>
      <c r="K1353" s="60" t="s">
        <v>1517</v>
      </c>
      <c r="L1353" s="60" t="s">
        <v>1518</v>
      </c>
      <c r="M1353" s="62">
        <f t="shared" ca="1" si="186"/>
        <v>413</v>
      </c>
    </row>
    <row r="1354" spans="1:13" s="50" customFormat="1" ht="23.1" hidden="1" customHeight="1">
      <c r="A1354" s="51"/>
      <c r="B1354" s="52" t="s">
        <v>1663</v>
      </c>
      <c r="C1354" s="53" t="s">
        <v>1671</v>
      </c>
      <c r="D1354" s="54">
        <v>100000</v>
      </c>
      <c r="E1354" s="54">
        <v>91743.12</v>
      </c>
      <c r="F1354" s="59">
        <v>8256.8799999999992</v>
      </c>
      <c r="G1354" s="56">
        <f t="shared" si="201"/>
        <v>8.9999991280000094E-2</v>
      </c>
      <c r="H1354" s="57">
        <v>43815</v>
      </c>
      <c r="I1354" s="57">
        <v>43817</v>
      </c>
      <c r="J1354" s="45" t="s">
        <v>16</v>
      </c>
      <c r="K1354" s="60" t="s">
        <v>1517</v>
      </c>
      <c r="L1354" s="60" t="s">
        <v>1518</v>
      </c>
      <c r="M1354" s="62">
        <f t="shared" ca="1" si="186"/>
        <v>413</v>
      </c>
    </row>
    <row r="1355" spans="1:13" s="50" customFormat="1" ht="23.1" hidden="1" customHeight="1">
      <c r="A1355" s="51"/>
      <c r="B1355" s="52" t="s">
        <v>1663</v>
      </c>
      <c r="C1355" s="53" t="s">
        <v>1672</v>
      </c>
      <c r="D1355" s="54">
        <v>100000</v>
      </c>
      <c r="E1355" s="54">
        <v>91743.12</v>
      </c>
      <c r="F1355" s="59">
        <v>8256.8799999999992</v>
      </c>
      <c r="G1355" s="56">
        <f t="shared" si="201"/>
        <v>8.9999991280000094E-2</v>
      </c>
      <c r="H1355" s="57">
        <v>43815</v>
      </c>
      <c r="I1355" s="57">
        <v>43817</v>
      </c>
      <c r="J1355" s="45" t="s">
        <v>16</v>
      </c>
      <c r="K1355" s="60" t="s">
        <v>1517</v>
      </c>
      <c r="L1355" s="60" t="s">
        <v>1518</v>
      </c>
      <c r="M1355" s="62">
        <f t="shared" ca="1" si="186"/>
        <v>413</v>
      </c>
    </row>
    <row r="1356" spans="1:13" s="50" customFormat="1" ht="23.1" hidden="1" customHeight="1">
      <c r="A1356" s="51"/>
      <c r="B1356" s="52" t="s">
        <v>1663</v>
      </c>
      <c r="C1356" s="53" t="s">
        <v>1673</v>
      </c>
      <c r="D1356" s="54">
        <v>100000</v>
      </c>
      <c r="E1356" s="54">
        <v>91743.12</v>
      </c>
      <c r="F1356" s="59">
        <v>8256.8799999999992</v>
      </c>
      <c r="G1356" s="56">
        <f t="shared" si="201"/>
        <v>8.9999991280000094E-2</v>
      </c>
      <c r="H1356" s="57">
        <v>43815</v>
      </c>
      <c r="I1356" s="57">
        <v>43817</v>
      </c>
      <c r="J1356" s="45" t="s">
        <v>16</v>
      </c>
      <c r="K1356" s="60" t="s">
        <v>1517</v>
      </c>
      <c r="L1356" s="60" t="s">
        <v>1518</v>
      </c>
      <c r="M1356" s="62">
        <f t="shared" ca="1" si="186"/>
        <v>413</v>
      </c>
    </row>
    <row r="1357" spans="1:13" s="50" customFormat="1" ht="23.1" hidden="1" customHeight="1">
      <c r="A1357" s="51"/>
      <c r="B1357" s="52" t="s">
        <v>1663</v>
      </c>
      <c r="C1357" s="53" t="s">
        <v>1674</v>
      </c>
      <c r="D1357" s="54">
        <v>100000</v>
      </c>
      <c r="E1357" s="54">
        <v>91743.12</v>
      </c>
      <c r="F1357" s="59">
        <v>8256.8799999999992</v>
      </c>
      <c r="G1357" s="56">
        <f t="shared" si="201"/>
        <v>8.9999991280000094E-2</v>
      </c>
      <c r="H1357" s="57">
        <v>43815</v>
      </c>
      <c r="I1357" s="57">
        <v>43817</v>
      </c>
      <c r="J1357" s="45" t="s">
        <v>16</v>
      </c>
      <c r="K1357" s="60" t="s">
        <v>1517</v>
      </c>
      <c r="L1357" s="60" t="s">
        <v>1518</v>
      </c>
      <c r="M1357" s="62">
        <f t="shared" ca="1" si="186"/>
        <v>413</v>
      </c>
    </row>
    <row r="1358" spans="1:13" s="50" customFormat="1" ht="23.1" hidden="1" customHeight="1">
      <c r="A1358" s="51"/>
      <c r="B1358" s="52" t="s">
        <v>1663</v>
      </c>
      <c r="C1358" s="53" t="s">
        <v>1675</v>
      </c>
      <c r="D1358" s="54">
        <v>100000</v>
      </c>
      <c r="E1358" s="54">
        <v>91743.12</v>
      </c>
      <c r="F1358" s="59">
        <v>8256.8799999999992</v>
      </c>
      <c r="G1358" s="56">
        <f t="shared" si="201"/>
        <v>8.9999991280000094E-2</v>
      </c>
      <c r="H1358" s="57">
        <v>43815</v>
      </c>
      <c r="I1358" s="57">
        <v>43817</v>
      </c>
      <c r="J1358" s="45" t="s">
        <v>16</v>
      </c>
      <c r="K1358" s="60" t="s">
        <v>1517</v>
      </c>
      <c r="L1358" s="60" t="s">
        <v>1518</v>
      </c>
      <c r="M1358" s="62">
        <f t="shared" ca="1" si="186"/>
        <v>413</v>
      </c>
    </row>
    <row r="1359" spans="1:13" s="50" customFormat="1" ht="23.1" hidden="1" customHeight="1">
      <c r="A1359" s="51"/>
      <c r="B1359" s="52" t="s">
        <v>1663</v>
      </c>
      <c r="C1359" s="53" t="s">
        <v>1676</v>
      </c>
      <c r="D1359" s="54">
        <v>100000</v>
      </c>
      <c r="E1359" s="54">
        <v>91743.12</v>
      </c>
      <c r="F1359" s="59">
        <v>8256.8799999999992</v>
      </c>
      <c r="G1359" s="56">
        <f t="shared" si="201"/>
        <v>8.9999991280000094E-2</v>
      </c>
      <c r="H1359" s="57">
        <v>43815</v>
      </c>
      <c r="I1359" s="57">
        <v>43817</v>
      </c>
      <c r="J1359" s="45" t="s">
        <v>16</v>
      </c>
      <c r="K1359" s="60" t="s">
        <v>1517</v>
      </c>
      <c r="L1359" s="60" t="s">
        <v>1518</v>
      </c>
      <c r="M1359" s="62">
        <f t="shared" ca="1" si="186"/>
        <v>413</v>
      </c>
    </row>
    <row r="1360" spans="1:13" s="50" customFormat="1" ht="23.1" hidden="1" customHeight="1">
      <c r="A1360" s="51"/>
      <c r="B1360" s="52" t="s">
        <v>1663</v>
      </c>
      <c r="C1360" s="53" t="s">
        <v>1677</v>
      </c>
      <c r="D1360" s="54">
        <v>30051</v>
      </c>
      <c r="E1360" s="54">
        <v>27569.72</v>
      </c>
      <c r="F1360" s="59">
        <v>2481.2800000000002</v>
      </c>
      <c r="G1360" s="56">
        <f t="shared" si="201"/>
        <v>9.0000188612724394E-2</v>
      </c>
      <c r="H1360" s="57">
        <v>43815</v>
      </c>
      <c r="I1360" s="57">
        <v>43817</v>
      </c>
      <c r="J1360" s="45" t="s">
        <v>16</v>
      </c>
      <c r="K1360" s="60" t="s">
        <v>1517</v>
      </c>
      <c r="L1360" s="60" t="s">
        <v>1518</v>
      </c>
      <c r="M1360" s="62">
        <f t="shared" ca="1" si="186"/>
        <v>413</v>
      </c>
    </row>
    <row r="1361" spans="1:13" s="50" customFormat="1" ht="23.1" hidden="1" customHeight="1">
      <c r="A1361" s="51"/>
      <c r="B1361" s="52" t="s">
        <v>1344</v>
      </c>
      <c r="C1361" s="53" t="s">
        <v>1678</v>
      </c>
      <c r="D1361" s="54">
        <v>70988.34</v>
      </c>
      <c r="E1361" s="54">
        <v>62821.54</v>
      </c>
      <c r="F1361" s="59">
        <v>8166.8</v>
      </c>
      <c r="G1361" s="56">
        <f t="shared" si="201"/>
        <v>0.129999996816379</v>
      </c>
      <c r="H1361" s="57">
        <v>43816</v>
      </c>
      <c r="I1361" s="57">
        <v>43817</v>
      </c>
      <c r="J1361" s="45" t="s">
        <v>16</v>
      </c>
      <c r="K1361" s="60" t="s">
        <v>1517</v>
      </c>
      <c r="L1361" s="60" t="s">
        <v>1518</v>
      </c>
      <c r="M1361" s="62">
        <f t="shared" ca="1" si="186"/>
        <v>412</v>
      </c>
    </row>
    <row r="1362" spans="1:13" s="50" customFormat="1" ht="23.1" hidden="1" customHeight="1">
      <c r="A1362" s="51"/>
      <c r="B1362" s="52" t="s">
        <v>1344</v>
      </c>
      <c r="C1362" s="53" t="s">
        <v>1679</v>
      </c>
      <c r="D1362" s="54">
        <v>70988.34</v>
      </c>
      <c r="E1362" s="54">
        <v>62821.54</v>
      </c>
      <c r="F1362" s="59">
        <v>8166.8</v>
      </c>
      <c r="G1362" s="56">
        <f t="shared" si="201"/>
        <v>0.129999996816379</v>
      </c>
      <c r="H1362" s="57">
        <v>43816</v>
      </c>
      <c r="I1362" s="57">
        <v>43817</v>
      </c>
      <c r="J1362" s="45" t="s">
        <v>16</v>
      </c>
      <c r="K1362" s="60" t="s">
        <v>1517</v>
      </c>
      <c r="L1362" s="60" t="s">
        <v>1518</v>
      </c>
      <c r="M1362" s="62">
        <f t="shared" ca="1" si="186"/>
        <v>412</v>
      </c>
    </row>
    <row r="1363" spans="1:13" s="50" customFormat="1" ht="23.1" hidden="1" customHeight="1">
      <c r="A1363" s="51"/>
      <c r="B1363" s="52" t="s">
        <v>896</v>
      </c>
      <c r="C1363" s="53" t="s">
        <v>1680</v>
      </c>
      <c r="D1363" s="54">
        <v>10000</v>
      </c>
      <c r="E1363" s="54">
        <v>9433.9599999999991</v>
      </c>
      <c r="F1363" s="59">
        <v>566.04</v>
      </c>
      <c r="G1363" s="56">
        <f t="shared" si="201"/>
        <v>6.0000254400061098E-2</v>
      </c>
      <c r="H1363" s="57">
        <v>43815</v>
      </c>
      <c r="I1363" s="57">
        <v>43817</v>
      </c>
      <c r="J1363" s="45" t="s">
        <v>16</v>
      </c>
      <c r="K1363" s="60" t="s">
        <v>1517</v>
      </c>
      <c r="L1363" s="60" t="s">
        <v>1518</v>
      </c>
      <c r="M1363" s="62">
        <f t="shared" ca="1" si="186"/>
        <v>413</v>
      </c>
    </row>
    <row r="1364" spans="1:13" s="50" customFormat="1" ht="23.1" hidden="1" customHeight="1">
      <c r="A1364" s="51"/>
      <c r="B1364" s="52" t="s">
        <v>325</v>
      </c>
      <c r="C1364" s="53" t="s">
        <v>1681</v>
      </c>
      <c r="D1364" s="54">
        <v>3800105.39</v>
      </c>
      <c r="E1364" s="54">
        <v>3486335.22</v>
      </c>
      <c r="F1364" s="59">
        <v>313770.17</v>
      </c>
      <c r="G1364" s="56">
        <f t="shared" si="201"/>
        <v>9.0000000057366802E-2</v>
      </c>
      <c r="H1364" s="57">
        <v>43815</v>
      </c>
      <c r="I1364" s="57">
        <v>43820</v>
      </c>
      <c r="J1364" s="45" t="s">
        <v>16</v>
      </c>
      <c r="K1364" s="60" t="s">
        <v>1627</v>
      </c>
      <c r="L1364" s="60" t="s">
        <v>1628</v>
      </c>
      <c r="M1364" s="62">
        <f t="shared" ca="1" si="186"/>
        <v>413</v>
      </c>
    </row>
    <row r="1365" spans="1:13" s="50" customFormat="1" ht="23.1" customHeight="1">
      <c r="A1365" s="51"/>
      <c r="B1365" s="52" t="s">
        <v>537</v>
      </c>
      <c r="C1365" s="53" t="s">
        <v>1682</v>
      </c>
      <c r="D1365" s="54">
        <v>70000</v>
      </c>
      <c r="E1365" s="54">
        <v>66037.740000000005</v>
      </c>
      <c r="F1365" s="54">
        <v>3962.26</v>
      </c>
      <c r="G1365" s="56">
        <f t="shared" si="201"/>
        <v>5.99999333714328E-2</v>
      </c>
      <c r="H1365" s="57">
        <v>43815</v>
      </c>
      <c r="I1365" s="57">
        <v>43820</v>
      </c>
      <c r="J1365" s="45"/>
      <c r="K1365" s="60"/>
      <c r="L1365" s="60"/>
      <c r="M1365" s="62">
        <f t="shared" ca="1" si="186"/>
        <v>413</v>
      </c>
    </row>
    <row r="1366" spans="1:13" s="50" customFormat="1" ht="23.1" hidden="1" customHeight="1">
      <c r="A1366" s="51"/>
      <c r="B1366" s="52" t="s">
        <v>325</v>
      </c>
      <c r="C1366" s="53" t="s">
        <v>1683</v>
      </c>
      <c r="D1366" s="54">
        <v>5624642</v>
      </c>
      <c r="E1366" s="54">
        <v>5160222.0199999996</v>
      </c>
      <c r="F1366" s="59">
        <v>464419.98</v>
      </c>
      <c r="G1366" s="56">
        <f t="shared" si="201"/>
        <v>8.9999999651177803E-2</v>
      </c>
      <c r="H1366" s="57">
        <v>43817</v>
      </c>
      <c r="I1366" s="57">
        <v>43820</v>
      </c>
      <c r="J1366" s="45" t="s">
        <v>16</v>
      </c>
      <c r="K1366" s="60" t="s">
        <v>1622</v>
      </c>
      <c r="L1366" s="60" t="s">
        <v>1623</v>
      </c>
      <c r="M1366" s="62">
        <f t="shared" ca="1" si="186"/>
        <v>411</v>
      </c>
    </row>
    <row r="1367" spans="1:13" s="50" customFormat="1" ht="23.1" hidden="1" customHeight="1">
      <c r="A1367" s="51"/>
      <c r="B1367" s="52" t="s">
        <v>325</v>
      </c>
      <c r="C1367" s="53" t="s">
        <v>1684</v>
      </c>
      <c r="D1367" s="54">
        <v>665000</v>
      </c>
      <c r="E1367" s="54">
        <v>610091.74</v>
      </c>
      <c r="F1367" s="59">
        <v>54908.26</v>
      </c>
      <c r="G1367" s="56">
        <f t="shared" si="201"/>
        <v>9.0000005572932404E-2</v>
      </c>
      <c r="H1367" s="57">
        <v>43815</v>
      </c>
      <c r="I1367" s="57">
        <v>43820</v>
      </c>
      <c r="J1367" s="45" t="s">
        <v>16</v>
      </c>
      <c r="K1367" s="60" t="s">
        <v>1517</v>
      </c>
      <c r="L1367" s="60" t="s">
        <v>1518</v>
      </c>
      <c r="M1367" s="62">
        <f t="shared" ca="1" si="186"/>
        <v>413</v>
      </c>
    </row>
    <row r="1368" spans="1:13" s="50" customFormat="1" ht="23.1" hidden="1" customHeight="1">
      <c r="A1368" s="51"/>
      <c r="B1368" s="52" t="s">
        <v>325</v>
      </c>
      <c r="C1368" s="53" t="s">
        <v>1685</v>
      </c>
      <c r="D1368" s="54">
        <v>859676.73</v>
      </c>
      <c r="E1368" s="54">
        <v>788694.25</v>
      </c>
      <c r="F1368" s="59">
        <v>70982.48</v>
      </c>
      <c r="G1368" s="56">
        <f t="shared" si="201"/>
        <v>8.9999996830203793E-2</v>
      </c>
      <c r="H1368" s="57">
        <v>43817</v>
      </c>
      <c r="I1368" s="57">
        <v>43820</v>
      </c>
      <c r="J1368" s="45" t="s">
        <v>16</v>
      </c>
      <c r="K1368" s="60" t="s">
        <v>1686</v>
      </c>
      <c r="L1368" s="60" t="s">
        <v>1687</v>
      </c>
      <c r="M1368" s="62">
        <f t="shared" ca="1" si="186"/>
        <v>411</v>
      </c>
    </row>
    <row r="1369" spans="1:13" s="50" customFormat="1" ht="23.1" hidden="1" customHeight="1">
      <c r="A1369" s="51"/>
      <c r="B1369" s="52" t="s">
        <v>325</v>
      </c>
      <c r="C1369" s="53" t="s">
        <v>1688</v>
      </c>
      <c r="D1369" s="54">
        <v>294832.69</v>
      </c>
      <c r="E1369" s="54">
        <v>270488.71000000002</v>
      </c>
      <c r="F1369" s="59">
        <v>24343.98</v>
      </c>
      <c r="G1369" s="56">
        <f t="shared" si="201"/>
        <v>8.99999855816533E-2</v>
      </c>
      <c r="H1369" s="57">
        <v>43691</v>
      </c>
      <c r="I1369" s="57">
        <v>43820</v>
      </c>
      <c r="J1369" s="45" t="s">
        <v>16</v>
      </c>
      <c r="K1369" s="60" t="s">
        <v>1517</v>
      </c>
      <c r="L1369" s="60" t="s">
        <v>1518</v>
      </c>
      <c r="M1369" s="62">
        <f t="shared" ca="1" si="186"/>
        <v>537</v>
      </c>
    </row>
    <row r="1370" spans="1:13" s="50" customFormat="1" ht="23.1" hidden="1" customHeight="1">
      <c r="A1370" s="51"/>
      <c r="B1370" s="52" t="s">
        <v>325</v>
      </c>
      <c r="C1370" s="53" t="s">
        <v>1689</v>
      </c>
      <c r="D1370" s="54">
        <v>19000000</v>
      </c>
      <c r="E1370" s="54">
        <v>17431192.66</v>
      </c>
      <c r="F1370" s="59">
        <v>1568807.34</v>
      </c>
      <c r="G1370" s="56">
        <f t="shared" si="201"/>
        <v>9.0000000034421102E-2</v>
      </c>
      <c r="H1370" s="57">
        <v>43818</v>
      </c>
      <c r="I1370" s="57">
        <v>43820</v>
      </c>
      <c r="J1370" s="45" t="s">
        <v>16</v>
      </c>
      <c r="K1370" s="60" t="s">
        <v>1627</v>
      </c>
      <c r="L1370" s="60" t="s">
        <v>1628</v>
      </c>
      <c r="M1370" s="62">
        <f t="shared" ca="1" si="186"/>
        <v>410</v>
      </c>
    </row>
    <row r="1371" spans="1:13" s="50" customFormat="1" ht="23.1" hidden="1" customHeight="1">
      <c r="A1371" s="51"/>
      <c r="B1371" s="52" t="s">
        <v>325</v>
      </c>
      <c r="C1371" s="53" t="s">
        <v>1690</v>
      </c>
      <c r="D1371" s="54">
        <v>55848062</v>
      </c>
      <c r="E1371" s="54">
        <v>51236754.130000003</v>
      </c>
      <c r="F1371" s="59">
        <v>4611307.87</v>
      </c>
      <c r="G1371" s="56">
        <f t="shared" si="201"/>
        <v>8.9999999966820704E-2</v>
      </c>
      <c r="H1371" s="57">
        <v>43818</v>
      </c>
      <c r="I1371" s="57">
        <v>43820</v>
      </c>
      <c r="J1371" s="45" t="s">
        <v>16</v>
      </c>
      <c r="K1371" s="60" t="s">
        <v>1627</v>
      </c>
      <c r="L1371" s="60" t="s">
        <v>1628</v>
      </c>
      <c r="M1371" s="62">
        <f t="shared" ca="1" si="186"/>
        <v>410</v>
      </c>
    </row>
    <row r="1372" spans="1:13" s="50" customFormat="1" ht="23.1" hidden="1" customHeight="1">
      <c r="A1372" s="51"/>
      <c r="B1372" s="52" t="s">
        <v>325</v>
      </c>
      <c r="C1372" s="53" t="s">
        <v>1691</v>
      </c>
      <c r="D1372" s="54">
        <v>1637300</v>
      </c>
      <c r="E1372" s="54">
        <v>1502110.09</v>
      </c>
      <c r="F1372" s="59">
        <v>135189.91</v>
      </c>
      <c r="G1372" s="56">
        <f t="shared" si="201"/>
        <v>9.0000001264887303E-2</v>
      </c>
      <c r="H1372" s="57">
        <v>43815</v>
      </c>
      <c r="I1372" s="57">
        <v>43820</v>
      </c>
      <c r="J1372" s="45" t="s">
        <v>16</v>
      </c>
      <c r="K1372" s="60" t="s">
        <v>1686</v>
      </c>
      <c r="L1372" s="60" t="s">
        <v>1687</v>
      </c>
      <c r="M1372" s="62">
        <f t="shared" ca="1" si="186"/>
        <v>413</v>
      </c>
    </row>
    <row r="1373" spans="1:13" s="50" customFormat="1" ht="23.1" hidden="1" customHeight="1">
      <c r="A1373" s="51"/>
      <c r="B1373" s="52" t="s">
        <v>325</v>
      </c>
      <c r="C1373" s="53" t="s">
        <v>1692</v>
      </c>
      <c r="D1373" s="54">
        <v>493538.18</v>
      </c>
      <c r="E1373" s="54">
        <v>452787.32</v>
      </c>
      <c r="F1373" s="59">
        <v>40750.86</v>
      </c>
      <c r="G1373" s="56">
        <f t="shared" si="201"/>
        <v>9.0000002650250904E-2</v>
      </c>
      <c r="H1373" s="57">
        <v>43815</v>
      </c>
      <c r="I1373" s="57">
        <v>43820</v>
      </c>
      <c r="J1373" s="45" t="s">
        <v>16</v>
      </c>
      <c r="K1373" s="60" t="s">
        <v>1517</v>
      </c>
      <c r="L1373" s="60" t="s">
        <v>1518</v>
      </c>
      <c r="M1373" s="62">
        <f t="shared" ca="1" si="186"/>
        <v>413</v>
      </c>
    </row>
    <row r="1374" spans="1:13" s="50" customFormat="1" ht="23.1" hidden="1" customHeight="1">
      <c r="A1374" s="51"/>
      <c r="B1374" s="52" t="s">
        <v>325</v>
      </c>
      <c r="C1374" s="53" t="s">
        <v>1693</v>
      </c>
      <c r="D1374" s="54">
        <v>119614.8</v>
      </c>
      <c r="E1374" s="54">
        <v>109738.35</v>
      </c>
      <c r="F1374" s="59">
        <v>9876.4500000000007</v>
      </c>
      <c r="G1374" s="56">
        <f t="shared" si="201"/>
        <v>8.9999986331123105E-2</v>
      </c>
      <c r="H1374" s="57">
        <v>43818</v>
      </c>
      <c r="I1374" s="57">
        <v>43820</v>
      </c>
      <c r="J1374" s="45" t="s">
        <v>16</v>
      </c>
      <c r="K1374" s="60" t="s">
        <v>1517</v>
      </c>
      <c r="L1374" s="60" t="s">
        <v>1518</v>
      </c>
      <c r="M1374" s="62">
        <f t="shared" ca="1" si="186"/>
        <v>410</v>
      </c>
    </row>
    <row r="1375" spans="1:13" s="50" customFormat="1" ht="23.1" hidden="1" customHeight="1">
      <c r="A1375" s="51"/>
      <c r="B1375" s="52" t="s">
        <v>325</v>
      </c>
      <c r="C1375" s="53" t="s">
        <v>1694</v>
      </c>
      <c r="D1375" s="54">
        <v>113687.95</v>
      </c>
      <c r="E1375" s="54">
        <v>104300.87</v>
      </c>
      <c r="F1375" s="59">
        <v>9387.08</v>
      </c>
      <c r="G1375" s="56">
        <f t="shared" si="201"/>
        <v>9.0000016299001201E-2</v>
      </c>
      <c r="H1375" s="57">
        <v>43817</v>
      </c>
      <c r="I1375" s="57">
        <v>43820</v>
      </c>
      <c r="J1375" s="45" t="s">
        <v>16</v>
      </c>
      <c r="K1375" s="60" t="s">
        <v>1517</v>
      </c>
      <c r="L1375" s="60" t="s">
        <v>1518</v>
      </c>
      <c r="M1375" s="62">
        <f t="shared" ca="1" si="186"/>
        <v>411</v>
      </c>
    </row>
    <row r="1376" spans="1:13" s="50" customFormat="1" ht="23.1" hidden="1" customHeight="1">
      <c r="A1376" s="51"/>
      <c r="B1376" s="52" t="s">
        <v>325</v>
      </c>
      <c r="C1376" s="53" t="s">
        <v>1695</v>
      </c>
      <c r="D1376" s="54">
        <v>28936.67</v>
      </c>
      <c r="E1376" s="54">
        <v>26547.4</v>
      </c>
      <c r="F1376" s="59">
        <v>2389.27</v>
      </c>
      <c r="G1376" s="56">
        <f t="shared" si="201"/>
        <v>9.0000150673889001E-2</v>
      </c>
      <c r="H1376" s="57">
        <v>43817</v>
      </c>
      <c r="I1376" s="57">
        <v>43820</v>
      </c>
      <c r="J1376" s="45" t="s">
        <v>16</v>
      </c>
      <c r="K1376" s="60" t="s">
        <v>1517</v>
      </c>
      <c r="L1376" s="60" t="s">
        <v>1518</v>
      </c>
      <c r="M1376" s="62">
        <f t="shared" ca="1" si="186"/>
        <v>411</v>
      </c>
    </row>
    <row r="1377" spans="1:13" s="50" customFormat="1" ht="23.1" customHeight="1">
      <c r="A1377" s="51"/>
      <c r="B1377" s="52" t="s">
        <v>325</v>
      </c>
      <c r="C1377" s="53" t="s">
        <v>1696</v>
      </c>
      <c r="D1377" s="54">
        <v>541314.53</v>
      </c>
      <c r="E1377" s="54">
        <v>496618.83</v>
      </c>
      <c r="F1377" s="54">
        <v>44695.7</v>
      </c>
      <c r="G1377" s="56">
        <f t="shared" si="201"/>
        <v>9.0000010672168798E-2</v>
      </c>
      <c r="H1377" s="57">
        <v>43818</v>
      </c>
      <c r="I1377" s="57">
        <v>43820</v>
      </c>
      <c r="J1377" s="45"/>
      <c r="K1377" s="60"/>
      <c r="L1377" s="60"/>
      <c r="M1377" s="62">
        <f t="shared" ca="1" si="186"/>
        <v>410</v>
      </c>
    </row>
    <row r="1378" spans="1:13" s="50" customFormat="1" ht="23.1" hidden="1" customHeight="1">
      <c r="A1378" s="51"/>
      <c r="B1378" s="52" t="s">
        <v>1697</v>
      </c>
      <c r="C1378" s="53" t="s">
        <v>1698</v>
      </c>
      <c r="D1378" s="54">
        <v>100000</v>
      </c>
      <c r="E1378" s="54">
        <v>91743.12</v>
      </c>
      <c r="F1378" s="59">
        <v>8256.8799999999992</v>
      </c>
      <c r="G1378" s="56">
        <f t="shared" si="201"/>
        <v>8.9999991280000094E-2</v>
      </c>
      <c r="H1378" s="57">
        <v>43815</v>
      </c>
      <c r="I1378" s="57">
        <v>43820</v>
      </c>
      <c r="J1378" s="45" t="s">
        <v>16</v>
      </c>
      <c r="K1378" s="60" t="s">
        <v>1686</v>
      </c>
      <c r="L1378" s="60" t="s">
        <v>1687</v>
      </c>
      <c r="M1378" s="62">
        <f t="shared" ca="1" si="186"/>
        <v>413</v>
      </c>
    </row>
    <row r="1379" spans="1:13" s="50" customFormat="1" ht="23.1" hidden="1" customHeight="1">
      <c r="A1379" s="51"/>
      <c r="B1379" s="52" t="s">
        <v>1697</v>
      </c>
      <c r="C1379" s="53" t="s">
        <v>1699</v>
      </c>
      <c r="D1379" s="54">
        <v>100000</v>
      </c>
      <c r="E1379" s="54">
        <v>91743.12</v>
      </c>
      <c r="F1379" s="59">
        <v>8256.8799999999992</v>
      </c>
      <c r="G1379" s="56">
        <f t="shared" si="201"/>
        <v>8.9999991280000094E-2</v>
      </c>
      <c r="H1379" s="57">
        <v>43815</v>
      </c>
      <c r="I1379" s="57">
        <v>43820</v>
      </c>
      <c r="J1379" s="45" t="s">
        <v>16</v>
      </c>
      <c r="K1379" s="60" t="s">
        <v>1686</v>
      </c>
      <c r="L1379" s="60" t="s">
        <v>1687</v>
      </c>
      <c r="M1379" s="62">
        <f t="shared" ca="1" si="186"/>
        <v>413</v>
      </c>
    </row>
    <row r="1380" spans="1:13" s="50" customFormat="1" ht="23.1" hidden="1" customHeight="1">
      <c r="A1380" s="51"/>
      <c r="B1380" s="52" t="s">
        <v>1697</v>
      </c>
      <c r="C1380" s="53" t="s">
        <v>1700</v>
      </c>
      <c r="D1380" s="54">
        <v>100000</v>
      </c>
      <c r="E1380" s="54">
        <v>91743.12</v>
      </c>
      <c r="F1380" s="59">
        <v>8256.8799999999992</v>
      </c>
      <c r="G1380" s="56">
        <f t="shared" si="201"/>
        <v>8.9999991280000094E-2</v>
      </c>
      <c r="H1380" s="57">
        <v>43815</v>
      </c>
      <c r="I1380" s="57">
        <v>43820</v>
      </c>
      <c r="J1380" s="45" t="s">
        <v>16</v>
      </c>
      <c r="K1380" s="60" t="s">
        <v>1686</v>
      </c>
      <c r="L1380" s="60" t="s">
        <v>1687</v>
      </c>
      <c r="M1380" s="62">
        <f t="shared" ref="M1380:M1695" ca="1" si="202">DATE(YEAR(NOW()),MONTH(NOW()),DAY(NOW()))-H1380</f>
        <v>413</v>
      </c>
    </row>
    <row r="1381" spans="1:13" s="50" customFormat="1" ht="23.1" hidden="1" customHeight="1">
      <c r="A1381" s="51"/>
      <c r="B1381" s="52" t="s">
        <v>1697</v>
      </c>
      <c r="C1381" s="53" t="s">
        <v>1701</v>
      </c>
      <c r="D1381" s="54">
        <v>100000</v>
      </c>
      <c r="E1381" s="54">
        <v>91743.12</v>
      </c>
      <c r="F1381" s="59">
        <v>8256.8799999999992</v>
      </c>
      <c r="G1381" s="56">
        <f t="shared" si="201"/>
        <v>8.9999991280000094E-2</v>
      </c>
      <c r="H1381" s="57">
        <v>43815</v>
      </c>
      <c r="I1381" s="57">
        <v>43820</v>
      </c>
      <c r="J1381" s="45" t="s">
        <v>16</v>
      </c>
      <c r="K1381" s="60" t="s">
        <v>1686</v>
      </c>
      <c r="L1381" s="60" t="s">
        <v>1687</v>
      </c>
      <c r="M1381" s="62">
        <f t="shared" ca="1" si="202"/>
        <v>413</v>
      </c>
    </row>
    <row r="1382" spans="1:13" s="50" customFormat="1" ht="23.1" hidden="1" customHeight="1">
      <c r="A1382" s="51"/>
      <c r="B1382" s="52" t="s">
        <v>1697</v>
      </c>
      <c r="C1382" s="53" t="s">
        <v>1702</v>
      </c>
      <c r="D1382" s="54">
        <v>100000</v>
      </c>
      <c r="E1382" s="54">
        <v>91743.12</v>
      </c>
      <c r="F1382" s="59">
        <v>8256.8799999999992</v>
      </c>
      <c r="G1382" s="56">
        <f t="shared" si="201"/>
        <v>8.9999991280000094E-2</v>
      </c>
      <c r="H1382" s="57">
        <v>43815</v>
      </c>
      <c r="I1382" s="57">
        <v>43820</v>
      </c>
      <c r="J1382" s="45" t="s">
        <v>16</v>
      </c>
      <c r="K1382" s="60" t="s">
        <v>1686</v>
      </c>
      <c r="L1382" s="60" t="s">
        <v>1687</v>
      </c>
      <c r="M1382" s="62">
        <f t="shared" ca="1" si="202"/>
        <v>413</v>
      </c>
    </row>
    <row r="1383" spans="1:13" s="50" customFormat="1" ht="23.1" hidden="1" customHeight="1">
      <c r="A1383" s="51"/>
      <c r="B1383" s="52" t="s">
        <v>1697</v>
      </c>
      <c r="C1383" s="53" t="s">
        <v>1703</v>
      </c>
      <c r="D1383" s="54">
        <v>100000</v>
      </c>
      <c r="E1383" s="54">
        <v>91743.12</v>
      </c>
      <c r="F1383" s="59">
        <v>8256.8799999999992</v>
      </c>
      <c r="G1383" s="56">
        <f t="shared" si="201"/>
        <v>8.9999991280000094E-2</v>
      </c>
      <c r="H1383" s="57">
        <v>43815</v>
      </c>
      <c r="I1383" s="57">
        <v>43820</v>
      </c>
      <c r="J1383" s="45" t="s">
        <v>16</v>
      </c>
      <c r="K1383" s="60" t="s">
        <v>1686</v>
      </c>
      <c r="L1383" s="60" t="s">
        <v>1687</v>
      </c>
      <c r="M1383" s="62">
        <f t="shared" ca="1" si="202"/>
        <v>413</v>
      </c>
    </row>
    <row r="1384" spans="1:13" s="50" customFormat="1" ht="23.1" hidden="1" customHeight="1">
      <c r="A1384" s="51"/>
      <c r="B1384" s="52" t="s">
        <v>1697</v>
      </c>
      <c r="C1384" s="53" t="s">
        <v>1704</v>
      </c>
      <c r="D1384" s="54">
        <v>100000</v>
      </c>
      <c r="E1384" s="54">
        <v>91743.12</v>
      </c>
      <c r="F1384" s="59">
        <v>8256.8799999999992</v>
      </c>
      <c r="G1384" s="56">
        <f t="shared" si="201"/>
        <v>8.9999991280000094E-2</v>
      </c>
      <c r="H1384" s="57">
        <v>43815</v>
      </c>
      <c r="I1384" s="57">
        <v>43820</v>
      </c>
      <c r="J1384" s="45" t="s">
        <v>16</v>
      </c>
      <c r="K1384" s="60" t="s">
        <v>1686</v>
      </c>
      <c r="L1384" s="60" t="s">
        <v>1687</v>
      </c>
      <c r="M1384" s="62">
        <f t="shared" ca="1" si="202"/>
        <v>413</v>
      </c>
    </row>
    <row r="1385" spans="1:13" s="50" customFormat="1" ht="23.1" hidden="1" customHeight="1">
      <c r="A1385" s="51"/>
      <c r="B1385" s="52" t="s">
        <v>1697</v>
      </c>
      <c r="C1385" s="53" t="s">
        <v>1705</v>
      </c>
      <c r="D1385" s="54">
        <v>100000</v>
      </c>
      <c r="E1385" s="54">
        <v>91743.12</v>
      </c>
      <c r="F1385" s="59">
        <v>8256.8799999999992</v>
      </c>
      <c r="G1385" s="56">
        <f t="shared" si="201"/>
        <v>8.9999991280000094E-2</v>
      </c>
      <c r="H1385" s="57">
        <v>43815</v>
      </c>
      <c r="I1385" s="57">
        <v>43820</v>
      </c>
      <c r="J1385" s="45" t="s">
        <v>16</v>
      </c>
      <c r="K1385" s="60" t="s">
        <v>1686</v>
      </c>
      <c r="L1385" s="60" t="s">
        <v>1687</v>
      </c>
      <c r="M1385" s="62">
        <f t="shared" ca="1" si="202"/>
        <v>413</v>
      </c>
    </row>
    <row r="1386" spans="1:13" s="50" customFormat="1" ht="23.1" hidden="1" customHeight="1">
      <c r="A1386" s="51"/>
      <c r="B1386" s="52" t="s">
        <v>1697</v>
      </c>
      <c r="C1386" s="53" t="s">
        <v>1706</v>
      </c>
      <c r="D1386" s="54">
        <v>100000</v>
      </c>
      <c r="E1386" s="54">
        <v>91743.12</v>
      </c>
      <c r="F1386" s="59">
        <v>8256.8799999999992</v>
      </c>
      <c r="G1386" s="56">
        <f t="shared" si="201"/>
        <v>8.9999991280000094E-2</v>
      </c>
      <c r="H1386" s="57">
        <v>43815</v>
      </c>
      <c r="I1386" s="57">
        <v>43820</v>
      </c>
      <c r="J1386" s="45" t="s">
        <v>16</v>
      </c>
      <c r="K1386" s="60" t="s">
        <v>1686</v>
      </c>
      <c r="L1386" s="60" t="s">
        <v>1687</v>
      </c>
      <c r="M1386" s="62">
        <f t="shared" ca="1" si="202"/>
        <v>413</v>
      </c>
    </row>
    <row r="1387" spans="1:13" s="50" customFormat="1" ht="23.1" hidden="1" customHeight="1">
      <c r="A1387" s="51"/>
      <c r="B1387" s="145" t="s">
        <v>1697</v>
      </c>
      <c r="C1387" s="146" t="s">
        <v>1707</v>
      </c>
      <c r="D1387" s="147">
        <v>100000</v>
      </c>
      <c r="E1387" s="147">
        <v>91743.12</v>
      </c>
      <c r="F1387" s="147">
        <v>8256.8799999999992</v>
      </c>
      <c r="G1387" s="148">
        <f t="shared" si="201"/>
        <v>8.9999991280000094E-2</v>
      </c>
      <c r="H1387" s="149">
        <v>43815</v>
      </c>
      <c r="I1387" s="149">
        <v>43820</v>
      </c>
      <c r="J1387" s="162" t="s">
        <v>1708</v>
      </c>
      <c r="K1387" s="60"/>
      <c r="L1387" s="60"/>
      <c r="M1387" s="62">
        <f t="shared" ca="1" si="202"/>
        <v>413</v>
      </c>
    </row>
    <row r="1388" spans="1:13" s="50" customFormat="1" ht="23.1" hidden="1" customHeight="1">
      <c r="A1388" s="51"/>
      <c r="B1388" s="145" t="s">
        <v>1697</v>
      </c>
      <c r="C1388" s="146" t="s">
        <v>1709</v>
      </c>
      <c r="D1388" s="147">
        <v>100000</v>
      </c>
      <c r="E1388" s="147">
        <v>91743.12</v>
      </c>
      <c r="F1388" s="147">
        <v>8256.8799999999992</v>
      </c>
      <c r="G1388" s="148">
        <f t="shared" si="201"/>
        <v>8.9999991280000094E-2</v>
      </c>
      <c r="H1388" s="149">
        <v>43815</v>
      </c>
      <c r="I1388" s="149">
        <v>43820</v>
      </c>
      <c r="J1388" s="162" t="s">
        <v>1708</v>
      </c>
      <c r="K1388" s="60"/>
      <c r="L1388" s="60"/>
      <c r="M1388" s="62">
        <f t="shared" ca="1" si="202"/>
        <v>413</v>
      </c>
    </row>
    <row r="1389" spans="1:13" s="50" customFormat="1" ht="23.1" hidden="1" customHeight="1">
      <c r="A1389" s="51"/>
      <c r="B1389" s="145" t="s">
        <v>1697</v>
      </c>
      <c r="C1389" s="146" t="s">
        <v>1710</v>
      </c>
      <c r="D1389" s="147">
        <v>100000</v>
      </c>
      <c r="E1389" s="147">
        <v>91743.12</v>
      </c>
      <c r="F1389" s="147">
        <v>8256.8799999999992</v>
      </c>
      <c r="G1389" s="148">
        <f t="shared" si="201"/>
        <v>8.9999991280000094E-2</v>
      </c>
      <c r="H1389" s="149">
        <v>43815</v>
      </c>
      <c r="I1389" s="149">
        <v>43820</v>
      </c>
      <c r="J1389" s="162" t="s">
        <v>1708</v>
      </c>
      <c r="K1389" s="60"/>
      <c r="L1389" s="60"/>
      <c r="M1389" s="62">
        <f t="shared" ca="1" si="202"/>
        <v>413</v>
      </c>
    </row>
    <row r="1390" spans="1:13" s="50" customFormat="1" ht="23.1" hidden="1" customHeight="1">
      <c r="A1390" s="51"/>
      <c r="B1390" s="145" t="s">
        <v>1697</v>
      </c>
      <c r="C1390" s="146" t="s">
        <v>1711</v>
      </c>
      <c r="D1390" s="147">
        <v>100000</v>
      </c>
      <c r="E1390" s="147">
        <v>91743.12</v>
      </c>
      <c r="F1390" s="147">
        <v>8256.8799999999992</v>
      </c>
      <c r="G1390" s="148">
        <f t="shared" si="201"/>
        <v>8.9999991280000094E-2</v>
      </c>
      <c r="H1390" s="149">
        <v>43815</v>
      </c>
      <c r="I1390" s="149">
        <v>43820</v>
      </c>
      <c r="J1390" s="162" t="s">
        <v>1708</v>
      </c>
      <c r="K1390" s="60"/>
      <c r="L1390" s="60"/>
      <c r="M1390" s="62">
        <f t="shared" ca="1" si="202"/>
        <v>413</v>
      </c>
    </row>
    <row r="1391" spans="1:13" s="50" customFormat="1" ht="23.1" hidden="1" customHeight="1">
      <c r="A1391" s="51"/>
      <c r="B1391" s="145" t="s">
        <v>1697</v>
      </c>
      <c r="C1391" s="146" t="s">
        <v>1712</v>
      </c>
      <c r="D1391" s="147">
        <v>100000</v>
      </c>
      <c r="E1391" s="147">
        <v>91743.12</v>
      </c>
      <c r="F1391" s="147">
        <v>8256.8799999999992</v>
      </c>
      <c r="G1391" s="148">
        <f t="shared" si="201"/>
        <v>8.9999991280000094E-2</v>
      </c>
      <c r="H1391" s="149">
        <v>43815</v>
      </c>
      <c r="I1391" s="149">
        <v>43820</v>
      </c>
      <c r="J1391" s="162" t="s">
        <v>1708</v>
      </c>
      <c r="K1391" s="60"/>
      <c r="L1391" s="60"/>
      <c r="M1391" s="62">
        <f t="shared" ca="1" si="202"/>
        <v>413</v>
      </c>
    </row>
    <row r="1392" spans="1:13" s="50" customFormat="1" ht="23.1" hidden="1" customHeight="1">
      <c r="A1392" s="51"/>
      <c r="B1392" s="145" t="s">
        <v>1697</v>
      </c>
      <c r="C1392" s="146" t="s">
        <v>1713</v>
      </c>
      <c r="D1392" s="147">
        <v>100000</v>
      </c>
      <c r="E1392" s="147">
        <v>91743.12</v>
      </c>
      <c r="F1392" s="147">
        <v>8256.8799999999992</v>
      </c>
      <c r="G1392" s="148">
        <f t="shared" si="201"/>
        <v>8.9999991280000094E-2</v>
      </c>
      <c r="H1392" s="149">
        <v>43815</v>
      </c>
      <c r="I1392" s="149">
        <v>43820</v>
      </c>
      <c r="J1392" s="162" t="s">
        <v>1708</v>
      </c>
      <c r="K1392" s="60"/>
      <c r="L1392" s="60"/>
      <c r="M1392" s="62">
        <f t="shared" ca="1" si="202"/>
        <v>413</v>
      </c>
    </row>
    <row r="1393" spans="1:13" s="50" customFormat="1" ht="23.1" hidden="1" customHeight="1">
      <c r="A1393" s="51"/>
      <c r="B1393" s="145" t="s">
        <v>1697</v>
      </c>
      <c r="C1393" s="146" t="s">
        <v>1714</v>
      </c>
      <c r="D1393" s="147">
        <v>66116.56</v>
      </c>
      <c r="E1393" s="147">
        <v>60657.39</v>
      </c>
      <c r="F1393" s="147">
        <v>5459.17</v>
      </c>
      <c r="G1393" s="148">
        <f t="shared" si="201"/>
        <v>9.0000080781583294E-2</v>
      </c>
      <c r="H1393" s="149">
        <v>43815</v>
      </c>
      <c r="I1393" s="149">
        <v>43820</v>
      </c>
      <c r="J1393" s="162" t="s">
        <v>1708</v>
      </c>
      <c r="K1393" s="60"/>
      <c r="L1393" s="60"/>
      <c r="M1393" s="62">
        <f t="shared" ca="1" si="202"/>
        <v>413</v>
      </c>
    </row>
    <row r="1394" spans="1:13" s="50" customFormat="1" ht="17.25" hidden="1" customHeight="1">
      <c r="A1394" s="51"/>
      <c r="B1394" s="52" t="s">
        <v>325</v>
      </c>
      <c r="C1394" s="53" t="s">
        <v>1715</v>
      </c>
      <c r="D1394" s="54">
        <v>407383.09</v>
      </c>
      <c r="E1394" s="54">
        <v>373745.95</v>
      </c>
      <c r="F1394" s="59">
        <v>33637.14</v>
      </c>
      <c r="G1394" s="56">
        <f t="shared" si="201"/>
        <v>9.0000012040264199E-2</v>
      </c>
      <c r="H1394" s="57">
        <v>43818</v>
      </c>
      <c r="I1394" s="57">
        <v>43820</v>
      </c>
      <c r="J1394" s="45" t="s">
        <v>16</v>
      </c>
      <c r="K1394" s="60" t="s">
        <v>1517</v>
      </c>
      <c r="L1394" s="60" t="s">
        <v>1518</v>
      </c>
      <c r="M1394" s="62">
        <f t="shared" ca="1" si="202"/>
        <v>410</v>
      </c>
    </row>
    <row r="1395" spans="1:13" s="50" customFormat="1" ht="17.25" hidden="1" customHeight="1">
      <c r="A1395" s="51"/>
      <c r="B1395" s="52" t="s">
        <v>239</v>
      </c>
      <c r="C1395" s="53" t="s">
        <v>1716</v>
      </c>
      <c r="D1395" s="54">
        <v>104.6</v>
      </c>
      <c r="E1395" s="54">
        <v>92.56</v>
      </c>
      <c r="F1395" s="59">
        <v>12.04</v>
      </c>
      <c r="G1395" s="56">
        <f t="shared" si="201"/>
        <v>0.13007778738115799</v>
      </c>
      <c r="H1395" s="57">
        <v>43817</v>
      </c>
      <c r="I1395" s="57">
        <v>43822</v>
      </c>
      <c r="J1395" s="45" t="s">
        <v>16</v>
      </c>
      <c r="K1395" s="60" t="s">
        <v>1517</v>
      </c>
      <c r="L1395" s="60" t="s">
        <v>1518</v>
      </c>
      <c r="M1395" s="62">
        <f t="shared" ca="1" si="202"/>
        <v>411</v>
      </c>
    </row>
    <row r="1396" spans="1:13" s="50" customFormat="1" ht="17.25" hidden="1" customHeight="1">
      <c r="A1396" s="51"/>
      <c r="B1396" s="52" t="s">
        <v>239</v>
      </c>
      <c r="C1396" s="53" t="s">
        <v>1717</v>
      </c>
      <c r="D1396" s="54">
        <v>198</v>
      </c>
      <c r="E1396" s="54">
        <v>175.22</v>
      </c>
      <c r="F1396" s="59">
        <v>22.78</v>
      </c>
      <c r="G1396" s="56">
        <f t="shared" si="201"/>
        <v>0.13000798995548499</v>
      </c>
      <c r="H1396" s="57">
        <v>43817</v>
      </c>
      <c r="I1396" s="57">
        <v>43822</v>
      </c>
      <c r="J1396" s="45" t="s">
        <v>16</v>
      </c>
      <c r="K1396" s="60" t="s">
        <v>1517</v>
      </c>
      <c r="L1396" s="60" t="s">
        <v>1518</v>
      </c>
      <c r="M1396" s="62">
        <f t="shared" ca="1" si="202"/>
        <v>411</v>
      </c>
    </row>
    <row r="1397" spans="1:13" s="50" customFormat="1" ht="17.25" hidden="1" customHeight="1">
      <c r="A1397" s="51"/>
      <c r="B1397" s="52" t="s">
        <v>239</v>
      </c>
      <c r="C1397" s="53" t="s">
        <v>1718</v>
      </c>
      <c r="D1397" s="54">
        <v>59.9</v>
      </c>
      <c r="E1397" s="54">
        <v>53.01</v>
      </c>
      <c r="F1397" s="158">
        <v>6.89</v>
      </c>
      <c r="G1397" s="56">
        <f t="shared" si="201"/>
        <v>0.12997547632522199</v>
      </c>
      <c r="H1397" s="57">
        <v>43817</v>
      </c>
      <c r="I1397" s="57">
        <v>43822</v>
      </c>
      <c r="J1397" s="45" t="s">
        <v>16</v>
      </c>
      <c r="K1397" s="60" t="s">
        <v>1517</v>
      </c>
      <c r="L1397" s="60" t="s">
        <v>1518</v>
      </c>
      <c r="M1397" s="62">
        <f t="shared" ca="1" si="202"/>
        <v>411</v>
      </c>
    </row>
    <row r="1398" spans="1:13" s="50" customFormat="1" ht="17.25" hidden="1" customHeight="1">
      <c r="A1398" s="51"/>
      <c r="B1398" s="52" t="s">
        <v>239</v>
      </c>
      <c r="C1398" s="53" t="s">
        <v>1719</v>
      </c>
      <c r="D1398" s="54">
        <v>12</v>
      </c>
      <c r="E1398" s="54">
        <v>10.62</v>
      </c>
      <c r="F1398" s="59">
        <v>1.38</v>
      </c>
      <c r="G1398" s="56">
        <f t="shared" si="201"/>
        <v>0.129943502824859</v>
      </c>
      <c r="H1398" s="57">
        <v>43817</v>
      </c>
      <c r="I1398" s="57">
        <v>43822</v>
      </c>
      <c r="J1398" s="45" t="s">
        <v>16</v>
      </c>
      <c r="K1398" s="60" t="s">
        <v>1517</v>
      </c>
      <c r="L1398" s="60" t="s">
        <v>1518</v>
      </c>
      <c r="M1398" s="62">
        <f t="shared" ca="1" si="202"/>
        <v>411</v>
      </c>
    </row>
    <row r="1399" spans="1:13" s="50" customFormat="1" ht="17.25" hidden="1" customHeight="1">
      <c r="A1399" s="51"/>
      <c r="B1399" s="52" t="s">
        <v>239</v>
      </c>
      <c r="C1399" s="53" t="s">
        <v>1720</v>
      </c>
      <c r="D1399" s="54">
        <v>92</v>
      </c>
      <c r="E1399" s="54">
        <v>81.42</v>
      </c>
      <c r="F1399" s="158">
        <v>10.58</v>
      </c>
      <c r="G1399" s="56">
        <f t="shared" si="201"/>
        <v>0.129943502824859</v>
      </c>
      <c r="H1399" s="57">
        <v>43817</v>
      </c>
      <c r="I1399" s="57">
        <v>43822</v>
      </c>
      <c r="J1399" s="45" t="s">
        <v>16</v>
      </c>
      <c r="K1399" s="60" t="s">
        <v>1517</v>
      </c>
      <c r="L1399" s="60" t="s">
        <v>1518</v>
      </c>
      <c r="M1399" s="62">
        <f t="shared" ca="1" si="202"/>
        <v>411</v>
      </c>
    </row>
    <row r="1400" spans="1:13" s="50" customFormat="1" ht="17.25" hidden="1" customHeight="1">
      <c r="A1400" s="51"/>
      <c r="B1400" s="52" t="s">
        <v>239</v>
      </c>
      <c r="C1400" s="53" t="s">
        <v>1721</v>
      </c>
      <c r="D1400" s="54">
        <v>55.4</v>
      </c>
      <c r="E1400" s="54">
        <v>49.02</v>
      </c>
      <c r="F1400" s="158">
        <v>6.38</v>
      </c>
      <c r="G1400" s="56">
        <f t="shared" si="201"/>
        <v>0.13015095879232999</v>
      </c>
      <c r="H1400" s="57">
        <v>43817</v>
      </c>
      <c r="I1400" s="57">
        <v>43822</v>
      </c>
      <c r="J1400" s="45" t="s">
        <v>16</v>
      </c>
      <c r="K1400" s="60" t="s">
        <v>1517</v>
      </c>
      <c r="L1400" s="60" t="s">
        <v>1518</v>
      </c>
      <c r="M1400" s="62">
        <f t="shared" ca="1" si="202"/>
        <v>411</v>
      </c>
    </row>
    <row r="1401" spans="1:13" s="50" customFormat="1" ht="17.25" hidden="1" customHeight="1">
      <c r="A1401" s="51"/>
      <c r="B1401" s="52" t="s">
        <v>239</v>
      </c>
      <c r="C1401" s="53" t="s">
        <v>1722</v>
      </c>
      <c r="D1401" s="54">
        <v>424.7</v>
      </c>
      <c r="E1401" s="54">
        <v>375.83</v>
      </c>
      <c r="F1401" s="59">
        <v>48.87</v>
      </c>
      <c r="G1401" s="56">
        <f t="shared" si="201"/>
        <v>0.130032195407498</v>
      </c>
      <c r="H1401" s="57">
        <v>43817</v>
      </c>
      <c r="I1401" s="57">
        <v>43822</v>
      </c>
      <c r="J1401" s="45" t="s">
        <v>16</v>
      </c>
      <c r="K1401" s="60" t="s">
        <v>1517</v>
      </c>
      <c r="L1401" s="60" t="s">
        <v>1518</v>
      </c>
      <c r="M1401" s="62">
        <f t="shared" ca="1" si="202"/>
        <v>411</v>
      </c>
    </row>
    <row r="1402" spans="1:13" s="50" customFormat="1" ht="17.25" hidden="1" customHeight="1">
      <c r="A1402" s="51"/>
      <c r="B1402" s="52" t="s">
        <v>239</v>
      </c>
      <c r="C1402" s="53" t="s">
        <v>1723</v>
      </c>
      <c r="D1402" s="54">
        <v>358</v>
      </c>
      <c r="E1402" s="54">
        <v>316.82</v>
      </c>
      <c r="F1402" s="158">
        <v>41.18</v>
      </c>
      <c r="G1402" s="56">
        <f t="shared" si="201"/>
        <v>0.12997916798181899</v>
      </c>
      <c r="H1402" s="57">
        <v>43817</v>
      </c>
      <c r="I1402" s="57">
        <v>43822</v>
      </c>
      <c r="J1402" s="45" t="s">
        <v>16</v>
      </c>
      <c r="K1402" s="60" t="s">
        <v>1517</v>
      </c>
      <c r="L1402" s="60" t="s">
        <v>1518</v>
      </c>
      <c r="M1402" s="62">
        <f t="shared" ca="1" si="202"/>
        <v>411</v>
      </c>
    </row>
    <row r="1403" spans="1:13" s="50" customFormat="1" ht="17.25" hidden="1" customHeight="1">
      <c r="A1403" s="51"/>
      <c r="B1403" s="52" t="s">
        <v>239</v>
      </c>
      <c r="C1403" s="53" t="s">
        <v>1724</v>
      </c>
      <c r="D1403" s="54">
        <v>205.3</v>
      </c>
      <c r="E1403" s="54">
        <v>181.68</v>
      </c>
      <c r="F1403" s="158">
        <v>23.62</v>
      </c>
      <c r="G1403" s="56">
        <f t="shared" si="201"/>
        <v>0.13000880669308701</v>
      </c>
      <c r="H1403" s="57">
        <v>43817</v>
      </c>
      <c r="I1403" s="57">
        <v>43822</v>
      </c>
      <c r="J1403" s="45" t="s">
        <v>16</v>
      </c>
      <c r="K1403" s="60" t="s">
        <v>1517</v>
      </c>
      <c r="L1403" s="60" t="s">
        <v>1518</v>
      </c>
      <c r="M1403" s="62">
        <f t="shared" ca="1" si="202"/>
        <v>411</v>
      </c>
    </row>
    <row r="1404" spans="1:13" s="50" customFormat="1" ht="17.25" hidden="1" customHeight="1">
      <c r="A1404" s="51"/>
      <c r="B1404" s="52" t="s">
        <v>239</v>
      </c>
      <c r="C1404" s="53" t="s">
        <v>1725</v>
      </c>
      <c r="D1404" s="34">
        <v>345</v>
      </c>
      <c r="E1404" s="54">
        <v>305.31</v>
      </c>
      <c r="F1404" s="59">
        <v>39.69</v>
      </c>
      <c r="G1404" s="56">
        <f t="shared" si="201"/>
        <v>0.12999901739215899</v>
      </c>
      <c r="H1404" s="57">
        <v>43816</v>
      </c>
      <c r="I1404" s="57">
        <v>43822</v>
      </c>
      <c r="J1404" s="45" t="s">
        <v>16</v>
      </c>
      <c r="K1404" s="60" t="s">
        <v>1517</v>
      </c>
      <c r="L1404" s="60" t="s">
        <v>1518</v>
      </c>
      <c r="M1404" s="62">
        <f t="shared" ca="1" si="202"/>
        <v>412</v>
      </c>
    </row>
    <row r="1405" spans="1:13" s="50" customFormat="1" ht="17.25" hidden="1" customHeight="1">
      <c r="A1405" s="51"/>
      <c r="B1405" s="52" t="s">
        <v>239</v>
      </c>
      <c r="C1405" s="53" t="s">
        <v>1726</v>
      </c>
      <c r="D1405" s="34">
        <v>44.4</v>
      </c>
      <c r="E1405" s="54">
        <v>39.29</v>
      </c>
      <c r="F1405" s="59">
        <v>5.1100000000000003</v>
      </c>
      <c r="G1405" s="56">
        <f t="shared" si="201"/>
        <v>0.13005853906846501</v>
      </c>
      <c r="H1405" s="57">
        <v>43817</v>
      </c>
      <c r="I1405" s="57">
        <v>43822</v>
      </c>
      <c r="J1405" s="45" t="s">
        <v>16</v>
      </c>
      <c r="K1405" s="60" t="s">
        <v>1517</v>
      </c>
      <c r="L1405" s="60" t="s">
        <v>1518</v>
      </c>
      <c r="M1405" s="62">
        <f t="shared" ca="1" si="202"/>
        <v>411</v>
      </c>
    </row>
    <row r="1406" spans="1:13" s="50" customFormat="1" ht="17.25" hidden="1" customHeight="1">
      <c r="A1406" s="51"/>
      <c r="B1406" s="32" t="s">
        <v>1727</v>
      </c>
      <c r="C1406" s="33" t="s">
        <v>1728</v>
      </c>
      <c r="D1406" s="34">
        <v>12757.72</v>
      </c>
      <c r="E1406" s="34">
        <v>12035.58</v>
      </c>
      <c r="F1406" s="59">
        <v>722.14</v>
      </c>
      <c r="G1406" s="56">
        <f t="shared" si="201"/>
        <v>6.0000432052298297E-2</v>
      </c>
      <c r="H1406" s="57">
        <v>43825</v>
      </c>
      <c r="I1406" s="57">
        <v>43830</v>
      </c>
      <c r="J1406" s="45" t="s">
        <v>16</v>
      </c>
      <c r="K1406" s="60" t="s">
        <v>1517</v>
      </c>
      <c r="L1406" s="60" t="s">
        <v>1518</v>
      </c>
      <c r="M1406" s="62">
        <f t="shared" ca="1" si="202"/>
        <v>403</v>
      </c>
    </row>
    <row r="1407" spans="1:13" s="50" customFormat="1" ht="17.25" hidden="1" customHeight="1">
      <c r="A1407" s="51"/>
      <c r="B1407" s="32" t="s">
        <v>1727</v>
      </c>
      <c r="C1407" s="33" t="s">
        <v>1729</v>
      </c>
      <c r="D1407" s="34">
        <v>100000</v>
      </c>
      <c r="E1407" s="34">
        <v>94339.62</v>
      </c>
      <c r="F1407" s="59">
        <v>5660.38</v>
      </c>
      <c r="G1407" s="56">
        <f t="shared" si="201"/>
        <v>6.0000029680000802E-2</v>
      </c>
      <c r="H1407" s="57">
        <v>43825</v>
      </c>
      <c r="I1407" s="57">
        <v>43830</v>
      </c>
      <c r="J1407" s="45" t="s">
        <v>16</v>
      </c>
      <c r="K1407" s="60" t="s">
        <v>1517</v>
      </c>
      <c r="L1407" s="60" t="s">
        <v>1518</v>
      </c>
      <c r="M1407" s="62">
        <f t="shared" ca="1" si="202"/>
        <v>403</v>
      </c>
    </row>
    <row r="1408" spans="1:13" s="50" customFormat="1" ht="17.25" hidden="1" customHeight="1">
      <c r="A1408" s="51"/>
      <c r="B1408" s="32" t="s">
        <v>1727</v>
      </c>
      <c r="C1408" s="33" t="s">
        <v>1730</v>
      </c>
      <c r="D1408" s="34">
        <v>100000</v>
      </c>
      <c r="E1408" s="34">
        <v>94339.62</v>
      </c>
      <c r="F1408" s="59">
        <v>5660.38</v>
      </c>
      <c r="G1408" s="56">
        <f t="shared" si="201"/>
        <v>6.0000029680000802E-2</v>
      </c>
      <c r="H1408" s="57">
        <v>43825</v>
      </c>
      <c r="I1408" s="57">
        <v>43830</v>
      </c>
      <c r="J1408" s="45" t="s">
        <v>16</v>
      </c>
      <c r="K1408" s="60" t="s">
        <v>1517</v>
      </c>
      <c r="L1408" s="60" t="s">
        <v>1518</v>
      </c>
      <c r="M1408" s="62">
        <f t="shared" ca="1" si="202"/>
        <v>403</v>
      </c>
    </row>
    <row r="1409" spans="1:13" s="50" customFormat="1" ht="17.25" hidden="1" customHeight="1">
      <c r="A1409" s="51"/>
      <c r="B1409" s="163" t="s">
        <v>239</v>
      </c>
      <c r="C1409" s="164" t="s">
        <v>1731</v>
      </c>
      <c r="D1409" s="34">
        <v>606</v>
      </c>
      <c r="E1409" s="117">
        <v>536.28</v>
      </c>
      <c r="F1409" s="59">
        <v>69.72</v>
      </c>
      <c r="G1409" s="56">
        <f t="shared" si="201"/>
        <v>0.130006712911166</v>
      </c>
      <c r="H1409" s="57">
        <v>43819</v>
      </c>
      <c r="I1409" s="57">
        <v>43830</v>
      </c>
      <c r="J1409" s="45" t="s">
        <v>16</v>
      </c>
      <c r="K1409" s="60" t="s">
        <v>1517</v>
      </c>
      <c r="L1409" s="60" t="s">
        <v>1518</v>
      </c>
      <c r="M1409" s="62">
        <f t="shared" ca="1" si="202"/>
        <v>409</v>
      </c>
    </row>
    <row r="1410" spans="1:13" s="50" customFormat="1" ht="17.25" hidden="1" customHeight="1">
      <c r="A1410" s="51"/>
      <c r="B1410" s="163" t="s">
        <v>239</v>
      </c>
      <c r="C1410" s="164" t="s">
        <v>1732</v>
      </c>
      <c r="D1410" s="34">
        <v>91.4</v>
      </c>
      <c r="E1410" s="117">
        <v>80.89</v>
      </c>
      <c r="F1410" s="158">
        <v>10.51</v>
      </c>
      <c r="G1410" s="56">
        <f t="shared" si="201"/>
        <v>0.129929533934973</v>
      </c>
      <c r="H1410" s="57">
        <v>43823</v>
      </c>
      <c r="I1410" s="57">
        <v>43830</v>
      </c>
      <c r="J1410" s="45" t="s">
        <v>16</v>
      </c>
      <c r="K1410" s="60" t="s">
        <v>1517</v>
      </c>
      <c r="L1410" s="60" t="s">
        <v>1518</v>
      </c>
      <c r="M1410" s="62">
        <f t="shared" ca="1" si="202"/>
        <v>405</v>
      </c>
    </row>
    <row r="1411" spans="1:13" s="50" customFormat="1" ht="17.25" hidden="1" customHeight="1">
      <c r="A1411" s="51"/>
      <c r="B1411" s="163" t="s">
        <v>239</v>
      </c>
      <c r="C1411" s="164" t="s">
        <v>1733</v>
      </c>
      <c r="D1411" s="34">
        <v>188.9</v>
      </c>
      <c r="E1411" s="117">
        <v>167.16</v>
      </c>
      <c r="F1411" s="158">
        <v>21.74</v>
      </c>
      <c r="G1411" s="56">
        <f t="shared" si="201"/>
        <v>0.13005503709021299</v>
      </c>
      <c r="H1411" s="57">
        <v>43823</v>
      </c>
      <c r="I1411" s="57">
        <v>43830</v>
      </c>
      <c r="J1411" s="45" t="s">
        <v>16</v>
      </c>
      <c r="K1411" s="60" t="s">
        <v>1517</v>
      </c>
      <c r="L1411" s="60" t="s">
        <v>1518</v>
      </c>
      <c r="M1411" s="62">
        <f t="shared" ca="1" si="202"/>
        <v>405</v>
      </c>
    </row>
    <row r="1412" spans="1:13" s="50" customFormat="1" ht="17.25" hidden="1" customHeight="1">
      <c r="A1412" s="51"/>
      <c r="B1412" s="163" t="s">
        <v>239</v>
      </c>
      <c r="C1412" s="164" t="s">
        <v>1734</v>
      </c>
      <c r="D1412" s="117">
        <v>277.89999999999998</v>
      </c>
      <c r="E1412" s="117">
        <v>245.92</v>
      </c>
      <c r="F1412" s="158">
        <v>31.98</v>
      </c>
      <c r="G1412" s="56">
        <f t="shared" si="201"/>
        <v>0.13004229017566701</v>
      </c>
      <c r="H1412" s="57">
        <v>43823</v>
      </c>
      <c r="I1412" s="57">
        <v>43830</v>
      </c>
      <c r="J1412" s="45" t="s">
        <v>16</v>
      </c>
      <c r="K1412" s="60" t="s">
        <v>1517</v>
      </c>
      <c r="L1412" s="60" t="s">
        <v>1518</v>
      </c>
      <c r="M1412" s="62">
        <f t="shared" ca="1" si="202"/>
        <v>405</v>
      </c>
    </row>
    <row r="1413" spans="1:13" s="50" customFormat="1" ht="17.25" hidden="1" customHeight="1">
      <c r="A1413" s="51"/>
      <c r="B1413" s="163" t="s">
        <v>239</v>
      </c>
      <c r="C1413" s="53" t="s">
        <v>1735</v>
      </c>
      <c r="D1413" s="54">
        <v>109</v>
      </c>
      <c r="E1413" s="54">
        <v>96.46</v>
      </c>
      <c r="F1413" s="158">
        <v>12.54</v>
      </c>
      <c r="G1413" s="56">
        <f t="shared" si="201"/>
        <v>0.1300020733983</v>
      </c>
      <c r="H1413" s="57">
        <v>43823</v>
      </c>
      <c r="I1413" s="57">
        <v>43830</v>
      </c>
      <c r="J1413" s="45" t="s">
        <v>16</v>
      </c>
      <c r="K1413" s="60" t="s">
        <v>1517</v>
      </c>
      <c r="L1413" s="60" t="s">
        <v>1518</v>
      </c>
      <c r="M1413" s="62">
        <f t="shared" ca="1" si="202"/>
        <v>405</v>
      </c>
    </row>
    <row r="1414" spans="1:13" s="50" customFormat="1" ht="17.25" hidden="1" customHeight="1">
      <c r="A1414" s="51"/>
      <c r="B1414" s="163" t="s">
        <v>474</v>
      </c>
      <c r="C1414" s="53" t="s">
        <v>1736</v>
      </c>
      <c r="D1414" s="54">
        <v>10900.8</v>
      </c>
      <c r="E1414" s="54">
        <v>9646.73</v>
      </c>
      <c r="F1414" s="59">
        <v>1254.07</v>
      </c>
      <c r="G1414" s="56">
        <f t="shared" si="201"/>
        <v>0.12999949205585701</v>
      </c>
      <c r="H1414" s="57">
        <v>43829</v>
      </c>
      <c r="I1414" s="57">
        <v>43830</v>
      </c>
      <c r="J1414" s="45" t="s">
        <v>16</v>
      </c>
      <c r="K1414" s="60" t="s">
        <v>1517</v>
      </c>
      <c r="L1414" s="60" t="s">
        <v>1518</v>
      </c>
      <c r="M1414" s="62">
        <f t="shared" ca="1" si="202"/>
        <v>399</v>
      </c>
    </row>
    <row r="1415" spans="1:13" s="50" customFormat="1" ht="17.25" hidden="1" customHeight="1">
      <c r="A1415" s="51"/>
      <c r="B1415" s="163" t="s">
        <v>474</v>
      </c>
      <c r="C1415" s="53" t="s">
        <v>1737</v>
      </c>
      <c r="D1415" s="54">
        <v>6900</v>
      </c>
      <c r="E1415" s="54">
        <v>6563.35</v>
      </c>
      <c r="F1415" s="59">
        <v>336.65</v>
      </c>
      <c r="G1415" s="56">
        <f t="shared" si="201"/>
        <v>5.1292404031477799E-2</v>
      </c>
      <c r="H1415" s="57">
        <v>43829</v>
      </c>
      <c r="I1415" s="57">
        <v>43830</v>
      </c>
      <c r="J1415" s="45" t="s">
        <v>16</v>
      </c>
      <c r="K1415" s="60" t="s">
        <v>1517</v>
      </c>
      <c r="L1415" s="60" t="s">
        <v>1518</v>
      </c>
      <c r="M1415" s="62">
        <f t="shared" ca="1" si="202"/>
        <v>399</v>
      </c>
    </row>
    <row r="1416" spans="1:13" s="50" customFormat="1" ht="23.1" hidden="1" customHeight="1">
      <c r="A1416" s="51"/>
      <c r="B1416" s="163" t="s">
        <v>1567</v>
      </c>
      <c r="C1416" s="53" t="s">
        <v>1738</v>
      </c>
      <c r="D1416" s="54">
        <v>9680</v>
      </c>
      <c r="E1416" s="54">
        <v>8601.44</v>
      </c>
      <c r="F1416" s="59">
        <v>1078.56</v>
      </c>
      <c r="G1416" s="56">
        <f t="shared" si="201"/>
        <v>0.12539295745828599</v>
      </c>
      <c r="H1416" s="57">
        <v>43826</v>
      </c>
      <c r="I1416" s="57">
        <v>43830</v>
      </c>
      <c r="J1416" s="45" t="s">
        <v>16</v>
      </c>
      <c r="K1416" s="60" t="s">
        <v>1627</v>
      </c>
      <c r="L1416" s="60" t="s">
        <v>1628</v>
      </c>
      <c r="M1416" s="62">
        <f t="shared" ca="1" si="202"/>
        <v>402</v>
      </c>
    </row>
    <row r="1417" spans="1:13" s="50" customFormat="1" ht="23.1" hidden="1" customHeight="1">
      <c r="A1417" s="51"/>
      <c r="B1417" s="163" t="s">
        <v>474</v>
      </c>
      <c r="C1417" s="53" t="s">
        <v>1739</v>
      </c>
      <c r="D1417" s="54">
        <v>493619.66</v>
      </c>
      <c r="E1417" s="54">
        <v>469585.16</v>
      </c>
      <c r="F1417" s="59">
        <v>24034.5</v>
      </c>
      <c r="G1417" s="56">
        <f t="shared" si="201"/>
        <v>5.1182409597441303E-2</v>
      </c>
      <c r="H1417" s="57">
        <v>43832</v>
      </c>
      <c r="I1417" s="57">
        <v>43833</v>
      </c>
      <c r="J1417" s="45" t="s">
        <v>16</v>
      </c>
      <c r="K1417" s="60" t="s">
        <v>1627</v>
      </c>
      <c r="L1417" s="60" t="s">
        <v>1628</v>
      </c>
      <c r="M1417" s="62">
        <f t="shared" ca="1" si="202"/>
        <v>396</v>
      </c>
    </row>
    <row r="1418" spans="1:13" s="50" customFormat="1" ht="23.1" customHeight="1">
      <c r="A1418" s="51"/>
      <c r="B1418" s="163" t="s">
        <v>789</v>
      </c>
      <c r="C1418" s="53" t="s">
        <v>1740</v>
      </c>
      <c r="D1418" s="54">
        <v>204269.23</v>
      </c>
      <c r="E1418" s="54">
        <v>180769.23</v>
      </c>
      <c r="F1418" s="54">
        <v>23500</v>
      </c>
      <c r="G1418" s="56">
        <f t="shared" ref="G1418:G1481" si="203">F1418/E1418</f>
        <v>0.130000000553191</v>
      </c>
      <c r="H1418" s="57">
        <v>43825</v>
      </c>
      <c r="I1418" s="57">
        <v>43833</v>
      </c>
      <c r="J1418" s="45"/>
      <c r="K1418" s="60"/>
      <c r="L1418" s="60"/>
      <c r="M1418" s="62">
        <f t="shared" ca="1" si="202"/>
        <v>403</v>
      </c>
    </row>
    <row r="1419" spans="1:13" s="50" customFormat="1" ht="23.1" hidden="1" customHeight="1">
      <c r="A1419" s="51"/>
      <c r="B1419" s="163" t="s">
        <v>1741</v>
      </c>
      <c r="C1419" s="53" t="s">
        <v>1742</v>
      </c>
      <c r="D1419" s="54">
        <v>67110</v>
      </c>
      <c r="E1419" s="54">
        <v>63311.32</v>
      </c>
      <c r="F1419" s="59">
        <v>3798.68</v>
      </c>
      <c r="G1419" s="56">
        <f t="shared" si="203"/>
        <v>6.0000012635970899E-2</v>
      </c>
      <c r="H1419" s="57">
        <v>43808</v>
      </c>
      <c r="I1419" s="57">
        <v>43833</v>
      </c>
      <c r="J1419" s="45" t="s">
        <v>16</v>
      </c>
      <c r="K1419" s="60" t="s">
        <v>1743</v>
      </c>
      <c r="L1419" s="60" t="s">
        <v>1744</v>
      </c>
      <c r="M1419" s="62">
        <f t="shared" ca="1" si="202"/>
        <v>420</v>
      </c>
    </row>
    <row r="1420" spans="1:13" s="50" customFormat="1" ht="23.1" hidden="1" customHeight="1">
      <c r="A1420" s="51"/>
      <c r="B1420" s="163" t="s">
        <v>14</v>
      </c>
      <c r="C1420" s="53" t="s">
        <v>1745</v>
      </c>
      <c r="D1420" s="54">
        <v>270336</v>
      </c>
      <c r="E1420" s="54">
        <v>255033.96</v>
      </c>
      <c r="F1420" s="59">
        <v>15302.04</v>
      </c>
      <c r="G1420" s="56">
        <f t="shared" si="203"/>
        <v>6.00000094105115E-2</v>
      </c>
      <c r="H1420" s="57">
        <v>43816</v>
      </c>
      <c r="I1420" s="57">
        <v>43833</v>
      </c>
      <c r="J1420" s="45" t="s">
        <v>16</v>
      </c>
      <c r="K1420" s="60" t="s">
        <v>1743</v>
      </c>
      <c r="L1420" s="60" t="s">
        <v>1744</v>
      </c>
      <c r="M1420" s="62">
        <f t="shared" ca="1" si="202"/>
        <v>412</v>
      </c>
    </row>
    <row r="1421" spans="1:13" s="50" customFormat="1" ht="23.1" hidden="1" customHeight="1">
      <c r="A1421" s="51"/>
      <c r="B1421" s="163" t="s">
        <v>803</v>
      </c>
      <c r="C1421" s="53" t="s">
        <v>1746</v>
      </c>
      <c r="D1421" s="54">
        <v>960</v>
      </c>
      <c r="E1421" s="54">
        <v>932.04</v>
      </c>
      <c r="F1421" s="59">
        <v>27.96</v>
      </c>
      <c r="G1421" s="56">
        <f t="shared" si="203"/>
        <v>2.99987125016094E-2</v>
      </c>
      <c r="H1421" s="57">
        <v>43832</v>
      </c>
      <c r="I1421" s="57">
        <v>43833</v>
      </c>
      <c r="J1421" s="45" t="s">
        <v>16</v>
      </c>
      <c r="K1421" s="60" t="s">
        <v>1627</v>
      </c>
      <c r="L1421" s="60" t="s">
        <v>1628</v>
      </c>
      <c r="M1421" s="62">
        <f t="shared" ca="1" si="202"/>
        <v>396</v>
      </c>
    </row>
    <row r="1422" spans="1:13" s="50" customFormat="1" ht="23.1" hidden="1" customHeight="1">
      <c r="A1422" s="51"/>
      <c r="B1422" s="163" t="s">
        <v>1747</v>
      </c>
      <c r="C1422" s="53" t="s">
        <v>1748</v>
      </c>
      <c r="D1422" s="54">
        <v>87408</v>
      </c>
      <c r="E1422" s="54">
        <v>77352.210000000006</v>
      </c>
      <c r="F1422" s="59">
        <v>10055.790000000001</v>
      </c>
      <c r="G1422" s="56">
        <f t="shared" si="203"/>
        <v>0.13000003490527301</v>
      </c>
      <c r="H1422" s="57">
        <v>43832</v>
      </c>
      <c r="I1422" s="57">
        <v>43843</v>
      </c>
      <c r="J1422" s="45" t="s">
        <v>16</v>
      </c>
      <c r="K1422" s="60" t="s">
        <v>1622</v>
      </c>
      <c r="L1422" s="60" t="s">
        <v>1623</v>
      </c>
      <c r="M1422" s="62">
        <f t="shared" ca="1" si="202"/>
        <v>396</v>
      </c>
    </row>
    <row r="1423" spans="1:13" s="50" customFormat="1" ht="23.1" hidden="1" customHeight="1">
      <c r="A1423" s="51"/>
      <c r="B1423" s="163" t="s">
        <v>1747</v>
      </c>
      <c r="C1423" s="53" t="s">
        <v>1749</v>
      </c>
      <c r="D1423" s="54">
        <v>87408</v>
      </c>
      <c r="E1423" s="54">
        <v>77352.210000000006</v>
      </c>
      <c r="F1423" s="59">
        <v>10055.790000000001</v>
      </c>
      <c r="G1423" s="56">
        <f t="shared" si="203"/>
        <v>0.13000003490527301</v>
      </c>
      <c r="H1423" s="57">
        <v>43832</v>
      </c>
      <c r="I1423" s="57">
        <v>43843</v>
      </c>
      <c r="J1423" s="45" t="s">
        <v>16</v>
      </c>
      <c r="K1423" s="60" t="s">
        <v>1622</v>
      </c>
      <c r="L1423" s="60" t="s">
        <v>1623</v>
      </c>
      <c r="M1423" s="62">
        <f t="shared" ca="1" si="202"/>
        <v>396</v>
      </c>
    </row>
    <row r="1424" spans="1:13" s="50" customFormat="1" ht="23.1" hidden="1" customHeight="1">
      <c r="A1424" s="51"/>
      <c r="B1424" s="163" t="s">
        <v>1747</v>
      </c>
      <c r="C1424" s="53" t="s">
        <v>1750</v>
      </c>
      <c r="D1424" s="54">
        <v>87408</v>
      </c>
      <c r="E1424" s="54">
        <v>77352.210000000006</v>
      </c>
      <c r="F1424" s="59">
        <v>10055.790000000001</v>
      </c>
      <c r="G1424" s="56">
        <f t="shared" si="203"/>
        <v>0.13000003490527301</v>
      </c>
      <c r="H1424" s="57">
        <v>43832</v>
      </c>
      <c r="I1424" s="57">
        <v>43843</v>
      </c>
      <c r="J1424" s="45" t="s">
        <v>16</v>
      </c>
      <c r="K1424" s="60" t="s">
        <v>1622</v>
      </c>
      <c r="L1424" s="60" t="s">
        <v>1623</v>
      </c>
      <c r="M1424" s="62">
        <f t="shared" ca="1" si="202"/>
        <v>396</v>
      </c>
    </row>
    <row r="1425" spans="1:13" s="50" customFormat="1" ht="23.1" hidden="1" customHeight="1">
      <c r="A1425" s="51"/>
      <c r="B1425" s="163" t="s">
        <v>1747</v>
      </c>
      <c r="C1425" s="53" t="s">
        <v>1751</v>
      </c>
      <c r="D1425" s="54">
        <v>87408</v>
      </c>
      <c r="E1425" s="54">
        <v>77352.210000000006</v>
      </c>
      <c r="F1425" s="59">
        <v>10055.790000000001</v>
      </c>
      <c r="G1425" s="56">
        <f t="shared" si="203"/>
        <v>0.13000003490527301</v>
      </c>
      <c r="H1425" s="57">
        <v>43832</v>
      </c>
      <c r="I1425" s="57">
        <v>43843</v>
      </c>
      <c r="J1425" s="45" t="s">
        <v>16</v>
      </c>
      <c r="K1425" s="60" t="s">
        <v>1622</v>
      </c>
      <c r="L1425" s="60" t="s">
        <v>1623</v>
      </c>
      <c r="M1425" s="62">
        <f t="shared" ca="1" si="202"/>
        <v>396</v>
      </c>
    </row>
    <row r="1426" spans="1:13" s="50" customFormat="1" ht="23.1" hidden="1" customHeight="1">
      <c r="A1426" s="51"/>
      <c r="B1426" s="163" t="s">
        <v>1747</v>
      </c>
      <c r="C1426" s="53" t="s">
        <v>1752</v>
      </c>
      <c r="D1426" s="54">
        <v>39333.599999999999</v>
      </c>
      <c r="E1426" s="54">
        <v>34808.6</v>
      </c>
      <c r="F1426" s="59">
        <v>4525.1000000000004</v>
      </c>
      <c r="G1426" s="56">
        <f t="shared" si="203"/>
        <v>0.129999482886413</v>
      </c>
      <c r="H1426" s="57">
        <v>43832</v>
      </c>
      <c r="I1426" s="57">
        <v>43843</v>
      </c>
      <c r="J1426" s="45" t="s">
        <v>16</v>
      </c>
      <c r="K1426" s="60" t="s">
        <v>1622</v>
      </c>
      <c r="L1426" s="60" t="s">
        <v>1623</v>
      </c>
      <c r="M1426" s="62">
        <f t="shared" ca="1" si="202"/>
        <v>396</v>
      </c>
    </row>
    <row r="1427" spans="1:13" s="50" customFormat="1" ht="17.25" hidden="1">
      <c r="A1427" s="51"/>
      <c r="B1427" s="163" t="s">
        <v>567</v>
      </c>
      <c r="C1427" s="53" t="s">
        <v>1753</v>
      </c>
      <c r="D1427" s="54">
        <v>12600</v>
      </c>
      <c r="E1427" s="54">
        <v>11886.79</v>
      </c>
      <c r="F1427" s="59">
        <v>713.21</v>
      </c>
      <c r="G1427" s="56">
        <f t="shared" si="203"/>
        <v>6.0000218730203898E-2</v>
      </c>
      <c r="H1427" s="57">
        <v>43832</v>
      </c>
      <c r="I1427" s="57">
        <v>43843</v>
      </c>
      <c r="J1427" s="45" t="s">
        <v>16</v>
      </c>
      <c r="K1427" s="60" t="s">
        <v>1743</v>
      </c>
      <c r="L1427" s="60" t="s">
        <v>1744</v>
      </c>
      <c r="M1427" s="62">
        <f t="shared" ca="1" si="202"/>
        <v>396</v>
      </c>
    </row>
    <row r="1428" spans="1:13" s="50" customFormat="1" ht="17.25" hidden="1">
      <c r="A1428" s="51"/>
      <c r="B1428" s="163" t="s">
        <v>29</v>
      </c>
      <c r="C1428" s="53" t="s">
        <v>1754</v>
      </c>
      <c r="D1428" s="54">
        <v>3225</v>
      </c>
      <c r="E1428" s="54">
        <v>2853.98</v>
      </c>
      <c r="F1428" s="59">
        <v>371.02</v>
      </c>
      <c r="G1428" s="56">
        <f t="shared" si="203"/>
        <v>0.13000091100848599</v>
      </c>
      <c r="H1428" s="57">
        <v>43837</v>
      </c>
      <c r="I1428" s="57">
        <v>43843</v>
      </c>
      <c r="J1428" s="45" t="s">
        <v>16</v>
      </c>
      <c r="K1428" s="60" t="s">
        <v>1627</v>
      </c>
      <c r="L1428" s="60" t="s">
        <v>1628</v>
      </c>
      <c r="M1428" s="62">
        <f t="shared" ca="1" si="202"/>
        <v>391</v>
      </c>
    </row>
    <row r="1429" spans="1:13" s="50" customFormat="1" ht="17.25" hidden="1">
      <c r="A1429" s="51"/>
      <c r="B1429" s="163" t="s">
        <v>171</v>
      </c>
      <c r="C1429" s="53" t="s">
        <v>1755</v>
      </c>
      <c r="D1429" s="54">
        <v>36985.61</v>
      </c>
      <c r="E1429" s="54">
        <v>34892.080000000002</v>
      </c>
      <c r="F1429" s="59">
        <v>2093.5300000000002</v>
      </c>
      <c r="G1429" s="56">
        <f t="shared" si="203"/>
        <v>6.0000149030954901E-2</v>
      </c>
      <c r="H1429" s="57">
        <v>43838</v>
      </c>
      <c r="I1429" s="57">
        <v>43845</v>
      </c>
      <c r="J1429" s="45" t="s">
        <v>16</v>
      </c>
      <c r="K1429" s="60" t="s">
        <v>1627</v>
      </c>
      <c r="L1429" s="60" t="s">
        <v>1628</v>
      </c>
      <c r="M1429" s="62">
        <f t="shared" ca="1" si="202"/>
        <v>390</v>
      </c>
    </row>
    <row r="1430" spans="1:13" s="50" customFormat="1" ht="17.25" hidden="1">
      <c r="A1430" s="51"/>
      <c r="B1430" s="163" t="s">
        <v>239</v>
      </c>
      <c r="C1430" s="53" t="s">
        <v>1756</v>
      </c>
      <c r="D1430" s="54">
        <v>168.9</v>
      </c>
      <c r="E1430" s="54">
        <v>149.46</v>
      </c>
      <c r="F1430" s="158">
        <v>19.440000000000001</v>
      </c>
      <c r="G1430" s="56">
        <f t="shared" si="203"/>
        <v>0.13006824568446401</v>
      </c>
      <c r="H1430" s="57">
        <v>43840</v>
      </c>
      <c r="I1430" s="57">
        <v>43845</v>
      </c>
      <c r="J1430" s="45" t="s">
        <v>16</v>
      </c>
      <c r="K1430" s="60" t="s">
        <v>1757</v>
      </c>
      <c r="L1430" s="60" t="s">
        <v>1758</v>
      </c>
      <c r="M1430" s="62">
        <f t="shared" ca="1" si="202"/>
        <v>388</v>
      </c>
    </row>
    <row r="1431" spans="1:13" s="50" customFormat="1" ht="23.1" hidden="1" customHeight="1">
      <c r="A1431" s="51"/>
      <c r="B1431" s="163" t="s">
        <v>1759</v>
      </c>
      <c r="C1431" s="53" t="s">
        <v>1760</v>
      </c>
      <c r="D1431" s="54">
        <v>1600</v>
      </c>
      <c r="E1431" s="54">
        <v>1509.43</v>
      </c>
      <c r="F1431" s="59">
        <v>90.57</v>
      </c>
      <c r="G1431" s="56">
        <f t="shared" si="203"/>
        <v>6.0002782507304099E-2</v>
      </c>
      <c r="H1431" s="57">
        <v>43846</v>
      </c>
      <c r="I1431" s="57">
        <v>43847</v>
      </c>
      <c r="J1431" s="45" t="s">
        <v>16</v>
      </c>
      <c r="K1431" s="60" t="s">
        <v>1627</v>
      </c>
      <c r="L1431" s="60" t="s">
        <v>1628</v>
      </c>
      <c r="M1431" s="62">
        <f t="shared" ca="1" si="202"/>
        <v>382</v>
      </c>
    </row>
    <row r="1432" spans="1:13" s="50" customFormat="1" ht="23.1" hidden="1" customHeight="1">
      <c r="A1432" s="51"/>
      <c r="B1432" s="163" t="s">
        <v>1761</v>
      </c>
      <c r="C1432" s="53" t="s">
        <v>1762</v>
      </c>
      <c r="D1432" s="54">
        <v>9598</v>
      </c>
      <c r="E1432" s="54">
        <v>8493.7999999999993</v>
      </c>
      <c r="F1432" s="158">
        <v>1104.2</v>
      </c>
      <c r="G1432" s="56">
        <f t="shared" si="203"/>
        <v>0.130000706397608</v>
      </c>
      <c r="H1432" s="57">
        <v>43844</v>
      </c>
      <c r="I1432" s="57">
        <v>43849</v>
      </c>
      <c r="J1432" s="45" t="s">
        <v>16</v>
      </c>
      <c r="K1432" s="60" t="s">
        <v>1757</v>
      </c>
      <c r="L1432" s="60" t="s">
        <v>1758</v>
      </c>
      <c r="M1432" s="62">
        <f t="shared" ca="1" si="202"/>
        <v>384</v>
      </c>
    </row>
    <row r="1433" spans="1:13" ht="17.25" hidden="1">
      <c r="A1433" s="51"/>
      <c r="B1433" s="163" t="s">
        <v>80</v>
      </c>
      <c r="C1433" s="53" t="s">
        <v>1763</v>
      </c>
      <c r="D1433" s="54">
        <v>398</v>
      </c>
      <c r="E1433" s="54">
        <v>352.21</v>
      </c>
      <c r="F1433" s="158">
        <v>45.79</v>
      </c>
      <c r="G1433" s="56">
        <f t="shared" si="203"/>
        <v>0.13000766588115001</v>
      </c>
      <c r="H1433" s="57">
        <v>43846</v>
      </c>
      <c r="I1433" s="57">
        <v>43849</v>
      </c>
      <c r="J1433" s="45" t="s">
        <v>16</v>
      </c>
      <c r="K1433" s="60" t="s">
        <v>1757</v>
      </c>
      <c r="L1433" s="60" t="s">
        <v>1758</v>
      </c>
      <c r="M1433" s="62">
        <f t="shared" ca="1" si="202"/>
        <v>382</v>
      </c>
    </row>
    <row r="1434" spans="1:13" ht="17.25">
      <c r="A1434" s="51"/>
      <c r="B1434" s="163" t="s">
        <v>474</v>
      </c>
      <c r="C1434" s="53" t="s">
        <v>1764</v>
      </c>
      <c r="D1434" s="54">
        <v>11442</v>
      </c>
      <c r="E1434" s="54">
        <v>10125.66</v>
      </c>
      <c r="F1434" s="59">
        <v>1316.34</v>
      </c>
      <c r="G1434" s="56">
        <f t="shared" si="203"/>
        <v>0.13000041478777699</v>
      </c>
      <c r="H1434" s="57">
        <v>43888</v>
      </c>
      <c r="I1434" s="57">
        <v>43888</v>
      </c>
      <c r="J1434" s="45" t="s">
        <v>16</v>
      </c>
      <c r="K1434" s="60" t="s">
        <v>1765</v>
      </c>
      <c r="L1434" s="60" t="s">
        <v>1766</v>
      </c>
      <c r="M1434" s="62">
        <f t="shared" ca="1" si="202"/>
        <v>340</v>
      </c>
    </row>
    <row r="1435" spans="1:13" ht="17.25" hidden="1">
      <c r="A1435" s="51"/>
      <c r="B1435" s="163" t="s">
        <v>80</v>
      </c>
      <c r="C1435" s="53" t="s">
        <v>1767</v>
      </c>
      <c r="D1435" s="54">
        <v>4357</v>
      </c>
      <c r="E1435" s="54">
        <v>3855.76</v>
      </c>
      <c r="F1435" s="158">
        <v>501.24</v>
      </c>
      <c r="G1435" s="56">
        <f t="shared" si="203"/>
        <v>0.12999771770027199</v>
      </c>
      <c r="H1435" s="57">
        <v>43896</v>
      </c>
      <c r="I1435" s="57">
        <v>43901</v>
      </c>
      <c r="J1435" s="45" t="s">
        <v>16</v>
      </c>
      <c r="K1435" s="60" t="s">
        <v>1757</v>
      </c>
      <c r="L1435" s="60" t="s">
        <v>1758</v>
      </c>
      <c r="M1435" s="62">
        <f t="shared" ca="1" si="202"/>
        <v>332</v>
      </c>
    </row>
    <row r="1436" spans="1:13" ht="17.25" hidden="1">
      <c r="A1436" s="51"/>
      <c r="B1436" s="163" t="s">
        <v>80</v>
      </c>
      <c r="C1436" s="53" t="s">
        <v>1768</v>
      </c>
      <c r="D1436" s="54">
        <v>73</v>
      </c>
      <c r="E1436" s="54">
        <v>64.61</v>
      </c>
      <c r="F1436" s="59">
        <v>8.39</v>
      </c>
      <c r="G1436" s="56">
        <f t="shared" si="203"/>
        <v>0.12985605943352399</v>
      </c>
      <c r="H1436" s="57">
        <v>43896</v>
      </c>
      <c r="I1436" s="57">
        <v>43901</v>
      </c>
      <c r="J1436" s="45" t="s">
        <v>16</v>
      </c>
      <c r="K1436" s="60" t="s">
        <v>1757</v>
      </c>
      <c r="L1436" s="60" t="s">
        <v>1758</v>
      </c>
      <c r="M1436" s="62">
        <f t="shared" ca="1" si="202"/>
        <v>332</v>
      </c>
    </row>
    <row r="1437" spans="1:13" ht="17.25" hidden="1">
      <c r="A1437" s="51"/>
      <c r="B1437" s="163" t="s">
        <v>80</v>
      </c>
      <c r="C1437" s="53" t="s">
        <v>1769</v>
      </c>
      <c r="D1437" s="54">
        <v>25.8</v>
      </c>
      <c r="E1437" s="54">
        <v>22.83</v>
      </c>
      <c r="F1437" s="59">
        <v>2.97</v>
      </c>
      <c r="G1437" s="56">
        <f t="shared" si="203"/>
        <v>0.13009198423127499</v>
      </c>
      <c r="H1437" s="57">
        <v>43896</v>
      </c>
      <c r="I1437" s="57">
        <v>43901</v>
      </c>
      <c r="J1437" s="45" t="s">
        <v>16</v>
      </c>
      <c r="K1437" s="60" t="s">
        <v>1757</v>
      </c>
      <c r="L1437" s="60" t="s">
        <v>1758</v>
      </c>
      <c r="M1437" s="62">
        <f t="shared" ca="1" si="202"/>
        <v>332</v>
      </c>
    </row>
    <row r="1438" spans="1:13" ht="17.25" hidden="1">
      <c r="A1438" s="51"/>
      <c r="B1438" s="163" t="s">
        <v>474</v>
      </c>
      <c r="C1438" s="53" t="s">
        <v>1770</v>
      </c>
      <c r="D1438" s="54">
        <v>740429.49</v>
      </c>
      <c r="E1438" s="54">
        <v>704377.73</v>
      </c>
      <c r="F1438" s="59">
        <v>36051.760000000002</v>
      </c>
      <c r="G1438" s="56">
        <f t="shared" si="203"/>
        <v>5.1182424521002398E-2</v>
      </c>
      <c r="H1438" s="57">
        <v>43910</v>
      </c>
      <c r="I1438" s="57">
        <v>43910</v>
      </c>
      <c r="J1438" s="45" t="s">
        <v>16</v>
      </c>
      <c r="K1438" s="60" t="s">
        <v>1743</v>
      </c>
      <c r="L1438" s="60" t="s">
        <v>1744</v>
      </c>
      <c r="M1438" s="62">
        <f t="shared" ca="1" si="202"/>
        <v>318</v>
      </c>
    </row>
    <row r="1439" spans="1:13" ht="17.25" hidden="1">
      <c r="A1439" s="51"/>
      <c r="B1439" s="163" t="s">
        <v>1567</v>
      </c>
      <c r="C1439" s="53" t="s">
        <v>1771</v>
      </c>
      <c r="D1439" s="54">
        <v>920</v>
      </c>
      <c r="E1439" s="54">
        <v>831.69</v>
      </c>
      <c r="F1439" s="59">
        <v>88.31</v>
      </c>
      <c r="G1439" s="56">
        <f t="shared" si="203"/>
        <v>0.106181389700489</v>
      </c>
      <c r="H1439" s="57">
        <v>43909</v>
      </c>
      <c r="I1439" s="57">
        <v>43910</v>
      </c>
      <c r="J1439" s="45" t="s">
        <v>16</v>
      </c>
      <c r="K1439" s="60" t="s">
        <v>1622</v>
      </c>
      <c r="L1439" s="60" t="s">
        <v>1623</v>
      </c>
      <c r="M1439" s="62">
        <f t="shared" ca="1" si="202"/>
        <v>319</v>
      </c>
    </row>
    <row r="1440" spans="1:13" ht="17.25" hidden="1">
      <c r="A1440" s="51"/>
      <c r="B1440" s="163" t="s">
        <v>474</v>
      </c>
      <c r="C1440" s="53" t="s">
        <v>1772</v>
      </c>
      <c r="D1440" s="54">
        <v>4671.6000000000004</v>
      </c>
      <c r="E1440" s="54">
        <v>4134.16</v>
      </c>
      <c r="F1440" s="59">
        <v>537.44000000000005</v>
      </c>
      <c r="G1440" s="56">
        <f t="shared" si="203"/>
        <v>0.12999980649031501</v>
      </c>
      <c r="H1440" s="57">
        <v>43910</v>
      </c>
      <c r="I1440" s="57">
        <v>43913</v>
      </c>
      <c r="J1440" s="45" t="s">
        <v>16</v>
      </c>
      <c r="K1440" s="60" t="s">
        <v>1743</v>
      </c>
      <c r="L1440" s="60" t="s">
        <v>1744</v>
      </c>
      <c r="M1440" s="62">
        <f t="shared" ca="1" si="202"/>
        <v>318</v>
      </c>
    </row>
    <row r="1441" spans="1:13" ht="17.25" hidden="1">
      <c r="A1441" s="51"/>
      <c r="B1441" s="163" t="s">
        <v>474</v>
      </c>
      <c r="C1441" s="53" t="s">
        <v>1773</v>
      </c>
      <c r="D1441" s="54">
        <v>3000</v>
      </c>
      <c r="E1441" s="54">
        <v>2854.45</v>
      </c>
      <c r="F1441" s="59">
        <v>145.55000000000001</v>
      </c>
      <c r="G1441" s="56">
        <f t="shared" si="203"/>
        <v>5.0990558601481897E-2</v>
      </c>
      <c r="H1441" s="57">
        <v>43910</v>
      </c>
      <c r="I1441" s="57">
        <v>43913</v>
      </c>
      <c r="J1441" s="45" t="s">
        <v>16</v>
      </c>
      <c r="K1441" s="60" t="s">
        <v>1743</v>
      </c>
      <c r="L1441" s="60" t="s">
        <v>1744</v>
      </c>
      <c r="M1441" s="62">
        <f t="shared" ca="1" si="202"/>
        <v>318</v>
      </c>
    </row>
    <row r="1442" spans="1:13" ht="17.25" hidden="1">
      <c r="A1442" s="51"/>
      <c r="B1442" s="163" t="s">
        <v>597</v>
      </c>
      <c r="C1442" s="53" t="s">
        <v>1774</v>
      </c>
      <c r="D1442" s="54">
        <v>5400</v>
      </c>
      <c r="E1442" s="54">
        <v>5346.53</v>
      </c>
      <c r="F1442" s="59">
        <v>53.47</v>
      </c>
      <c r="G1442" s="56">
        <f t="shared" si="203"/>
        <v>1.00008790748392E-2</v>
      </c>
      <c r="H1442" s="57">
        <v>43896</v>
      </c>
      <c r="I1442" s="57">
        <v>43914</v>
      </c>
      <c r="J1442" s="45" t="s">
        <v>16</v>
      </c>
      <c r="K1442" s="60" t="s">
        <v>1622</v>
      </c>
      <c r="L1442" s="60" t="s">
        <v>1623</v>
      </c>
      <c r="M1442" s="62">
        <f t="shared" ca="1" si="202"/>
        <v>332</v>
      </c>
    </row>
    <row r="1443" spans="1:13" ht="17.25" hidden="1">
      <c r="A1443" s="51"/>
      <c r="B1443" s="163" t="s">
        <v>239</v>
      </c>
      <c r="C1443" s="53" t="s">
        <v>1775</v>
      </c>
      <c r="D1443" s="54">
        <v>413</v>
      </c>
      <c r="E1443" s="54">
        <v>365.49</v>
      </c>
      <c r="F1443" s="59">
        <v>47.51</v>
      </c>
      <c r="G1443" s="56">
        <f t="shared" si="203"/>
        <v>0.12998987660401101</v>
      </c>
      <c r="H1443" s="57">
        <v>43915</v>
      </c>
      <c r="I1443" s="57">
        <v>43920</v>
      </c>
      <c r="J1443" s="45" t="s">
        <v>16</v>
      </c>
      <c r="K1443" s="60" t="s">
        <v>1622</v>
      </c>
      <c r="L1443" s="60" t="s">
        <v>1623</v>
      </c>
      <c r="M1443" s="62">
        <f t="shared" ca="1" si="202"/>
        <v>313</v>
      </c>
    </row>
    <row r="1444" spans="1:13" ht="17.25" hidden="1">
      <c r="A1444" s="51"/>
      <c r="B1444" s="163" t="s">
        <v>239</v>
      </c>
      <c r="C1444" s="53" t="s">
        <v>1776</v>
      </c>
      <c r="D1444" s="54">
        <v>413.1</v>
      </c>
      <c r="E1444" s="54">
        <v>365.57</v>
      </c>
      <c r="F1444" s="59">
        <v>47.53</v>
      </c>
      <c r="G1444" s="56">
        <f t="shared" si="203"/>
        <v>0.13001613917991101</v>
      </c>
      <c r="H1444" s="57">
        <v>43915</v>
      </c>
      <c r="I1444" s="57">
        <v>43920</v>
      </c>
      <c r="J1444" s="45" t="s">
        <v>16</v>
      </c>
      <c r="K1444" s="60" t="s">
        <v>1622</v>
      </c>
      <c r="L1444" s="60" t="s">
        <v>1623</v>
      </c>
      <c r="M1444" s="62">
        <f t="shared" ca="1" si="202"/>
        <v>313</v>
      </c>
    </row>
    <row r="1445" spans="1:13" ht="17.25" hidden="1">
      <c r="A1445" s="51"/>
      <c r="B1445" s="163" t="s">
        <v>239</v>
      </c>
      <c r="C1445" s="53" t="s">
        <v>1777</v>
      </c>
      <c r="D1445" s="54">
        <v>54</v>
      </c>
      <c r="E1445" s="54">
        <v>47.79</v>
      </c>
      <c r="F1445" s="59">
        <v>6.21</v>
      </c>
      <c r="G1445" s="56">
        <f t="shared" si="203"/>
        <v>0.129943502824859</v>
      </c>
      <c r="H1445" s="57">
        <v>43916</v>
      </c>
      <c r="I1445" s="57">
        <v>43920</v>
      </c>
      <c r="J1445" s="45" t="s">
        <v>16</v>
      </c>
      <c r="K1445" s="60" t="s">
        <v>1622</v>
      </c>
      <c r="L1445" s="60" t="s">
        <v>1623</v>
      </c>
      <c r="M1445" s="62">
        <f t="shared" ca="1" si="202"/>
        <v>312</v>
      </c>
    </row>
    <row r="1446" spans="1:13" ht="17.25" hidden="1">
      <c r="A1446" s="51"/>
      <c r="B1446" s="163" t="s">
        <v>239</v>
      </c>
      <c r="C1446" s="53" t="s">
        <v>1778</v>
      </c>
      <c r="D1446" s="54">
        <v>429.3</v>
      </c>
      <c r="E1446" s="54">
        <v>379.91</v>
      </c>
      <c r="F1446" s="165">
        <v>49.39</v>
      </c>
      <c r="G1446" s="56">
        <f t="shared" si="203"/>
        <v>0.13000447474401799</v>
      </c>
      <c r="H1446" s="57">
        <v>43916</v>
      </c>
      <c r="I1446" s="57">
        <v>43920</v>
      </c>
      <c r="J1446" s="45" t="s">
        <v>16</v>
      </c>
      <c r="K1446" s="60" t="s">
        <v>1622</v>
      </c>
      <c r="L1446" s="60" t="s">
        <v>1623</v>
      </c>
      <c r="M1446" s="62">
        <f t="shared" ca="1" si="202"/>
        <v>312</v>
      </c>
    </row>
    <row r="1447" spans="1:13" ht="17.25" hidden="1">
      <c r="A1447" s="51"/>
      <c r="B1447" s="163" t="s">
        <v>239</v>
      </c>
      <c r="C1447" s="53" t="s">
        <v>1779</v>
      </c>
      <c r="D1447" s="54">
        <v>2059.1999999999998</v>
      </c>
      <c r="E1447" s="54">
        <v>1822.31</v>
      </c>
      <c r="F1447" s="165">
        <v>236.89</v>
      </c>
      <c r="G1447" s="56">
        <f t="shared" si="203"/>
        <v>0.12999434783324501</v>
      </c>
      <c r="H1447" s="57">
        <v>43914</v>
      </c>
      <c r="I1447" s="57">
        <v>43920</v>
      </c>
      <c r="J1447" s="45" t="s">
        <v>16</v>
      </c>
      <c r="K1447" s="60" t="s">
        <v>1622</v>
      </c>
      <c r="L1447" s="60" t="s">
        <v>1623</v>
      </c>
      <c r="M1447" s="62">
        <f t="shared" ca="1" si="202"/>
        <v>314</v>
      </c>
    </row>
    <row r="1448" spans="1:13" ht="17.25" hidden="1">
      <c r="A1448" s="51"/>
      <c r="B1448" s="163" t="s">
        <v>239</v>
      </c>
      <c r="C1448" s="53" t="s">
        <v>1780</v>
      </c>
      <c r="D1448" s="54">
        <v>11.9</v>
      </c>
      <c r="E1448" s="54">
        <v>10.54</v>
      </c>
      <c r="F1448" s="165">
        <v>1.36</v>
      </c>
      <c r="G1448" s="56">
        <f t="shared" si="203"/>
        <v>0.12903225806451599</v>
      </c>
      <c r="H1448" s="57">
        <v>43916</v>
      </c>
      <c r="I1448" s="57">
        <v>43922</v>
      </c>
      <c r="J1448" s="45" t="s">
        <v>16</v>
      </c>
      <c r="K1448" s="60" t="s">
        <v>1622</v>
      </c>
      <c r="L1448" s="60" t="s">
        <v>1623</v>
      </c>
      <c r="M1448" s="62">
        <f t="shared" ca="1" si="202"/>
        <v>312</v>
      </c>
    </row>
    <row r="1449" spans="1:13" ht="17.25" hidden="1">
      <c r="A1449" s="51"/>
      <c r="B1449" s="163" t="s">
        <v>239</v>
      </c>
      <c r="C1449" s="53" t="s">
        <v>1781</v>
      </c>
      <c r="D1449" s="54">
        <v>280.48</v>
      </c>
      <c r="E1449" s="54">
        <v>248.21</v>
      </c>
      <c r="F1449" s="165">
        <v>32.270000000000003</v>
      </c>
      <c r="G1449" s="56">
        <f t="shared" si="203"/>
        <v>0.13001087788566101</v>
      </c>
      <c r="H1449" s="57">
        <v>43916</v>
      </c>
      <c r="I1449" s="57">
        <v>43922</v>
      </c>
      <c r="J1449" s="45" t="s">
        <v>16</v>
      </c>
      <c r="K1449" s="60" t="s">
        <v>1622</v>
      </c>
      <c r="L1449" s="60" t="s">
        <v>1623</v>
      </c>
      <c r="M1449" s="62">
        <f t="shared" ca="1" si="202"/>
        <v>312</v>
      </c>
    </row>
    <row r="1450" spans="1:13" ht="17.25" hidden="1">
      <c r="A1450" s="51"/>
      <c r="B1450" s="163" t="s">
        <v>239</v>
      </c>
      <c r="C1450" s="53" t="s">
        <v>1782</v>
      </c>
      <c r="D1450" s="54">
        <v>159.6</v>
      </c>
      <c r="E1450" s="54">
        <v>141.24</v>
      </c>
      <c r="F1450" s="59">
        <v>18.36</v>
      </c>
      <c r="G1450" s="56">
        <f t="shared" si="203"/>
        <v>0.12999150382328001</v>
      </c>
      <c r="H1450" s="57">
        <v>43916</v>
      </c>
      <c r="I1450" s="57">
        <v>43922</v>
      </c>
      <c r="J1450" s="45" t="s">
        <v>16</v>
      </c>
      <c r="K1450" s="60" t="s">
        <v>1622</v>
      </c>
      <c r="L1450" s="60" t="s">
        <v>1623</v>
      </c>
      <c r="M1450" s="62">
        <f t="shared" ca="1" si="202"/>
        <v>312</v>
      </c>
    </row>
    <row r="1451" spans="1:13" ht="17.25" hidden="1">
      <c r="A1451" s="51"/>
      <c r="B1451" s="163" t="s">
        <v>239</v>
      </c>
      <c r="C1451" s="53" t="s">
        <v>1783</v>
      </c>
      <c r="D1451" s="54">
        <v>132.6</v>
      </c>
      <c r="E1451" s="54">
        <v>121.65</v>
      </c>
      <c r="F1451" s="165">
        <v>10.95</v>
      </c>
      <c r="G1451" s="56">
        <f t="shared" si="203"/>
        <v>9.0012330456226905E-2</v>
      </c>
      <c r="H1451" s="57">
        <v>43916</v>
      </c>
      <c r="I1451" s="57">
        <v>43922</v>
      </c>
      <c r="J1451" s="45" t="s">
        <v>16</v>
      </c>
      <c r="K1451" s="60" t="s">
        <v>1622</v>
      </c>
      <c r="L1451" s="60" t="s">
        <v>1623</v>
      </c>
      <c r="M1451" s="62">
        <f t="shared" ca="1" si="202"/>
        <v>312</v>
      </c>
    </row>
    <row r="1452" spans="1:13" ht="17.25" hidden="1">
      <c r="A1452" s="51"/>
      <c r="B1452" s="163" t="s">
        <v>239</v>
      </c>
      <c r="C1452" s="53" t="s">
        <v>1784</v>
      </c>
      <c r="D1452" s="54">
        <v>14.9</v>
      </c>
      <c r="E1452" s="54">
        <v>13.19</v>
      </c>
      <c r="F1452" s="59">
        <v>1.71</v>
      </c>
      <c r="G1452" s="56">
        <f t="shared" si="203"/>
        <v>0.12964366944655001</v>
      </c>
      <c r="H1452" s="57">
        <v>43916</v>
      </c>
      <c r="I1452" s="57">
        <v>43922</v>
      </c>
      <c r="J1452" s="45" t="s">
        <v>16</v>
      </c>
      <c r="K1452" s="60" t="s">
        <v>1622</v>
      </c>
      <c r="L1452" s="60" t="s">
        <v>1623</v>
      </c>
      <c r="M1452" s="62">
        <f t="shared" ca="1" si="202"/>
        <v>312</v>
      </c>
    </row>
    <row r="1453" spans="1:13" ht="17.25" hidden="1">
      <c r="A1453" s="51"/>
      <c r="B1453" s="163" t="s">
        <v>1785</v>
      </c>
      <c r="C1453" s="53" t="s">
        <v>1786</v>
      </c>
      <c r="D1453" s="54">
        <v>580</v>
      </c>
      <c r="E1453" s="54">
        <v>513.27</v>
      </c>
      <c r="F1453" s="165">
        <v>66.73</v>
      </c>
      <c r="G1453" s="56">
        <f t="shared" si="203"/>
        <v>0.13000954663237699</v>
      </c>
      <c r="H1453" s="57">
        <v>43921</v>
      </c>
      <c r="I1453" s="57">
        <v>43922</v>
      </c>
      <c r="J1453" s="45" t="s">
        <v>16</v>
      </c>
      <c r="K1453" s="60" t="s">
        <v>1622</v>
      </c>
      <c r="L1453" s="60" t="s">
        <v>1623</v>
      </c>
      <c r="M1453" s="62">
        <f t="shared" ca="1" si="202"/>
        <v>307</v>
      </c>
    </row>
    <row r="1454" spans="1:13" ht="17.25" hidden="1">
      <c r="A1454" s="51"/>
      <c r="B1454" s="163" t="s">
        <v>239</v>
      </c>
      <c r="C1454" s="53" t="s">
        <v>1787</v>
      </c>
      <c r="D1454" s="54">
        <v>284.5</v>
      </c>
      <c r="E1454" s="54">
        <v>251.77</v>
      </c>
      <c r="F1454" s="59">
        <v>32.729999999999997</v>
      </c>
      <c r="G1454" s="56">
        <f t="shared" si="203"/>
        <v>0.12999960281209</v>
      </c>
      <c r="H1454" s="57">
        <v>43918</v>
      </c>
      <c r="I1454" s="57">
        <v>43922</v>
      </c>
      <c r="J1454" s="45" t="s">
        <v>16</v>
      </c>
      <c r="K1454" s="60" t="s">
        <v>1622</v>
      </c>
      <c r="L1454" s="60" t="s">
        <v>1623</v>
      </c>
      <c r="M1454" s="62">
        <f t="shared" ca="1" si="202"/>
        <v>310</v>
      </c>
    </row>
    <row r="1455" spans="1:13" ht="17.25" hidden="1">
      <c r="A1455" s="51"/>
      <c r="B1455" s="163" t="s">
        <v>1788</v>
      </c>
      <c r="C1455" s="53" t="s">
        <v>1789</v>
      </c>
      <c r="D1455" s="54">
        <v>652</v>
      </c>
      <c r="E1455" s="54">
        <v>576.99</v>
      </c>
      <c r="F1455" s="59">
        <v>75.010000000000005</v>
      </c>
      <c r="G1455" s="56">
        <f t="shared" si="203"/>
        <v>0.13000225307197699</v>
      </c>
      <c r="H1455" s="57">
        <v>43924</v>
      </c>
      <c r="I1455" s="57">
        <v>43929</v>
      </c>
      <c r="J1455" s="45" t="s">
        <v>16</v>
      </c>
      <c r="K1455" s="60" t="s">
        <v>1622</v>
      </c>
      <c r="L1455" s="60" t="s">
        <v>1623</v>
      </c>
      <c r="M1455" s="62">
        <f t="shared" ca="1" si="202"/>
        <v>304</v>
      </c>
    </row>
    <row r="1456" spans="1:13" ht="17.25" hidden="1">
      <c r="A1456" s="51"/>
      <c r="B1456" s="163" t="s">
        <v>1567</v>
      </c>
      <c r="C1456" s="53" t="s">
        <v>1790</v>
      </c>
      <c r="D1456" s="54">
        <v>2148</v>
      </c>
      <c r="E1456" s="54">
        <v>1909.65</v>
      </c>
      <c r="F1456" s="59">
        <v>238.35</v>
      </c>
      <c r="G1456" s="56">
        <f t="shared" si="203"/>
        <v>0.124813447490378</v>
      </c>
      <c r="H1456" s="57">
        <v>43929</v>
      </c>
      <c r="I1456" s="57">
        <v>43930</v>
      </c>
      <c r="J1456" s="45" t="s">
        <v>16</v>
      </c>
      <c r="K1456" s="60" t="s">
        <v>1622</v>
      </c>
      <c r="L1456" s="60" t="s">
        <v>1623</v>
      </c>
      <c r="M1456" s="62">
        <f t="shared" ca="1" si="202"/>
        <v>299</v>
      </c>
    </row>
    <row r="1457" spans="1:13" ht="17.25" hidden="1">
      <c r="A1457" s="51"/>
      <c r="B1457" s="163" t="s">
        <v>474</v>
      </c>
      <c r="C1457" s="53" t="s">
        <v>1791</v>
      </c>
      <c r="D1457" s="54">
        <v>5793.6</v>
      </c>
      <c r="E1457" s="54">
        <v>5127.08</v>
      </c>
      <c r="F1457" s="59">
        <v>666.52</v>
      </c>
      <c r="G1457" s="56">
        <f t="shared" si="203"/>
        <v>0.12999992198288299</v>
      </c>
      <c r="H1457" s="57">
        <v>43930</v>
      </c>
      <c r="I1457" s="57">
        <v>43931</v>
      </c>
      <c r="J1457" s="45" t="s">
        <v>16</v>
      </c>
      <c r="K1457" s="60" t="s">
        <v>1622</v>
      </c>
      <c r="L1457" s="60" t="s">
        <v>1623</v>
      </c>
      <c r="M1457" s="62">
        <f t="shared" ca="1" si="202"/>
        <v>298</v>
      </c>
    </row>
    <row r="1458" spans="1:13" ht="17.25" hidden="1">
      <c r="A1458" s="51"/>
      <c r="B1458" s="163" t="s">
        <v>80</v>
      </c>
      <c r="C1458" s="53" t="s">
        <v>1792</v>
      </c>
      <c r="D1458" s="54">
        <v>356.22</v>
      </c>
      <c r="E1458" s="54">
        <v>315.22000000000003</v>
      </c>
      <c r="F1458" s="59">
        <v>41</v>
      </c>
      <c r="G1458" s="56">
        <f t="shared" si="203"/>
        <v>0.130067889093332</v>
      </c>
      <c r="H1458" s="57">
        <v>43925</v>
      </c>
      <c r="I1458" s="57">
        <v>43931</v>
      </c>
      <c r="J1458" s="45" t="s">
        <v>16</v>
      </c>
      <c r="K1458" s="60" t="s">
        <v>1757</v>
      </c>
      <c r="L1458" s="60" t="s">
        <v>1758</v>
      </c>
      <c r="M1458" s="62">
        <f t="shared" ca="1" si="202"/>
        <v>303</v>
      </c>
    </row>
    <row r="1459" spans="1:13" ht="17.25" hidden="1">
      <c r="A1459" s="51"/>
      <c r="B1459" s="163" t="s">
        <v>80</v>
      </c>
      <c r="C1459" s="53" t="s">
        <v>1793</v>
      </c>
      <c r="D1459" s="54">
        <v>26.7</v>
      </c>
      <c r="E1459" s="54">
        <v>23.63</v>
      </c>
      <c r="F1459" s="59">
        <v>3.07</v>
      </c>
      <c r="G1459" s="56">
        <f t="shared" si="203"/>
        <v>0.129919593736775</v>
      </c>
      <c r="H1459" s="57">
        <v>43925</v>
      </c>
      <c r="I1459" s="57">
        <v>43931</v>
      </c>
      <c r="J1459" s="45" t="s">
        <v>16</v>
      </c>
      <c r="K1459" s="60" t="s">
        <v>1757</v>
      </c>
      <c r="L1459" s="60" t="s">
        <v>1758</v>
      </c>
      <c r="M1459" s="62">
        <f t="shared" ca="1" si="202"/>
        <v>303</v>
      </c>
    </row>
    <row r="1460" spans="1:13" ht="17.25" hidden="1">
      <c r="A1460" s="51"/>
      <c r="B1460" s="163" t="s">
        <v>80</v>
      </c>
      <c r="C1460" s="53" t="s">
        <v>1794</v>
      </c>
      <c r="D1460" s="54">
        <v>31.6</v>
      </c>
      <c r="E1460" s="54">
        <v>27.96</v>
      </c>
      <c r="F1460" s="59">
        <v>3.64</v>
      </c>
      <c r="G1460" s="56">
        <f t="shared" si="203"/>
        <v>0.13018597997138801</v>
      </c>
      <c r="H1460" s="57">
        <v>43925</v>
      </c>
      <c r="I1460" s="57">
        <v>43931</v>
      </c>
      <c r="J1460" s="45" t="s">
        <v>16</v>
      </c>
      <c r="K1460" s="60" t="s">
        <v>1757</v>
      </c>
      <c r="L1460" s="60" t="s">
        <v>1758</v>
      </c>
      <c r="M1460" s="62">
        <f t="shared" ca="1" si="202"/>
        <v>303</v>
      </c>
    </row>
    <row r="1461" spans="1:13" ht="17.25" hidden="1">
      <c r="A1461" s="51"/>
      <c r="B1461" s="163" t="s">
        <v>80</v>
      </c>
      <c r="C1461" s="53" t="s">
        <v>1795</v>
      </c>
      <c r="D1461" s="54">
        <v>59.8</v>
      </c>
      <c r="E1461" s="54">
        <v>52.92</v>
      </c>
      <c r="F1461" s="59">
        <v>6.88</v>
      </c>
      <c r="G1461" s="56">
        <f t="shared" si="203"/>
        <v>0.13000755857898699</v>
      </c>
      <c r="H1461" s="57">
        <v>43925</v>
      </c>
      <c r="I1461" s="57">
        <v>43931</v>
      </c>
      <c r="J1461" s="45" t="s">
        <v>16</v>
      </c>
      <c r="K1461" s="60" t="s">
        <v>1757</v>
      </c>
      <c r="L1461" s="60" t="s">
        <v>1758</v>
      </c>
      <c r="M1461" s="62">
        <f t="shared" ca="1" si="202"/>
        <v>303</v>
      </c>
    </row>
    <row r="1462" spans="1:13" ht="17.25" hidden="1">
      <c r="A1462" s="51"/>
      <c r="B1462" s="163" t="s">
        <v>80</v>
      </c>
      <c r="C1462" s="53" t="s">
        <v>1796</v>
      </c>
      <c r="D1462" s="54">
        <v>52.02</v>
      </c>
      <c r="E1462" s="54">
        <v>46.04</v>
      </c>
      <c r="F1462" s="59">
        <v>5.98</v>
      </c>
      <c r="G1462" s="56">
        <f t="shared" si="203"/>
        <v>0.129887054735013</v>
      </c>
      <c r="H1462" s="57">
        <v>43925</v>
      </c>
      <c r="I1462" s="57">
        <v>43931</v>
      </c>
      <c r="J1462" s="45" t="s">
        <v>16</v>
      </c>
      <c r="K1462" s="60" t="s">
        <v>1757</v>
      </c>
      <c r="L1462" s="60" t="s">
        <v>1758</v>
      </c>
      <c r="M1462" s="62">
        <f t="shared" ca="1" si="202"/>
        <v>303</v>
      </c>
    </row>
    <row r="1463" spans="1:13" ht="17.25" hidden="1">
      <c r="A1463" s="51"/>
      <c r="B1463" s="163" t="s">
        <v>80</v>
      </c>
      <c r="C1463" s="53" t="s">
        <v>1797</v>
      </c>
      <c r="D1463" s="54">
        <v>146.69999999999999</v>
      </c>
      <c r="E1463" s="54">
        <v>129.82</v>
      </c>
      <c r="F1463" s="59">
        <v>16.88</v>
      </c>
      <c r="G1463" s="56">
        <f t="shared" si="203"/>
        <v>0.13002619010938199</v>
      </c>
      <c r="H1463" s="57">
        <v>43925</v>
      </c>
      <c r="I1463" s="57">
        <v>43931</v>
      </c>
      <c r="J1463" s="45" t="s">
        <v>16</v>
      </c>
      <c r="K1463" s="60" t="s">
        <v>1757</v>
      </c>
      <c r="L1463" s="60" t="s">
        <v>1758</v>
      </c>
      <c r="M1463" s="62">
        <f t="shared" ca="1" si="202"/>
        <v>303</v>
      </c>
    </row>
    <row r="1464" spans="1:13" ht="17.25" hidden="1">
      <c r="A1464" s="51"/>
      <c r="B1464" s="163" t="s">
        <v>80</v>
      </c>
      <c r="C1464" s="53" t="s">
        <v>1798</v>
      </c>
      <c r="D1464" s="54">
        <v>420</v>
      </c>
      <c r="E1464" s="54">
        <v>371.68</v>
      </c>
      <c r="F1464" s="158">
        <v>48.32</v>
      </c>
      <c r="G1464" s="56">
        <f t="shared" si="203"/>
        <v>0.13000430477830399</v>
      </c>
      <c r="H1464" s="57">
        <v>43925</v>
      </c>
      <c r="I1464" s="57">
        <v>43931</v>
      </c>
      <c r="J1464" s="45" t="s">
        <v>16</v>
      </c>
      <c r="K1464" s="60" t="s">
        <v>1757</v>
      </c>
      <c r="L1464" s="60" t="s">
        <v>1758</v>
      </c>
      <c r="M1464" s="62">
        <f t="shared" ca="1" si="202"/>
        <v>303</v>
      </c>
    </row>
    <row r="1465" spans="1:13" ht="17.25" hidden="1">
      <c r="A1465" s="51"/>
      <c r="B1465" s="163" t="s">
        <v>80</v>
      </c>
      <c r="C1465" s="53" t="s">
        <v>1799</v>
      </c>
      <c r="D1465" s="54">
        <v>126.8</v>
      </c>
      <c r="E1465" s="54">
        <v>112.21</v>
      </c>
      <c r="F1465" s="59">
        <v>14.59</v>
      </c>
      <c r="G1465" s="56">
        <f t="shared" si="203"/>
        <v>0.130024062026557</v>
      </c>
      <c r="H1465" s="57">
        <v>43925</v>
      </c>
      <c r="I1465" s="57">
        <v>43931</v>
      </c>
      <c r="J1465" s="45" t="s">
        <v>16</v>
      </c>
      <c r="K1465" s="60" t="s">
        <v>1757</v>
      </c>
      <c r="L1465" s="60" t="s">
        <v>1758</v>
      </c>
      <c r="M1465" s="62">
        <f t="shared" ca="1" si="202"/>
        <v>303</v>
      </c>
    </row>
    <row r="1466" spans="1:13" ht="17.25" hidden="1">
      <c r="A1466" s="51"/>
      <c r="B1466" s="163" t="s">
        <v>80</v>
      </c>
      <c r="C1466" s="53" t="s">
        <v>1800</v>
      </c>
      <c r="D1466" s="54">
        <v>81.510000000000005</v>
      </c>
      <c r="E1466" s="54">
        <v>72.13</v>
      </c>
      <c r="F1466" s="59">
        <v>9.3800000000000008</v>
      </c>
      <c r="G1466" s="56">
        <f t="shared" si="203"/>
        <v>0.13004297795646799</v>
      </c>
      <c r="H1466" s="57">
        <v>43925</v>
      </c>
      <c r="I1466" s="57">
        <v>43931</v>
      </c>
      <c r="J1466" s="45" t="s">
        <v>16</v>
      </c>
      <c r="K1466" s="60" t="s">
        <v>1757</v>
      </c>
      <c r="L1466" s="60" t="s">
        <v>1758</v>
      </c>
      <c r="M1466" s="62">
        <f t="shared" ca="1" si="202"/>
        <v>303</v>
      </c>
    </row>
    <row r="1467" spans="1:13" ht="17.25" hidden="1">
      <c r="A1467" s="51"/>
      <c r="B1467" s="163" t="s">
        <v>80</v>
      </c>
      <c r="C1467" s="53" t="s">
        <v>1801</v>
      </c>
      <c r="D1467" s="54">
        <v>143.76</v>
      </c>
      <c r="E1467" s="54">
        <v>127.22</v>
      </c>
      <c r="F1467" s="59">
        <v>16.54</v>
      </c>
      <c r="G1467" s="56">
        <f t="shared" si="203"/>
        <v>0.130011004559032</v>
      </c>
      <c r="H1467" s="57">
        <v>43925</v>
      </c>
      <c r="I1467" s="57">
        <v>43931</v>
      </c>
      <c r="J1467" s="45" t="s">
        <v>16</v>
      </c>
      <c r="K1467" s="60" t="s">
        <v>1757</v>
      </c>
      <c r="L1467" s="60" t="s">
        <v>1758</v>
      </c>
      <c r="M1467" s="62">
        <f t="shared" ca="1" si="202"/>
        <v>303</v>
      </c>
    </row>
    <row r="1468" spans="1:13" ht="17.25" hidden="1">
      <c r="A1468" s="51"/>
      <c r="B1468" s="163" t="s">
        <v>80</v>
      </c>
      <c r="C1468" s="53" t="s">
        <v>1802</v>
      </c>
      <c r="D1468" s="54">
        <v>699</v>
      </c>
      <c r="E1468" s="54">
        <v>618.58000000000004</v>
      </c>
      <c r="F1468" s="59">
        <v>80.42</v>
      </c>
      <c r="G1468" s="56">
        <f t="shared" si="203"/>
        <v>0.13000743638656301</v>
      </c>
      <c r="H1468" s="57">
        <v>43925</v>
      </c>
      <c r="I1468" s="57">
        <v>43931</v>
      </c>
      <c r="J1468" s="45" t="s">
        <v>16</v>
      </c>
      <c r="K1468" s="60" t="s">
        <v>1757</v>
      </c>
      <c r="L1468" s="60" t="s">
        <v>1758</v>
      </c>
      <c r="M1468" s="62">
        <f t="shared" ca="1" si="202"/>
        <v>303</v>
      </c>
    </row>
    <row r="1469" spans="1:13" ht="17.25" hidden="1">
      <c r="A1469" s="51"/>
      <c r="B1469" s="163" t="s">
        <v>1697</v>
      </c>
      <c r="C1469" s="53" t="s">
        <v>1803</v>
      </c>
      <c r="D1469" s="54">
        <v>21977.360000000001</v>
      </c>
      <c r="E1469" s="54">
        <v>20162.72</v>
      </c>
      <c r="F1469" s="59">
        <v>1814.64</v>
      </c>
      <c r="G1469" s="56">
        <f t="shared" si="203"/>
        <v>8.9999761936881501E-2</v>
      </c>
      <c r="H1469" s="57">
        <v>43931</v>
      </c>
      <c r="I1469" s="57">
        <v>43931</v>
      </c>
      <c r="J1469" s="45" t="s">
        <v>16</v>
      </c>
      <c r="K1469" s="60" t="s">
        <v>1686</v>
      </c>
      <c r="L1469" s="60" t="s">
        <v>1687</v>
      </c>
      <c r="M1469" s="62">
        <f t="shared" ca="1" si="202"/>
        <v>297</v>
      </c>
    </row>
    <row r="1470" spans="1:13" ht="17.25" hidden="1">
      <c r="A1470" s="51"/>
      <c r="B1470" s="163" t="s">
        <v>1804</v>
      </c>
      <c r="C1470" s="53" t="s">
        <v>1805</v>
      </c>
      <c r="D1470" s="54">
        <v>153</v>
      </c>
      <c r="E1470" s="54">
        <v>135.4</v>
      </c>
      <c r="F1470" s="158">
        <v>17.600000000000001</v>
      </c>
      <c r="G1470" s="56">
        <f t="shared" si="203"/>
        <v>0.129985228951256</v>
      </c>
      <c r="H1470" s="57">
        <v>43941</v>
      </c>
      <c r="I1470" s="57">
        <v>43942</v>
      </c>
      <c r="J1470" s="45" t="s">
        <v>16</v>
      </c>
      <c r="K1470" s="60" t="s">
        <v>1686</v>
      </c>
      <c r="L1470" s="60" t="s">
        <v>1687</v>
      </c>
      <c r="M1470" s="62">
        <f t="shared" ca="1" si="202"/>
        <v>287</v>
      </c>
    </row>
    <row r="1471" spans="1:13" ht="17.25" hidden="1">
      <c r="A1471" s="51"/>
      <c r="B1471" s="163" t="s">
        <v>567</v>
      </c>
      <c r="C1471" s="53" t="s">
        <v>1806</v>
      </c>
      <c r="D1471" s="54">
        <v>8400</v>
      </c>
      <c r="E1471" s="54">
        <v>7924.53</v>
      </c>
      <c r="F1471" s="59">
        <v>475.47</v>
      </c>
      <c r="G1471" s="56">
        <f t="shared" si="203"/>
        <v>5.9999772857191498E-2</v>
      </c>
      <c r="H1471" s="57">
        <v>43945</v>
      </c>
      <c r="I1471" s="57">
        <v>43947</v>
      </c>
      <c r="J1471" s="45" t="s">
        <v>16</v>
      </c>
      <c r="K1471" s="60" t="s">
        <v>1807</v>
      </c>
      <c r="L1471" s="60" t="s">
        <v>1808</v>
      </c>
      <c r="M1471" s="62">
        <f t="shared" ca="1" si="202"/>
        <v>283</v>
      </c>
    </row>
    <row r="1472" spans="1:13" ht="17.25" hidden="1">
      <c r="A1472" s="51"/>
      <c r="B1472" s="163" t="s">
        <v>803</v>
      </c>
      <c r="C1472" s="53" t="s">
        <v>1809</v>
      </c>
      <c r="D1472" s="54">
        <v>1493.9</v>
      </c>
      <c r="E1472" s="54">
        <v>1479.11</v>
      </c>
      <c r="F1472" s="59">
        <v>14.79</v>
      </c>
      <c r="G1472" s="56">
        <f t="shared" si="203"/>
        <v>9.9992563095374892E-3</v>
      </c>
      <c r="H1472" s="57">
        <v>43942</v>
      </c>
      <c r="I1472" s="57">
        <v>43948</v>
      </c>
      <c r="J1472" s="45" t="s">
        <v>16</v>
      </c>
      <c r="K1472" s="60" t="s">
        <v>1686</v>
      </c>
      <c r="L1472" s="60" t="s">
        <v>1687</v>
      </c>
      <c r="M1472" s="62">
        <f t="shared" ca="1" si="202"/>
        <v>286</v>
      </c>
    </row>
    <row r="1473" spans="1:13" ht="17.25" hidden="1">
      <c r="A1473" s="51"/>
      <c r="B1473" s="163" t="s">
        <v>171</v>
      </c>
      <c r="C1473" s="53" t="s">
        <v>1810</v>
      </c>
      <c r="D1473" s="54">
        <v>51128.4</v>
      </c>
      <c r="E1473" s="54">
        <v>48234.34</v>
      </c>
      <c r="F1473" s="59">
        <v>2894.06</v>
      </c>
      <c r="G1473" s="56">
        <f t="shared" si="203"/>
        <v>5.9999991707152998E-2</v>
      </c>
      <c r="H1473" s="57">
        <v>43949</v>
      </c>
      <c r="I1473" s="57">
        <v>43950</v>
      </c>
      <c r="J1473" s="45" t="s">
        <v>16</v>
      </c>
      <c r="K1473" s="60" t="s">
        <v>1622</v>
      </c>
      <c r="L1473" s="60" t="s">
        <v>1623</v>
      </c>
      <c r="M1473" s="62">
        <f t="shared" ca="1" si="202"/>
        <v>279</v>
      </c>
    </row>
    <row r="1474" spans="1:13" ht="17.25" hidden="1">
      <c r="A1474" s="51"/>
      <c r="B1474" s="163" t="s">
        <v>171</v>
      </c>
      <c r="C1474" s="53" t="s">
        <v>1811</v>
      </c>
      <c r="D1474" s="54">
        <v>228000</v>
      </c>
      <c r="E1474" s="54">
        <v>215094.34</v>
      </c>
      <c r="F1474" s="59">
        <v>12905.66</v>
      </c>
      <c r="G1474" s="56">
        <f t="shared" si="203"/>
        <v>5.9999998140350903E-2</v>
      </c>
      <c r="H1474" s="57">
        <v>43949</v>
      </c>
      <c r="I1474" s="57">
        <v>43950</v>
      </c>
      <c r="J1474" s="45" t="s">
        <v>1812</v>
      </c>
      <c r="K1474" s="60" t="s">
        <v>1622</v>
      </c>
      <c r="L1474" s="60" t="s">
        <v>1623</v>
      </c>
      <c r="M1474" s="62">
        <f t="shared" ca="1" si="202"/>
        <v>279</v>
      </c>
    </row>
    <row r="1475" spans="1:13" ht="17.25" hidden="1">
      <c r="A1475" s="51"/>
      <c r="B1475" s="163" t="s">
        <v>1813</v>
      </c>
      <c r="C1475" s="53" t="s">
        <v>1814</v>
      </c>
      <c r="D1475" s="54">
        <v>96378.7</v>
      </c>
      <c r="E1475" s="54">
        <v>88420.83</v>
      </c>
      <c r="F1475" s="59">
        <v>7957.87</v>
      </c>
      <c r="G1475" s="56">
        <f t="shared" si="203"/>
        <v>8.9999946845104303E-2</v>
      </c>
      <c r="H1475" s="57">
        <v>43922</v>
      </c>
      <c r="I1475" s="57">
        <v>43950</v>
      </c>
      <c r="J1475" s="45" t="s">
        <v>16</v>
      </c>
      <c r="K1475" s="60" t="s">
        <v>1686</v>
      </c>
      <c r="L1475" s="60" t="s">
        <v>1687</v>
      </c>
      <c r="M1475" s="62">
        <f t="shared" ca="1" si="202"/>
        <v>306</v>
      </c>
    </row>
    <row r="1476" spans="1:13" ht="17.25" hidden="1">
      <c r="A1476" s="51"/>
      <c r="B1476" s="163" t="s">
        <v>1813</v>
      </c>
      <c r="C1476" s="53" t="s">
        <v>1815</v>
      </c>
      <c r="D1476" s="54">
        <v>96378.7</v>
      </c>
      <c r="E1476" s="54">
        <v>88420.83</v>
      </c>
      <c r="F1476" s="59">
        <v>7957.87</v>
      </c>
      <c r="G1476" s="56">
        <f t="shared" si="203"/>
        <v>8.9999946845104303E-2</v>
      </c>
      <c r="H1476" s="57">
        <v>43922</v>
      </c>
      <c r="I1476" s="57">
        <v>43950</v>
      </c>
      <c r="J1476" s="45" t="s">
        <v>16</v>
      </c>
      <c r="K1476" s="60" t="s">
        <v>1686</v>
      </c>
      <c r="L1476" s="60" t="s">
        <v>1687</v>
      </c>
      <c r="M1476" s="62">
        <f t="shared" ca="1" si="202"/>
        <v>306</v>
      </c>
    </row>
    <row r="1477" spans="1:13" ht="17.25" hidden="1">
      <c r="A1477" s="51"/>
      <c r="B1477" s="163" t="s">
        <v>1813</v>
      </c>
      <c r="C1477" s="53" t="s">
        <v>1816</v>
      </c>
      <c r="D1477" s="54">
        <v>96378.7</v>
      </c>
      <c r="E1477" s="54">
        <v>88420.83</v>
      </c>
      <c r="F1477" s="59">
        <v>7957.87</v>
      </c>
      <c r="G1477" s="56">
        <f t="shared" si="203"/>
        <v>8.9999946845104303E-2</v>
      </c>
      <c r="H1477" s="57">
        <v>43922</v>
      </c>
      <c r="I1477" s="57">
        <v>43950</v>
      </c>
      <c r="J1477" s="45" t="s">
        <v>16</v>
      </c>
      <c r="K1477" s="60" t="s">
        <v>1686</v>
      </c>
      <c r="L1477" s="60" t="s">
        <v>1687</v>
      </c>
      <c r="M1477" s="62">
        <f t="shared" ca="1" si="202"/>
        <v>306</v>
      </c>
    </row>
    <row r="1478" spans="1:13" ht="17.25" hidden="1">
      <c r="A1478" s="51"/>
      <c r="B1478" s="163" t="s">
        <v>1813</v>
      </c>
      <c r="C1478" s="53" t="s">
        <v>1817</v>
      </c>
      <c r="D1478" s="54">
        <v>96378.7</v>
      </c>
      <c r="E1478" s="54">
        <v>88420.83</v>
      </c>
      <c r="F1478" s="59">
        <v>7957.87</v>
      </c>
      <c r="G1478" s="56">
        <f t="shared" si="203"/>
        <v>8.9999946845104303E-2</v>
      </c>
      <c r="H1478" s="57">
        <v>43922</v>
      </c>
      <c r="I1478" s="57">
        <v>43950</v>
      </c>
      <c r="J1478" s="45" t="s">
        <v>16</v>
      </c>
      <c r="K1478" s="60" t="s">
        <v>1686</v>
      </c>
      <c r="L1478" s="60" t="s">
        <v>1687</v>
      </c>
      <c r="M1478" s="62">
        <f t="shared" ca="1" si="202"/>
        <v>306</v>
      </c>
    </row>
    <row r="1479" spans="1:13" ht="17.25" hidden="1">
      <c r="A1479" s="51"/>
      <c r="B1479" s="163" t="s">
        <v>1813</v>
      </c>
      <c r="C1479" s="53" t="s">
        <v>1818</v>
      </c>
      <c r="D1479" s="54">
        <v>97933.19</v>
      </c>
      <c r="E1479" s="54">
        <v>89846.96</v>
      </c>
      <c r="F1479" s="59">
        <v>8086.23</v>
      </c>
      <c r="G1479" s="56">
        <f t="shared" si="203"/>
        <v>9.0000040068133599E-2</v>
      </c>
      <c r="H1479" s="57">
        <v>43922</v>
      </c>
      <c r="I1479" s="57">
        <v>43950</v>
      </c>
      <c r="J1479" s="45" t="s">
        <v>16</v>
      </c>
      <c r="K1479" s="60" t="s">
        <v>1686</v>
      </c>
      <c r="L1479" s="60" t="s">
        <v>1687</v>
      </c>
      <c r="M1479" s="62">
        <f t="shared" ca="1" si="202"/>
        <v>306</v>
      </c>
    </row>
    <row r="1480" spans="1:13" ht="17.25" hidden="1">
      <c r="A1480" s="51"/>
      <c r="B1480" s="163" t="s">
        <v>1813</v>
      </c>
      <c r="C1480" s="53" t="s">
        <v>1819</v>
      </c>
      <c r="D1480" s="54">
        <v>97933.19</v>
      </c>
      <c r="E1480" s="54">
        <v>89846.96</v>
      </c>
      <c r="F1480" s="59">
        <v>8086.23</v>
      </c>
      <c r="G1480" s="56">
        <f t="shared" si="203"/>
        <v>9.0000040068133599E-2</v>
      </c>
      <c r="H1480" s="57">
        <v>43922</v>
      </c>
      <c r="I1480" s="57">
        <v>43950</v>
      </c>
      <c r="J1480" s="45" t="s">
        <v>16</v>
      </c>
      <c r="K1480" s="60" t="s">
        <v>1686</v>
      </c>
      <c r="L1480" s="60" t="s">
        <v>1687</v>
      </c>
      <c r="M1480" s="62">
        <f t="shared" ca="1" si="202"/>
        <v>306</v>
      </c>
    </row>
    <row r="1481" spans="1:13" ht="17.25" hidden="1">
      <c r="A1481" s="51"/>
      <c r="B1481" s="163" t="s">
        <v>1813</v>
      </c>
      <c r="C1481" s="53" t="s">
        <v>1820</v>
      </c>
      <c r="D1481" s="54">
        <v>97933.19</v>
      </c>
      <c r="E1481" s="54">
        <v>89846.96</v>
      </c>
      <c r="F1481" s="59">
        <v>8086.23</v>
      </c>
      <c r="G1481" s="56">
        <f t="shared" si="203"/>
        <v>9.0000040068133599E-2</v>
      </c>
      <c r="H1481" s="57">
        <v>43922</v>
      </c>
      <c r="I1481" s="57">
        <v>43950</v>
      </c>
      <c r="J1481" s="45" t="s">
        <v>16</v>
      </c>
      <c r="K1481" s="60" t="s">
        <v>1686</v>
      </c>
      <c r="L1481" s="60" t="s">
        <v>1687</v>
      </c>
      <c r="M1481" s="62">
        <f t="shared" ca="1" si="202"/>
        <v>306</v>
      </c>
    </row>
    <row r="1482" spans="1:13" ht="17.25" hidden="1">
      <c r="A1482" s="51"/>
      <c r="B1482" s="163" t="s">
        <v>1813</v>
      </c>
      <c r="C1482" s="53" t="s">
        <v>1821</v>
      </c>
      <c r="D1482" s="54">
        <v>97933.19</v>
      </c>
      <c r="E1482" s="54">
        <v>89846.96</v>
      </c>
      <c r="F1482" s="59">
        <v>8086.23</v>
      </c>
      <c r="G1482" s="56">
        <f t="shared" ref="G1482:G1545" si="204">F1482/E1482</f>
        <v>9.0000040068133599E-2</v>
      </c>
      <c r="H1482" s="57">
        <v>43922</v>
      </c>
      <c r="I1482" s="57">
        <v>43950</v>
      </c>
      <c r="J1482" s="45" t="s">
        <v>16</v>
      </c>
      <c r="K1482" s="60" t="s">
        <v>1686</v>
      </c>
      <c r="L1482" s="60" t="s">
        <v>1687</v>
      </c>
      <c r="M1482" s="62">
        <f t="shared" ca="1" si="202"/>
        <v>306</v>
      </c>
    </row>
    <row r="1483" spans="1:13" ht="17.25">
      <c r="A1483" s="51"/>
      <c r="B1483" s="163" t="s">
        <v>1822</v>
      </c>
      <c r="C1483" s="53" t="s">
        <v>1823</v>
      </c>
      <c r="D1483" s="54">
        <v>100000</v>
      </c>
      <c r="E1483" s="54">
        <v>94339.62</v>
      </c>
      <c r="F1483" s="54">
        <v>5660.38</v>
      </c>
      <c r="G1483" s="56">
        <f t="shared" si="204"/>
        <v>6.0000029680000802E-2</v>
      </c>
      <c r="H1483" s="57">
        <v>43948</v>
      </c>
      <c r="I1483" s="57">
        <v>43960</v>
      </c>
      <c r="J1483" s="45"/>
      <c r="K1483" s="60"/>
      <c r="L1483" s="60"/>
      <c r="M1483" s="62">
        <f t="shared" ca="1" si="202"/>
        <v>280</v>
      </c>
    </row>
    <row r="1484" spans="1:13" ht="17.25">
      <c r="A1484" s="51"/>
      <c r="B1484" s="163" t="s">
        <v>1822</v>
      </c>
      <c r="C1484" s="53" t="s">
        <v>1824</v>
      </c>
      <c r="D1484" s="54">
        <v>100000</v>
      </c>
      <c r="E1484" s="54">
        <v>94339.62</v>
      </c>
      <c r="F1484" s="54">
        <v>5660.38</v>
      </c>
      <c r="G1484" s="56">
        <f t="shared" si="204"/>
        <v>6.0000029680000802E-2</v>
      </c>
      <c r="H1484" s="57">
        <v>43948</v>
      </c>
      <c r="I1484" s="57">
        <v>43960</v>
      </c>
      <c r="J1484" s="45"/>
      <c r="K1484" s="60"/>
      <c r="L1484" s="60"/>
      <c r="M1484" s="62">
        <f t="shared" ca="1" si="202"/>
        <v>280</v>
      </c>
    </row>
    <row r="1485" spans="1:13" ht="17.25">
      <c r="A1485" s="51"/>
      <c r="B1485" s="163" t="s">
        <v>1822</v>
      </c>
      <c r="C1485" s="53" t="s">
        <v>1825</v>
      </c>
      <c r="D1485" s="54">
        <v>85000</v>
      </c>
      <c r="E1485" s="54">
        <v>80188.679999999993</v>
      </c>
      <c r="F1485" s="54">
        <v>4811.32</v>
      </c>
      <c r="G1485" s="56">
        <f t="shared" si="204"/>
        <v>5.9999990023529501E-2</v>
      </c>
      <c r="H1485" s="57">
        <v>43948</v>
      </c>
      <c r="I1485" s="57">
        <v>43960</v>
      </c>
      <c r="J1485" s="45"/>
      <c r="K1485" s="60"/>
      <c r="L1485" s="60"/>
      <c r="M1485" s="62">
        <f t="shared" ca="1" si="202"/>
        <v>280</v>
      </c>
    </row>
    <row r="1486" spans="1:13" ht="17.25">
      <c r="A1486" s="51"/>
      <c r="B1486" s="163" t="s">
        <v>1538</v>
      </c>
      <c r="C1486" s="53" t="s">
        <v>1826</v>
      </c>
      <c r="D1486" s="54">
        <v>692805</v>
      </c>
      <c r="E1486" s="54">
        <v>635600.92000000004</v>
      </c>
      <c r="F1486" s="54">
        <v>57204.08</v>
      </c>
      <c r="G1486" s="56">
        <f t="shared" si="204"/>
        <v>8.9999995594719995E-2</v>
      </c>
      <c r="H1486" s="57">
        <v>43945</v>
      </c>
      <c r="I1486" s="57">
        <v>43960</v>
      </c>
      <c r="J1486" s="45"/>
      <c r="K1486" s="60"/>
      <c r="L1486" s="60"/>
      <c r="M1486" s="62">
        <f t="shared" ca="1" si="202"/>
        <v>283</v>
      </c>
    </row>
    <row r="1487" spans="1:13" ht="17.25" hidden="1">
      <c r="A1487" s="51" t="s">
        <v>1827</v>
      </c>
      <c r="B1487" s="163" t="s">
        <v>1828</v>
      </c>
      <c r="C1487" s="53" t="s">
        <v>1829</v>
      </c>
      <c r="D1487" s="54">
        <v>100000</v>
      </c>
      <c r="E1487" s="54">
        <v>91743.12</v>
      </c>
      <c r="F1487" s="59">
        <v>8256.8799999999992</v>
      </c>
      <c r="G1487" s="56">
        <f t="shared" si="204"/>
        <v>8.9999991280000094E-2</v>
      </c>
      <c r="H1487" s="57">
        <v>43957</v>
      </c>
      <c r="I1487" s="57">
        <v>43962</v>
      </c>
      <c r="J1487" s="45" t="s">
        <v>16</v>
      </c>
      <c r="K1487" s="60" t="s">
        <v>1686</v>
      </c>
      <c r="L1487" s="60" t="s">
        <v>1687</v>
      </c>
      <c r="M1487" s="62">
        <f t="shared" ca="1" si="202"/>
        <v>271</v>
      </c>
    </row>
    <row r="1488" spans="1:13" ht="17.25" hidden="1">
      <c r="A1488" s="51"/>
      <c r="B1488" s="163" t="s">
        <v>1828</v>
      </c>
      <c r="C1488" s="53" t="s">
        <v>1830</v>
      </c>
      <c r="D1488" s="54">
        <v>100000</v>
      </c>
      <c r="E1488" s="54">
        <v>91743.12</v>
      </c>
      <c r="F1488" s="59">
        <v>8256.8799999999992</v>
      </c>
      <c r="G1488" s="56">
        <f t="shared" si="204"/>
        <v>8.9999991280000094E-2</v>
      </c>
      <c r="H1488" s="57">
        <v>43957</v>
      </c>
      <c r="I1488" s="57">
        <v>43962</v>
      </c>
      <c r="J1488" s="45" t="s">
        <v>16</v>
      </c>
      <c r="K1488" s="60" t="s">
        <v>1686</v>
      </c>
      <c r="L1488" s="60" t="s">
        <v>1687</v>
      </c>
      <c r="M1488" s="62">
        <f t="shared" ca="1" si="202"/>
        <v>271</v>
      </c>
    </row>
    <row r="1489" spans="1:13" ht="17.25" hidden="1">
      <c r="A1489" s="51"/>
      <c r="B1489" s="163" t="s">
        <v>1828</v>
      </c>
      <c r="C1489" s="53" t="s">
        <v>1831</v>
      </c>
      <c r="D1489" s="54">
        <v>100000</v>
      </c>
      <c r="E1489" s="54">
        <v>91743.12</v>
      </c>
      <c r="F1489" s="59">
        <v>8256.8799999999992</v>
      </c>
      <c r="G1489" s="56">
        <f t="shared" si="204"/>
        <v>8.9999991280000094E-2</v>
      </c>
      <c r="H1489" s="57">
        <v>43957</v>
      </c>
      <c r="I1489" s="57">
        <v>43962</v>
      </c>
      <c r="J1489" s="45" t="s">
        <v>16</v>
      </c>
      <c r="K1489" s="60" t="s">
        <v>1686</v>
      </c>
      <c r="L1489" s="60" t="s">
        <v>1687</v>
      </c>
      <c r="M1489" s="62">
        <f t="shared" ca="1" si="202"/>
        <v>271</v>
      </c>
    </row>
    <row r="1490" spans="1:13" ht="17.25" hidden="1">
      <c r="A1490" s="51"/>
      <c r="B1490" s="163" t="s">
        <v>1828</v>
      </c>
      <c r="C1490" s="53" t="s">
        <v>1832</v>
      </c>
      <c r="D1490" s="54">
        <v>50000</v>
      </c>
      <c r="E1490" s="54">
        <v>45871.56</v>
      </c>
      <c r="F1490" s="59">
        <v>4128.4399999999996</v>
      </c>
      <c r="G1490" s="56">
        <f t="shared" si="204"/>
        <v>8.9999991280000094E-2</v>
      </c>
      <c r="H1490" s="57">
        <v>43957</v>
      </c>
      <c r="I1490" s="57">
        <v>43962</v>
      </c>
      <c r="J1490" s="45" t="s">
        <v>16</v>
      </c>
      <c r="K1490" s="60" t="s">
        <v>1686</v>
      </c>
      <c r="L1490" s="60" t="s">
        <v>1687</v>
      </c>
      <c r="M1490" s="62">
        <f t="shared" ca="1" si="202"/>
        <v>271</v>
      </c>
    </row>
    <row r="1491" spans="1:13" ht="17.25">
      <c r="A1491" s="51"/>
      <c r="B1491" s="163" t="s">
        <v>1377</v>
      </c>
      <c r="C1491" s="53" t="s">
        <v>1833</v>
      </c>
      <c r="D1491" s="54">
        <v>34000</v>
      </c>
      <c r="E1491" s="54">
        <v>32075.47</v>
      </c>
      <c r="F1491" s="54">
        <v>1924.53</v>
      </c>
      <c r="G1491" s="56">
        <f t="shared" si="204"/>
        <v>6.0000056117649997E-2</v>
      </c>
      <c r="H1491" s="57">
        <v>43845</v>
      </c>
      <c r="I1491" s="57">
        <v>43964</v>
      </c>
      <c r="J1491" s="45"/>
      <c r="K1491" s="60"/>
      <c r="L1491" s="60"/>
      <c r="M1491" s="62">
        <f t="shared" ca="1" si="202"/>
        <v>383</v>
      </c>
    </row>
    <row r="1492" spans="1:13" ht="17.25">
      <c r="A1492" s="51"/>
      <c r="B1492" s="163" t="s">
        <v>1377</v>
      </c>
      <c r="C1492" s="53" t="s">
        <v>1834</v>
      </c>
      <c r="D1492" s="54">
        <v>192000</v>
      </c>
      <c r="E1492" s="54">
        <v>181132.08</v>
      </c>
      <c r="F1492" s="54">
        <v>10867.92</v>
      </c>
      <c r="G1492" s="56">
        <f t="shared" si="204"/>
        <v>5.9999973500000699E-2</v>
      </c>
      <c r="H1492" s="57">
        <v>43941</v>
      </c>
      <c r="I1492" s="57">
        <v>43964</v>
      </c>
      <c r="J1492" s="45"/>
      <c r="K1492" s="60"/>
      <c r="L1492" s="60"/>
      <c r="M1492" s="62">
        <f t="shared" ca="1" si="202"/>
        <v>287</v>
      </c>
    </row>
    <row r="1493" spans="1:13" ht="17.25" hidden="1">
      <c r="A1493" s="51"/>
      <c r="B1493" s="163" t="s">
        <v>474</v>
      </c>
      <c r="C1493" s="53" t="s">
        <v>1835</v>
      </c>
      <c r="D1493" s="54">
        <v>5442</v>
      </c>
      <c r="E1493" s="54">
        <v>4815.93</v>
      </c>
      <c r="F1493" s="59">
        <v>626.07000000000005</v>
      </c>
      <c r="G1493" s="56">
        <f t="shared" si="204"/>
        <v>0.129999813120207</v>
      </c>
      <c r="H1493" s="57">
        <v>43971</v>
      </c>
      <c r="I1493" s="57">
        <v>43972</v>
      </c>
      <c r="J1493" s="45" t="s">
        <v>16</v>
      </c>
      <c r="K1493" s="60" t="s">
        <v>1686</v>
      </c>
      <c r="L1493" s="60" t="s">
        <v>1687</v>
      </c>
      <c r="M1493" s="62">
        <f t="shared" ca="1" si="202"/>
        <v>257</v>
      </c>
    </row>
    <row r="1494" spans="1:13" ht="17.25" hidden="1">
      <c r="A1494" s="51"/>
      <c r="B1494" s="163" t="s">
        <v>269</v>
      </c>
      <c r="C1494" s="53" t="s">
        <v>1836</v>
      </c>
      <c r="D1494" s="54">
        <v>600</v>
      </c>
      <c r="E1494" s="54">
        <v>566.04</v>
      </c>
      <c r="F1494" s="59">
        <v>33.96</v>
      </c>
      <c r="G1494" s="56">
        <f t="shared" si="204"/>
        <v>5.9995760016959901E-2</v>
      </c>
      <c r="H1494" s="57">
        <v>43962</v>
      </c>
      <c r="I1494" s="57">
        <v>43972</v>
      </c>
      <c r="J1494" s="45" t="s">
        <v>16</v>
      </c>
      <c r="K1494" s="60" t="s">
        <v>1757</v>
      </c>
      <c r="L1494" s="60" t="s">
        <v>1758</v>
      </c>
      <c r="M1494" s="62">
        <f t="shared" ca="1" si="202"/>
        <v>266</v>
      </c>
    </row>
    <row r="1495" spans="1:13" ht="17.25" hidden="1">
      <c r="A1495" s="51"/>
      <c r="B1495" s="163" t="s">
        <v>1293</v>
      </c>
      <c r="C1495" s="53" t="s">
        <v>1837</v>
      </c>
      <c r="D1495" s="54">
        <v>1076730</v>
      </c>
      <c r="E1495" s="54">
        <v>952858.4</v>
      </c>
      <c r="F1495" s="59">
        <v>123871.6</v>
      </c>
      <c r="G1495" s="56">
        <f t="shared" si="204"/>
        <v>0.13000000839579101</v>
      </c>
      <c r="H1495" s="57">
        <v>43941</v>
      </c>
      <c r="I1495" s="57">
        <v>43976</v>
      </c>
      <c r="J1495" s="45" t="s">
        <v>16</v>
      </c>
      <c r="K1495" s="60" t="s">
        <v>1686</v>
      </c>
      <c r="L1495" s="60" t="s">
        <v>1687</v>
      </c>
      <c r="M1495" s="62">
        <f t="shared" ca="1" si="202"/>
        <v>287</v>
      </c>
    </row>
    <row r="1496" spans="1:13" ht="17.25" hidden="1">
      <c r="A1496" s="51"/>
      <c r="B1496" s="163" t="s">
        <v>1838</v>
      </c>
      <c r="C1496" s="53" t="s">
        <v>1839</v>
      </c>
      <c r="D1496" s="54">
        <v>280000</v>
      </c>
      <c r="E1496" s="54">
        <v>256880.73</v>
      </c>
      <c r="F1496" s="59">
        <v>23119.27</v>
      </c>
      <c r="G1496" s="56">
        <f t="shared" si="204"/>
        <v>9.0000016739285996E-2</v>
      </c>
      <c r="H1496" s="57">
        <v>43978</v>
      </c>
      <c r="I1496" s="57">
        <v>43979</v>
      </c>
      <c r="J1496" s="45" t="s">
        <v>16</v>
      </c>
      <c r="K1496" s="60" t="s">
        <v>1840</v>
      </c>
      <c r="L1496" s="60" t="s">
        <v>1841</v>
      </c>
      <c r="M1496" s="62">
        <f t="shared" ca="1" si="202"/>
        <v>250</v>
      </c>
    </row>
    <row r="1497" spans="1:13" ht="17.25">
      <c r="A1497" s="51"/>
      <c r="B1497" s="163" t="s">
        <v>325</v>
      </c>
      <c r="C1497" s="53" t="s">
        <v>1842</v>
      </c>
      <c r="D1497" s="54">
        <v>700700.56</v>
      </c>
      <c r="E1497" s="54">
        <v>642844.55000000005</v>
      </c>
      <c r="F1497" s="54">
        <v>57856.01</v>
      </c>
      <c r="G1497" s="56">
        <f t="shared" si="204"/>
        <v>9.0000000777792993E-2</v>
      </c>
      <c r="H1497" s="57">
        <v>43969</v>
      </c>
      <c r="I1497" s="57">
        <v>43980</v>
      </c>
      <c r="J1497" s="45"/>
      <c r="K1497" s="60"/>
      <c r="L1497" s="60"/>
      <c r="M1497" s="62">
        <f t="shared" ca="1" si="202"/>
        <v>259</v>
      </c>
    </row>
    <row r="1498" spans="1:13" ht="17.25" hidden="1">
      <c r="A1498" s="51"/>
      <c r="B1498" s="145" t="s">
        <v>1843</v>
      </c>
      <c r="C1498" s="146" t="s">
        <v>1844</v>
      </c>
      <c r="D1498" s="147">
        <v>211000</v>
      </c>
      <c r="E1498" s="147">
        <v>199056.6</v>
      </c>
      <c r="F1498" s="147">
        <v>11943.4</v>
      </c>
      <c r="G1498" s="148">
        <f t="shared" si="204"/>
        <v>6.0000020094787103E-2</v>
      </c>
      <c r="H1498" s="149">
        <v>43945</v>
      </c>
      <c r="I1498" s="149">
        <v>43980</v>
      </c>
      <c r="J1498" s="161" t="s">
        <v>1845</v>
      </c>
      <c r="K1498" s="60"/>
      <c r="L1498" s="60"/>
      <c r="M1498" s="62">
        <f t="shared" ca="1" si="202"/>
        <v>283</v>
      </c>
    </row>
    <row r="1499" spans="1:13" ht="17.25" hidden="1">
      <c r="A1499" s="51"/>
      <c r="B1499" s="163" t="s">
        <v>567</v>
      </c>
      <c r="C1499" s="53" t="s">
        <v>1846</v>
      </c>
      <c r="D1499" s="54">
        <v>2100</v>
      </c>
      <c r="E1499" s="54">
        <v>1981.13</v>
      </c>
      <c r="F1499" s="59">
        <v>118.87</v>
      </c>
      <c r="G1499" s="56">
        <f t="shared" si="204"/>
        <v>6.0001110477353799E-2</v>
      </c>
      <c r="H1499" s="57">
        <v>43982</v>
      </c>
      <c r="I1499" s="57">
        <v>43993</v>
      </c>
      <c r="J1499" s="45" t="s">
        <v>16</v>
      </c>
      <c r="K1499" s="60" t="s">
        <v>1807</v>
      </c>
      <c r="L1499" s="60" t="s">
        <v>1808</v>
      </c>
      <c r="M1499" s="62">
        <f t="shared" ca="1" si="202"/>
        <v>246</v>
      </c>
    </row>
    <row r="1500" spans="1:13" ht="17.25" hidden="1">
      <c r="A1500" s="51"/>
      <c r="B1500" s="163" t="s">
        <v>1847</v>
      </c>
      <c r="C1500" s="53" t="s">
        <v>1848</v>
      </c>
      <c r="D1500" s="54">
        <v>378000</v>
      </c>
      <c r="E1500" s="54">
        <v>334513.27</v>
      </c>
      <c r="F1500" s="59">
        <v>43486.73</v>
      </c>
      <c r="G1500" s="56">
        <f t="shared" si="204"/>
        <v>0.130000014648148</v>
      </c>
      <c r="H1500" s="57">
        <v>43986</v>
      </c>
      <c r="I1500" s="57">
        <v>43999</v>
      </c>
      <c r="J1500" s="45" t="s">
        <v>16</v>
      </c>
      <c r="K1500" s="60" t="s">
        <v>1807</v>
      </c>
      <c r="L1500" s="60" t="s">
        <v>1808</v>
      </c>
      <c r="M1500" s="62">
        <f t="shared" ca="1" si="202"/>
        <v>242</v>
      </c>
    </row>
    <row r="1501" spans="1:13" ht="17.25">
      <c r="A1501" s="51"/>
      <c r="B1501" s="163" t="s">
        <v>1147</v>
      </c>
      <c r="C1501" s="53" t="s">
        <v>1849</v>
      </c>
      <c r="D1501" s="54">
        <v>12000</v>
      </c>
      <c r="E1501" s="54">
        <v>11320.75</v>
      </c>
      <c r="F1501" s="54">
        <v>679.25</v>
      </c>
      <c r="G1501" s="56">
        <f t="shared" si="204"/>
        <v>6.0000441666850701E-2</v>
      </c>
      <c r="H1501" s="57">
        <v>43992</v>
      </c>
      <c r="I1501" s="57">
        <v>44004</v>
      </c>
      <c r="J1501" s="45"/>
      <c r="K1501" s="60"/>
      <c r="L1501" s="60"/>
      <c r="M1501" s="62">
        <f t="shared" ca="1" si="202"/>
        <v>236</v>
      </c>
    </row>
    <row r="1502" spans="1:13" ht="17.25">
      <c r="A1502" s="51"/>
      <c r="B1502" s="163" t="s">
        <v>1147</v>
      </c>
      <c r="C1502" s="53" t="s">
        <v>1850</v>
      </c>
      <c r="D1502" s="54">
        <v>8000</v>
      </c>
      <c r="E1502" s="54">
        <v>7547.17</v>
      </c>
      <c r="F1502" s="54">
        <v>452.83</v>
      </c>
      <c r="G1502" s="56">
        <f t="shared" si="204"/>
        <v>5.9999973500000699E-2</v>
      </c>
      <c r="H1502" s="57">
        <v>43992</v>
      </c>
      <c r="I1502" s="57">
        <v>44004</v>
      </c>
      <c r="J1502" s="45"/>
      <c r="K1502" s="60"/>
      <c r="L1502" s="60"/>
      <c r="M1502" s="62">
        <f t="shared" ca="1" si="202"/>
        <v>236</v>
      </c>
    </row>
    <row r="1503" spans="1:13" ht="17.25">
      <c r="A1503" s="51"/>
      <c r="B1503" s="163" t="s">
        <v>21</v>
      </c>
      <c r="C1503" s="53" t="s">
        <v>1851</v>
      </c>
      <c r="D1503" s="54">
        <v>100000</v>
      </c>
      <c r="E1503" s="54">
        <v>94339.62</v>
      </c>
      <c r="F1503" s="54">
        <v>5660.38</v>
      </c>
      <c r="G1503" s="56">
        <f t="shared" si="204"/>
        <v>6.0000029680000802E-2</v>
      </c>
      <c r="H1503" s="57">
        <v>43986</v>
      </c>
      <c r="I1503" s="57">
        <v>44004</v>
      </c>
      <c r="J1503" s="45"/>
      <c r="K1503" s="60"/>
      <c r="L1503" s="60"/>
      <c r="M1503" s="62">
        <f t="shared" ca="1" si="202"/>
        <v>242</v>
      </c>
    </row>
    <row r="1504" spans="1:13" ht="17.25">
      <c r="A1504" s="51"/>
      <c r="B1504" s="163" t="s">
        <v>21</v>
      </c>
      <c r="C1504" s="53" t="s">
        <v>1852</v>
      </c>
      <c r="D1504" s="54">
        <v>38000</v>
      </c>
      <c r="E1504" s="54">
        <v>35849.06</v>
      </c>
      <c r="F1504" s="54">
        <v>2150.94</v>
      </c>
      <c r="G1504" s="56">
        <f t="shared" si="204"/>
        <v>5.9999899578956899E-2</v>
      </c>
      <c r="H1504" s="57">
        <v>43986</v>
      </c>
      <c r="I1504" s="57">
        <v>44004</v>
      </c>
      <c r="J1504" s="45"/>
      <c r="K1504" s="60"/>
      <c r="L1504" s="60"/>
      <c r="M1504" s="62">
        <f t="shared" ca="1" si="202"/>
        <v>242</v>
      </c>
    </row>
    <row r="1505" spans="1:13" ht="17.25">
      <c r="A1505" s="51"/>
      <c r="B1505" s="163" t="s">
        <v>325</v>
      </c>
      <c r="C1505" s="53" t="s">
        <v>1853</v>
      </c>
      <c r="D1505" s="54">
        <v>753960.03</v>
      </c>
      <c r="E1505" s="54">
        <v>691706.45</v>
      </c>
      <c r="F1505" s="54">
        <v>62253.58</v>
      </c>
      <c r="G1505" s="56">
        <f t="shared" si="204"/>
        <v>8.9999999277149995E-2</v>
      </c>
      <c r="H1505" s="57">
        <v>44000</v>
      </c>
      <c r="I1505" s="57">
        <v>44004</v>
      </c>
      <c r="J1505" s="45"/>
      <c r="K1505" s="60"/>
      <c r="L1505" s="60"/>
      <c r="M1505" s="62">
        <f t="shared" ca="1" si="202"/>
        <v>228</v>
      </c>
    </row>
    <row r="1506" spans="1:13" ht="17.25" hidden="1">
      <c r="A1506" s="51"/>
      <c r="B1506" s="163" t="s">
        <v>1854</v>
      </c>
      <c r="C1506" s="53" t="s">
        <v>1855</v>
      </c>
      <c r="D1506" s="54">
        <v>800</v>
      </c>
      <c r="E1506" s="54">
        <v>754.72</v>
      </c>
      <c r="F1506" s="59">
        <v>45.28</v>
      </c>
      <c r="G1506" s="56">
        <f t="shared" si="204"/>
        <v>5.9995760016959901E-2</v>
      </c>
      <c r="H1506" s="57">
        <v>43994</v>
      </c>
      <c r="I1506" s="57">
        <v>44004</v>
      </c>
      <c r="J1506" s="45" t="s">
        <v>16</v>
      </c>
      <c r="K1506" s="60" t="s">
        <v>1807</v>
      </c>
      <c r="L1506" s="60" t="s">
        <v>1808</v>
      </c>
      <c r="M1506" s="62">
        <f t="shared" ca="1" si="202"/>
        <v>234</v>
      </c>
    </row>
    <row r="1507" spans="1:13" ht="17.25" hidden="1">
      <c r="A1507" s="51"/>
      <c r="B1507" s="163" t="s">
        <v>1856</v>
      </c>
      <c r="C1507" s="53" t="s">
        <v>1857</v>
      </c>
      <c r="D1507" s="54">
        <v>639</v>
      </c>
      <c r="E1507" s="54">
        <v>602.83000000000004</v>
      </c>
      <c r="F1507" s="59">
        <v>36.17</v>
      </c>
      <c r="G1507" s="56">
        <f t="shared" si="204"/>
        <v>6.0000331768491899E-2</v>
      </c>
      <c r="H1507" s="57">
        <v>43992</v>
      </c>
      <c r="I1507" s="57">
        <v>44004</v>
      </c>
      <c r="J1507" s="45" t="s">
        <v>16</v>
      </c>
      <c r="K1507" s="60" t="s">
        <v>1807</v>
      </c>
      <c r="L1507" s="60" t="s">
        <v>1808</v>
      </c>
      <c r="M1507" s="62">
        <f t="shared" ca="1" si="202"/>
        <v>236</v>
      </c>
    </row>
    <row r="1508" spans="1:13" ht="17.25" hidden="1">
      <c r="A1508" s="51"/>
      <c r="B1508" s="163" t="s">
        <v>269</v>
      </c>
      <c r="C1508" s="53" t="s">
        <v>1858</v>
      </c>
      <c r="D1508" s="54">
        <v>3500</v>
      </c>
      <c r="E1508" s="54">
        <v>3301.89</v>
      </c>
      <c r="F1508" s="59">
        <v>198.11</v>
      </c>
      <c r="G1508" s="56">
        <f t="shared" si="204"/>
        <v>5.9998970286714602E-2</v>
      </c>
      <c r="H1508" s="57">
        <v>44004</v>
      </c>
      <c r="I1508" s="57">
        <v>44005</v>
      </c>
      <c r="J1508" s="45" t="s">
        <v>16</v>
      </c>
      <c r="K1508" s="60" t="s">
        <v>1807</v>
      </c>
      <c r="L1508" s="60" t="s">
        <v>1808</v>
      </c>
      <c r="M1508" s="62">
        <f t="shared" ca="1" si="202"/>
        <v>224</v>
      </c>
    </row>
    <row r="1509" spans="1:13" ht="17.25" hidden="1">
      <c r="A1509" s="51"/>
      <c r="B1509" s="145" t="s">
        <v>1859</v>
      </c>
      <c r="C1509" s="146" t="s">
        <v>1860</v>
      </c>
      <c r="D1509" s="147">
        <v>134</v>
      </c>
      <c r="E1509" s="147">
        <v>126.42</v>
      </c>
      <c r="F1509" s="147">
        <v>7.58</v>
      </c>
      <c r="G1509" s="148">
        <f t="shared" si="204"/>
        <v>5.9958867267837397E-2</v>
      </c>
      <c r="H1509" s="149">
        <v>44004</v>
      </c>
      <c r="I1509" s="149">
        <v>44006</v>
      </c>
      <c r="J1509" s="161" t="s">
        <v>1861</v>
      </c>
      <c r="K1509" s="60"/>
      <c r="L1509" s="60"/>
      <c r="M1509" s="62">
        <f t="shared" ca="1" si="202"/>
        <v>224</v>
      </c>
    </row>
    <row r="1510" spans="1:13" ht="17.25" hidden="1">
      <c r="A1510" s="51"/>
      <c r="B1510" s="163" t="s">
        <v>1838</v>
      </c>
      <c r="C1510" s="53" t="s">
        <v>1862</v>
      </c>
      <c r="D1510" s="54">
        <v>120000</v>
      </c>
      <c r="E1510" s="54">
        <v>110091.74</v>
      </c>
      <c r="F1510" s="59">
        <v>9908.26</v>
      </c>
      <c r="G1510" s="56">
        <f t="shared" si="204"/>
        <v>9.0000030883334206E-2</v>
      </c>
      <c r="H1510" s="57">
        <v>43999</v>
      </c>
      <c r="I1510" s="57">
        <v>44010</v>
      </c>
      <c r="J1510" s="45" t="s">
        <v>16</v>
      </c>
      <c r="K1510" s="60" t="s">
        <v>1863</v>
      </c>
      <c r="L1510" s="60" t="s">
        <v>1864</v>
      </c>
      <c r="M1510" s="62">
        <f t="shared" ca="1" si="202"/>
        <v>229</v>
      </c>
    </row>
    <row r="1511" spans="1:13" ht="17.25" hidden="1">
      <c r="A1511" s="51"/>
      <c r="B1511" s="163" t="s">
        <v>80</v>
      </c>
      <c r="C1511" s="53" t="s">
        <v>1865</v>
      </c>
      <c r="D1511" s="54">
        <v>525</v>
      </c>
      <c r="E1511" s="54">
        <v>464.6</v>
      </c>
      <c r="F1511" s="59">
        <v>60.4</v>
      </c>
      <c r="G1511" s="56">
        <f t="shared" si="204"/>
        <v>0.13000430477830399</v>
      </c>
      <c r="H1511" s="57">
        <v>44004</v>
      </c>
      <c r="I1511" s="57">
        <v>44010</v>
      </c>
      <c r="J1511" s="45" t="s">
        <v>16</v>
      </c>
      <c r="K1511" s="60" t="s">
        <v>1840</v>
      </c>
      <c r="L1511" s="60" t="s">
        <v>1841</v>
      </c>
      <c r="M1511" s="62">
        <f t="shared" ca="1" si="202"/>
        <v>224</v>
      </c>
    </row>
    <row r="1512" spans="1:13" ht="17.25" hidden="1">
      <c r="A1512" s="51"/>
      <c r="B1512" s="145" t="s">
        <v>1866</v>
      </c>
      <c r="C1512" s="146" t="s">
        <v>1867</v>
      </c>
      <c r="D1512" s="147">
        <v>100000</v>
      </c>
      <c r="E1512" s="147">
        <v>94339.62</v>
      </c>
      <c r="F1512" s="147">
        <v>5660.38</v>
      </c>
      <c r="G1512" s="148">
        <f t="shared" si="204"/>
        <v>6.0000029680000802E-2</v>
      </c>
      <c r="H1512" s="149">
        <v>43969</v>
      </c>
      <c r="I1512" s="149">
        <v>44010</v>
      </c>
      <c r="J1512" s="161" t="s">
        <v>1868</v>
      </c>
      <c r="K1512" s="60"/>
      <c r="L1512" s="60"/>
      <c r="M1512" s="62">
        <f t="shared" ca="1" si="202"/>
        <v>259</v>
      </c>
    </row>
    <row r="1513" spans="1:13" ht="17.25" hidden="1">
      <c r="A1513" s="51"/>
      <c r="B1513" s="145" t="s">
        <v>1866</v>
      </c>
      <c r="C1513" s="146" t="s">
        <v>1869</v>
      </c>
      <c r="D1513" s="147">
        <v>100000</v>
      </c>
      <c r="E1513" s="147">
        <v>94339.62</v>
      </c>
      <c r="F1513" s="147">
        <v>5660.38</v>
      </c>
      <c r="G1513" s="148">
        <f t="shared" si="204"/>
        <v>6.0000029680000802E-2</v>
      </c>
      <c r="H1513" s="149">
        <v>43969</v>
      </c>
      <c r="I1513" s="149">
        <v>44010</v>
      </c>
      <c r="J1513" s="161" t="s">
        <v>1868</v>
      </c>
      <c r="K1513" s="60"/>
      <c r="L1513" s="60"/>
      <c r="M1513" s="62">
        <f t="shared" ca="1" si="202"/>
        <v>259</v>
      </c>
    </row>
    <row r="1514" spans="1:13" ht="17.25" hidden="1">
      <c r="A1514" s="51"/>
      <c r="B1514" s="145" t="s">
        <v>1866</v>
      </c>
      <c r="C1514" s="146" t="s">
        <v>1870</v>
      </c>
      <c r="D1514" s="147">
        <v>50000</v>
      </c>
      <c r="E1514" s="147">
        <v>47169.81</v>
      </c>
      <c r="F1514" s="147">
        <v>2830.19</v>
      </c>
      <c r="G1514" s="148">
        <f t="shared" si="204"/>
        <v>6.0000029680000802E-2</v>
      </c>
      <c r="H1514" s="149">
        <v>43969</v>
      </c>
      <c r="I1514" s="149">
        <v>44010</v>
      </c>
      <c r="J1514" s="161" t="s">
        <v>1868</v>
      </c>
      <c r="K1514" s="60"/>
      <c r="L1514" s="60"/>
      <c r="M1514" s="62">
        <f t="shared" ca="1" si="202"/>
        <v>259</v>
      </c>
    </row>
    <row r="1515" spans="1:13" ht="17.25" hidden="1">
      <c r="A1515" s="51"/>
      <c r="B1515" s="145" t="s">
        <v>1866</v>
      </c>
      <c r="C1515" s="146" t="s">
        <v>1871</v>
      </c>
      <c r="D1515" s="147">
        <v>100000</v>
      </c>
      <c r="E1515" s="147">
        <v>94339.62</v>
      </c>
      <c r="F1515" s="147">
        <v>5660.38</v>
      </c>
      <c r="G1515" s="148">
        <f t="shared" si="204"/>
        <v>6.0000029680000802E-2</v>
      </c>
      <c r="H1515" s="149">
        <v>43969</v>
      </c>
      <c r="I1515" s="149">
        <v>44010</v>
      </c>
      <c r="J1515" s="161" t="s">
        <v>1868</v>
      </c>
      <c r="K1515" s="60"/>
      <c r="L1515" s="60"/>
      <c r="M1515" s="62">
        <f t="shared" ca="1" si="202"/>
        <v>259</v>
      </c>
    </row>
    <row r="1516" spans="1:13" ht="17.25" hidden="1">
      <c r="A1516" s="51"/>
      <c r="B1516" s="145" t="s">
        <v>1866</v>
      </c>
      <c r="C1516" s="146" t="s">
        <v>1872</v>
      </c>
      <c r="D1516" s="147">
        <v>100000</v>
      </c>
      <c r="E1516" s="147">
        <v>94339.62</v>
      </c>
      <c r="F1516" s="147">
        <v>5660.38</v>
      </c>
      <c r="G1516" s="148">
        <f t="shared" si="204"/>
        <v>6.0000029680000802E-2</v>
      </c>
      <c r="H1516" s="149">
        <v>43969</v>
      </c>
      <c r="I1516" s="149">
        <v>44010</v>
      </c>
      <c r="J1516" s="161" t="s">
        <v>1868</v>
      </c>
      <c r="K1516" s="60"/>
      <c r="L1516" s="60"/>
      <c r="M1516" s="62">
        <f t="shared" ca="1" si="202"/>
        <v>259</v>
      </c>
    </row>
    <row r="1517" spans="1:13" ht="17.25">
      <c r="A1517" s="51"/>
      <c r="B1517" s="163" t="s">
        <v>644</v>
      </c>
      <c r="C1517" s="53" t="s">
        <v>1873</v>
      </c>
      <c r="D1517" s="54">
        <v>24000</v>
      </c>
      <c r="E1517" s="54">
        <v>22641.51</v>
      </c>
      <c r="F1517" s="54">
        <v>1358.49</v>
      </c>
      <c r="G1517" s="56">
        <f t="shared" si="204"/>
        <v>5.9999973500000699E-2</v>
      </c>
      <c r="H1517" s="57">
        <v>44013</v>
      </c>
      <c r="I1517" s="57">
        <v>44015</v>
      </c>
      <c r="J1517" s="45"/>
      <c r="K1517" s="60"/>
      <c r="L1517" s="60"/>
      <c r="M1517" s="62">
        <f t="shared" ca="1" si="202"/>
        <v>215</v>
      </c>
    </row>
    <row r="1518" spans="1:13" ht="17.25">
      <c r="A1518" s="51"/>
      <c r="B1518" s="163" t="s">
        <v>644</v>
      </c>
      <c r="C1518" s="53" t="s">
        <v>1874</v>
      </c>
      <c r="D1518" s="54">
        <v>76000</v>
      </c>
      <c r="E1518" s="54">
        <v>71698.11</v>
      </c>
      <c r="F1518" s="54">
        <v>4301.8900000000003</v>
      </c>
      <c r="G1518" s="56">
        <f t="shared" si="204"/>
        <v>6.0000047421054803E-2</v>
      </c>
      <c r="H1518" s="57">
        <v>44013</v>
      </c>
      <c r="I1518" s="57">
        <v>44015</v>
      </c>
      <c r="J1518" s="45"/>
      <c r="K1518" s="60"/>
      <c r="L1518" s="60"/>
      <c r="M1518" s="62">
        <f t="shared" ca="1" si="202"/>
        <v>215</v>
      </c>
    </row>
    <row r="1519" spans="1:13" ht="17.25">
      <c r="A1519" s="51"/>
      <c r="B1519" s="163" t="s">
        <v>644</v>
      </c>
      <c r="C1519" s="53" t="s">
        <v>1875</v>
      </c>
      <c r="D1519" s="54">
        <v>100000</v>
      </c>
      <c r="E1519" s="54">
        <v>94339.62</v>
      </c>
      <c r="F1519" s="54">
        <v>5660.38</v>
      </c>
      <c r="G1519" s="56">
        <f t="shared" si="204"/>
        <v>6.0000029680000802E-2</v>
      </c>
      <c r="H1519" s="57">
        <v>44013</v>
      </c>
      <c r="I1519" s="57">
        <v>44015</v>
      </c>
      <c r="J1519" s="45"/>
      <c r="K1519" s="60"/>
      <c r="L1519" s="60"/>
      <c r="M1519" s="62">
        <f t="shared" ca="1" si="202"/>
        <v>215</v>
      </c>
    </row>
    <row r="1520" spans="1:13" ht="17.25">
      <c r="A1520" s="51"/>
      <c r="B1520" s="163" t="s">
        <v>644</v>
      </c>
      <c r="C1520" s="53" t="s">
        <v>1876</v>
      </c>
      <c r="D1520" s="54">
        <v>32000</v>
      </c>
      <c r="E1520" s="54">
        <v>30188.68</v>
      </c>
      <c r="F1520" s="54">
        <v>1811.32</v>
      </c>
      <c r="G1520" s="56">
        <f t="shared" si="204"/>
        <v>5.9999973500000699E-2</v>
      </c>
      <c r="H1520" s="57">
        <v>44013</v>
      </c>
      <c r="I1520" s="57">
        <v>44015</v>
      </c>
      <c r="J1520" s="45"/>
      <c r="K1520" s="60"/>
      <c r="L1520" s="60"/>
      <c r="M1520" s="62">
        <f t="shared" ca="1" si="202"/>
        <v>215</v>
      </c>
    </row>
    <row r="1521" spans="1:13" ht="17.25" hidden="1">
      <c r="A1521" s="51"/>
      <c r="B1521" s="163" t="s">
        <v>803</v>
      </c>
      <c r="C1521" s="53" t="s">
        <v>1877</v>
      </c>
      <c r="D1521" s="54">
        <v>1447.2</v>
      </c>
      <c r="E1521" s="54">
        <v>1432.87</v>
      </c>
      <c r="F1521" s="59">
        <v>14.33</v>
      </c>
      <c r="G1521" s="56">
        <f t="shared" si="204"/>
        <v>1.0000907270024499E-2</v>
      </c>
      <c r="H1521" s="57">
        <v>44019</v>
      </c>
      <c r="I1521" s="57">
        <v>44021</v>
      </c>
      <c r="J1521" s="45" t="s">
        <v>16</v>
      </c>
      <c r="K1521" s="60" t="s">
        <v>1807</v>
      </c>
      <c r="L1521" s="60" t="s">
        <v>1808</v>
      </c>
      <c r="M1521" s="62">
        <f t="shared" ca="1" si="202"/>
        <v>209</v>
      </c>
    </row>
    <row r="1522" spans="1:13" ht="17.25">
      <c r="A1522" s="51"/>
      <c r="B1522" s="163" t="s">
        <v>1878</v>
      </c>
      <c r="C1522" s="53" t="s">
        <v>1879</v>
      </c>
      <c r="D1522" s="54">
        <v>150525</v>
      </c>
      <c r="E1522" s="54">
        <v>146140.78</v>
      </c>
      <c r="F1522" s="54">
        <v>4384.22</v>
      </c>
      <c r="G1522" s="56">
        <f t="shared" si="204"/>
        <v>2.99999767347622E-2</v>
      </c>
      <c r="H1522" s="57">
        <v>43999</v>
      </c>
      <c r="I1522" s="57">
        <v>44021</v>
      </c>
      <c r="J1522" s="45"/>
      <c r="K1522" s="60"/>
      <c r="L1522" s="60"/>
      <c r="M1522" s="62">
        <f t="shared" ca="1" si="202"/>
        <v>229</v>
      </c>
    </row>
    <row r="1523" spans="1:13" ht="17.25" hidden="1">
      <c r="A1523" s="51"/>
      <c r="B1523" s="163" t="s">
        <v>707</v>
      </c>
      <c r="C1523" s="53" t="s">
        <v>1880</v>
      </c>
      <c r="D1523" s="54">
        <v>4000000</v>
      </c>
      <c r="E1523" s="54">
        <v>3773584.91</v>
      </c>
      <c r="F1523" s="59">
        <v>226415.09</v>
      </c>
      <c r="G1523" s="56">
        <f t="shared" si="204"/>
        <v>5.9999998781E-2</v>
      </c>
      <c r="H1523" s="57">
        <v>43993</v>
      </c>
      <c r="I1523" s="57">
        <v>44026</v>
      </c>
      <c r="J1523" s="45" t="s">
        <v>16</v>
      </c>
      <c r="K1523" s="60" t="s">
        <v>1840</v>
      </c>
      <c r="L1523" s="60" t="s">
        <v>1841</v>
      </c>
      <c r="M1523" s="62">
        <f t="shared" ca="1" si="202"/>
        <v>235</v>
      </c>
    </row>
    <row r="1524" spans="1:13" ht="17.25">
      <c r="A1524" s="51"/>
      <c r="B1524" s="145" t="s">
        <v>1881</v>
      </c>
      <c r="C1524" s="146" t="s">
        <v>1882</v>
      </c>
      <c r="D1524" s="147">
        <v>100000</v>
      </c>
      <c r="E1524" s="147">
        <v>94339.62</v>
      </c>
      <c r="F1524" s="147">
        <v>5660.38</v>
      </c>
      <c r="G1524" s="148">
        <f t="shared" si="204"/>
        <v>6.0000029680000802E-2</v>
      </c>
      <c r="H1524" s="149">
        <v>44026</v>
      </c>
      <c r="I1524" s="149">
        <v>44032</v>
      </c>
      <c r="J1524" s="161" t="s">
        <v>1883</v>
      </c>
      <c r="K1524" s="60"/>
      <c r="L1524" s="60"/>
      <c r="M1524" s="62">
        <f t="shared" ca="1" si="202"/>
        <v>202</v>
      </c>
    </row>
    <row r="1525" spans="1:13" ht="17.25">
      <c r="A1525" s="51"/>
      <c r="B1525" s="145" t="s">
        <v>1881</v>
      </c>
      <c r="C1525" s="146" t="s">
        <v>1884</v>
      </c>
      <c r="D1525" s="147">
        <v>96245</v>
      </c>
      <c r="E1525" s="147">
        <v>90797.17</v>
      </c>
      <c r="F1525" s="147">
        <v>5447.83</v>
      </c>
      <c r="G1525" s="148">
        <f t="shared" si="204"/>
        <v>5.99999977972882E-2</v>
      </c>
      <c r="H1525" s="149">
        <v>44026</v>
      </c>
      <c r="I1525" s="149">
        <v>44032</v>
      </c>
      <c r="J1525" s="161" t="s">
        <v>1883</v>
      </c>
      <c r="K1525" s="60"/>
      <c r="L1525" s="60"/>
      <c r="M1525" s="62">
        <f t="shared" ca="1" si="202"/>
        <v>202</v>
      </c>
    </row>
    <row r="1526" spans="1:13" ht="17.25">
      <c r="A1526" s="51"/>
      <c r="B1526" s="163" t="s">
        <v>537</v>
      </c>
      <c r="C1526" s="53" t="s">
        <v>1885</v>
      </c>
      <c r="D1526" s="54">
        <v>99000</v>
      </c>
      <c r="E1526" s="54">
        <v>93396.23</v>
      </c>
      <c r="F1526" s="54">
        <v>5603.77</v>
      </c>
      <c r="G1526" s="56">
        <f t="shared" si="204"/>
        <v>5.99999593131329E-2</v>
      </c>
      <c r="H1526" s="57">
        <v>44032</v>
      </c>
      <c r="I1526" s="57">
        <v>44034</v>
      </c>
      <c r="J1526" s="45"/>
      <c r="K1526" s="60"/>
      <c r="L1526" s="60"/>
      <c r="M1526" s="62">
        <f t="shared" ca="1" si="202"/>
        <v>196</v>
      </c>
    </row>
    <row r="1527" spans="1:13" ht="17.25">
      <c r="A1527" s="51"/>
      <c r="B1527" s="163" t="s">
        <v>1886</v>
      </c>
      <c r="C1527" s="53" t="s">
        <v>1887</v>
      </c>
      <c r="D1527" s="54">
        <v>16426.5</v>
      </c>
      <c r="E1527" s="54">
        <v>14536.73</v>
      </c>
      <c r="F1527" s="54">
        <v>1889.77</v>
      </c>
      <c r="G1527" s="56">
        <f t="shared" si="204"/>
        <v>0.12999966292281701</v>
      </c>
      <c r="H1527" s="57">
        <v>44026</v>
      </c>
      <c r="I1527" s="57">
        <v>44034</v>
      </c>
      <c r="J1527" s="45"/>
      <c r="K1527" s="60"/>
      <c r="L1527" s="60"/>
      <c r="M1527" s="62">
        <f t="shared" ca="1" si="202"/>
        <v>202</v>
      </c>
    </row>
    <row r="1528" spans="1:13" ht="17.25">
      <c r="A1528" s="51"/>
      <c r="B1528" s="163" t="s">
        <v>1886</v>
      </c>
      <c r="C1528" s="53" t="s">
        <v>1888</v>
      </c>
      <c r="D1528" s="54">
        <v>38328.5</v>
      </c>
      <c r="E1528" s="54">
        <v>33919.03</v>
      </c>
      <c r="F1528" s="54">
        <v>4409.47</v>
      </c>
      <c r="G1528" s="56">
        <f t="shared" si="204"/>
        <v>0.129999885020297</v>
      </c>
      <c r="H1528" s="57">
        <v>44026</v>
      </c>
      <c r="I1528" s="57">
        <v>44034</v>
      </c>
      <c r="J1528" s="45"/>
      <c r="K1528" s="60"/>
      <c r="L1528" s="60"/>
      <c r="M1528" s="62">
        <f t="shared" ca="1" si="202"/>
        <v>202</v>
      </c>
    </row>
    <row r="1529" spans="1:13" ht="17.25">
      <c r="A1529" s="51"/>
      <c r="B1529" s="163" t="s">
        <v>782</v>
      </c>
      <c r="C1529" s="53" t="s">
        <v>1889</v>
      </c>
      <c r="D1529" s="54">
        <v>2364693.23</v>
      </c>
      <c r="E1529" s="54">
        <v>2092648.88</v>
      </c>
      <c r="F1529" s="54">
        <v>272044.34999999998</v>
      </c>
      <c r="G1529" s="56">
        <f t="shared" si="204"/>
        <v>0.12999999789740199</v>
      </c>
      <c r="H1529" s="57">
        <v>44025</v>
      </c>
      <c r="I1529" s="57">
        <v>44034</v>
      </c>
      <c r="J1529" s="45"/>
      <c r="K1529" s="60"/>
      <c r="L1529" s="60"/>
      <c r="M1529" s="62">
        <f t="shared" ca="1" si="202"/>
        <v>203</v>
      </c>
    </row>
    <row r="1530" spans="1:13" ht="17.25">
      <c r="A1530" s="51"/>
      <c r="B1530" s="163" t="s">
        <v>1147</v>
      </c>
      <c r="C1530" s="53" t="s">
        <v>1890</v>
      </c>
      <c r="D1530" s="54">
        <v>50000</v>
      </c>
      <c r="E1530" s="54">
        <v>47169.81</v>
      </c>
      <c r="F1530" s="54">
        <v>2830.19</v>
      </c>
      <c r="G1530" s="56">
        <f t="shared" si="204"/>
        <v>6.0000029680000802E-2</v>
      </c>
      <c r="H1530" s="57">
        <v>43899</v>
      </c>
      <c r="I1530" s="57">
        <v>44034</v>
      </c>
      <c r="J1530" s="45"/>
      <c r="K1530" s="60"/>
      <c r="L1530" s="60"/>
      <c r="M1530" s="62">
        <f t="shared" ca="1" si="202"/>
        <v>329</v>
      </c>
    </row>
    <row r="1531" spans="1:13" ht="17.25">
      <c r="A1531" s="51"/>
      <c r="B1531" s="163" t="s">
        <v>537</v>
      </c>
      <c r="C1531" s="53" t="s">
        <v>1891</v>
      </c>
      <c r="D1531" s="54">
        <v>491000</v>
      </c>
      <c r="E1531" s="54">
        <v>463207.55</v>
      </c>
      <c r="F1531" s="54">
        <v>27792.45</v>
      </c>
      <c r="G1531" s="56">
        <f t="shared" si="204"/>
        <v>5.9999993523421599E-2</v>
      </c>
      <c r="H1531" s="57">
        <v>43815</v>
      </c>
      <c r="I1531" s="57">
        <v>44034</v>
      </c>
      <c r="J1531" s="45"/>
      <c r="K1531" s="60"/>
      <c r="L1531" s="60"/>
      <c r="M1531" s="62">
        <f t="shared" ca="1" si="202"/>
        <v>413</v>
      </c>
    </row>
    <row r="1532" spans="1:13" ht="17.25" hidden="1">
      <c r="A1532" s="51"/>
      <c r="B1532" s="163" t="s">
        <v>474</v>
      </c>
      <c r="C1532" s="53" t="s">
        <v>1892</v>
      </c>
      <c r="D1532" s="54">
        <v>3348</v>
      </c>
      <c r="E1532" s="54">
        <v>2962.83</v>
      </c>
      <c r="F1532" s="59">
        <v>385.17</v>
      </c>
      <c r="G1532" s="56">
        <f t="shared" si="204"/>
        <v>0.130000708781807</v>
      </c>
      <c r="H1532" s="57">
        <v>44034</v>
      </c>
      <c r="I1532" s="57">
        <v>44035</v>
      </c>
      <c r="J1532" s="45" t="s">
        <v>16</v>
      </c>
      <c r="K1532" s="60" t="s">
        <v>1807</v>
      </c>
      <c r="L1532" s="60" t="s">
        <v>1808</v>
      </c>
      <c r="M1532" s="62">
        <f t="shared" ca="1" si="202"/>
        <v>194</v>
      </c>
    </row>
    <row r="1533" spans="1:13" ht="17.25">
      <c r="A1533" s="51"/>
      <c r="B1533" s="163" t="s">
        <v>1893</v>
      </c>
      <c r="C1533" s="53" t="s">
        <v>1894</v>
      </c>
      <c r="D1533" s="54">
        <v>105297.5</v>
      </c>
      <c r="E1533" s="54">
        <v>93183.63</v>
      </c>
      <c r="F1533" s="54">
        <v>12113.87</v>
      </c>
      <c r="G1533" s="56">
        <f t="shared" si="204"/>
        <v>0.129999979610153</v>
      </c>
      <c r="H1533" s="57">
        <v>44033</v>
      </c>
      <c r="I1533" s="57">
        <v>44036</v>
      </c>
      <c r="J1533" s="45"/>
      <c r="K1533" s="60"/>
      <c r="L1533" s="60"/>
      <c r="M1533" s="62">
        <f t="shared" ca="1" si="202"/>
        <v>195</v>
      </c>
    </row>
    <row r="1534" spans="1:13" ht="17.25">
      <c r="A1534" s="51"/>
      <c r="B1534" s="163" t="s">
        <v>1893</v>
      </c>
      <c r="C1534" s="53" t="s">
        <v>1895</v>
      </c>
      <c r="D1534" s="54">
        <v>105297.5</v>
      </c>
      <c r="E1534" s="54">
        <v>93183.63</v>
      </c>
      <c r="F1534" s="54">
        <v>12113.87</v>
      </c>
      <c r="G1534" s="56">
        <f t="shared" si="204"/>
        <v>0.129999979610153</v>
      </c>
      <c r="H1534" s="57">
        <v>44033</v>
      </c>
      <c r="I1534" s="57">
        <v>44036</v>
      </c>
      <c r="J1534" s="45"/>
      <c r="K1534" s="60"/>
      <c r="L1534" s="60"/>
      <c r="M1534" s="62">
        <f t="shared" ca="1" si="202"/>
        <v>195</v>
      </c>
    </row>
    <row r="1535" spans="1:13" ht="17.25">
      <c r="A1535" s="51"/>
      <c r="B1535" s="163" t="s">
        <v>1893</v>
      </c>
      <c r="C1535" s="53" t="s">
        <v>1896</v>
      </c>
      <c r="D1535" s="54">
        <v>72067.64</v>
      </c>
      <c r="E1535" s="54">
        <v>66117.100000000006</v>
      </c>
      <c r="F1535" s="54">
        <v>5950.54</v>
      </c>
      <c r="G1535" s="56">
        <f t="shared" si="204"/>
        <v>9.0000015124680297E-2</v>
      </c>
      <c r="H1535" s="57">
        <v>44033</v>
      </c>
      <c r="I1535" s="57">
        <v>44036</v>
      </c>
      <c r="J1535" s="45"/>
      <c r="K1535" s="60"/>
      <c r="L1535" s="60"/>
      <c r="M1535" s="62">
        <f t="shared" ca="1" si="202"/>
        <v>195</v>
      </c>
    </row>
    <row r="1536" spans="1:13" ht="17.25">
      <c r="A1536" s="51"/>
      <c r="B1536" s="163" t="s">
        <v>1893</v>
      </c>
      <c r="C1536" s="53" t="s">
        <v>1897</v>
      </c>
      <c r="D1536" s="54">
        <v>88972.64</v>
      </c>
      <c r="E1536" s="54">
        <v>82065.210000000006</v>
      </c>
      <c r="F1536" s="54">
        <v>6907.43</v>
      </c>
      <c r="G1536" s="56">
        <f t="shared" si="204"/>
        <v>8.4170015527895395E-2</v>
      </c>
      <c r="H1536" s="57">
        <v>44033</v>
      </c>
      <c r="I1536" s="57">
        <v>44036</v>
      </c>
      <c r="J1536" s="45"/>
      <c r="K1536" s="60"/>
      <c r="L1536" s="60"/>
      <c r="M1536" s="62">
        <f t="shared" ca="1" si="202"/>
        <v>195</v>
      </c>
    </row>
    <row r="1537" spans="1:13" ht="17.25">
      <c r="A1537" s="51"/>
      <c r="B1537" s="163" t="s">
        <v>325</v>
      </c>
      <c r="C1537" s="53" t="s">
        <v>1898</v>
      </c>
      <c r="D1537" s="54">
        <v>266984.59999999998</v>
      </c>
      <c r="E1537" s="54">
        <v>244940</v>
      </c>
      <c r="F1537" s="54">
        <v>22044.6</v>
      </c>
      <c r="G1537" s="56">
        <f t="shared" si="204"/>
        <v>0.09</v>
      </c>
      <c r="H1537" s="57">
        <v>44035</v>
      </c>
      <c r="I1537" s="57">
        <v>44039</v>
      </c>
      <c r="J1537" s="45"/>
      <c r="K1537" s="60"/>
      <c r="L1537" s="60"/>
      <c r="M1537" s="62">
        <f t="shared" ca="1" si="202"/>
        <v>193</v>
      </c>
    </row>
    <row r="1538" spans="1:13" ht="17.25">
      <c r="A1538" s="51"/>
      <c r="B1538" s="145" t="s">
        <v>1899</v>
      </c>
      <c r="C1538" s="146" t="s">
        <v>1900</v>
      </c>
      <c r="D1538" s="147">
        <v>100000</v>
      </c>
      <c r="E1538" s="147">
        <v>97087.38</v>
      </c>
      <c r="F1538" s="147">
        <v>2912.62</v>
      </c>
      <c r="G1538" s="148">
        <f t="shared" si="204"/>
        <v>2.99999855800002E-2</v>
      </c>
      <c r="H1538" s="149">
        <v>44039</v>
      </c>
      <c r="I1538" s="149">
        <v>44040</v>
      </c>
      <c r="J1538" s="161" t="s">
        <v>1901</v>
      </c>
      <c r="K1538" s="60"/>
      <c r="L1538" s="60"/>
      <c r="M1538" s="62">
        <f t="shared" ca="1" si="202"/>
        <v>189</v>
      </c>
    </row>
    <row r="1539" spans="1:13" ht="17.25">
      <c r="A1539" s="51"/>
      <c r="B1539" s="145" t="s">
        <v>1899</v>
      </c>
      <c r="C1539" s="146" t="s">
        <v>1902</v>
      </c>
      <c r="D1539" s="147">
        <v>100000</v>
      </c>
      <c r="E1539" s="147">
        <v>97087.38</v>
      </c>
      <c r="F1539" s="147">
        <v>2912.62</v>
      </c>
      <c r="G1539" s="148">
        <f t="shared" si="204"/>
        <v>2.99999855800002E-2</v>
      </c>
      <c r="H1539" s="149">
        <v>44039</v>
      </c>
      <c r="I1539" s="149">
        <v>44040</v>
      </c>
      <c r="J1539" s="161" t="s">
        <v>1901</v>
      </c>
      <c r="K1539" s="60"/>
      <c r="L1539" s="60"/>
      <c r="M1539" s="62">
        <f t="shared" ca="1" si="202"/>
        <v>189</v>
      </c>
    </row>
    <row r="1540" spans="1:13" ht="17.25">
      <c r="A1540" s="51"/>
      <c r="B1540" s="145" t="s">
        <v>1899</v>
      </c>
      <c r="C1540" s="146" t="s">
        <v>1903</v>
      </c>
      <c r="D1540" s="147">
        <v>53000</v>
      </c>
      <c r="E1540" s="147">
        <v>51456.31</v>
      </c>
      <c r="F1540" s="147">
        <v>1543.69</v>
      </c>
      <c r="G1540" s="148">
        <f t="shared" si="204"/>
        <v>3.0000013603773801E-2</v>
      </c>
      <c r="H1540" s="149">
        <v>44039</v>
      </c>
      <c r="I1540" s="149">
        <v>44040</v>
      </c>
      <c r="J1540" s="161" t="s">
        <v>1901</v>
      </c>
      <c r="K1540" s="60"/>
      <c r="L1540" s="60"/>
      <c r="M1540" s="62">
        <f t="shared" ca="1" si="202"/>
        <v>189</v>
      </c>
    </row>
    <row r="1541" spans="1:13" ht="17.25">
      <c r="A1541" s="51"/>
      <c r="B1541" s="163" t="s">
        <v>18</v>
      </c>
      <c r="C1541" s="53" t="s">
        <v>1904</v>
      </c>
      <c r="D1541" s="54">
        <v>21000</v>
      </c>
      <c r="E1541" s="54">
        <v>19811.32</v>
      </c>
      <c r="F1541" s="54">
        <v>1188.68</v>
      </c>
      <c r="G1541" s="56">
        <f t="shared" si="204"/>
        <v>6.0000040380953898E-2</v>
      </c>
      <c r="H1541" s="57">
        <v>44039</v>
      </c>
      <c r="I1541" s="57">
        <v>44041</v>
      </c>
      <c r="J1541" s="45"/>
      <c r="K1541" s="60"/>
      <c r="L1541" s="60"/>
      <c r="M1541" s="62">
        <f t="shared" ca="1" si="202"/>
        <v>189</v>
      </c>
    </row>
    <row r="1542" spans="1:13" ht="17.25" hidden="1">
      <c r="A1542" s="51"/>
      <c r="B1542" s="163" t="s">
        <v>1315</v>
      </c>
      <c r="C1542" s="53" t="s">
        <v>1905</v>
      </c>
      <c r="D1542" s="54">
        <v>37500</v>
      </c>
      <c r="E1542" s="54">
        <v>35377.360000000001</v>
      </c>
      <c r="F1542" s="59">
        <v>2122.64</v>
      </c>
      <c r="G1542" s="56">
        <f t="shared" si="204"/>
        <v>5.99999547733353E-2</v>
      </c>
      <c r="H1542" s="57">
        <v>44039</v>
      </c>
      <c r="I1542" s="57">
        <v>44042</v>
      </c>
      <c r="J1542" s="45" t="s">
        <v>16</v>
      </c>
      <c r="K1542" s="60" t="s">
        <v>1906</v>
      </c>
      <c r="L1542" s="60" t="s">
        <v>1907</v>
      </c>
      <c r="M1542" s="62">
        <f t="shared" ca="1" si="202"/>
        <v>189</v>
      </c>
    </row>
    <row r="1543" spans="1:13" ht="17.25">
      <c r="A1543" s="51"/>
      <c r="B1543" s="163" t="s">
        <v>1615</v>
      </c>
      <c r="C1543" s="53" t="s">
        <v>1908</v>
      </c>
      <c r="D1543" s="54">
        <v>31500</v>
      </c>
      <c r="E1543" s="54">
        <v>27876.11</v>
      </c>
      <c r="F1543" s="54">
        <v>3623.89</v>
      </c>
      <c r="G1543" s="56">
        <f t="shared" si="204"/>
        <v>0.129999845746053</v>
      </c>
      <c r="H1543" s="57">
        <v>44014</v>
      </c>
      <c r="I1543" s="57">
        <v>44047</v>
      </c>
      <c r="J1543" s="45"/>
      <c r="K1543" s="60"/>
      <c r="L1543" s="60"/>
      <c r="M1543" s="62">
        <f t="shared" ca="1" si="202"/>
        <v>214</v>
      </c>
    </row>
    <row r="1544" spans="1:13" ht="17.25">
      <c r="A1544" s="51"/>
      <c r="B1544" s="163" t="s">
        <v>1909</v>
      </c>
      <c r="C1544" s="53" t="s">
        <v>1910</v>
      </c>
      <c r="D1544" s="54">
        <v>45000</v>
      </c>
      <c r="E1544" s="54">
        <v>42452.83</v>
      </c>
      <c r="F1544" s="54">
        <v>2547.17</v>
      </c>
      <c r="G1544" s="56">
        <f t="shared" si="204"/>
        <v>6.0000004711111103E-2</v>
      </c>
      <c r="H1544" s="57">
        <v>44000</v>
      </c>
      <c r="I1544" s="57">
        <v>44047</v>
      </c>
      <c r="J1544" s="45"/>
      <c r="K1544" s="60"/>
      <c r="L1544" s="60"/>
      <c r="M1544" s="62">
        <f t="shared" ca="1" si="202"/>
        <v>228</v>
      </c>
    </row>
    <row r="1545" spans="1:13" ht="17.25" hidden="1">
      <c r="A1545" s="51"/>
      <c r="B1545" s="163" t="s">
        <v>51</v>
      </c>
      <c r="C1545" s="53" t="s">
        <v>1911</v>
      </c>
      <c r="D1545" s="54">
        <v>137186.99</v>
      </c>
      <c r="E1545" s="54">
        <v>121404.42</v>
      </c>
      <c r="F1545" s="59">
        <v>15782.57</v>
      </c>
      <c r="G1545" s="56">
        <f t="shared" si="204"/>
        <v>0.129999962110111</v>
      </c>
      <c r="H1545" s="57">
        <v>44048</v>
      </c>
      <c r="I1545" s="57">
        <v>44050</v>
      </c>
      <c r="J1545" s="45" t="s">
        <v>16</v>
      </c>
      <c r="K1545" s="60" t="s">
        <v>1757</v>
      </c>
      <c r="L1545" s="60" t="s">
        <v>1758</v>
      </c>
      <c r="M1545" s="62">
        <f t="shared" ca="1" si="202"/>
        <v>180</v>
      </c>
    </row>
    <row r="1546" spans="1:13" ht="17.25" hidden="1">
      <c r="A1546" s="51"/>
      <c r="B1546" s="163" t="s">
        <v>51</v>
      </c>
      <c r="C1546" s="53" t="s">
        <v>1912</v>
      </c>
      <c r="D1546" s="54">
        <v>65198.11</v>
      </c>
      <c r="E1546" s="54">
        <v>57697.440000000002</v>
      </c>
      <c r="F1546" s="59">
        <v>7500.67</v>
      </c>
      <c r="G1546" s="56">
        <f t="shared" ref="G1546:G1695" si="205">F1546/E1546</f>
        <v>0.130000048529016</v>
      </c>
      <c r="H1546" s="57">
        <v>44048</v>
      </c>
      <c r="I1546" s="57">
        <v>44050</v>
      </c>
      <c r="J1546" s="45" t="s">
        <v>16</v>
      </c>
      <c r="K1546" s="60" t="s">
        <v>1757</v>
      </c>
      <c r="L1546" s="60" t="s">
        <v>1758</v>
      </c>
      <c r="M1546" s="62">
        <f t="shared" ca="1" si="202"/>
        <v>180</v>
      </c>
    </row>
    <row r="1547" spans="1:13" ht="17.25" hidden="1">
      <c r="A1547" s="51"/>
      <c r="B1547" s="163" t="s">
        <v>51</v>
      </c>
      <c r="C1547" s="53" t="s">
        <v>1913</v>
      </c>
      <c r="D1547" s="54">
        <v>215509.71</v>
      </c>
      <c r="E1547" s="54">
        <v>190716.56</v>
      </c>
      <c r="F1547" s="59">
        <v>24793.15</v>
      </c>
      <c r="G1547" s="56">
        <f t="shared" si="205"/>
        <v>0.12999998531852699</v>
      </c>
      <c r="H1547" s="57">
        <v>44048</v>
      </c>
      <c r="I1547" s="57">
        <v>44050</v>
      </c>
      <c r="J1547" s="45" t="s">
        <v>16</v>
      </c>
      <c r="K1547" s="60" t="s">
        <v>1757</v>
      </c>
      <c r="L1547" s="60" t="s">
        <v>1758</v>
      </c>
      <c r="M1547" s="62">
        <f t="shared" ca="1" si="202"/>
        <v>180</v>
      </c>
    </row>
    <row r="1548" spans="1:13" ht="17.25" hidden="1">
      <c r="A1548" s="51"/>
      <c r="B1548" s="163" t="s">
        <v>1914</v>
      </c>
      <c r="C1548" s="53" t="s">
        <v>1915</v>
      </c>
      <c r="D1548" s="54">
        <v>7712</v>
      </c>
      <c r="E1548" s="54">
        <v>7635.64</v>
      </c>
      <c r="F1548" s="59">
        <v>76.36</v>
      </c>
      <c r="G1548" s="56">
        <f t="shared" si="205"/>
        <v>1.00004714732491E-2</v>
      </c>
      <c r="H1548" s="57">
        <v>44049</v>
      </c>
      <c r="I1548" s="57">
        <v>44054</v>
      </c>
      <c r="J1548" s="45" t="s">
        <v>16</v>
      </c>
      <c r="K1548" s="60" t="s">
        <v>1863</v>
      </c>
      <c r="L1548" s="60" t="s">
        <v>1864</v>
      </c>
      <c r="M1548" s="62">
        <f t="shared" ca="1" si="202"/>
        <v>179</v>
      </c>
    </row>
    <row r="1549" spans="1:13" ht="17.25">
      <c r="A1549" s="51"/>
      <c r="B1549" s="163" t="s">
        <v>1344</v>
      </c>
      <c r="C1549" s="53" t="s">
        <v>1916</v>
      </c>
      <c r="D1549" s="54">
        <v>84734.47</v>
      </c>
      <c r="E1549" s="54">
        <v>74986.259999999995</v>
      </c>
      <c r="F1549" s="54">
        <v>9748.2099999999991</v>
      </c>
      <c r="G1549" s="56">
        <f t="shared" si="205"/>
        <v>0.12999994932404901</v>
      </c>
      <c r="H1549" s="57">
        <v>44043</v>
      </c>
      <c r="I1549" s="57">
        <v>44062</v>
      </c>
      <c r="J1549" s="45"/>
      <c r="K1549" s="60"/>
      <c r="L1549" s="60"/>
      <c r="M1549" s="62">
        <f t="shared" ca="1" si="202"/>
        <v>185</v>
      </c>
    </row>
    <row r="1550" spans="1:13" ht="17.25">
      <c r="A1550" s="51"/>
      <c r="B1550" s="163" t="s">
        <v>1344</v>
      </c>
      <c r="C1550" s="53" t="s">
        <v>1917</v>
      </c>
      <c r="D1550" s="54">
        <v>84734.47</v>
      </c>
      <c r="E1550" s="54">
        <v>74986.259999999995</v>
      </c>
      <c r="F1550" s="54">
        <v>9748.2099999999991</v>
      </c>
      <c r="G1550" s="56">
        <f t="shared" si="205"/>
        <v>0.12999994932404901</v>
      </c>
      <c r="H1550" s="57">
        <v>44043</v>
      </c>
      <c r="I1550" s="57">
        <v>44062</v>
      </c>
      <c r="J1550" s="45"/>
      <c r="K1550" s="60"/>
      <c r="L1550" s="60"/>
      <c r="M1550" s="62">
        <f t="shared" ca="1" si="202"/>
        <v>185</v>
      </c>
    </row>
    <row r="1551" spans="1:13" ht="17.25">
      <c r="A1551" s="51"/>
      <c r="B1551" s="163" t="s">
        <v>1344</v>
      </c>
      <c r="C1551" s="53" t="s">
        <v>1918</v>
      </c>
      <c r="D1551" s="54">
        <v>84734.47</v>
      </c>
      <c r="E1551" s="54">
        <v>74986.259999999995</v>
      </c>
      <c r="F1551" s="54">
        <v>9748.2099999999991</v>
      </c>
      <c r="G1551" s="56">
        <f t="shared" si="205"/>
        <v>0.12999994932404901</v>
      </c>
      <c r="H1551" s="57">
        <v>44043</v>
      </c>
      <c r="I1551" s="57">
        <v>44062</v>
      </c>
      <c r="J1551" s="45"/>
      <c r="K1551" s="60"/>
      <c r="L1551" s="60"/>
      <c r="M1551" s="62">
        <f t="shared" ca="1" si="202"/>
        <v>185</v>
      </c>
    </row>
    <row r="1552" spans="1:13" ht="17.25">
      <c r="A1552" s="51"/>
      <c r="B1552" s="163" t="s">
        <v>356</v>
      </c>
      <c r="C1552" s="53" t="s">
        <v>1919</v>
      </c>
      <c r="D1552" s="54">
        <v>2578678.94</v>
      </c>
      <c r="E1552" s="54">
        <v>2503571.79</v>
      </c>
      <c r="F1552" s="54">
        <v>75107.149999999994</v>
      </c>
      <c r="G1552" s="56">
        <f t="shared" si="205"/>
        <v>2.99999985221115E-2</v>
      </c>
      <c r="H1552" s="57">
        <v>44067</v>
      </c>
      <c r="I1552" s="57">
        <v>44067</v>
      </c>
      <c r="J1552" s="45"/>
      <c r="K1552" s="60"/>
      <c r="L1552" s="60"/>
      <c r="M1552" s="62">
        <f t="shared" ca="1" si="202"/>
        <v>161</v>
      </c>
    </row>
    <row r="1553" spans="1:13" ht="17.25">
      <c r="A1553" s="51"/>
      <c r="B1553" s="163" t="s">
        <v>356</v>
      </c>
      <c r="C1553" s="53" t="s">
        <v>1920</v>
      </c>
      <c r="D1553" s="54">
        <v>186765</v>
      </c>
      <c r="E1553" s="54">
        <v>181325.24</v>
      </c>
      <c r="F1553" s="54">
        <v>5439.76</v>
      </c>
      <c r="G1553" s="56">
        <f t="shared" si="205"/>
        <v>3.0000015441865702E-2</v>
      </c>
      <c r="H1553" s="57">
        <v>44067</v>
      </c>
      <c r="I1553" s="57">
        <v>44067</v>
      </c>
      <c r="J1553" s="45"/>
      <c r="K1553" s="60"/>
      <c r="L1553" s="60"/>
      <c r="M1553" s="62">
        <f t="shared" ca="1" si="202"/>
        <v>161</v>
      </c>
    </row>
    <row r="1554" spans="1:13" ht="17.25">
      <c r="A1554" s="51"/>
      <c r="B1554" s="163" t="s">
        <v>1921</v>
      </c>
      <c r="C1554" s="53" t="s">
        <v>1922</v>
      </c>
      <c r="D1554" s="54">
        <v>100000</v>
      </c>
      <c r="E1554" s="54">
        <v>94339.62</v>
      </c>
      <c r="F1554" s="54">
        <v>5660.38</v>
      </c>
      <c r="G1554" s="56">
        <f t="shared" si="205"/>
        <v>6.0000029680000802E-2</v>
      </c>
      <c r="H1554" s="57">
        <v>44032</v>
      </c>
      <c r="I1554" s="57">
        <v>44070</v>
      </c>
      <c r="J1554" s="45"/>
      <c r="K1554" s="60"/>
      <c r="L1554" s="60"/>
      <c r="M1554" s="62">
        <f t="shared" ca="1" si="202"/>
        <v>196</v>
      </c>
    </row>
    <row r="1555" spans="1:13" ht="17.25">
      <c r="A1555" s="51"/>
      <c r="B1555" s="163" t="s">
        <v>1921</v>
      </c>
      <c r="C1555" s="53" t="s">
        <v>1923</v>
      </c>
      <c r="D1555" s="54">
        <v>100000</v>
      </c>
      <c r="E1555" s="54">
        <v>94339.62</v>
      </c>
      <c r="F1555" s="54">
        <v>5660.38</v>
      </c>
      <c r="G1555" s="56">
        <f t="shared" si="205"/>
        <v>6.0000029680000802E-2</v>
      </c>
      <c r="H1555" s="57">
        <v>44032</v>
      </c>
      <c r="I1555" s="57">
        <v>44070</v>
      </c>
      <c r="J1555" s="45"/>
      <c r="K1555" s="60"/>
      <c r="L1555" s="60"/>
      <c r="M1555" s="62">
        <f t="shared" ca="1" si="202"/>
        <v>196</v>
      </c>
    </row>
    <row r="1556" spans="1:13" ht="17.25">
      <c r="A1556" s="51"/>
      <c r="B1556" s="163" t="s">
        <v>1921</v>
      </c>
      <c r="C1556" s="53" t="s">
        <v>1924</v>
      </c>
      <c r="D1556" s="54">
        <v>87000</v>
      </c>
      <c r="E1556" s="54">
        <v>82075.47</v>
      </c>
      <c r="F1556" s="54">
        <v>4924.53</v>
      </c>
      <c r="G1556" s="56">
        <f t="shared" si="205"/>
        <v>6.0000021931034903E-2</v>
      </c>
      <c r="H1556" s="57">
        <v>44032</v>
      </c>
      <c r="I1556" s="57">
        <v>44070</v>
      </c>
      <c r="J1556" s="45"/>
      <c r="K1556" s="60"/>
      <c r="L1556" s="60"/>
      <c r="M1556" s="62">
        <f t="shared" ca="1" si="202"/>
        <v>196</v>
      </c>
    </row>
    <row r="1557" spans="1:13" ht="17.25">
      <c r="A1557" s="51"/>
      <c r="B1557" s="163" t="s">
        <v>1344</v>
      </c>
      <c r="C1557" s="53" t="s">
        <v>1925</v>
      </c>
      <c r="D1557" s="54">
        <v>96264.58</v>
      </c>
      <c r="E1557" s="54">
        <v>85189.89</v>
      </c>
      <c r="F1557" s="54">
        <v>11074.69</v>
      </c>
      <c r="G1557" s="56">
        <f t="shared" si="205"/>
        <v>0.130000050475473</v>
      </c>
      <c r="H1557" s="57">
        <v>44071</v>
      </c>
      <c r="I1557" s="57">
        <v>44076</v>
      </c>
      <c r="J1557" s="45"/>
      <c r="K1557" s="60"/>
      <c r="L1557" s="60"/>
      <c r="M1557" s="62">
        <f t="shared" ca="1" si="202"/>
        <v>157</v>
      </c>
    </row>
    <row r="1558" spans="1:13" ht="17.25">
      <c r="A1558" s="51"/>
      <c r="B1558" s="163" t="s">
        <v>1344</v>
      </c>
      <c r="C1558" s="53" t="s">
        <v>1926</v>
      </c>
      <c r="D1558" s="54">
        <v>96264.58</v>
      </c>
      <c r="E1558" s="54">
        <v>85189.89</v>
      </c>
      <c r="F1558" s="54">
        <v>11074.69</v>
      </c>
      <c r="G1558" s="56">
        <f t="shared" si="205"/>
        <v>0.130000050475473</v>
      </c>
      <c r="H1558" s="57">
        <v>44071</v>
      </c>
      <c r="I1558" s="57">
        <v>44076</v>
      </c>
      <c r="J1558" s="45"/>
      <c r="K1558" s="60"/>
      <c r="L1558" s="60"/>
      <c r="M1558" s="62">
        <f t="shared" ca="1" si="202"/>
        <v>157</v>
      </c>
    </row>
    <row r="1559" spans="1:13" ht="17.25">
      <c r="A1559" s="51"/>
      <c r="B1559" s="163" t="s">
        <v>1344</v>
      </c>
      <c r="C1559" s="53" t="s">
        <v>1927</v>
      </c>
      <c r="D1559" s="54">
        <v>96264.58</v>
      </c>
      <c r="E1559" s="54">
        <v>85189.89</v>
      </c>
      <c r="F1559" s="54">
        <v>11074.69</v>
      </c>
      <c r="G1559" s="56">
        <f t="shared" si="205"/>
        <v>0.130000050475473</v>
      </c>
      <c r="H1559" s="57">
        <v>44071</v>
      </c>
      <c r="I1559" s="57">
        <v>44076</v>
      </c>
      <c r="J1559" s="45"/>
      <c r="K1559" s="60"/>
      <c r="L1559" s="60"/>
      <c r="M1559" s="62">
        <f t="shared" ca="1" si="202"/>
        <v>157</v>
      </c>
    </row>
    <row r="1560" spans="1:13" ht="17.25">
      <c r="A1560" s="51"/>
      <c r="B1560" s="163" t="s">
        <v>1344</v>
      </c>
      <c r="C1560" s="53" t="s">
        <v>1928</v>
      </c>
      <c r="D1560" s="54">
        <v>96264.58</v>
      </c>
      <c r="E1560" s="54">
        <v>85189.89</v>
      </c>
      <c r="F1560" s="54">
        <v>11074.69</v>
      </c>
      <c r="G1560" s="56">
        <f t="shared" si="205"/>
        <v>0.130000050475473</v>
      </c>
      <c r="H1560" s="57">
        <v>44071</v>
      </c>
      <c r="I1560" s="57">
        <v>44076</v>
      </c>
      <c r="J1560" s="45"/>
      <c r="K1560" s="60"/>
      <c r="L1560" s="60"/>
      <c r="M1560" s="62">
        <f t="shared" ca="1" si="202"/>
        <v>157</v>
      </c>
    </row>
    <row r="1561" spans="1:13" ht="17.25">
      <c r="A1561" s="51"/>
      <c r="B1561" s="163" t="s">
        <v>1344</v>
      </c>
      <c r="C1561" s="53" t="s">
        <v>1929</v>
      </c>
      <c r="D1561" s="54">
        <v>96264.58</v>
      </c>
      <c r="E1561" s="54">
        <v>85189.89</v>
      </c>
      <c r="F1561" s="54">
        <v>11074.69</v>
      </c>
      <c r="G1561" s="56">
        <f t="shared" si="205"/>
        <v>0.130000050475473</v>
      </c>
      <c r="H1561" s="57">
        <v>44071</v>
      </c>
      <c r="I1561" s="57">
        <v>44076</v>
      </c>
      <c r="J1561" s="45"/>
      <c r="K1561" s="60"/>
      <c r="L1561" s="60"/>
      <c r="M1561" s="62">
        <f t="shared" ca="1" si="202"/>
        <v>157</v>
      </c>
    </row>
    <row r="1562" spans="1:13" ht="17.25">
      <c r="A1562" s="51"/>
      <c r="B1562" s="163" t="s">
        <v>1344</v>
      </c>
      <c r="C1562" s="53" t="s">
        <v>1930</v>
      </c>
      <c r="D1562" s="54">
        <v>96264.56</v>
      </c>
      <c r="E1562" s="54">
        <v>85189.88</v>
      </c>
      <c r="F1562" s="54">
        <v>11074.68</v>
      </c>
      <c r="G1562" s="56">
        <f t="shared" si="205"/>
        <v>0.12999994835067299</v>
      </c>
      <c r="H1562" s="57">
        <v>44071</v>
      </c>
      <c r="I1562" s="57">
        <v>44076</v>
      </c>
      <c r="J1562" s="45"/>
      <c r="K1562" s="60"/>
      <c r="L1562" s="60"/>
      <c r="M1562" s="62">
        <f t="shared" ca="1" si="202"/>
        <v>157</v>
      </c>
    </row>
    <row r="1563" spans="1:13" ht="17.25" hidden="1">
      <c r="A1563" s="51"/>
      <c r="B1563" s="163" t="s">
        <v>1931</v>
      </c>
      <c r="C1563" s="53" t="s">
        <v>1932</v>
      </c>
      <c r="D1563" s="54">
        <v>100000</v>
      </c>
      <c r="E1563" s="54">
        <v>94339.62</v>
      </c>
      <c r="F1563" s="59">
        <v>5660.38</v>
      </c>
      <c r="G1563" s="56">
        <f t="shared" si="205"/>
        <v>6.0000029680000802E-2</v>
      </c>
      <c r="H1563" s="57">
        <v>44076</v>
      </c>
      <c r="I1563" s="57">
        <v>44077</v>
      </c>
      <c r="J1563" s="45" t="s">
        <v>16</v>
      </c>
      <c r="K1563" s="60" t="s">
        <v>1863</v>
      </c>
      <c r="L1563" s="60" t="s">
        <v>1864</v>
      </c>
      <c r="M1563" s="62">
        <f t="shared" ca="1" si="202"/>
        <v>152</v>
      </c>
    </row>
    <row r="1564" spans="1:13" ht="17.25" hidden="1">
      <c r="A1564" s="51"/>
      <c r="B1564" s="163" t="s">
        <v>1931</v>
      </c>
      <c r="C1564" s="53" t="s">
        <v>1933</v>
      </c>
      <c r="D1564" s="54">
        <v>100000</v>
      </c>
      <c r="E1564" s="54">
        <v>94339.62</v>
      </c>
      <c r="F1564" s="59">
        <v>5660.38</v>
      </c>
      <c r="G1564" s="56">
        <f t="shared" si="205"/>
        <v>6.0000029680000802E-2</v>
      </c>
      <c r="H1564" s="57">
        <v>44076</v>
      </c>
      <c r="I1564" s="57">
        <v>44077</v>
      </c>
      <c r="J1564" s="45" t="s">
        <v>16</v>
      </c>
      <c r="K1564" s="60" t="s">
        <v>1863</v>
      </c>
      <c r="L1564" s="60" t="s">
        <v>1864</v>
      </c>
      <c r="M1564" s="62">
        <f t="shared" ca="1" si="202"/>
        <v>152</v>
      </c>
    </row>
    <row r="1565" spans="1:13" ht="17.25" hidden="1">
      <c r="A1565" s="51"/>
      <c r="B1565" s="163" t="s">
        <v>1931</v>
      </c>
      <c r="C1565" s="53" t="s">
        <v>1934</v>
      </c>
      <c r="D1565" s="54">
        <v>50000</v>
      </c>
      <c r="E1565" s="54">
        <v>47169.81</v>
      </c>
      <c r="F1565" s="59">
        <v>2830.19</v>
      </c>
      <c r="G1565" s="56">
        <f t="shared" si="205"/>
        <v>6.0000029680000802E-2</v>
      </c>
      <c r="H1565" s="57">
        <v>44076</v>
      </c>
      <c r="I1565" s="57">
        <v>44077</v>
      </c>
      <c r="J1565" s="45" t="s">
        <v>16</v>
      </c>
      <c r="K1565" s="60" t="s">
        <v>1863</v>
      </c>
      <c r="L1565" s="60" t="s">
        <v>1864</v>
      </c>
      <c r="M1565" s="62">
        <f t="shared" ca="1" si="202"/>
        <v>152</v>
      </c>
    </row>
    <row r="1566" spans="1:13" ht="17.25" hidden="1">
      <c r="A1566" s="51"/>
      <c r="B1566" s="163" t="s">
        <v>1931</v>
      </c>
      <c r="C1566" s="53" t="s">
        <v>1935</v>
      </c>
      <c r="D1566" s="54">
        <v>100000</v>
      </c>
      <c r="E1566" s="54">
        <v>94339.62</v>
      </c>
      <c r="F1566" s="59">
        <v>5660.38</v>
      </c>
      <c r="G1566" s="56">
        <f t="shared" si="205"/>
        <v>6.0000029680000802E-2</v>
      </c>
      <c r="H1566" s="57">
        <v>44076</v>
      </c>
      <c r="I1566" s="57">
        <v>44077</v>
      </c>
      <c r="J1566" s="45" t="s">
        <v>16</v>
      </c>
      <c r="K1566" s="60" t="s">
        <v>1863</v>
      </c>
      <c r="L1566" s="60" t="s">
        <v>1864</v>
      </c>
      <c r="M1566" s="62">
        <f t="shared" ca="1" si="202"/>
        <v>152</v>
      </c>
    </row>
    <row r="1567" spans="1:13" ht="17.25" hidden="1">
      <c r="A1567" s="51"/>
      <c r="B1567" s="163" t="s">
        <v>1931</v>
      </c>
      <c r="C1567" s="53" t="s">
        <v>1936</v>
      </c>
      <c r="D1567" s="54">
        <v>100000</v>
      </c>
      <c r="E1567" s="54">
        <v>94339.62</v>
      </c>
      <c r="F1567" s="59">
        <v>5660.38</v>
      </c>
      <c r="G1567" s="56">
        <f t="shared" si="205"/>
        <v>6.0000029680000802E-2</v>
      </c>
      <c r="H1567" s="57">
        <v>44076</v>
      </c>
      <c r="I1567" s="57">
        <v>44077</v>
      </c>
      <c r="J1567" s="45" t="s">
        <v>16</v>
      </c>
      <c r="K1567" s="60" t="s">
        <v>1863</v>
      </c>
      <c r="L1567" s="60" t="s">
        <v>1864</v>
      </c>
      <c r="M1567" s="62">
        <f t="shared" ca="1" si="202"/>
        <v>152</v>
      </c>
    </row>
    <row r="1568" spans="1:13" ht="17.25">
      <c r="A1568" s="51"/>
      <c r="B1568" s="145" t="s">
        <v>1881</v>
      </c>
      <c r="C1568" s="146" t="s">
        <v>1937</v>
      </c>
      <c r="D1568" s="147">
        <v>87220</v>
      </c>
      <c r="E1568" s="147">
        <v>82283.02</v>
      </c>
      <c r="F1568" s="147">
        <v>4936.9799999999996</v>
      </c>
      <c r="G1568" s="148">
        <f t="shared" si="205"/>
        <v>5.9999985416189103E-2</v>
      </c>
      <c r="H1568" s="149">
        <v>44081</v>
      </c>
      <c r="I1568" s="149">
        <v>44083</v>
      </c>
      <c r="J1568" s="161" t="s">
        <v>1938</v>
      </c>
      <c r="K1568" s="60"/>
      <c r="L1568" s="60"/>
      <c r="M1568" s="62">
        <f t="shared" ca="1" si="202"/>
        <v>147</v>
      </c>
    </row>
    <row r="1569" spans="1:13" ht="17.25">
      <c r="A1569" s="51"/>
      <c r="B1569" s="145" t="s">
        <v>1881</v>
      </c>
      <c r="C1569" s="146" t="s">
        <v>1939</v>
      </c>
      <c r="D1569" s="147">
        <v>87220</v>
      </c>
      <c r="E1569" s="147">
        <v>82283.02</v>
      </c>
      <c r="F1569" s="147">
        <v>4936.9799999999996</v>
      </c>
      <c r="G1569" s="148">
        <f t="shared" si="205"/>
        <v>5.9999985416189103E-2</v>
      </c>
      <c r="H1569" s="149">
        <v>44081</v>
      </c>
      <c r="I1569" s="149">
        <v>44083</v>
      </c>
      <c r="J1569" s="161" t="s">
        <v>1938</v>
      </c>
      <c r="K1569" s="60"/>
      <c r="L1569" s="60"/>
      <c r="M1569" s="62">
        <f t="shared" ca="1" si="202"/>
        <v>147</v>
      </c>
    </row>
    <row r="1570" spans="1:13" ht="17.25" hidden="1">
      <c r="A1570" s="51"/>
      <c r="B1570" s="163" t="s">
        <v>171</v>
      </c>
      <c r="C1570" s="53" t="s">
        <v>1940</v>
      </c>
      <c r="D1570" s="54">
        <v>2046.56</v>
      </c>
      <c r="E1570" s="54">
        <v>1930.72</v>
      </c>
      <c r="F1570" s="59">
        <v>115.84</v>
      </c>
      <c r="G1570" s="56">
        <f t="shared" si="205"/>
        <v>5.99983425872214E-2</v>
      </c>
      <c r="H1570" s="57">
        <v>44082</v>
      </c>
      <c r="I1570" s="57">
        <v>44088</v>
      </c>
      <c r="J1570" s="45" t="s">
        <v>16</v>
      </c>
      <c r="K1570" s="60" t="s">
        <v>1906</v>
      </c>
      <c r="L1570" s="60" t="s">
        <v>1907</v>
      </c>
      <c r="M1570" s="62">
        <f t="shared" ca="1" si="202"/>
        <v>146</v>
      </c>
    </row>
    <row r="1571" spans="1:13" ht="17.25">
      <c r="A1571" s="51"/>
      <c r="B1571" s="145" t="s">
        <v>1899</v>
      </c>
      <c r="C1571" s="146" t="s">
        <v>1941</v>
      </c>
      <c r="D1571" s="147">
        <v>100000</v>
      </c>
      <c r="E1571" s="147">
        <v>97087.38</v>
      </c>
      <c r="F1571" s="147">
        <v>2912.62</v>
      </c>
      <c r="G1571" s="148">
        <f t="shared" si="205"/>
        <v>2.99999855800002E-2</v>
      </c>
      <c r="H1571" s="149">
        <v>44081</v>
      </c>
      <c r="I1571" s="149">
        <v>44088</v>
      </c>
      <c r="J1571" s="161" t="s">
        <v>1942</v>
      </c>
      <c r="K1571" s="60"/>
      <c r="L1571" s="60"/>
      <c r="M1571" s="62">
        <f t="shared" ca="1" si="202"/>
        <v>147</v>
      </c>
    </row>
    <row r="1572" spans="1:13" ht="17.25">
      <c r="A1572" s="51"/>
      <c r="B1572" s="145" t="s">
        <v>1899</v>
      </c>
      <c r="C1572" s="146" t="s">
        <v>1943</v>
      </c>
      <c r="D1572" s="147">
        <v>100000</v>
      </c>
      <c r="E1572" s="147">
        <v>97087.38</v>
      </c>
      <c r="F1572" s="147">
        <v>2912.62</v>
      </c>
      <c r="G1572" s="148">
        <f t="shared" si="205"/>
        <v>2.99999855800002E-2</v>
      </c>
      <c r="H1572" s="149">
        <v>44081</v>
      </c>
      <c r="I1572" s="149">
        <v>44088</v>
      </c>
      <c r="J1572" s="161" t="s">
        <v>1942</v>
      </c>
      <c r="K1572" s="60"/>
      <c r="L1572" s="60"/>
      <c r="M1572" s="62">
        <f t="shared" ca="1" si="202"/>
        <v>147</v>
      </c>
    </row>
    <row r="1573" spans="1:13" ht="17.25">
      <c r="A1573" s="51"/>
      <c r="B1573" s="145" t="s">
        <v>1899</v>
      </c>
      <c r="C1573" s="146" t="s">
        <v>1944</v>
      </c>
      <c r="D1573" s="147">
        <v>27700</v>
      </c>
      <c r="E1573" s="147">
        <v>26893.200000000001</v>
      </c>
      <c r="F1573" s="147">
        <v>806.8</v>
      </c>
      <c r="G1573" s="148">
        <f t="shared" si="205"/>
        <v>3.0000148736483601E-2</v>
      </c>
      <c r="H1573" s="149">
        <v>44081</v>
      </c>
      <c r="I1573" s="149">
        <v>44088</v>
      </c>
      <c r="J1573" s="161" t="s">
        <v>1942</v>
      </c>
      <c r="K1573" s="60"/>
      <c r="L1573" s="60"/>
      <c r="M1573" s="62">
        <f t="shared" ca="1" si="202"/>
        <v>147</v>
      </c>
    </row>
    <row r="1574" spans="1:13" ht="17.25">
      <c r="A1574" s="51"/>
      <c r="B1574" s="163" t="s">
        <v>1697</v>
      </c>
      <c r="C1574" s="53" t="s">
        <v>1945</v>
      </c>
      <c r="D1574" s="54">
        <v>100000</v>
      </c>
      <c r="E1574" s="54">
        <v>91743.12</v>
      </c>
      <c r="F1574" s="54">
        <v>8256.8799999999992</v>
      </c>
      <c r="G1574" s="56">
        <f t="shared" si="205"/>
        <v>8.9999991280000094E-2</v>
      </c>
      <c r="H1574" s="57">
        <v>44084</v>
      </c>
      <c r="I1574" s="57">
        <v>44090</v>
      </c>
      <c r="J1574" s="45"/>
      <c r="K1574" s="60"/>
      <c r="L1574" s="60"/>
      <c r="M1574" s="62">
        <f t="shared" ca="1" si="202"/>
        <v>144</v>
      </c>
    </row>
    <row r="1575" spans="1:13" ht="17.25">
      <c r="A1575" s="51"/>
      <c r="B1575" s="163" t="s">
        <v>1697</v>
      </c>
      <c r="C1575" s="53" t="s">
        <v>1946</v>
      </c>
      <c r="D1575" s="54">
        <v>100000</v>
      </c>
      <c r="E1575" s="54">
        <v>91743.12</v>
      </c>
      <c r="F1575" s="54">
        <v>8256.8799999999992</v>
      </c>
      <c r="G1575" s="56">
        <f t="shared" si="205"/>
        <v>8.9999991280000094E-2</v>
      </c>
      <c r="H1575" s="57">
        <v>44084</v>
      </c>
      <c r="I1575" s="57">
        <v>44090</v>
      </c>
      <c r="J1575" s="45"/>
      <c r="K1575" s="60"/>
      <c r="L1575" s="60"/>
      <c r="M1575" s="62">
        <f t="shared" ca="1" si="202"/>
        <v>144</v>
      </c>
    </row>
    <row r="1576" spans="1:13" ht="17.25">
      <c r="A1576" s="51"/>
      <c r="B1576" s="163" t="s">
        <v>1697</v>
      </c>
      <c r="C1576" s="53" t="s">
        <v>1947</v>
      </c>
      <c r="D1576" s="54">
        <v>100000</v>
      </c>
      <c r="E1576" s="54">
        <v>91743.12</v>
      </c>
      <c r="F1576" s="54">
        <v>8256.8799999999992</v>
      </c>
      <c r="G1576" s="56">
        <f t="shared" si="205"/>
        <v>8.9999991280000094E-2</v>
      </c>
      <c r="H1576" s="57">
        <v>44084</v>
      </c>
      <c r="I1576" s="57">
        <v>44090</v>
      </c>
      <c r="J1576" s="45"/>
      <c r="K1576" s="60"/>
      <c r="L1576" s="60"/>
      <c r="M1576" s="62">
        <f t="shared" ca="1" si="202"/>
        <v>144</v>
      </c>
    </row>
    <row r="1577" spans="1:13" ht="17.25">
      <c r="A1577" s="51"/>
      <c r="B1577" s="163" t="s">
        <v>1697</v>
      </c>
      <c r="C1577" s="53" t="s">
        <v>1948</v>
      </c>
      <c r="D1577" s="54">
        <v>100000</v>
      </c>
      <c r="E1577" s="54">
        <v>91743.12</v>
      </c>
      <c r="F1577" s="54">
        <v>8256.8799999999992</v>
      </c>
      <c r="G1577" s="56">
        <f t="shared" si="205"/>
        <v>8.9999991280000094E-2</v>
      </c>
      <c r="H1577" s="57">
        <v>44084</v>
      </c>
      <c r="I1577" s="57">
        <v>44090</v>
      </c>
      <c r="J1577" s="45"/>
      <c r="K1577" s="60"/>
      <c r="L1577" s="60"/>
      <c r="M1577" s="62">
        <f t="shared" ca="1" si="202"/>
        <v>144</v>
      </c>
    </row>
    <row r="1578" spans="1:13" ht="17.25">
      <c r="A1578" s="51"/>
      <c r="B1578" s="163" t="s">
        <v>1697</v>
      </c>
      <c r="C1578" s="53" t="s">
        <v>1949</v>
      </c>
      <c r="D1578" s="54">
        <v>100000</v>
      </c>
      <c r="E1578" s="54">
        <v>91743.12</v>
      </c>
      <c r="F1578" s="54">
        <v>8256.8799999999992</v>
      </c>
      <c r="G1578" s="56">
        <f t="shared" si="205"/>
        <v>8.9999991280000094E-2</v>
      </c>
      <c r="H1578" s="57">
        <v>44084</v>
      </c>
      <c r="I1578" s="57">
        <v>44090</v>
      </c>
      <c r="J1578" s="45"/>
      <c r="K1578" s="60"/>
      <c r="L1578" s="60"/>
      <c r="M1578" s="62">
        <f t="shared" ca="1" si="202"/>
        <v>144</v>
      </c>
    </row>
    <row r="1579" spans="1:13" ht="17.25">
      <c r="A1579" s="51"/>
      <c r="B1579" s="163" t="s">
        <v>1697</v>
      </c>
      <c r="C1579" s="53" t="s">
        <v>1950</v>
      </c>
      <c r="D1579" s="54">
        <v>100000</v>
      </c>
      <c r="E1579" s="54">
        <v>91743.12</v>
      </c>
      <c r="F1579" s="54">
        <v>8256.8799999999992</v>
      </c>
      <c r="G1579" s="56">
        <f t="shared" si="205"/>
        <v>8.9999991280000094E-2</v>
      </c>
      <c r="H1579" s="57">
        <v>44084</v>
      </c>
      <c r="I1579" s="57">
        <v>44090</v>
      </c>
      <c r="J1579" s="45"/>
      <c r="K1579" s="60"/>
      <c r="L1579" s="60"/>
      <c r="M1579" s="62">
        <f t="shared" ca="1" si="202"/>
        <v>144</v>
      </c>
    </row>
    <row r="1580" spans="1:13" ht="17.25">
      <c r="A1580" s="51"/>
      <c r="B1580" s="163" t="s">
        <v>1697</v>
      </c>
      <c r="C1580" s="53" t="s">
        <v>1951</v>
      </c>
      <c r="D1580" s="54">
        <v>100000</v>
      </c>
      <c r="E1580" s="54">
        <v>91743.12</v>
      </c>
      <c r="F1580" s="54">
        <v>8256.8799999999992</v>
      </c>
      <c r="G1580" s="56">
        <f t="shared" si="205"/>
        <v>8.9999991280000094E-2</v>
      </c>
      <c r="H1580" s="57">
        <v>44084</v>
      </c>
      <c r="I1580" s="57">
        <v>44090</v>
      </c>
      <c r="J1580" s="45"/>
      <c r="K1580" s="60"/>
      <c r="L1580" s="60"/>
      <c r="M1580" s="62">
        <f t="shared" ca="1" si="202"/>
        <v>144</v>
      </c>
    </row>
    <row r="1581" spans="1:13" ht="17.25">
      <c r="A1581" s="51"/>
      <c r="B1581" s="163" t="s">
        <v>1697</v>
      </c>
      <c r="C1581" s="53" t="s">
        <v>1952</v>
      </c>
      <c r="D1581" s="54">
        <v>100000</v>
      </c>
      <c r="E1581" s="54">
        <v>91743.12</v>
      </c>
      <c r="F1581" s="54">
        <v>8256.8799999999992</v>
      </c>
      <c r="G1581" s="56">
        <f t="shared" si="205"/>
        <v>8.9999991280000094E-2</v>
      </c>
      <c r="H1581" s="57">
        <v>44084</v>
      </c>
      <c r="I1581" s="57">
        <v>44090</v>
      </c>
      <c r="J1581" s="45"/>
      <c r="K1581" s="60"/>
      <c r="L1581" s="60"/>
      <c r="M1581" s="62">
        <f t="shared" ca="1" si="202"/>
        <v>144</v>
      </c>
    </row>
    <row r="1582" spans="1:13" ht="17.25">
      <c r="A1582" s="51"/>
      <c r="B1582" s="163" t="s">
        <v>1697</v>
      </c>
      <c r="C1582" s="53" t="s">
        <v>1953</v>
      </c>
      <c r="D1582" s="54">
        <v>100000</v>
      </c>
      <c r="E1582" s="54">
        <v>91743.12</v>
      </c>
      <c r="F1582" s="54">
        <v>8256.8799999999992</v>
      </c>
      <c r="G1582" s="56">
        <f t="shared" si="205"/>
        <v>8.9999991280000094E-2</v>
      </c>
      <c r="H1582" s="57">
        <v>44084</v>
      </c>
      <c r="I1582" s="57">
        <v>44090</v>
      </c>
      <c r="J1582" s="45"/>
      <c r="K1582" s="60"/>
      <c r="L1582" s="60"/>
      <c r="M1582" s="62">
        <f t="shared" ca="1" si="202"/>
        <v>144</v>
      </c>
    </row>
    <row r="1583" spans="1:13" ht="17.25">
      <c r="A1583" s="51"/>
      <c r="B1583" s="163" t="s">
        <v>1697</v>
      </c>
      <c r="C1583" s="53" t="s">
        <v>1954</v>
      </c>
      <c r="D1583" s="54">
        <v>30374.95</v>
      </c>
      <c r="E1583" s="54">
        <v>27866.93</v>
      </c>
      <c r="F1583" s="54">
        <v>2508.02</v>
      </c>
      <c r="G1583" s="56">
        <f t="shared" si="205"/>
        <v>8.9999867226135094E-2</v>
      </c>
      <c r="H1583" s="57">
        <v>44084</v>
      </c>
      <c r="I1583" s="57">
        <v>44090</v>
      </c>
      <c r="J1583" s="45"/>
      <c r="K1583" s="60"/>
      <c r="L1583" s="60"/>
      <c r="M1583" s="62">
        <f t="shared" ca="1" si="202"/>
        <v>144</v>
      </c>
    </row>
    <row r="1584" spans="1:13" ht="17.25" hidden="1">
      <c r="A1584" s="51"/>
      <c r="B1584" s="163" t="s">
        <v>803</v>
      </c>
      <c r="C1584" s="53" t="s">
        <v>1955</v>
      </c>
      <c r="D1584" s="54">
        <v>1469.5</v>
      </c>
      <c r="E1584" s="54">
        <v>1454.95</v>
      </c>
      <c r="F1584" s="59">
        <v>14.55</v>
      </c>
      <c r="G1584" s="56">
        <f t="shared" si="205"/>
        <v>1.0000343654421101E-2</v>
      </c>
      <c r="H1584" s="57">
        <v>44088</v>
      </c>
      <c r="I1584" s="57">
        <v>44092</v>
      </c>
      <c r="J1584" s="45" t="s">
        <v>16</v>
      </c>
      <c r="K1584" s="60" t="s">
        <v>1906</v>
      </c>
      <c r="L1584" s="60" t="s">
        <v>1907</v>
      </c>
      <c r="M1584" s="62">
        <f t="shared" ca="1" si="202"/>
        <v>140</v>
      </c>
    </row>
    <row r="1585" spans="1:13" ht="17.25" hidden="1">
      <c r="A1585" s="51"/>
      <c r="B1585" s="163" t="s">
        <v>1625</v>
      </c>
      <c r="C1585" s="53" t="s">
        <v>1956</v>
      </c>
      <c r="D1585" s="54">
        <v>369</v>
      </c>
      <c r="E1585" s="54">
        <v>348.11</v>
      </c>
      <c r="F1585" s="59">
        <v>20.89</v>
      </c>
      <c r="G1585" s="56">
        <f t="shared" si="205"/>
        <v>6.0009767027663703E-2</v>
      </c>
      <c r="H1585" s="57">
        <v>44097</v>
      </c>
      <c r="I1585" s="57">
        <v>44098</v>
      </c>
      <c r="J1585" s="45" t="s">
        <v>16</v>
      </c>
      <c r="K1585" s="60" t="s">
        <v>1906</v>
      </c>
      <c r="L1585" s="60" t="s">
        <v>1907</v>
      </c>
      <c r="M1585" s="62">
        <f t="shared" ca="1" si="202"/>
        <v>131</v>
      </c>
    </row>
    <row r="1586" spans="1:13" ht="17.25" hidden="1">
      <c r="A1586" s="51"/>
      <c r="B1586" s="163" t="s">
        <v>800</v>
      </c>
      <c r="C1586" s="53" t="s">
        <v>1957</v>
      </c>
      <c r="D1586" s="54">
        <v>8737.9</v>
      </c>
      <c r="E1586" s="54">
        <v>8216.35</v>
      </c>
      <c r="F1586" s="59">
        <v>521.54999999999995</v>
      </c>
      <c r="G1586" s="56">
        <f t="shared" si="205"/>
        <v>6.3477091409202394E-2</v>
      </c>
      <c r="H1586" s="57">
        <v>44101</v>
      </c>
      <c r="I1586" s="57">
        <v>44102</v>
      </c>
      <c r="J1586" s="45" t="s">
        <v>16</v>
      </c>
      <c r="K1586" s="60" t="s">
        <v>1863</v>
      </c>
      <c r="L1586" s="60" t="s">
        <v>1864</v>
      </c>
      <c r="M1586" s="62">
        <f t="shared" ca="1" si="202"/>
        <v>127</v>
      </c>
    </row>
    <row r="1587" spans="1:13" ht="17.25" hidden="1">
      <c r="A1587" s="51"/>
      <c r="B1587" s="163" t="s">
        <v>800</v>
      </c>
      <c r="C1587" s="53" t="s">
        <v>1958</v>
      </c>
      <c r="D1587" s="54">
        <v>3139.1</v>
      </c>
      <c r="E1587" s="54">
        <v>2907.58</v>
      </c>
      <c r="F1587" s="59">
        <v>231.52</v>
      </c>
      <c r="G1587" s="56">
        <f t="shared" si="205"/>
        <v>7.9626355938615598E-2</v>
      </c>
      <c r="H1587" s="57">
        <v>44101</v>
      </c>
      <c r="I1587" s="57">
        <v>44102</v>
      </c>
      <c r="J1587" s="45" t="s">
        <v>16</v>
      </c>
      <c r="K1587" s="60" t="s">
        <v>1863</v>
      </c>
      <c r="L1587" s="60" t="s">
        <v>1864</v>
      </c>
      <c r="M1587" s="62">
        <f t="shared" ca="1" si="202"/>
        <v>127</v>
      </c>
    </row>
    <row r="1588" spans="1:13" ht="17.25" hidden="1">
      <c r="A1588" s="51"/>
      <c r="B1588" s="163" t="s">
        <v>800</v>
      </c>
      <c r="C1588" s="53" t="s">
        <v>1959</v>
      </c>
      <c r="D1588" s="54">
        <v>11043.2</v>
      </c>
      <c r="E1588" s="54">
        <v>10416.9</v>
      </c>
      <c r="F1588" s="59">
        <v>626.29999999999995</v>
      </c>
      <c r="G1588" s="56">
        <f t="shared" si="205"/>
        <v>6.0123453234647503E-2</v>
      </c>
      <c r="H1588" s="57">
        <v>44102</v>
      </c>
      <c r="I1588" s="57">
        <v>44102</v>
      </c>
      <c r="J1588" s="45" t="s">
        <v>16</v>
      </c>
      <c r="K1588" s="60" t="s">
        <v>1863</v>
      </c>
      <c r="L1588" s="60" t="s">
        <v>1864</v>
      </c>
      <c r="M1588" s="62">
        <f t="shared" ca="1" si="202"/>
        <v>126</v>
      </c>
    </row>
    <row r="1589" spans="1:13" ht="17.25" hidden="1">
      <c r="A1589" s="51"/>
      <c r="B1589" s="163" t="s">
        <v>707</v>
      </c>
      <c r="C1589" s="53" t="s">
        <v>1960</v>
      </c>
      <c r="D1589" s="54">
        <v>1200000</v>
      </c>
      <c r="E1589" s="54">
        <v>1132075.47</v>
      </c>
      <c r="F1589" s="59">
        <v>67924.53</v>
      </c>
      <c r="G1589" s="56">
        <f t="shared" si="205"/>
        <v>6.0000001589999997E-2</v>
      </c>
      <c r="H1589" s="57">
        <v>44102</v>
      </c>
      <c r="I1589" s="57">
        <v>44104</v>
      </c>
      <c r="J1589" s="45" t="s">
        <v>16</v>
      </c>
      <c r="K1589" s="60" t="s">
        <v>1863</v>
      </c>
      <c r="L1589" s="60" t="s">
        <v>1864</v>
      </c>
      <c r="M1589" s="62">
        <f t="shared" ca="1" si="202"/>
        <v>126</v>
      </c>
    </row>
    <row r="1590" spans="1:13" ht="17.25">
      <c r="A1590" s="51"/>
      <c r="B1590" s="163" t="s">
        <v>1344</v>
      </c>
      <c r="C1590" s="53" t="s">
        <v>1961</v>
      </c>
      <c r="D1590" s="54">
        <v>103848.15</v>
      </c>
      <c r="E1590" s="54">
        <v>91901.02</v>
      </c>
      <c r="F1590" s="54">
        <v>11947.13</v>
      </c>
      <c r="G1590" s="56">
        <f t="shared" si="205"/>
        <v>0.12999997170869301</v>
      </c>
      <c r="H1590" s="57">
        <v>44102</v>
      </c>
      <c r="I1590" s="57">
        <v>44113</v>
      </c>
      <c r="J1590" s="45"/>
      <c r="K1590" s="60"/>
      <c r="L1590" s="60"/>
      <c r="M1590" s="62">
        <f t="shared" ca="1" si="202"/>
        <v>126</v>
      </c>
    </row>
    <row r="1591" spans="1:13" ht="17.25">
      <c r="A1591" s="51"/>
      <c r="B1591" s="163" t="s">
        <v>1344</v>
      </c>
      <c r="C1591" s="53" t="s">
        <v>1962</v>
      </c>
      <c r="D1591" s="54">
        <v>103848.15</v>
      </c>
      <c r="E1591" s="54">
        <v>91901.02</v>
      </c>
      <c r="F1591" s="54">
        <v>11947.13</v>
      </c>
      <c r="G1591" s="56">
        <f t="shared" si="205"/>
        <v>0.12999997170869301</v>
      </c>
      <c r="H1591" s="57">
        <v>44102</v>
      </c>
      <c r="I1591" s="57">
        <v>44113</v>
      </c>
      <c r="J1591" s="45"/>
      <c r="K1591" s="60"/>
      <c r="L1591" s="60"/>
      <c r="M1591" s="62">
        <f t="shared" ca="1" si="202"/>
        <v>126</v>
      </c>
    </row>
    <row r="1592" spans="1:13" ht="17.25">
      <c r="A1592" s="51"/>
      <c r="B1592" s="163" t="s">
        <v>1344</v>
      </c>
      <c r="C1592" s="53" t="s">
        <v>1963</v>
      </c>
      <c r="D1592" s="54">
        <v>103848.15</v>
      </c>
      <c r="E1592" s="54">
        <v>91901.02</v>
      </c>
      <c r="F1592" s="54">
        <v>11947.13</v>
      </c>
      <c r="G1592" s="56">
        <f t="shared" si="205"/>
        <v>0.12999997170869301</v>
      </c>
      <c r="H1592" s="57">
        <v>44102</v>
      </c>
      <c r="I1592" s="57">
        <v>44113</v>
      </c>
      <c r="J1592" s="45"/>
      <c r="K1592" s="60"/>
      <c r="L1592" s="60"/>
      <c r="M1592" s="62">
        <f t="shared" ca="1" si="202"/>
        <v>126</v>
      </c>
    </row>
    <row r="1593" spans="1:13" ht="17.25">
      <c r="A1593" s="51"/>
      <c r="B1593" s="163" t="s">
        <v>1344</v>
      </c>
      <c r="C1593" s="53" t="s">
        <v>1964</v>
      </c>
      <c r="D1593" s="54">
        <v>103848.15</v>
      </c>
      <c r="E1593" s="54">
        <v>91901.02</v>
      </c>
      <c r="F1593" s="54">
        <v>11947.13</v>
      </c>
      <c r="G1593" s="56">
        <f t="shared" si="205"/>
        <v>0.12999997170869301</v>
      </c>
      <c r="H1593" s="57">
        <v>44102</v>
      </c>
      <c r="I1593" s="57">
        <v>44113</v>
      </c>
      <c r="J1593" s="45"/>
      <c r="K1593" s="60"/>
      <c r="L1593" s="60"/>
      <c r="M1593" s="62">
        <f t="shared" ca="1" si="202"/>
        <v>126</v>
      </c>
    </row>
    <row r="1594" spans="1:13" ht="17.25">
      <c r="A1594" s="51"/>
      <c r="B1594" s="163" t="s">
        <v>1344</v>
      </c>
      <c r="C1594" s="53" t="s">
        <v>1965</v>
      </c>
      <c r="D1594" s="54">
        <v>103848.15</v>
      </c>
      <c r="E1594" s="54">
        <v>91901.02</v>
      </c>
      <c r="F1594" s="54">
        <v>11947.13</v>
      </c>
      <c r="G1594" s="56">
        <f t="shared" si="205"/>
        <v>0.12999997170869301</v>
      </c>
      <c r="H1594" s="57">
        <v>44102</v>
      </c>
      <c r="I1594" s="57">
        <v>44113</v>
      </c>
      <c r="J1594" s="45"/>
      <c r="K1594" s="60"/>
      <c r="L1594" s="60"/>
      <c r="M1594" s="62">
        <f t="shared" ca="1" si="202"/>
        <v>126</v>
      </c>
    </row>
    <row r="1595" spans="1:13" ht="17.25">
      <c r="A1595" s="51"/>
      <c r="B1595" s="163" t="s">
        <v>1344</v>
      </c>
      <c r="C1595" s="53" t="s">
        <v>1966</v>
      </c>
      <c r="D1595" s="54">
        <v>103848.15</v>
      </c>
      <c r="E1595" s="54">
        <v>91901.02</v>
      </c>
      <c r="F1595" s="54">
        <v>11947.13</v>
      </c>
      <c r="G1595" s="56">
        <f t="shared" si="205"/>
        <v>0.12999997170869301</v>
      </c>
      <c r="H1595" s="57">
        <v>44102</v>
      </c>
      <c r="I1595" s="57">
        <v>44113</v>
      </c>
      <c r="J1595" s="45"/>
      <c r="K1595" s="60"/>
      <c r="L1595" s="60"/>
      <c r="M1595" s="62">
        <f t="shared" ca="1" si="202"/>
        <v>126</v>
      </c>
    </row>
    <row r="1596" spans="1:13" ht="17.25">
      <c r="A1596" s="51"/>
      <c r="B1596" s="163" t="s">
        <v>1344</v>
      </c>
      <c r="C1596" s="53" t="s">
        <v>1967</v>
      </c>
      <c r="D1596" s="54">
        <v>103848.15</v>
      </c>
      <c r="E1596" s="54">
        <v>91901.02</v>
      </c>
      <c r="F1596" s="54">
        <v>11947.13</v>
      </c>
      <c r="G1596" s="56">
        <f t="shared" si="205"/>
        <v>0.12999997170869301</v>
      </c>
      <c r="H1596" s="57">
        <v>44102</v>
      </c>
      <c r="I1596" s="57">
        <v>44113</v>
      </c>
      <c r="J1596" s="45"/>
      <c r="K1596" s="60"/>
      <c r="L1596" s="60"/>
      <c r="M1596" s="62">
        <f t="shared" ca="1" si="202"/>
        <v>126</v>
      </c>
    </row>
    <row r="1597" spans="1:13" ht="17.25">
      <c r="A1597" s="51"/>
      <c r="B1597" s="163" t="s">
        <v>1344</v>
      </c>
      <c r="C1597" s="53" t="s">
        <v>1968</v>
      </c>
      <c r="D1597" s="54">
        <v>103848.15</v>
      </c>
      <c r="E1597" s="54">
        <v>91901.02</v>
      </c>
      <c r="F1597" s="54">
        <v>11947.13</v>
      </c>
      <c r="G1597" s="56">
        <f t="shared" si="205"/>
        <v>0.12999997170869301</v>
      </c>
      <c r="H1597" s="57">
        <v>44102</v>
      </c>
      <c r="I1597" s="57">
        <v>44113</v>
      </c>
      <c r="J1597" s="45"/>
      <c r="K1597" s="60"/>
      <c r="L1597" s="60"/>
      <c r="M1597" s="62">
        <f t="shared" ca="1" si="202"/>
        <v>126</v>
      </c>
    </row>
    <row r="1598" spans="1:13" ht="17.25">
      <c r="A1598" s="51"/>
      <c r="B1598" s="163" t="s">
        <v>1344</v>
      </c>
      <c r="C1598" s="53" t="s">
        <v>1969</v>
      </c>
      <c r="D1598" s="54">
        <v>103848.15</v>
      </c>
      <c r="E1598" s="54">
        <v>91901.02</v>
      </c>
      <c r="F1598" s="54">
        <v>11947.13</v>
      </c>
      <c r="G1598" s="56">
        <f t="shared" si="205"/>
        <v>0.12999997170869301</v>
      </c>
      <c r="H1598" s="57">
        <v>44102</v>
      </c>
      <c r="I1598" s="57">
        <v>44113</v>
      </c>
      <c r="J1598" s="45"/>
      <c r="K1598" s="60"/>
      <c r="L1598" s="60"/>
      <c r="M1598" s="62">
        <f t="shared" ca="1" si="202"/>
        <v>126</v>
      </c>
    </row>
    <row r="1599" spans="1:13" ht="17.25">
      <c r="A1599" s="51"/>
      <c r="B1599" s="163" t="s">
        <v>1344</v>
      </c>
      <c r="C1599" s="53" t="s">
        <v>1970</v>
      </c>
      <c r="D1599" s="54">
        <v>103848.15</v>
      </c>
      <c r="E1599" s="54">
        <v>91901.02</v>
      </c>
      <c r="F1599" s="54">
        <v>11947.13</v>
      </c>
      <c r="G1599" s="56">
        <f t="shared" si="205"/>
        <v>0.12999997170869301</v>
      </c>
      <c r="H1599" s="57">
        <v>44102</v>
      </c>
      <c r="I1599" s="57">
        <v>44113</v>
      </c>
      <c r="J1599" s="45"/>
      <c r="K1599" s="60"/>
      <c r="L1599" s="60"/>
      <c r="M1599" s="62">
        <f t="shared" ca="1" si="202"/>
        <v>126</v>
      </c>
    </row>
    <row r="1600" spans="1:13" ht="17.25">
      <c r="A1600" s="51"/>
      <c r="B1600" s="163" t="s">
        <v>1344</v>
      </c>
      <c r="C1600" s="53" t="s">
        <v>1971</v>
      </c>
      <c r="D1600" s="54">
        <v>103848.1</v>
      </c>
      <c r="E1600" s="54">
        <v>91900.97</v>
      </c>
      <c r="F1600" s="54">
        <v>11947.13</v>
      </c>
      <c r="G1600" s="56">
        <f t="shared" si="205"/>
        <v>0.13000004243698399</v>
      </c>
      <c r="H1600" s="57">
        <v>44102</v>
      </c>
      <c r="I1600" s="57">
        <v>44113</v>
      </c>
      <c r="J1600" s="45"/>
      <c r="K1600" s="60"/>
      <c r="L1600" s="60"/>
      <c r="M1600" s="62">
        <f t="shared" ca="1" si="202"/>
        <v>126</v>
      </c>
    </row>
    <row r="1601" spans="1:13" ht="17.25">
      <c r="A1601" s="51"/>
      <c r="B1601" s="163" t="s">
        <v>1580</v>
      </c>
      <c r="C1601" s="53" t="s">
        <v>1972</v>
      </c>
      <c r="D1601" s="54">
        <v>100000</v>
      </c>
      <c r="E1601" s="54">
        <v>88495.58</v>
      </c>
      <c r="F1601" s="54">
        <v>11504.42</v>
      </c>
      <c r="G1601" s="56">
        <f t="shared" si="205"/>
        <v>0.129999938980003</v>
      </c>
      <c r="H1601" s="57">
        <v>44088</v>
      </c>
      <c r="I1601" s="57">
        <v>44113</v>
      </c>
      <c r="J1601" s="45"/>
      <c r="K1601" s="60"/>
      <c r="L1601" s="60"/>
      <c r="M1601" s="62">
        <f t="shared" ca="1" si="202"/>
        <v>140</v>
      </c>
    </row>
    <row r="1602" spans="1:13" ht="17.25">
      <c r="A1602" s="51"/>
      <c r="B1602" s="163" t="s">
        <v>1580</v>
      </c>
      <c r="C1602" s="53" t="s">
        <v>1973</v>
      </c>
      <c r="D1602" s="54">
        <v>45701</v>
      </c>
      <c r="E1602" s="54">
        <v>40443.360000000001</v>
      </c>
      <c r="F1602" s="54">
        <v>5257.64</v>
      </c>
      <c r="G1602" s="56">
        <f t="shared" si="205"/>
        <v>0.13000007912300099</v>
      </c>
      <c r="H1602" s="57">
        <v>44088</v>
      </c>
      <c r="I1602" s="57">
        <v>44113</v>
      </c>
      <c r="J1602" s="45"/>
      <c r="K1602" s="60"/>
      <c r="L1602" s="60"/>
      <c r="M1602" s="62">
        <f t="shared" ca="1" si="202"/>
        <v>140</v>
      </c>
    </row>
    <row r="1603" spans="1:13" ht="17.25">
      <c r="A1603" s="51"/>
      <c r="B1603" s="163" t="s">
        <v>1878</v>
      </c>
      <c r="C1603" s="53" t="s">
        <v>1974</v>
      </c>
      <c r="D1603" s="54">
        <v>63800</v>
      </c>
      <c r="E1603" s="54">
        <v>61941.75</v>
      </c>
      <c r="F1603" s="54">
        <v>1858.25</v>
      </c>
      <c r="G1603" s="56">
        <f t="shared" si="205"/>
        <v>2.9999959639500001E-2</v>
      </c>
      <c r="H1603" s="57">
        <v>44114</v>
      </c>
      <c r="I1603" s="57">
        <v>44125</v>
      </c>
      <c r="J1603" s="45"/>
      <c r="K1603" s="60"/>
      <c r="L1603" s="60"/>
      <c r="M1603" s="62">
        <f t="shared" ca="1" si="202"/>
        <v>114</v>
      </c>
    </row>
    <row r="1604" spans="1:13" ht="17.25" hidden="1">
      <c r="A1604" s="51"/>
      <c r="B1604" s="163" t="s">
        <v>1975</v>
      </c>
      <c r="C1604" s="53" t="s">
        <v>1976</v>
      </c>
      <c r="D1604" s="54">
        <v>5000</v>
      </c>
      <c r="E1604" s="54">
        <v>4950.5</v>
      </c>
      <c r="F1604" s="59">
        <v>49.5</v>
      </c>
      <c r="G1604" s="56">
        <f t="shared" si="205"/>
        <v>9.9989900010100004E-3</v>
      </c>
      <c r="H1604" s="57">
        <v>44113</v>
      </c>
      <c r="I1604" s="57">
        <v>44130</v>
      </c>
      <c r="J1604" s="45" t="s">
        <v>16</v>
      </c>
      <c r="K1604" s="60" t="s">
        <v>1906</v>
      </c>
      <c r="L1604" s="60" t="s">
        <v>1907</v>
      </c>
      <c r="M1604" s="62">
        <f t="shared" ca="1" si="202"/>
        <v>115</v>
      </c>
    </row>
    <row r="1605" spans="1:13" ht="17.25" hidden="1">
      <c r="A1605" s="51"/>
      <c r="B1605" s="163" t="s">
        <v>1977</v>
      </c>
      <c r="C1605" s="53" t="s">
        <v>1978</v>
      </c>
      <c r="D1605" s="54">
        <v>310</v>
      </c>
      <c r="E1605" s="54">
        <v>306.93</v>
      </c>
      <c r="F1605" s="59">
        <v>3.07</v>
      </c>
      <c r="G1605" s="56">
        <f t="shared" si="205"/>
        <v>1.0002280650311146E-2</v>
      </c>
      <c r="H1605" s="57">
        <v>44092</v>
      </c>
      <c r="I1605" s="57">
        <v>44132</v>
      </c>
      <c r="J1605" s="45" t="s">
        <v>16</v>
      </c>
      <c r="K1605" s="60" t="s">
        <v>1979</v>
      </c>
      <c r="L1605" s="60" t="s">
        <v>1980</v>
      </c>
      <c r="M1605" s="62">
        <f t="shared" ca="1" si="202"/>
        <v>136</v>
      </c>
    </row>
    <row r="1606" spans="1:13" ht="17.25" hidden="1">
      <c r="A1606" s="51"/>
      <c r="B1606" s="163" t="s">
        <v>1977</v>
      </c>
      <c r="C1606" s="53" t="s">
        <v>1981</v>
      </c>
      <c r="D1606" s="54">
        <v>350</v>
      </c>
      <c r="E1606" s="54">
        <v>346.53</v>
      </c>
      <c r="F1606" s="59">
        <v>3.47</v>
      </c>
      <c r="G1606" s="56">
        <f t="shared" si="205"/>
        <v>1.00135630392751E-2</v>
      </c>
      <c r="H1606" s="57">
        <v>44120</v>
      </c>
      <c r="I1606" s="57">
        <v>44132</v>
      </c>
      <c r="J1606" s="45" t="s">
        <v>16</v>
      </c>
      <c r="K1606" s="60" t="s">
        <v>1979</v>
      </c>
      <c r="L1606" s="60" t="s">
        <v>1980</v>
      </c>
      <c r="M1606" s="62">
        <f t="shared" ca="1" si="202"/>
        <v>108</v>
      </c>
    </row>
    <row r="1607" spans="1:13" ht="17.25" hidden="1">
      <c r="A1607" s="51"/>
      <c r="B1607" s="163" t="s">
        <v>1982</v>
      </c>
      <c r="C1607" s="53" t="s">
        <v>1983</v>
      </c>
      <c r="D1607" s="54">
        <v>67476.92</v>
      </c>
      <c r="E1607" s="54">
        <v>63657.47</v>
      </c>
      <c r="F1607" s="59">
        <v>3819.45</v>
      </c>
      <c r="G1607" s="56">
        <f t="shared" si="205"/>
        <v>6.0000028276335826E-2</v>
      </c>
      <c r="H1607" s="57">
        <v>44124</v>
      </c>
      <c r="I1607" s="57">
        <v>44134</v>
      </c>
      <c r="J1607" s="45" t="s">
        <v>16</v>
      </c>
      <c r="K1607" s="60" t="s">
        <v>1979</v>
      </c>
      <c r="L1607" s="60" t="s">
        <v>1980</v>
      </c>
      <c r="M1607" s="62">
        <f t="shared" ca="1" si="202"/>
        <v>104</v>
      </c>
    </row>
    <row r="1608" spans="1:13" ht="17.25" hidden="1">
      <c r="A1608" s="51"/>
      <c r="B1608" s="163" t="s">
        <v>171</v>
      </c>
      <c r="C1608" s="53" t="s">
        <v>1984</v>
      </c>
      <c r="D1608" s="54">
        <v>1017</v>
      </c>
      <c r="E1608" s="54">
        <v>959.43</v>
      </c>
      <c r="F1608" s="59">
        <v>57.57</v>
      </c>
      <c r="G1608" s="56">
        <f t="shared" si="205"/>
        <v>6.0004377599199528E-2</v>
      </c>
      <c r="H1608" s="57">
        <v>44138</v>
      </c>
      <c r="I1608" s="57">
        <v>44141</v>
      </c>
      <c r="J1608" s="45" t="s">
        <v>16</v>
      </c>
      <c r="K1608" s="60" t="s">
        <v>1979</v>
      </c>
      <c r="L1608" s="60" t="s">
        <v>1980</v>
      </c>
      <c r="M1608" s="62">
        <f t="shared" ca="1" si="202"/>
        <v>90</v>
      </c>
    </row>
    <row r="1609" spans="1:13" ht="17.25" hidden="1">
      <c r="A1609" s="51"/>
      <c r="B1609" s="163" t="s">
        <v>1985</v>
      </c>
      <c r="C1609" s="53" t="s">
        <v>1986</v>
      </c>
      <c r="D1609" s="54">
        <v>9800</v>
      </c>
      <c r="E1609" s="54">
        <v>8672.57</v>
      </c>
      <c r="F1609" s="59">
        <v>1127.43</v>
      </c>
      <c r="G1609" s="56">
        <f t="shared" si="205"/>
        <v>0.129999527245096</v>
      </c>
      <c r="H1609" s="57">
        <v>44137</v>
      </c>
      <c r="I1609" s="57">
        <v>44141</v>
      </c>
      <c r="J1609" s="45" t="s">
        <v>16</v>
      </c>
      <c r="K1609" s="60" t="s">
        <v>1987</v>
      </c>
      <c r="L1609" s="60" t="s">
        <v>1988</v>
      </c>
      <c r="M1609" s="62">
        <f t="shared" ca="1" si="202"/>
        <v>91</v>
      </c>
    </row>
    <row r="1610" spans="1:13" ht="17.25" hidden="1">
      <c r="A1610" s="51"/>
      <c r="B1610" s="163" t="s">
        <v>1989</v>
      </c>
      <c r="C1610" s="53" t="s">
        <v>1990</v>
      </c>
      <c r="D1610" s="54">
        <v>486</v>
      </c>
      <c r="E1610" s="54">
        <v>430.09</v>
      </c>
      <c r="F1610" s="59">
        <v>55.91</v>
      </c>
      <c r="G1610" s="56">
        <f t="shared" si="205"/>
        <v>0.12999604733892905</v>
      </c>
      <c r="H1610" s="57">
        <v>44137</v>
      </c>
      <c r="I1610" s="57">
        <v>44145</v>
      </c>
      <c r="J1610" s="45" t="s">
        <v>16</v>
      </c>
      <c r="K1610" s="60" t="s">
        <v>1979</v>
      </c>
      <c r="L1610" s="60" t="s">
        <v>1980</v>
      </c>
      <c r="M1610" s="62">
        <f t="shared" ca="1" si="202"/>
        <v>91</v>
      </c>
    </row>
    <row r="1611" spans="1:13" ht="17.25">
      <c r="A1611" s="51"/>
      <c r="B1611" s="163" t="s">
        <v>1977</v>
      </c>
      <c r="C1611" s="53" t="s">
        <v>1991</v>
      </c>
      <c r="D1611" s="54">
        <v>350</v>
      </c>
      <c r="E1611" s="54">
        <v>346.53</v>
      </c>
      <c r="F1611" s="54">
        <v>3.47</v>
      </c>
      <c r="G1611" s="56">
        <f t="shared" si="205"/>
        <v>1.00135630392751E-2</v>
      </c>
      <c r="H1611" s="57">
        <v>44139</v>
      </c>
      <c r="I1611" s="57">
        <v>44160</v>
      </c>
      <c r="J1611" s="45"/>
      <c r="K1611" s="60"/>
      <c r="L1611" s="60"/>
      <c r="M1611" s="62">
        <f t="shared" ca="1" si="202"/>
        <v>89</v>
      </c>
    </row>
    <row r="1612" spans="1:13" ht="17.25">
      <c r="A1612" s="51"/>
      <c r="B1612" s="163" t="s">
        <v>1625</v>
      </c>
      <c r="C1612" s="53" t="s">
        <v>1992</v>
      </c>
      <c r="D1612" s="54">
        <v>6816</v>
      </c>
      <c r="E1612" s="54">
        <v>6430.19</v>
      </c>
      <c r="F1612" s="54">
        <v>385.81</v>
      </c>
      <c r="G1612" s="56">
        <f t="shared" si="205"/>
        <v>5.9999782277039997E-2</v>
      </c>
      <c r="H1612" s="57">
        <v>44165</v>
      </c>
      <c r="I1612" s="57">
        <v>44165</v>
      </c>
      <c r="J1612" s="45"/>
      <c r="K1612" s="60"/>
      <c r="L1612" s="60"/>
      <c r="M1612" s="62">
        <f t="shared" ca="1" si="202"/>
        <v>63</v>
      </c>
    </row>
    <row r="1613" spans="1:13" ht="17.25">
      <c r="A1613" s="51"/>
      <c r="B1613" s="163" t="s">
        <v>1625</v>
      </c>
      <c r="C1613" s="53" t="s">
        <v>1993</v>
      </c>
      <c r="D1613" s="54">
        <v>17910</v>
      </c>
      <c r="E1613" s="54">
        <v>16896.23</v>
      </c>
      <c r="F1613" s="54">
        <v>1013.77</v>
      </c>
      <c r="G1613" s="56">
        <f t="shared" si="205"/>
        <v>5.9999775097758501E-2</v>
      </c>
      <c r="H1613" s="57">
        <v>44165</v>
      </c>
      <c r="I1613" s="57">
        <v>44165</v>
      </c>
      <c r="J1613" s="45"/>
      <c r="K1613" s="60"/>
      <c r="L1613" s="60"/>
      <c r="M1613" s="62">
        <f t="shared" ca="1" si="202"/>
        <v>63</v>
      </c>
    </row>
    <row r="1614" spans="1:13" ht="17.25">
      <c r="A1614" s="51"/>
      <c r="B1614" s="163" t="s">
        <v>1975</v>
      </c>
      <c r="C1614" s="53" t="s">
        <v>1994</v>
      </c>
      <c r="D1614" s="54">
        <v>3000</v>
      </c>
      <c r="E1614" s="54">
        <v>2970.3</v>
      </c>
      <c r="F1614" s="54">
        <v>29.7</v>
      </c>
      <c r="G1614" s="56">
        <f t="shared" si="205"/>
        <v>9.9989900010100004E-3</v>
      </c>
      <c r="H1614" s="57">
        <v>44161</v>
      </c>
      <c r="I1614" s="57">
        <v>44175</v>
      </c>
      <c r="J1614" s="45"/>
      <c r="K1614" s="60"/>
      <c r="L1614" s="60"/>
      <c r="M1614" s="62">
        <f t="shared" ca="1" si="202"/>
        <v>67</v>
      </c>
    </row>
    <row r="1615" spans="1:13" ht="17.25">
      <c r="A1615" s="51"/>
      <c r="B1615" s="145" t="s">
        <v>1878</v>
      </c>
      <c r="C1615" s="146" t="s">
        <v>1995</v>
      </c>
      <c r="D1615" s="147">
        <v>249000</v>
      </c>
      <c r="E1615" s="147">
        <v>241747.57</v>
      </c>
      <c r="F1615" s="147">
        <v>7252.43</v>
      </c>
      <c r="G1615" s="148">
        <f t="shared" si="205"/>
        <v>3.0000011995984101E-2</v>
      </c>
      <c r="H1615" s="149">
        <v>44169</v>
      </c>
      <c r="I1615" s="149">
        <v>44175</v>
      </c>
      <c r="J1615" s="161" t="s">
        <v>1996</v>
      </c>
      <c r="K1615" s="60"/>
      <c r="L1615" s="60"/>
      <c r="M1615" s="62">
        <f t="shared" ca="1" si="202"/>
        <v>59</v>
      </c>
    </row>
    <row r="1616" spans="1:13" ht="17.25">
      <c r="A1616" s="51"/>
      <c r="B1616" s="163" t="s">
        <v>1909</v>
      </c>
      <c r="C1616" s="53" t="s">
        <v>1997</v>
      </c>
      <c r="D1616" s="54">
        <v>45000</v>
      </c>
      <c r="E1616" s="54">
        <v>42452.83</v>
      </c>
      <c r="F1616" s="54">
        <v>2547.17</v>
      </c>
      <c r="G1616" s="56">
        <f t="shared" si="205"/>
        <v>6.0000004711111103E-2</v>
      </c>
      <c r="H1616" s="57">
        <v>44132</v>
      </c>
      <c r="I1616" s="57">
        <v>44179</v>
      </c>
      <c r="J1616" s="45"/>
      <c r="K1616" s="60"/>
      <c r="L1616" s="60"/>
      <c r="M1616" s="62">
        <f t="shared" ca="1" si="202"/>
        <v>96</v>
      </c>
    </row>
    <row r="1617" spans="1:13" ht="17.25">
      <c r="A1617" s="51"/>
      <c r="B1617" s="163" t="s">
        <v>1878</v>
      </c>
      <c r="C1617" s="53" t="s">
        <v>1998</v>
      </c>
      <c r="D1617" s="54">
        <v>249000</v>
      </c>
      <c r="E1617" s="54">
        <v>241747.57</v>
      </c>
      <c r="F1617" s="54">
        <v>7252.43</v>
      </c>
      <c r="G1617" s="56">
        <f t="shared" si="205"/>
        <v>3.0000011995984101E-2</v>
      </c>
      <c r="H1617" s="57">
        <v>44180</v>
      </c>
      <c r="I1617" s="57">
        <v>44180</v>
      </c>
      <c r="J1617" s="45"/>
      <c r="K1617" s="60"/>
      <c r="L1617" s="60"/>
      <c r="M1617" s="62">
        <f t="shared" ca="1" si="202"/>
        <v>48</v>
      </c>
    </row>
    <row r="1618" spans="1:13" ht="17.25">
      <c r="A1618" s="51"/>
      <c r="B1618" s="163" t="s">
        <v>1921</v>
      </c>
      <c r="C1618" s="53" t="s">
        <v>1999</v>
      </c>
      <c r="D1618" s="54">
        <v>68713</v>
      </c>
      <c r="E1618" s="54">
        <v>64823.59</v>
      </c>
      <c r="F1618" s="54">
        <v>3889.41</v>
      </c>
      <c r="G1618" s="56">
        <f t="shared" si="205"/>
        <v>5.9999916696992603E-2</v>
      </c>
      <c r="H1618" s="57">
        <v>44176</v>
      </c>
      <c r="I1618" s="57">
        <v>44181</v>
      </c>
      <c r="J1618" s="45"/>
      <c r="K1618" s="60"/>
      <c r="L1618" s="60"/>
      <c r="M1618" s="62">
        <f t="shared" ca="1" si="202"/>
        <v>52</v>
      </c>
    </row>
    <row r="1619" spans="1:13" ht="17.25">
      <c r="A1619" s="51"/>
      <c r="B1619" s="163" t="s">
        <v>2000</v>
      </c>
      <c r="C1619" s="53" t="s">
        <v>2001</v>
      </c>
      <c r="D1619" s="54">
        <v>19291.73</v>
      </c>
      <c r="E1619" s="54">
        <v>18199.75</v>
      </c>
      <c r="F1619" s="54">
        <v>1091.98</v>
      </c>
      <c r="G1619" s="56">
        <f t="shared" si="205"/>
        <v>5.9999725270951501E-2</v>
      </c>
      <c r="H1619" s="57">
        <v>44182</v>
      </c>
      <c r="I1619" s="57">
        <v>44187</v>
      </c>
      <c r="J1619" s="45"/>
      <c r="K1619" s="60"/>
      <c r="L1619" s="60"/>
      <c r="M1619" s="62">
        <f t="shared" ca="1" si="202"/>
        <v>46</v>
      </c>
    </row>
    <row r="1620" spans="1:13" ht="17.25">
      <c r="A1620" s="51"/>
      <c r="B1620" s="163" t="s">
        <v>325</v>
      </c>
      <c r="C1620" s="53" t="s">
        <v>2002</v>
      </c>
      <c r="D1620" s="54">
        <v>2150674.7000000002</v>
      </c>
      <c r="E1620" s="54">
        <v>1973096.06</v>
      </c>
      <c r="F1620" s="54">
        <v>177578.64</v>
      </c>
      <c r="G1620" s="56">
        <f t="shared" si="205"/>
        <v>8.9999997263184403E-2</v>
      </c>
      <c r="H1620" s="57">
        <v>44186</v>
      </c>
      <c r="I1620" s="57">
        <v>44187</v>
      </c>
      <c r="J1620" s="45"/>
      <c r="K1620" s="60"/>
      <c r="L1620" s="60"/>
      <c r="M1620" s="62">
        <f t="shared" ca="1" si="202"/>
        <v>42</v>
      </c>
    </row>
    <row r="1621" spans="1:13" ht="17.25">
      <c r="A1621" s="51"/>
      <c r="B1621" s="163" t="s">
        <v>325</v>
      </c>
      <c r="C1621" s="53" t="s">
        <v>2003</v>
      </c>
      <c r="D1621" s="54">
        <v>2579368.2999999998</v>
      </c>
      <c r="E1621" s="54">
        <v>2366392.94</v>
      </c>
      <c r="F1621" s="54">
        <v>212975.35999999999</v>
      </c>
      <c r="G1621" s="56">
        <f t="shared" si="205"/>
        <v>8.9999998056113195E-2</v>
      </c>
      <c r="H1621" s="57">
        <v>44186</v>
      </c>
      <c r="I1621" s="57">
        <v>44187</v>
      </c>
      <c r="J1621" s="45"/>
      <c r="K1621" s="60"/>
      <c r="L1621" s="60"/>
      <c r="M1621" s="62">
        <f t="shared" ca="1" si="202"/>
        <v>42</v>
      </c>
    </row>
    <row r="1622" spans="1:13" ht="17.25">
      <c r="A1622" s="51"/>
      <c r="B1622" s="163" t="s">
        <v>325</v>
      </c>
      <c r="C1622" s="53" t="s">
        <v>2004</v>
      </c>
      <c r="D1622" s="54">
        <v>2014330.49</v>
      </c>
      <c r="E1622" s="54">
        <v>1848009.62</v>
      </c>
      <c r="F1622" s="54">
        <v>166320.87</v>
      </c>
      <c r="G1622" s="56">
        <f t="shared" si="205"/>
        <v>9.0000002272715401E-2</v>
      </c>
      <c r="H1622" s="57">
        <v>44186</v>
      </c>
      <c r="I1622" s="57">
        <v>44187</v>
      </c>
      <c r="J1622" s="45"/>
      <c r="K1622" s="60"/>
      <c r="L1622" s="60"/>
      <c r="M1622" s="62">
        <f t="shared" ca="1" si="202"/>
        <v>42</v>
      </c>
    </row>
    <row r="1623" spans="1:13" ht="17.25">
      <c r="A1623" s="51"/>
      <c r="B1623" s="163" t="s">
        <v>537</v>
      </c>
      <c r="C1623" s="53" t="s">
        <v>2005</v>
      </c>
      <c r="D1623" s="54">
        <v>30000</v>
      </c>
      <c r="E1623" s="54">
        <v>28301.89</v>
      </c>
      <c r="F1623" s="54">
        <v>1698.11</v>
      </c>
      <c r="G1623" s="56">
        <f t="shared" si="205"/>
        <v>5.9999879866680303E-2</v>
      </c>
      <c r="H1623" s="57">
        <v>43815</v>
      </c>
      <c r="I1623" s="57">
        <v>44189</v>
      </c>
      <c r="J1623" s="45"/>
      <c r="K1623" s="60"/>
      <c r="L1623" s="60"/>
      <c r="M1623" s="62">
        <f t="shared" ca="1" si="202"/>
        <v>413</v>
      </c>
    </row>
    <row r="1624" spans="1:13" ht="17.25">
      <c r="A1624" s="51"/>
      <c r="B1624" s="163" t="s">
        <v>325</v>
      </c>
      <c r="C1624" s="53" t="s">
        <v>2006</v>
      </c>
      <c r="D1624" s="54">
        <v>1423367</v>
      </c>
      <c r="E1624" s="54">
        <v>1305841.28</v>
      </c>
      <c r="F1624" s="54">
        <v>117525.72</v>
      </c>
      <c r="G1624" s="56">
        <f t="shared" si="205"/>
        <v>9.0000003675791307E-2</v>
      </c>
      <c r="H1624" s="57">
        <v>44188</v>
      </c>
      <c r="I1624" s="57">
        <v>44189</v>
      </c>
      <c r="J1624" s="45"/>
      <c r="K1624" s="60"/>
      <c r="L1624" s="60"/>
      <c r="M1624" s="62">
        <f t="shared" ca="1" si="202"/>
        <v>40</v>
      </c>
    </row>
    <row r="1625" spans="1:13" ht="17.25">
      <c r="A1625" s="51"/>
      <c r="B1625" s="163" t="s">
        <v>325</v>
      </c>
      <c r="C1625" s="53" t="s">
        <v>2007</v>
      </c>
      <c r="D1625" s="54">
        <v>10694814.83</v>
      </c>
      <c r="E1625" s="54">
        <v>9811756.7200000007</v>
      </c>
      <c r="F1625" s="54">
        <v>883058.11</v>
      </c>
      <c r="G1625" s="56">
        <f t="shared" si="205"/>
        <v>9.0000000529976407E-2</v>
      </c>
      <c r="H1625" s="57">
        <v>44189</v>
      </c>
      <c r="I1625" s="57">
        <v>44189</v>
      </c>
      <c r="J1625" s="45"/>
      <c r="K1625" s="60"/>
      <c r="L1625" s="60"/>
      <c r="M1625" s="62">
        <f t="shared" ca="1" si="202"/>
        <v>39</v>
      </c>
    </row>
    <row r="1626" spans="1:13" ht="17.25">
      <c r="A1626" s="51"/>
      <c r="B1626" s="163" t="s">
        <v>1886</v>
      </c>
      <c r="C1626" s="53" t="s">
        <v>2008</v>
      </c>
      <c r="D1626" s="54">
        <v>3995</v>
      </c>
      <c r="E1626" s="54">
        <v>3535.4</v>
      </c>
      <c r="F1626" s="54">
        <v>459.6</v>
      </c>
      <c r="G1626" s="56">
        <f t="shared" si="205"/>
        <v>0.129999434293149</v>
      </c>
      <c r="H1626" s="57">
        <v>44173</v>
      </c>
      <c r="I1626" s="57">
        <v>44190</v>
      </c>
      <c r="J1626" s="45"/>
      <c r="K1626" s="60"/>
      <c r="L1626" s="60"/>
      <c r="M1626" s="62">
        <f t="shared" ca="1" si="202"/>
        <v>55</v>
      </c>
    </row>
    <row r="1627" spans="1:13" ht="17.25">
      <c r="A1627" s="51"/>
      <c r="B1627" s="163" t="s">
        <v>193</v>
      </c>
      <c r="C1627" s="53" t="s">
        <v>2009</v>
      </c>
      <c r="D1627" s="54">
        <v>70200</v>
      </c>
      <c r="E1627" s="54">
        <v>66226.42</v>
      </c>
      <c r="F1627" s="54">
        <v>3973.58</v>
      </c>
      <c r="G1627" s="56">
        <f t="shared" si="205"/>
        <v>5.9999921481487299E-2</v>
      </c>
      <c r="H1627" s="57">
        <v>44180</v>
      </c>
      <c r="I1627" s="57">
        <v>44193</v>
      </c>
      <c r="J1627" s="45"/>
      <c r="K1627" s="60"/>
      <c r="L1627" s="60"/>
      <c r="M1627" s="62">
        <f t="shared" ca="1" si="202"/>
        <v>48</v>
      </c>
    </row>
    <row r="1628" spans="1:13" ht="17.25">
      <c r="A1628" s="51"/>
      <c r="B1628" s="163" t="s">
        <v>27</v>
      </c>
      <c r="C1628" s="53" t="s">
        <v>2010</v>
      </c>
      <c r="D1628" s="54">
        <v>121000</v>
      </c>
      <c r="E1628" s="54">
        <v>114150.94</v>
      </c>
      <c r="F1628" s="54">
        <v>6849.06</v>
      </c>
      <c r="G1628" s="56">
        <f t="shared" si="205"/>
        <v>6.0000031537191002E-2</v>
      </c>
      <c r="H1628" s="57">
        <v>43936</v>
      </c>
      <c r="I1628" s="57">
        <v>44193</v>
      </c>
      <c r="J1628" s="45"/>
      <c r="K1628" s="60"/>
      <c r="L1628" s="60"/>
      <c r="M1628" s="62">
        <f t="shared" ca="1" si="202"/>
        <v>292</v>
      </c>
    </row>
    <row r="1629" spans="1:13" ht="17.25">
      <c r="A1629" s="51"/>
      <c r="B1629" s="163" t="s">
        <v>325</v>
      </c>
      <c r="C1629" s="53" t="s">
        <v>2011</v>
      </c>
      <c r="D1629" s="54">
        <v>14951308.050000001</v>
      </c>
      <c r="E1629" s="54">
        <v>13716796.380000001</v>
      </c>
      <c r="F1629" s="54">
        <v>1234511.67</v>
      </c>
      <c r="G1629" s="56">
        <f t="shared" si="205"/>
        <v>8.9999999693805996E-2</v>
      </c>
      <c r="H1629" s="57">
        <v>44188</v>
      </c>
      <c r="I1629" s="57">
        <v>44193</v>
      </c>
      <c r="J1629" s="45"/>
      <c r="K1629" s="60"/>
      <c r="L1629" s="60"/>
      <c r="M1629" s="62">
        <f t="shared" ca="1" si="202"/>
        <v>40</v>
      </c>
    </row>
    <row r="1630" spans="1:13" ht="17.25">
      <c r="A1630" s="51"/>
      <c r="B1630" s="163" t="s">
        <v>537</v>
      </c>
      <c r="C1630" s="53" t="s">
        <v>2012</v>
      </c>
      <c r="D1630" s="54">
        <v>35000</v>
      </c>
      <c r="E1630" s="54">
        <v>33018.870000000003</v>
      </c>
      <c r="F1630" s="54">
        <v>1981.13</v>
      </c>
      <c r="G1630" s="56">
        <f t="shared" si="205"/>
        <v>5.99999333714328E-2</v>
      </c>
      <c r="H1630" s="57">
        <v>44188</v>
      </c>
      <c r="I1630" s="57">
        <v>44195</v>
      </c>
      <c r="J1630" s="45"/>
      <c r="K1630" s="60"/>
      <c r="L1630" s="60"/>
      <c r="M1630" s="62">
        <f t="shared" ca="1" si="202"/>
        <v>40</v>
      </c>
    </row>
    <row r="1631" spans="1:13" ht="17.25">
      <c r="A1631" s="51"/>
      <c r="B1631" s="163" t="s">
        <v>537</v>
      </c>
      <c r="C1631" s="53" t="s">
        <v>2013</v>
      </c>
      <c r="D1631" s="54">
        <v>99000</v>
      </c>
      <c r="E1631" s="54">
        <v>93396.23</v>
      </c>
      <c r="F1631" s="54">
        <v>5603.77</v>
      </c>
      <c r="G1631" s="56">
        <f t="shared" si="205"/>
        <v>5.99999593131329E-2</v>
      </c>
      <c r="H1631" s="57">
        <v>44188</v>
      </c>
      <c r="I1631" s="57">
        <v>44195</v>
      </c>
      <c r="J1631" s="45"/>
      <c r="K1631" s="60"/>
      <c r="L1631" s="60"/>
      <c r="M1631" s="62">
        <f t="shared" ca="1" si="202"/>
        <v>40</v>
      </c>
    </row>
    <row r="1632" spans="1:13" ht="17.25">
      <c r="A1632" s="51"/>
      <c r="B1632" s="163" t="s">
        <v>537</v>
      </c>
      <c r="C1632" s="53" t="s">
        <v>2014</v>
      </c>
      <c r="D1632" s="54">
        <v>245500</v>
      </c>
      <c r="E1632" s="54">
        <v>231603.77</v>
      </c>
      <c r="F1632" s="54">
        <v>13896.23</v>
      </c>
      <c r="G1632" s="56">
        <f t="shared" si="205"/>
        <v>6.0000016407332199E-2</v>
      </c>
      <c r="H1632" s="57">
        <v>44188</v>
      </c>
      <c r="I1632" s="57">
        <v>44195</v>
      </c>
      <c r="J1632" s="45"/>
      <c r="K1632" s="60"/>
      <c r="L1632" s="60"/>
      <c r="M1632" s="62">
        <f t="shared" ca="1" si="202"/>
        <v>40</v>
      </c>
    </row>
    <row r="1633" spans="1:13" ht="17.25">
      <c r="A1633" s="51"/>
      <c r="B1633" s="163" t="s">
        <v>537</v>
      </c>
      <c r="C1633" s="53" t="s">
        <v>2015</v>
      </c>
      <c r="D1633" s="54">
        <v>15000</v>
      </c>
      <c r="E1633" s="54">
        <v>14150.94</v>
      </c>
      <c r="F1633" s="54">
        <v>849.06</v>
      </c>
      <c r="G1633" s="56">
        <f t="shared" si="205"/>
        <v>6.0000254400061001E-2</v>
      </c>
      <c r="H1633" s="57">
        <v>44188</v>
      </c>
      <c r="I1633" s="57">
        <v>44195</v>
      </c>
      <c r="J1633" s="45"/>
      <c r="K1633" s="60"/>
      <c r="L1633" s="60"/>
      <c r="M1633" s="62">
        <f t="shared" ca="1" si="202"/>
        <v>40</v>
      </c>
    </row>
    <row r="1634" spans="1:13" ht="17.25">
      <c r="A1634" s="51"/>
      <c r="B1634" s="163" t="s">
        <v>930</v>
      </c>
      <c r="C1634" s="53" t="s">
        <v>2016</v>
      </c>
      <c r="D1634" s="54">
        <v>34000</v>
      </c>
      <c r="E1634" s="54">
        <v>33009.71</v>
      </c>
      <c r="F1634" s="54">
        <v>990.29</v>
      </c>
      <c r="G1634" s="56">
        <f t="shared" si="205"/>
        <v>2.9999960617648602E-2</v>
      </c>
      <c r="H1634" s="57">
        <v>44187</v>
      </c>
      <c r="I1634" s="57">
        <v>44195</v>
      </c>
      <c r="J1634" s="45"/>
      <c r="K1634" s="60"/>
      <c r="L1634" s="60"/>
      <c r="M1634" s="62">
        <f t="shared" ref="M1634:M1694" ca="1" si="206">DATE(YEAR(NOW()),MONTH(NOW()),DAY(NOW()))-H1634</f>
        <v>41</v>
      </c>
    </row>
    <row r="1635" spans="1:13" ht="17.25" hidden="1">
      <c r="A1635" s="51"/>
      <c r="B1635" s="163" t="s">
        <v>51</v>
      </c>
      <c r="C1635" s="53" t="s">
        <v>2017</v>
      </c>
      <c r="D1635" s="54">
        <v>66098.77</v>
      </c>
      <c r="E1635" s="54">
        <v>58494.49</v>
      </c>
      <c r="F1635" s="59">
        <v>7604.28</v>
      </c>
      <c r="G1635" s="56">
        <f t="shared" si="205"/>
        <v>0.12999993674617899</v>
      </c>
      <c r="H1635" s="57">
        <v>44172</v>
      </c>
      <c r="I1635" s="57">
        <v>44196</v>
      </c>
      <c r="J1635" s="45" t="s">
        <v>16</v>
      </c>
      <c r="K1635" s="60" t="s">
        <v>1979</v>
      </c>
      <c r="L1635" s="60" t="s">
        <v>1980</v>
      </c>
      <c r="M1635" s="62">
        <f t="shared" ca="1" si="206"/>
        <v>56</v>
      </c>
    </row>
    <row r="1636" spans="1:13" ht="17.25" hidden="1">
      <c r="A1636" s="51"/>
      <c r="B1636" s="163" t="s">
        <v>51</v>
      </c>
      <c r="C1636" s="53" t="s">
        <v>2018</v>
      </c>
      <c r="D1636" s="54">
        <v>58127.92</v>
      </c>
      <c r="E1636" s="54">
        <v>51440.639999999999</v>
      </c>
      <c r="F1636" s="59">
        <v>6687.28</v>
      </c>
      <c r="G1636" s="56">
        <f t="shared" si="205"/>
        <v>0.12999993779237584</v>
      </c>
      <c r="H1636" s="57">
        <v>44172</v>
      </c>
      <c r="I1636" s="57">
        <v>44196</v>
      </c>
      <c r="J1636" s="45" t="s">
        <v>16</v>
      </c>
      <c r="K1636" s="60" t="s">
        <v>1979</v>
      </c>
      <c r="L1636" s="60" t="s">
        <v>1980</v>
      </c>
      <c r="M1636" s="62">
        <f t="shared" ca="1" si="206"/>
        <v>56</v>
      </c>
    </row>
    <row r="1637" spans="1:13" ht="17.25" hidden="1">
      <c r="A1637" s="51"/>
      <c r="B1637" s="163" t="s">
        <v>51</v>
      </c>
      <c r="C1637" s="53" t="s">
        <v>2019</v>
      </c>
      <c r="D1637" s="54">
        <v>37071.07</v>
      </c>
      <c r="E1637" s="54">
        <v>32806.26</v>
      </c>
      <c r="F1637" s="59">
        <v>4264.8100000000004</v>
      </c>
      <c r="G1637" s="56">
        <f t="shared" si="205"/>
        <v>0.12999988416844835</v>
      </c>
      <c r="H1637" s="57">
        <v>44172</v>
      </c>
      <c r="I1637" s="57">
        <v>44196</v>
      </c>
      <c r="J1637" s="45" t="s">
        <v>16</v>
      </c>
      <c r="K1637" s="60" t="s">
        <v>1979</v>
      </c>
      <c r="L1637" s="60" t="s">
        <v>1980</v>
      </c>
      <c r="M1637" s="62">
        <f t="shared" ca="1" si="206"/>
        <v>56</v>
      </c>
    </row>
    <row r="1638" spans="1:13" ht="17.25" hidden="1">
      <c r="A1638" s="51"/>
      <c r="B1638" s="163" t="s">
        <v>51</v>
      </c>
      <c r="C1638" s="53" t="s">
        <v>2020</v>
      </c>
      <c r="D1638" s="54">
        <v>34669.279999999999</v>
      </c>
      <c r="E1638" s="54">
        <v>30680.78</v>
      </c>
      <c r="F1638" s="59">
        <v>3988.5</v>
      </c>
      <c r="G1638" s="56">
        <f t="shared" si="205"/>
        <v>0.12999995436882636</v>
      </c>
      <c r="H1638" s="57">
        <v>44172</v>
      </c>
      <c r="I1638" s="57">
        <v>44196</v>
      </c>
      <c r="J1638" s="45" t="s">
        <v>16</v>
      </c>
      <c r="K1638" s="60" t="s">
        <v>1979</v>
      </c>
      <c r="L1638" s="60" t="s">
        <v>1980</v>
      </c>
      <c r="M1638" s="62">
        <f t="shared" ca="1" si="206"/>
        <v>56</v>
      </c>
    </row>
    <row r="1639" spans="1:13" ht="17.25" hidden="1">
      <c r="A1639" s="51"/>
      <c r="B1639" s="163" t="s">
        <v>51</v>
      </c>
      <c r="C1639" s="53" t="s">
        <v>2021</v>
      </c>
      <c r="D1639" s="54">
        <v>64703.4</v>
      </c>
      <c r="E1639" s="54">
        <v>57259.65</v>
      </c>
      <c r="F1639" s="59">
        <v>7443.75</v>
      </c>
      <c r="G1639" s="56">
        <f t="shared" si="205"/>
        <v>0.12999992141062686</v>
      </c>
      <c r="H1639" s="57">
        <v>44172</v>
      </c>
      <c r="I1639" s="57">
        <v>44196</v>
      </c>
      <c r="J1639" s="45" t="s">
        <v>16</v>
      </c>
      <c r="K1639" s="60" t="s">
        <v>1979</v>
      </c>
      <c r="L1639" s="60" t="s">
        <v>1980</v>
      </c>
      <c r="M1639" s="62">
        <f t="shared" ca="1" si="206"/>
        <v>56</v>
      </c>
    </row>
    <row r="1640" spans="1:13" ht="17.25">
      <c r="A1640" s="51"/>
      <c r="B1640" s="163" t="s">
        <v>33</v>
      </c>
      <c r="C1640" s="53" t="s">
        <v>2022</v>
      </c>
      <c r="D1640" s="54">
        <v>833161.65</v>
      </c>
      <c r="E1640" s="54">
        <v>786001.56</v>
      </c>
      <c r="F1640" s="54">
        <v>47160.09</v>
      </c>
      <c r="G1640" s="56">
        <f t="shared" si="205"/>
        <v>5.99999954198564E-2</v>
      </c>
      <c r="H1640" s="57">
        <v>44201</v>
      </c>
      <c r="I1640" s="57">
        <v>44201</v>
      </c>
      <c r="J1640" s="45"/>
      <c r="K1640" s="60"/>
      <c r="L1640" s="60"/>
      <c r="M1640" s="62">
        <f t="shared" ca="1" si="206"/>
        <v>27</v>
      </c>
    </row>
    <row r="1641" spans="1:13" ht="17.25">
      <c r="A1641" s="51"/>
      <c r="B1641" s="163" t="s">
        <v>325</v>
      </c>
      <c r="C1641" s="53" t="s">
        <v>2023</v>
      </c>
      <c r="D1641" s="54">
        <v>255274.2</v>
      </c>
      <c r="E1641" s="54">
        <v>234196.51</v>
      </c>
      <c r="F1641" s="54">
        <v>21077.69</v>
      </c>
      <c r="G1641" s="56">
        <f t="shared" si="205"/>
        <v>9.0000017506665697E-2</v>
      </c>
      <c r="H1641" s="57">
        <v>44188</v>
      </c>
      <c r="I1641" s="57">
        <v>44201</v>
      </c>
      <c r="J1641" s="45"/>
      <c r="K1641" s="60"/>
      <c r="L1641" s="60"/>
      <c r="M1641" s="62">
        <f t="shared" ca="1" si="206"/>
        <v>40</v>
      </c>
    </row>
    <row r="1642" spans="1:13" ht="17.25">
      <c r="A1642" s="51"/>
      <c r="B1642" s="163" t="s">
        <v>1293</v>
      </c>
      <c r="C1642" s="53" t="s">
        <v>2024</v>
      </c>
      <c r="D1642" s="54">
        <v>328917.69</v>
      </c>
      <c r="E1642" s="54">
        <v>291077.59000000003</v>
      </c>
      <c r="F1642" s="54">
        <v>37840.1</v>
      </c>
      <c r="G1642" s="56">
        <f t="shared" si="205"/>
        <v>0.13000004569228399</v>
      </c>
      <c r="H1642" s="57">
        <v>44194</v>
      </c>
      <c r="I1642" s="57">
        <v>44201</v>
      </c>
      <c r="J1642" s="45"/>
      <c r="K1642" s="60"/>
      <c r="L1642" s="60"/>
      <c r="M1642" s="62">
        <f t="shared" ca="1" si="206"/>
        <v>34</v>
      </c>
    </row>
    <row r="1643" spans="1:13" ht="17.25">
      <c r="A1643" s="51"/>
      <c r="B1643" s="163" t="s">
        <v>1030</v>
      </c>
      <c r="C1643" s="53" t="s">
        <v>2025</v>
      </c>
      <c r="D1643" s="54">
        <v>102089.66</v>
      </c>
      <c r="E1643" s="54">
        <v>90344.83</v>
      </c>
      <c r="F1643" s="54">
        <v>11744.83</v>
      </c>
      <c r="G1643" s="56">
        <f t="shared" si="205"/>
        <v>0.13000002324427401</v>
      </c>
      <c r="H1643" s="57">
        <v>44202</v>
      </c>
      <c r="I1643" s="57">
        <v>44204</v>
      </c>
      <c r="J1643" s="45"/>
      <c r="K1643" s="60"/>
      <c r="L1643" s="60"/>
      <c r="M1643" s="62">
        <f t="shared" ca="1" si="206"/>
        <v>26</v>
      </c>
    </row>
    <row r="1644" spans="1:13" ht="17.25">
      <c r="A1644" s="51"/>
      <c r="B1644" s="163" t="s">
        <v>1030</v>
      </c>
      <c r="C1644" s="53" t="s">
        <v>2026</v>
      </c>
      <c r="D1644" s="54">
        <v>35504.400000000001</v>
      </c>
      <c r="E1644" s="54">
        <v>31419.82</v>
      </c>
      <c r="F1644" s="54">
        <v>4084.58</v>
      </c>
      <c r="G1644" s="56">
        <f t="shared" si="205"/>
        <v>0.13000010821194999</v>
      </c>
      <c r="H1644" s="57">
        <v>44202</v>
      </c>
      <c r="I1644" s="57">
        <v>44204</v>
      </c>
      <c r="J1644" s="45"/>
      <c r="K1644" s="60"/>
      <c r="L1644" s="60"/>
      <c r="M1644" s="62">
        <f t="shared" ca="1" si="206"/>
        <v>26</v>
      </c>
    </row>
    <row r="1645" spans="1:13" ht="17.25">
      <c r="A1645" s="51"/>
      <c r="B1645" s="163" t="s">
        <v>800</v>
      </c>
      <c r="C1645" s="53" t="s">
        <v>2027</v>
      </c>
      <c r="D1645" s="54">
        <v>280.2</v>
      </c>
      <c r="E1645" s="54">
        <v>258.27999999999997</v>
      </c>
      <c r="F1645" s="54">
        <v>21.92</v>
      </c>
      <c r="G1645" s="56">
        <f t="shared" si="205"/>
        <v>8.4869134272882202E-2</v>
      </c>
      <c r="H1645" s="57">
        <v>44203</v>
      </c>
      <c r="I1645" s="57">
        <v>44204</v>
      </c>
      <c r="J1645" s="45"/>
      <c r="K1645" s="60"/>
      <c r="L1645" s="60"/>
      <c r="M1645" s="62">
        <f t="shared" ca="1" si="206"/>
        <v>25</v>
      </c>
    </row>
    <row r="1646" spans="1:13" ht="17.25">
      <c r="A1646" s="51"/>
      <c r="B1646" s="163" t="s">
        <v>800</v>
      </c>
      <c r="C1646" s="53" t="s">
        <v>2028</v>
      </c>
      <c r="D1646" s="54">
        <v>261.10000000000002</v>
      </c>
      <c r="E1646" s="54">
        <v>240.91</v>
      </c>
      <c r="F1646" s="54">
        <v>20.190000000000001</v>
      </c>
      <c r="G1646" s="56">
        <f t="shared" si="205"/>
        <v>8.3807230916109796E-2</v>
      </c>
      <c r="H1646" s="57">
        <v>44203</v>
      </c>
      <c r="I1646" s="57">
        <v>44204</v>
      </c>
      <c r="J1646" s="45"/>
      <c r="K1646" s="60"/>
      <c r="L1646" s="60"/>
      <c r="M1646" s="62">
        <f t="shared" ca="1" si="206"/>
        <v>25</v>
      </c>
    </row>
    <row r="1647" spans="1:13" ht="17.25">
      <c r="A1647" s="51"/>
      <c r="B1647" s="163" t="s">
        <v>800</v>
      </c>
      <c r="C1647" s="53" t="s">
        <v>2029</v>
      </c>
      <c r="D1647" s="54">
        <v>236.8</v>
      </c>
      <c r="E1647" s="54">
        <v>218.79</v>
      </c>
      <c r="F1647" s="54">
        <v>18.010000000000002</v>
      </c>
      <c r="G1647" s="56">
        <f t="shared" si="205"/>
        <v>8.2316376434023494E-2</v>
      </c>
      <c r="H1647" s="57">
        <v>44203</v>
      </c>
      <c r="I1647" s="57">
        <v>44204</v>
      </c>
      <c r="J1647" s="45"/>
      <c r="K1647" s="60"/>
      <c r="L1647" s="60"/>
      <c r="M1647" s="62">
        <f t="shared" ca="1" si="206"/>
        <v>25</v>
      </c>
    </row>
    <row r="1648" spans="1:13" ht="17.25">
      <c r="A1648" s="51"/>
      <c r="B1648" s="145" t="s">
        <v>2030</v>
      </c>
      <c r="C1648" s="146" t="s">
        <v>2031</v>
      </c>
      <c r="D1648" s="147">
        <v>100000</v>
      </c>
      <c r="E1648" s="147">
        <v>91743.12</v>
      </c>
      <c r="F1648" s="147">
        <v>8256.8799999999992</v>
      </c>
      <c r="G1648" s="148">
        <f t="shared" si="205"/>
        <v>8.9999991280000094E-2</v>
      </c>
      <c r="H1648" s="149">
        <v>44202</v>
      </c>
      <c r="I1648" s="149">
        <v>44204</v>
      </c>
      <c r="J1648" s="161" t="s">
        <v>2254</v>
      </c>
      <c r="K1648" s="60"/>
      <c r="L1648" s="60"/>
      <c r="M1648" s="62">
        <f t="shared" ca="1" si="206"/>
        <v>26</v>
      </c>
    </row>
    <row r="1649" spans="1:13" ht="17.25">
      <c r="A1649" s="51"/>
      <c r="B1649" s="145" t="s">
        <v>2030</v>
      </c>
      <c r="C1649" s="146" t="s">
        <v>2032</v>
      </c>
      <c r="D1649" s="147">
        <v>100000</v>
      </c>
      <c r="E1649" s="147">
        <v>91743.12</v>
      </c>
      <c r="F1649" s="147">
        <v>8256.8799999999992</v>
      </c>
      <c r="G1649" s="148">
        <f t="shared" si="205"/>
        <v>8.9999991280000094E-2</v>
      </c>
      <c r="H1649" s="149">
        <v>44202</v>
      </c>
      <c r="I1649" s="149">
        <v>44204</v>
      </c>
      <c r="J1649" s="161" t="s">
        <v>2254</v>
      </c>
      <c r="K1649" s="60"/>
      <c r="L1649" s="60"/>
      <c r="M1649" s="62">
        <f t="shared" ca="1" si="206"/>
        <v>26</v>
      </c>
    </row>
    <row r="1650" spans="1:13" ht="17.25">
      <c r="A1650" s="51"/>
      <c r="B1650" s="145" t="s">
        <v>2030</v>
      </c>
      <c r="C1650" s="146" t="s">
        <v>2033</v>
      </c>
      <c r="D1650" s="147">
        <v>100000</v>
      </c>
      <c r="E1650" s="147">
        <v>91743.12</v>
      </c>
      <c r="F1650" s="147">
        <v>8256.8799999999992</v>
      </c>
      <c r="G1650" s="148">
        <f t="shared" si="205"/>
        <v>8.9999991280000094E-2</v>
      </c>
      <c r="H1650" s="149">
        <v>44202</v>
      </c>
      <c r="I1650" s="149">
        <v>44204</v>
      </c>
      <c r="J1650" s="161" t="s">
        <v>2254</v>
      </c>
      <c r="K1650" s="60"/>
      <c r="L1650" s="60"/>
      <c r="M1650" s="62">
        <f t="shared" ca="1" si="206"/>
        <v>26</v>
      </c>
    </row>
    <row r="1651" spans="1:13" ht="17.25">
      <c r="A1651" s="51"/>
      <c r="B1651" s="145" t="s">
        <v>2030</v>
      </c>
      <c r="C1651" s="146" t="s">
        <v>2034</v>
      </c>
      <c r="D1651" s="147">
        <v>25398.2</v>
      </c>
      <c r="E1651" s="147">
        <v>23301.1</v>
      </c>
      <c r="F1651" s="147">
        <v>2097.1</v>
      </c>
      <c r="G1651" s="148">
        <f t="shared" si="205"/>
        <v>9.0000042916428796E-2</v>
      </c>
      <c r="H1651" s="149">
        <v>44202</v>
      </c>
      <c r="I1651" s="149">
        <v>44204</v>
      </c>
      <c r="J1651" s="161" t="s">
        <v>2254</v>
      </c>
      <c r="K1651" s="60"/>
      <c r="L1651" s="60"/>
      <c r="M1651" s="62">
        <f t="shared" ca="1" si="206"/>
        <v>26</v>
      </c>
    </row>
    <row r="1652" spans="1:13" ht="17.25">
      <c r="A1652" s="51"/>
      <c r="B1652" s="163" t="s">
        <v>1747</v>
      </c>
      <c r="C1652" s="53" t="s">
        <v>2035</v>
      </c>
      <c r="D1652" s="54">
        <v>52444.800000000003</v>
      </c>
      <c r="E1652" s="54">
        <v>46411.33</v>
      </c>
      <c r="F1652" s="54">
        <v>6033.47</v>
      </c>
      <c r="G1652" s="56">
        <f t="shared" si="205"/>
        <v>0.12999993751525801</v>
      </c>
      <c r="H1652" s="57">
        <v>44119</v>
      </c>
      <c r="I1652" s="57">
        <v>43838</v>
      </c>
      <c r="J1652" s="45"/>
      <c r="K1652" s="60"/>
      <c r="L1652" s="60"/>
      <c r="M1652" s="62">
        <f t="shared" ca="1" si="206"/>
        <v>109</v>
      </c>
    </row>
    <row r="1653" spans="1:13" ht="17.25">
      <c r="A1653" s="51"/>
      <c r="B1653" s="163" t="s">
        <v>2036</v>
      </c>
      <c r="C1653" s="53" t="s">
        <v>2037</v>
      </c>
      <c r="D1653" s="54">
        <v>100000</v>
      </c>
      <c r="E1653" s="54">
        <v>94339.62</v>
      </c>
      <c r="F1653" s="54">
        <v>5660.38</v>
      </c>
      <c r="G1653" s="56">
        <f t="shared" si="205"/>
        <v>6.0000029680000802E-2</v>
      </c>
      <c r="H1653" s="57">
        <v>44201</v>
      </c>
      <c r="I1653" s="57">
        <v>43838</v>
      </c>
      <c r="J1653" s="45"/>
      <c r="K1653" s="60"/>
      <c r="L1653" s="60"/>
      <c r="M1653" s="62">
        <f t="shared" ca="1" si="206"/>
        <v>27</v>
      </c>
    </row>
    <row r="1654" spans="1:13" ht="17.25">
      <c r="A1654" s="51"/>
      <c r="B1654" s="163" t="s">
        <v>2036</v>
      </c>
      <c r="C1654" s="53" t="s">
        <v>2038</v>
      </c>
      <c r="D1654" s="54">
        <v>100000</v>
      </c>
      <c r="E1654" s="54">
        <v>94339.62</v>
      </c>
      <c r="F1654" s="54">
        <v>5660.38</v>
      </c>
      <c r="G1654" s="56">
        <f t="shared" si="205"/>
        <v>6.0000029680000802E-2</v>
      </c>
      <c r="H1654" s="57">
        <v>44201</v>
      </c>
      <c r="I1654" s="57">
        <v>43838</v>
      </c>
      <c r="J1654" s="45"/>
      <c r="K1654" s="60"/>
      <c r="L1654" s="60"/>
      <c r="M1654" s="62">
        <f t="shared" ca="1" si="206"/>
        <v>27</v>
      </c>
    </row>
    <row r="1655" spans="1:13" ht="17.25">
      <c r="A1655" s="51"/>
      <c r="B1655" s="163" t="s">
        <v>2036</v>
      </c>
      <c r="C1655" s="53" t="s">
        <v>2039</v>
      </c>
      <c r="D1655" s="54">
        <v>100000</v>
      </c>
      <c r="E1655" s="54">
        <v>94339.62</v>
      </c>
      <c r="F1655" s="54">
        <v>5660.38</v>
      </c>
      <c r="G1655" s="56">
        <f t="shared" si="205"/>
        <v>6.0000029680000802E-2</v>
      </c>
      <c r="H1655" s="57">
        <v>44201</v>
      </c>
      <c r="I1655" s="57">
        <v>43838</v>
      </c>
      <c r="J1655" s="45"/>
      <c r="K1655" s="60"/>
      <c r="L1655" s="60"/>
      <c r="M1655" s="62">
        <f t="shared" ca="1" si="206"/>
        <v>27</v>
      </c>
    </row>
    <row r="1656" spans="1:13" ht="17.25">
      <c r="A1656" s="51"/>
      <c r="B1656" s="163" t="s">
        <v>2036</v>
      </c>
      <c r="C1656" s="53" t="s">
        <v>2040</v>
      </c>
      <c r="D1656" s="54">
        <v>50000</v>
      </c>
      <c r="E1656" s="54">
        <v>47169.81</v>
      </c>
      <c r="F1656" s="54">
        <v>2830.19</v>
      </c>
      <c r="G1656" s="56">
        <f t="shared" si="205"/>
        <v>6.0000029680000802E-2</v>
      </c>
      <c r="H1656" s="57">
        <v>44201</v>
      </c>
      <c r="I1656" s="57">
        <v>43838</v>
      </c>
      <c r="J1656" s="45"/>
      <c r="K1656" s="60"/>
      <c r="L1656" s="60"/>
      <c r="M1656" s="62">
        <f t="shared" ca="1" si="206"/>
        <v>27</v>
      </c>
    </row>
    <row r="1657" spans="1:13" ht="17.25">
      <c r="A1657" s="51"/>
      <c r="B1657" s="163" t="s">
        <v>35</v>
      </c>
      <c r="C1657" s="53" t="s">
        <v>2041</v>
      </c>
      <c r="D1657" s="54">
        <v>117.9</v>
      </c>
      <c r="E1657" s="54">
        <v>114.47</v>
      </c>
      <c r="F1657" s="54">
        <v>3.43</v>
      </c>
      <c r="G1657" s="56">
        <f t="shared" si="205"/>
        <v>2.9964182755307101E-2</v>
      </c>
      <c r="H1657" s="57">
        <v>44209</v>
      </c>
      <c r="I1657" s="57">
        <v>44209</v>
      </c>
      <c r="J1657" s="45"/>
      <c r="K1657" s="60"/>
      <c r="L1657" s="60"/>
      <c r="M1657" s="62">
        <f t="shared" ca="1" si="206"/>
        <v>19</v>
      </c>
    </row>
    <row r="1658" spans="1:13" ht="17.25">
      <c r="A1658" s="51"/>
      <c r="B1658" s="163" t="s">
        <v>35</v>
      </c>
      <c r="C1658" s="53" t="s">
        <v>2042</v>
      </c>
      <c r="D1658" s="54">
        <v>2502.1</v>
      </c>
      <c r="E1658" s="54">
        <v>2429.2199999999998</v>
      </c>
      <c r="F1658" s="54">
        <v>72.88</v>
      </c>
      <c r="G1658" s="56">
        <f t="shared" si="205"/>
        <v>3.00013996262175E-2</v>
      </c>
      <c r="H1658" s="57">
        <v>44209</v>
      </c>
      <c r="I1658" s="57">
        <v>44209</v>
      </c>
      <c r="J1658" s="45"/>
      <c r="K1658" s="60"/>
      <c r="L1658" s="60"/>
      <c r="M1658" s="62">
        <f t="shared" ca="1" si="206"/>
        <v>19</v>
      </c>
    </row>
    <row r="1659" spans="1:13" ht="17.25">
      <c r="A1659" s="51"/>
      <c r="B1659" s="163" t="s">
        <v>35</v>
      </c>
      <c r="C1659" s="53" t="s">
        <v>2043</v>
      </c>
      <c r="D1659" s="54">
        <v>28594.68</v>
      </c>
      <c r="E1659" s="54">
        <v>27761.83</v>
      </c>
      <c r="F1659" s="54">
        <v>832.85</v>
      </c>
      <c r="G1659" s="56">
        <f t="shared" si="205"/>
        <v>2.9999823498667099E-2</v>
      </c>
      <c r="H1659" s="57">
        <v>44209</v>
      </c>
      <c r="I1659" s="57">
        <v>44209</v>
      </c>
      <c r="J1659" s="45"/>
      <c r="K1659" s="60"/>
      <c r="L1659" s="60"/>
      <c r="M1659" s="62">
        <f t="shared" ca="1" si="206"/>
        <v>19</v>
      </c>
    </row>
    <row r="1660" spans="1:13" ht="17.25">
      <c r="A1660" s="51"/>
      <c r="B1660" s="163" t="s">
        <v>51</v>
      </c>
      <c r="C1660" s="53" t="s">
        <v>2044</v>
      </c>
      <c r="D1660" s="54">
        <v>84195.9</v>
      </c>
      <c r="E1660" s="54">
        <v>74509.649999999994</v>
      </c>
      <c r="F1660" s="54">
        <v>9686.25</v>
      </c>
      <c r="G1660" s="56">
        <f t="shared" si="205"/>
        <v>0.129999939605138</v>
      </c>
      <c r="H1660" s="57">
        <v>44201</v>
      </c>
      <c r="I1660" s="57">
        <v>44209</v>
      </c>
      <c r="J1660" s="45"/>
      <c r="K1660" s="60"/>
      <c r="L1660" s="60"/>
      <c r="M1660" s="62">
        <f t="shared" ca="1" si="206"/>
        <v>27</v>
      </c>
    </row>
    <row r="1661" spans="1:13" ht="17.25">
      <c r="A1661" s="51"/>
      <c r="B1661" s="163" t="s">
        <v>51</v>
      </c>
      <c r="C1661" s="53" t="s">
        <v>2045</v>
      </c>
      <c r="D1661" s="54">
        <v>199937.55</v>
      </c>
      <c r="E1661" s="54">
        <v>176935.88</v>
      </c>
      <c r="F1661" s="54">
        <v>23001.67</v>
      </c>
      <c r="G1661" s="56">
        <f t="shared" si="205"/>
        <v>0.130000031649884</v>
      </c>
      <c r="H1661" s="57">
        <v>44201</v>
      </c>
      <c r="I1661" s="57">
        <v>44209</v>
      </c>
      <c r="J1661" s="45"/>
      <c r="K1661" s="60"/>
      <c r="L1661" s="60"/>
      <c r="M1661" s="62">
        <f t="shared" ca="1" si="206"/>
        <v>27</v>
      </c>
    </row>
    <row r="1662" spans="1:13" ht="17.25">
      <c r="A1662" s="51"/>
      <c r="B1662" s="163" t="s">
        <v>2245</v>
      </c>
      <c r="C1662" s="53" t="s">
        <v>2247</v>
      </c>
      <c r="D1662" s="54">
        <v>476311</v>
      </c>
      <c r="E1662" s="54">
        <v>436982.57</v>
      </c>
      <c r="F1662" s="54">
        <v>39328.43</v>
      </c>
      <c r="G1662" s="56">
        <f t="shared" si="205"/>
        <v>8.9999997025052972E-2</v>
      </c>
      <c r="H1662" s="57">
        <v>44214</v>
      </c>
      <c r="I1662" s="57">
        <v>44216</v>
      </c>
      <c r="J1662" s="45"/>
      <c r="K1662" s="60"/>
      <c r="L1662" s="60"/>
      <c r="M1662" s="62">
        <f t="shared" ca="1" si="206"/>
        <v>14</v>
      </c>
    </row>
    <row r="1663" spans="1:13" ht="17.25">
      <c r="A1663" s="51"/>
      <c r="B1663" s="163" t="s">
        <v>2245</v>
      </c>
      <c r="C1663" s="53" t="s">
        <v>2246</v>
      </c>
      <c r="D1663" s="54">
        <v>1000000</v>
      </c>
      <c r="E1663" s="54">
        <v>917431.19</v>
      </c>
      <c r="F1663" s="54">
        <v>82568.81</v>
      </c>
      <c r="G1663" s="56">
        <f t="shared" si="205"/>
        <v>9.0000003161000014E-2</v>
      </c>
      <c r="H1663" s="57">
        <v>44214</v>
      </c>
      <c r="I1663" s="57">
        <v>44216</v>
      </c>
      <c r="J1663" s="45"/>
      <c r="K1663" s="60"/>
      <c r="L1663" s="60"/>
      <c r="M1663" s="62">
        <f t="shared" ca="1" si="206"/>
        <v>14</v>
      </c>
    </row>
    <row r="1664" spans="1:13" ht="17.25">
      <c r="A1664" s="51"/>
      <c r="B1664" s="163" t="s">
        <v>2245</v>
      </c>
      <c r="C1664" s="53" t="s">
        <v>2248</v>
      </c>
      <c r="D1664" s="54">
        <v>998469</v>
      </c>
      <c r="E1664" s="54">
        <v>916026.61</v>
      </c>
      <c r="F1664" s="54">
        <v>82442.39</v>
      </c>
      <c r="G1664" s="56">
        <f t="shared" si="205"/>
        <v>8.9999994650810419E-2</v>
      </c>
      <c r="H1664" s="57">
        <v>44211</v>
      </c>
      <c r="I1664" s="57">
        <v>44216</v>
      </c>
      <c r="J1664" s="45"/>
      <c r="K1664" s="60"/>
      <c r="L1664" s="60"/>
      <c r="M1664" s="62">
        <f t="shared" ca="1" si="206"/>
        <v>17</v>
      </c>
    </row>
    <row r="1665" spans="1:13" ht="17.25">
      <c r="A1665" s="51"/>
      <c r="B1665" s="163" t="s">
        <v>2245</v>
      </c>
      <c r="C1665" s="53" t="s">
        <v>2249</v>
      </c>
      <c r="D1665" s="54">
        <v>1000000</v>
      </c>
      <c r="E1665" s="54">
        <v>917431.19</v>
      </c>
      <c r="F1665" s="54">
        <v>82568.81</v>
      </c>
      <c r="G1665" s="56">
        <f t="shared" si="205"/>
        <v>9.0000003161000014E-2</v>
      </c>
      <c r="H1665" s="57">
        <v>44211</v>
      </c>
      <c r="I1665" s="57">
        <v>44216</v>
      </c>
      <c r="J1665" s="45"/>
      <c r="K1665" s="60"/>
      <c r="L1665" s="60"/>
      <c r="M1665" s="62">
        <f t="shared" ca="1" si="206"/>
        <v>17</v>
      </c>
    </row>
    <row r="1666" spans="1:13" ht="17.25">
      <c r="A1666" s="51"/>
      <c r="B1666" s="163" t="s">
        <v>2245</v>
      </c>
      <c r="C1666" s="53" t="s">
        <v>2250</v>
      </c>
      <c r="D1666" s="54">
        <v>1000000</v>
      </c>
      <c r="E1666" s="54">
        <v>917431.19</v>
      </c>
      <c r="F1666" s="54">
        <v>82568.81</v>
      </c>
      <c r="G1666" s="56">
        <f t="shared" si="205"/>
        <v>9.0000003161000014E-2</v>
      </c>
      <c r="H1666" s="57">
        <v>44211</v>
      </c>
      <c r="I1666" s="57">
        <v>44216</v>
      </c>
      <c r="J1666" s="45"/>
      <c r="K1666" s="60"/>
      <c r="L1666" s="60"/>
      <c r="M1666" s="62">
        <f t="shared" ca="1" si="206"/>
        <v>17</v>
      </c>
    </row>
    <row r="1667" spans="1:13" ht="17.25">
      <c r="A1667" s="51"/>
      <c r="B1667" s="163" t="s">
        <v>2245</v>
      </c>
      <c r="C1667" s="53" t="s">
        <v>2251</v>
      </c>
      <c r="D1667" s="54">
        <v>1000000</v>
      </c>
      <c r="E1667" s="54">
        <v>917431.19</v>
      </c>
      <c r="F1667" s="54">
        <v>82568.81</v>
      </c>
      <c r="G1667" s="56">
        <f t="shared" si="205"/>
        <v>9.0000003161000014E-2</v>
      </c>
      <c r="H1667" s="57">
        <v>44211</v>
      </c>
      <c r="I1667" s="57">
        <v>44216</v>
      </c>
      <c r="J1667" s="45"/>
      <c r="K1667" s="60"/>
      <c r="L1667" s="60"/>
      <c r="M1667" s="62">
        <f t="shared" ca="1" si="206"/>
        <v>17</v>
      </c>
    </row>
    <row r="1668" spans="1:13" ht="17.25">
      <c r="A1668" s="51"/>
      <c r="B1668" s="163" t="s">
        <v>2252</v>
      </c>
      <c r="C1668" s="53" t="s">
        <v>2253</v>
      </c>
      <c r="D1668" s="54">
        <v>123648.46</v>
      </c>
      <c r="E1668" s="54">
        <v>113438.95</v>
      </c>
      <c r="F1668" s="54">
        <v>10209.51</v>
      </c>
      <c r="G1668" s="56">
        <f t="shared" si="205"/>
        <v>9.0000039668914428E-2</v>
      </c>
      <c r="H1668" s="57">
        <v>44216</v>
      </c>
      <c r="I1668" s="57">
        <v>44221</v>
      </c>
      <c r="J1668" s="45"/>
      <c r="K1668" s="60"/>
      <c r="L1668" s="60"/>
      <c r="M1668" s="62">
        <f t="shared" ca="1" si="206"/>
        <v>12</v>
      </c>
    </row>
    <row r="1669" spans="1:13" ht="17.25">
      <c r="A1669" s="51"/>
      <c r="B1669" s="163" t="s">
        <v>2252</v>
      </c>
      <c r="C1669" s="53" t="s">
        <v>2255</v>
      </c>
      <c r="D1669" s="54">
        <v>185156.44</v>
      </c>
      <c r="E1669" s="54">
        <v>169868.29</v>
      </c>
      <c r="F1669" s="54">
        <v>15288.15</v>
      </c>
      <c r="G1669" s="56">
        <f t="shared" si="205"/>
        <v>9.0000022958964254E-2</v>
      </c>
      <c r="H1669" s="57">
        <v>44216</v>
      </c>
      <c r="I1669" s="57">
        <v>44221</v>
      </c>
      <c r="J1669" s="45"/>
      <c r="K1669" s="60"/>
      <c r="L1669" s="60"/>
      <c r="M1669" s="62">
        <f t="shared" ca="1" si="206"/>
        <v>12</v>
      </c>
    </row>
    <row r="1670" spans="1:13" ht="17.25">
      <c r="A1670" s="51"/>
      <c r="B1670" s="163" t="s">
        <v>2252</v>
      </c>
      <c r="C1670" s="53" t="s">
        <v>2256</v>
      </c>
      <c r="D1670" s="54">
        <v>53606</v>
      </c>
      <c r="E1670" s="54">
        <v>49179.82</v>
      </c>
      <c r="F1670" s="54">
        <v>4426.18</v>
      </c>
      <c r="G1670" s="56">
        <f t="shared" si="205"/>
        <v>8.9999922732535431E-2</v>
      </c>
      <c r="H1670" s="57">
        <v>44216</v>
      </c>
      <c r="I1670" s="57">
        <v>44221</v>
      </c>
      <c r="J1670" s="45"/>
      <c r="K1670" s="60"/>
      <c r="L1670" s="60"/>
      <c r="M1670" s="62">
        <f t="shared" ca="1" si="206"/>
        <v>12</v>
      </c>
    </row>
    <row r="1671" spans="1:13" ht="17.25">
      <c r="A1671" s="51"/>
      <c r="B1671" s="163" t="s">
        <v>2257</v>
      </c>
      <c r="C1671" s="53" t="s">
        <v>2258</v>
      </c>
      <c r="D1671" s="54">
        <v>100000</v>
      </c>
      <c r="E1671" s="54">
        <v>91743.12</v>
      </c>
      <c r="F1671" s="54">
        <v>8256.8799999999992</v>
      </c>
      <c r="G1671" s="56">
        <f t="shared" si="205"/>
        <v>8.9999991280000066E-2</v>
      </c>
      <c r="H1671" s="57">
        <v>44221</v>
      </c>
      <c r="I1671" s="57">
        <v>44221</v>
      </c>
      <c r="J1671" s="45"/>
      <c r="K1671" s="60"/>
      <c r="L1671" s="60"/>
      <c r="M1671" s="62">
        <f t="shared" ca="1" si="206"/>
        <v>7</v>
      </c>
    </row>
    <row r="1672" spans="1:13" ht="17.25">
      <c r="A1672" s="51"/>
      <c r="B1672" s="163" t="s">
        <v>2257</v>
      </c>
      <c r="C1672" s="53" t="s">
        <v>2259</v>
      </c>
      <c r="D1672" s="54">
        <v>100000</v>
      </c>
      <c r="E1672" s="54">
        <v>91743.12</v>
      </c>
      <c r="F1672" s="54">
        <v>8256.8799999999992</v>
      </c>
      <c r="G1672" s="56">
        <f t="shared" si="205"/>
        <v>8.9999991280000066E-2</v>
      </c>
      <c r="H1672" s="57">
        <v>44221</v>
      </c>
      <c r="I1672" s="57">
        <v>44221</v>
      </c>
      <c r="J1672" s="45"/>
      <c r="K1672" s="60"/>
      <c r="L1672" s="60"/>
      <c r="M1672" s="62">
        <f t="shared" ca="1" si="206"/>
        <v>7</v>
      </c>
    </row>
    <row r="1673" spans="1:13" ht="17.25">
      <c r="A1673" s="51"/>
      <c r="B1673" s="163" t="s">
        <v>2257</v>
      </c>
      <c r="C1673" s="53" t="s">
        <v>2260</v>
      </c>
      <c r="D1673" s="54">
        <v>100000</v>
      </c>
      <c r="E1673" s="54">
        <v>91743.12</v>
      </c>
      <c r="F1673" s="54">
        <v>8256.8799999999992</v>
      </c>
      <c r="G1673" s="56">
        <f t="shared" si="205"/>
        <v>8.9999991280000066E-2</v>
      </c>
      <c r="H1673" s="57">
        <v>44221</v>
      </c>
      <c r="I1673" s="57">
        <v>44221</v>
      </c>
      <c r="J1673" s="45"/>
      <c r="K1673" s="60"/>
      <c r="L1673" s="60"/>
      <c r="M1673" s="62">
        <f t="shared" ca="1" si="206"/>
        <v>7</v>
      </c>
    </row>
    <row r="1674" spans="1:13" ht="17.25">
      <c r="A1674" s="51"/>
      <c r="B1674" s="163" t="s">
        <v>2257</v>
      </c>
      <c r="C1674" s="53" t="s">
        <v>2261</v>
      </c>
      <c r="D1674" s="54">
        <v>25398.2</v>
      </c>
      <c r="E1674" s="54">
        <v>23301.1</v>
      </c>
      <c r="F1674" s="54">
        <v>2097.1</v>
      </c>
      <c r="G1674" s="56">
        <f t="shared" si="205"/>
        <v>9.0000042916428838E-2</v>
      </c>
      <c r="H1674" s="57">
        <v>44221</v>
      </c>
      <c r="I1674" s="57">
        <v>44221</v>
      </c>
      <c r="J1674" s="45"/>
      <c r="K1674" s="60"/>
      <c r="L1674" s="60"/>
      <c r="M1674" s="62">
        <f t="shared" ca="1" si="206"/>
        <v>7</v>
      </c>
    </row>
    <row r="1675" spans="1:13" ht="17.25">
      <c r="A1675" s="51"/>
      <c r="B1675" s="163" t="s">
        <v>2262</v>
      </c>
      <c r="C1675" s="53" t="s">
        <v>2263</v>
      </c>
      <c r="D1675" s="54">
        <v>227491.68</v>
      </c>
      <c r="E1675" s="54">
        <v>201320.07</v>
      </c>
      <c r="F1675" s="54">
        <v>26171.61</v>
      </c>
      <c r="G1675" s="56">
        <f t="shared" si="205"/>
        <v>0.13000000447049317</v>
      </c>
      <c r="H1675" s="57">
        <v>44221</v>
      </c>
      <c r="I1675" s="57">
        <v>44222</v>
      </c>
      <c r="J1675" s="45"/>
      <c r="K1675" s="60"/>
      <c r="L1675" s="60"/>
      <c r="M1675" s="62">
        <f t="shared" ca="1" si="206"/>
        <v>7</v>
      </c>
    </row>
    <row r="1676" spans="1:13" ht="17.25">
      <c r="A1676" s="51"/>
      <c r="B1676" s="163" t="s">
        <v>2264</v>
      </c>
      <c r="C1676" s="53" t="s">
        <v>2265</v>
      </c>
      <c r="D1676" s="54">
        <v>1000000</v>
      </c>
      <c r="E1676" s="54">
        <v>917431.19</v>
      </c>
      <c r="F1676" s="54">
        <v>82568.81</v>
      </c>
      <c r="G1676" s="56">
        <f t="shared" si="205"/>
        <v>9.0000003161000014E-2</v>
      </c>
      <c r="H1676" s="57">
        <v>44216</v>
      </c>
      <c r="I1676" s="57">
        <v>44223</v>
      </c>
      <c r="J1676" s="45"/>
      <c r="K1676" s="60"/>
      <c r="L1676" s="60"/>
      <c r="M1676" s="62">
        <f t="shared" ca="1" si="206"/>
        <v>12</v>
      </c>
    </row>
    <row r="1677" spans="1:13" ht="17.25">
      <c r="A1677" s="51"/>
      <c r="B1677" s="163" t="s">
        <v>2264</v>
      </c>
      <c r="C1677" s="53" t="s">
        <v>2266</v>
      </c>
      <c r="D1677" s="54">
        <v>965846.17</v>
      </c>
      <c r="E1677" s="54">
        <v>886097.4</v>
      </c>
      <c r="F1677" s="54">
        <v>79748.77</v>
      </c>
      <c r="G1677" s="56">
        <f t="shared" si="205"/>
        <v>9.0000004514176432E-2</v>
      </c>
      <c r="H1677" s="57">
        <v>44216</v>
      </c>
      <c r="I1677" s="57">
        <v>44223</v>
      </c>
      <c r="J1677" s="45"/>
      <c r="K1677" s="60"/>
      <c r="L1677" s="60"/>
      <c r="M1677" s="62">
        <f t="shared" ca="1" si="206"/>
        <v>12</v>
      </c>
    </row>
    <row r="1678" spans="1:13" ht="17.25">
      <c r="A1678" s="51"/>
      <c r="B1678" s="163" t="s">
        <v>2267</v>
      </c>
      <c r="C1678" s="53" t="s">
        <v>2268</v>
      </c>
      <c r="D1678" s="54">
        <v>575621.41</v>
      </c>
      <c r="E1678" s="54">
        <v>528093.04</v>
      </c>
      <c r="F1678" s="54">
        <v>47528.37</v>
      </c>
      <c r="G1678" s="56">
        <f t="shared" si="205"/>
        <v>8.9999993183019419E-2</v>
      </c>
      <c r="H1678" s="57">
        <v>44221</v>
      </c>
      <c r="I1678" s="57">
        <v>44228</v>
      </c>
      <c r="J1678" s="45"/>
      <c r="K1678" s="60"/>
      <c r="L1678" s="60"/>
      <c r="M1678" s="62">
        <f t="shared" ca="1" si="206"/>
        <v>7</v>
      </c>
    </row>
    <row r="1679" spans="1:13" ht="17.25">
      <c r="A1679" s="51"/>
      <c r="B1679" s="163"/>
      <c r="C1679" s="53"/>
      <c r="D1679" s="54"/>
      <c r="E1679" s="54"/>
      <c r="F1679" s="54"/>
      <c r="G1679" s="56" t="e">
        <f t="shared" si="205"/>
        <v>#DIV/0!</v>
      </c>
      <c r="H1679" s="57"/>
      <c r="I1679" s="57"/>
      <c r="J1679" s="45"/>
      <c r="K1679" s="60"/>
      <c r="L1679" s="60"/>
      <c r="M1679" s="62">
        <f t="shared" ca="1" si="206"/>
        <v>44228</v>
      </c>
    </row>
    <row r="1680" spans="1:13" ht="17.25">
      <c r="A1680" s="51"/>
      <c r="B1680" s="163"/>
      <c r="C1680" s="53"/>
      <c r="D1680" s="54"/>
      <c r="E1680" s="54"/>
      <c r="F1680" s="54"/>
      <c r="G1680" s="56" t="e">
        <f t="shared" si="205"/>
        <v>#DIV/0!</v>
      </c>
      <c r="H1680" s="57"/>
      <c r="I1680" s="57"/>
      <c r="J1680" s="45"/>
      <c r="K1680" s="60"/>
      <c r="L1680" s="60"/>
      <c r="M1680" s="62">
        <f t="shared" ca="1" si="206"/>
        <v>44228</v>
      </c>
    </row>
    <row r="1681" spans="1:13" ht="17.25">
      <c r="A1681" s="51"/>
      <c r="B1681" s="163"/>
      <c r="C1681" s="53"/>
      <c r="D1681" s="54"/>
      <c r="E1681" s="54"/>
      <c r="F1681" s="54"/>
      <c r="G1681" s="56" t="e">
        <f t="shared" si="205"/>
        <v>#DIV/0!</v>
      </c>
      <c r="H1681" s="57"/>
      <c r="I1681" s="57"/>
      <c r="J1681" s="45"/>
      <c r="K1681" s="60"/>
      <c r="L1681" s="60"/>
      <c r="M1681" s="62">
        <f t="shared" ca="1" si="206"/>
        <v>44228</v>
      </c>
    </row>
    <row r="1682" spans="1:13" ht="17.25">
      <c r="A1682" s="51"/>
      <c r="B1682" s="163"/>
      <c r="C1682" s="53"/>
      <c r="D1682" s="54"/>
      <c r="E1682" s="54"/>
      <c r="F1682" s="54"/>
      <c r="G1682" s="56" t="e">
        <f t="shared" si="205"/>
        <v>#DIV/0!</v>
      </c>
      <c r="H1682" s="57"/>
      <c r="I1682" s="57"/>
      <c r="J1682" s="45"/>
      <c r="K1682" s="60"/>
      <c r="L1682" s="60"/>
      <c r="M1682" s="62">
        <f t="shared" ca="1" si="206"/>
        <v>44228</v>
      </c>
    </row>
    <row r="1683" spans="1:13" ht="17.25">
      <c r="A1683" s="51"/>
      <c r="B1683" s="163"/>
      <c r="C1683" s="53"/>
      <c r="D1683" s="54"/>
      <c r="E1683" s="54"/>
      <c r="F1683" s="54"/>
      <c r="G1683" s="56" t="e">
        <f t="shared" si="205"/>
        <v>#DIV/0!</v>
      </c>
      <c r="H1683" s="57"/>
      <c r="I1683" s="57"/>
      <c r="J1683" s="45"/>
      <c r="K1683" s="60"/>
      <c r="L1683" s="60"/>
      <c r="M1683" s="62">
        <f t="shared" ca="1" si="206"/>
        <v>44228</v>
      </c>
    </row>
    <row r="1684" spans="1:13" ht="17.25">
      <c r="A1684" s="51"/>
      <c r="B1684" s="163"/>
      <c r="C1684" s="53"/>
      <c r="D1684" s="54"/>
      <c r="E1684" s="54"/>
      <c r="F1684" s="54"/>
      <c r="G1684" s="56" t="e">
        <f t="shared" si="205"/>
        <v>#DIV/0!</v>
      </c>
      <c r="H1684" s="57"/>
      <c r="I1684" s="57"/>
      <c r="J1684" s="45"/>
      <c r="K1684" s="60"/>
      <c r="L1684" s="60"/>
      <c r="M1684" s="62">
        <f t="shared" ca="1" si="206"/>
        <v>44228</v>
      </c>
    </row>
    <row r="1685" spans="1:13" ht="17.25">
      <c r="A1685" s="51"/>
      <c r="B1685" s="163"/>
      <c r="C1685" s="53"/>
      <c r="D1685" s="54"/>
      <c r="E1685" s="54"/>
      <c r="F1685" s="54"/>
      <c r="G1685" s="56" t="e">
        <f t="shared" si="205"/>
        <v>#DIV/0!</v>
      </c>
      <c r="H1685" s="57"/>
      <c r="I1685" s="57"/>
      <c r="J1685" s="45"/>
      <c r="K1685" s="60"/>
      <c r="L1685" s="60"/>
      <c r="M1685" s="62">
        <f t="shared" ca="1" si="206"/>
        <v>44228</v>
      </c>
    </row>
    <row r="1686" spans="1:13" ht="17.25">
      <c r="A1686" s="51"/>
      <c r="B1686" s="163"/>
      <c r="C1686" s="53"/>
      <c r="D1686" s="54"/>
      <c r="E1686" s="54"/>
      <c r="F1686" s="54"/>
      <c r="G1686" s="56" t="e">
        <f t="shared" si="205"/>
        <v>#DIV/0!</v>
      </c>
      <c r="H1686" s="57"/>
      <c r="I1686" s="57"/>
      <c r="J1686" s="45"/>
      <c r="K1686" s="60"/>
      <c r="L1686" s="60"/>
      <c r="M1686" s="62">
        <f t="shared" ca="1" si="206"/>
        <v>44228</v>
      </c>
    </row>
    <row r="1687" spans="1:13" ht="17.25">
      <c r="A1687" s="51"/>
      <c r="B1687" s="163"/>
      <c r="C1687" s="53"/>
      <c r="D1687" s="54"/>
      <c r="E1687" s="54"/>
      <c r="F1687" s="54"/>
      <c r="G1687" s="56" t="e">
        <f t="shared" si="205"/>
        <v>#DIV/0!</v>
      </c>
      <c r="H1687" s="57"/>
      <c r="I1687" s="57"/>
      <c r="J1687" s="45"/>
      <c r="K1687" s="60"/>
      <c r="L1687" s="60"/>
      <c r="M1687" s="62">
        <f t="shared" ca="1" si="206"/>
        <v>44228</v>
      </c>
    </row>
    <row r="1688" spans="1:13" ht="17.25">
      <c r="A1688" s="51"/>
      <c r="B1688" s="163"/>
      <c r="C1688" s="53"/>
      <c r="D1688" s="54"/>
      <c r="E1688" s="54"/>
      <c r="F1688" s="54"/>
      <c r="G1688" s="56" t="e">
        <f t="shared" si="205"/>
        <v>#DIV/0!</v>
      </c>
      <c r="H1688" s="57"/>
      <c r="I1688" s="57"/>
      <c r="J1688" s="45"/>
      <c r="K1688" s="60"/>
      <c r="L1688" s="60"/>
      <c r="M1688" s="62">
        <f t="shared" ca="1" si="206"/>
        <v>44228</v>
      </c>
    </row>
    <row r="1689" spans="1:13" ht="17.25">
      <c r="A1689" s="51"/>
      <c r="B1689" s="163"/>
      <c r="C1689" s="53"/>
      <c r="D1689" s="54"/>
      <c r="E1689" s="54"/>
      <c r="F1689" s="54"/>
      <c r="G1689" s="56" t="e">
        <f t="shared" si="205"/>
        <v>#DIV/0!</v>
      </c>
      <c r="H1689" s="57"/>
      <c r="I1689" s="57"/>
      <c r="J1689" s="45"/>
      <c r="K1689" s="60"/>
      <c r="L1689" s="60"/>
      <c r="M1689" s="62">
        <f t="shared" ca="1" si="206"/>
        <v>44228</v>
      </c>
    </row>
    <row r="1690" spans="1:13" ht="17.25">
      <c r="A1690" s="51"/>
      <c r="B1690" s="163"/>
      <c r="C1690" s="53"/>
      <c r="D1690" s="54"/>
      <c r="E1690" s="54"/>
      <c r="F1690" s="54"/>
      <c r="G1690" s="56" t="e">
        <f t="shared" si="205"/>
        <v>#DIV/0!</v>
      </c>
      <c r="H1690" s="57"/>
      <c r="I1690" s="57"/>
      <c r="J1690" s="45"/>
      <c r="K1690" s="60"/>
      <c r="L1690" s="60"/>
      <c r="M1690" s="62">
        <f t="shared" ca="1" si="206"/>
        <v>44228</v>
      </c>
    </row>
    <row r="1691" spans="1:13" ht="17.25">
      <c r="A1691" s="51"/>
      <c r="B1691" s="163"/>
      <c r="C1691" s="53"/>
      <c r="D1691" s="54"/>
      <c r="E1691" s="54"/>
      <c r="F1691" s="54"/>
      <c r="G1691" s="56" t="e">
        <f t="shared" si="205"/>
        <v>#DIV/0!</v>
      </c>
      <c r="H1691" s="57"/>
      <c r="I1691" s="57"/>
      <c r="J1691" s="45"/>
      <c r="K1691" s="60"/>
      <c r="L1691" s="60"/>
      <c r="M1691" s="62">
        <f t="shared" ca="1" si="206"/>
        <v>44228</v>
      </c>
    </row>
    <row r="1692" spans="1:13" ht="17.25">
      <c r="A1692" s="51"/>
      <c r="B1692" s="163"/>
      <c r="C1692" s="53"/>
      <c r="D1692" s="54"/>
      <c r="E1692" s="54"/>
      <c r="F1692" s="54"/>
      <c r="G1692" s="56" t="e">
        <f t="shared" si="205"/>
        <v>#DIV/0!</v>
      </c>
      <c r="H1692" s="57"/>
      <c r="I1692" s="57"/>
      <c r="J1692" s="45"/>
      <c r="K1692" s="60"/>
      <c r="L1692" s="60"/>
      <c r="M1692" s="62">
        <f t="shared" ca="1" si="206"/>
        <v>44228</v>
      </c>
    </row>
    <row r="1693" spans="1:13" ht="17.25">
      <c r="A1693" s="51"/>
      <c r="B1693" s="163"/>
      <c r="C1693" s="53"/>
      <c r="D1693" s="54"/>
      <c r="E1693" s="54"/>
      <c r="F1693" s="54"/>
      <c r="G1693" s="56" t="e">
        <f t="shared" si="205"/>
        <v>#DIV/0!</v>
      </c>
      <c r="H1693" s="57"/>
      <c r="I1693" s="57"/>
      <c r="J1693" s="45"/>
      <c r="K1693" s="60"/>
      <c r="L1693" s="60"/>
      <c r="M1693" s="62">
        <f t="shared" ca="1" si="206"/>
        <v>44228</v>
      </c>
    </row>
    <row r="1694" spans="1:13" ht="17.25">
      <c r="A1694" s="51"/>
      <c r="B1694" s="163"/>
      <c r="C1694" s="53"/>
      <c r="D1694" s="54"/>
      <c r="E1694" s="54"/>
      <c r="F1694" s="54"/>
      <c r="G1694" s="56" t="e">
        <f t="shared" si="205"/>
        <v>#DIV/0!</v>
      </c>
      <c r="H1694" s="57"/>
      <c r="I1694" s="57"/>
      <c r="J1694" s="45"/>
      <c r="K1694" s="60"/>
      <c r="L1694" s="60"/>
      <c r="M1694" s="62">
        <f t="shared" ca="1" si="206"/>
        <v>44228</v>
      </c>
    </row>
    <row r="1695" spans="1:13" ht="17.25">
      <c r="A1695" s="51"/>
      <c r="B1695" s="163"/>
      <c r="C1695" s="53"/>
      <c r="D1695" s="54"/>
      <c r="E1695" s="54"/>
      <c r="F1695" s="54"/>
      <c r="G1695" s="56" t="e">
        <f t="shared" si="205"/>
        <v>#DIV/0!</v>
      </c>
      <c r="H1695" s="57"/>
      <c r="I1695" s="57"/>
      <c r="J1695" s="45"/>
      <c r="K1695" s="60"/>
      <c r="L1695" s="60"/>
      <c r="M1695" s="62">
        <f t="shared" ca="1" si="202"/>
        <v>44228</v>
      </c>
    </row>
  </sheetData>
  <autoFilter ref="A2:O1695">
    <filterColumn colId="11">
      <filters blank="1"/>
    </filterColumn>
  </autoFilter>
  <phoneticPr fontId="16" type="noConversion"/>
  <conditionalFormatting sqref="M504">
    <cfRule type="cellIs" dxfId="179" priority="1249" stopIfTrue="1" operator="between">
      <formula>151</formula>
      <formula>180</formula>
    </cfRule>
    <cfRule type="cellIs" dxfId="178" priority="1250" stopIfTrue="1" operator="greaterThan">
      <formula>180</formula>
    </cfRule>
  </conditionalFormatting>
  <conditionalFormatting sqref="M505">
    <cfRule type="cellIs" dxfId="177" priority="1258" stopIfTrue="1" operator="between">
      <formula>151</formula>
      <formula>180</formula>
    </cfRule>
    <cfRule type="cellIs" dxfId="176" priority="1266" stopIfTrue="1" operator="greaterThan">
      <formula>180</formula>
    </cfRule>
  </conditionalFormatting>
  <conditionalFormatting sqref="M506">
    <cfRule type="cellIs" dxfId="175" priority="1257" stopIfTrue="1" operator="between">
      <formula>151</formula>
      <formula>180</formula>
    </cfRule>
    <cfRule type="cellIs" dxfId="174" priority="1265" stopIfTrue="1" operator="greaterThan">
      <formula>180</formula>
    </cfRule>
  </conditionalFormatting>
  <conditionalFormatting sqref="M507">
    <cfRule type="cellIs" dxfId="173" priority="1256" stopIfTrue="1" operator="between">
      <formula>151</formula>
      <formula>180</formula>
    </cfRule>
    <cfRule type="cellIs" dxfId="172" priority="1264" stopIfTrue="1" operator="greaterThan">
      <formula>180</formula>
    </cfRule>
  </conditionalFormatting>
  <conditionalFormatting sqref="M508">
    <cfRule type="cellIs" dxfId="171" priority="1255" stopIfTrue="1" operator="between">
      <formula>151</formula>
      <formula>180</formula>
    </cfRule>
    <cfRule type="cellIs" dxfId="170" priority="1263" stopIfTrue="1" operator="greaterThan">
      <formula>180</formula>
    </cfRule>
  </conditionalFormatting>
  <conditionalFormatting sqref="M509">
    <cfRule type="cellIs" dxfId="169" priority="1254" stopIfTrue="1" operator="between">
      <formula>151</formula>
      <formula>180</formula>
    </cfRule>
    <cfRule type="cellIs" dxfId="168" priority="1262" stopIfTrue="1" operator="greaterThan">
      <formula>180</formula>
    </cfRule>
  </conditionalFormatting>
  <conditionalFormatting sqref="M510">
    <cfRule type="cellIs" dxfId="167" priority="1253" stopIfTrue="1" operator="between">
      <formula>151</formula>
      <formula>180</formula>
    </cfRule>
    <cfRule type="cellIs" dxfId="166" priority="1261" stopIfTrue="1" operator="greaterThan">
      <formula>180</formula>
    </cfRule>
  </conditionalFormatting>
  <conditionalFormatting sqref="M511">
    <cfRule type="cellIs" dxfId="165" priority="1252" stopIfTrue="1" operator="between">
      <formula>151</formula>
      <formula>180</formula>
    </cfRule>
    <cfRule type="cellIs" dxfId="164" priority="1260" stopIfTrue="1" operator="greaterThan">
      <formula>180</formula>
    </cfRule>
  </conditionalFormatting>
  <conditionalFormatting sqref="M570">
    <cfRule type="cellIs" dxfId="163" priority="1119" stopIfTrue="1" operator="between">
      <formula>151</formula>
      <formula>180</formula>
    </cfRule>
    <cfRule type="cellIs" dxfId="162" priority="1132" stopIfTrue="1" operator="greaterThan">
      <formula>180</formula>
    </cfRule>
  </conditionalFormatting>
  <conditionalFormatting sqref="M595">
    <cfRule type="cellIs" dxfId="161" priority="1073" stopIfTrue="1" operator="between">
      <formula>151</formula>
      <formula>180</formula>
    </cfRule>
    <cfRule type="cellIs" dxfId="160" priority="1080" stopIfTrue="1" operator="greaterThan">
      <formula>180</formula>
    </cfRule>
  </conditionalFormatting>
  <conditionalFormatting sqref="M596">
    <cfRule type="cellIs" dxfId="159" priority="1072" stopIfTrue="1" operator="between">
      <formula>151</formula>
      <formula>180</formula>
    </cfRule>
    <cfRule type="cellIs" dxfId="158" priority="1079" stopIfTrue="1" operator="greaterThan">
      <formula>180</formula>
    </cfRule>
  </conditionalFormatting>
  <conditionalFormatting sqref="M597">
    <cfRule type="cellIs" dxfId="157" priority="1071" stopIfTrue="1" operator="between">
      <formula>151</formula>
      <formula>180</formula>
    </cfRule>
    <cfRule type="cellIs" dxfId="156" priority="1078" stopIfTrue="1" operator="greaterThan">
      <formula>180</formula>
    </cfRule>
  </conditionalFormatting>
  <conditionalFormatting sqref="M598">
    <cfRule type="cellIs" dxfId="155" priority="1070" stopIfTrue="1" operator="between">
      <formula>151</formula>
      <formula>180</formula>
    </cfRule>
    <cfRule type="cellIs" dxfId="154" priority="1077" stopIfTrue="1" operator="greaterThan">
      <formula>180</formula>
    </cfRule>
  </conditionalFormatting>
  <conditionalFormatting sqref="M599">
    <cfRule type="cellIs" dxfId="153" priority="1069" stopIfTrue="1" operator="between">
      <formula>151</formula>
      <formula>180</formula>
    </cfRule>
    <cfRule type="cellIs" dxfId="152" priority="1076" stopIfTrue="1" operator="greaterThan">
      <formula>180</formula>
    </cfRule>
  </conditionalFormatting>
  <conditionalFormatting sqref="M600">
    <cfRule type="cellIs" dxfId="151" priority="1068" stopIfTrue="1" operator="between">
      <formula>151</formula>
      <formula>180</formula>
    </cfRule>
    <cfRule type="cellIs" dxfId="150" priority="1075" stopIfTrue="1" operator="greaterThan">
      <formula>180</formula>
    </cfRule>
  </conditionalFormatting>
  <conditionalFormatting sqref="M691">
    <cfRule type="cellIs" dxfId="149" priority="877" stopIfTrue="1" operator="between">
      <formula>151</formula>
      <formula>180</formula>
    </cfRule>
    <cfRule type="cellIs" dxfId="148" priority="888" stopIfTrue="1" operator="greaterThan">
      <formula>180</formula>
    </cfRule>
  </conditionalFormatting>
  <conditionalFormatting sqref="M692">
    <cfRule type="cellIs" dxfId="147" priority="876" stopIfTrue="1" operator="between">
      <formula>151</formula>
      <formula>180</formula>
    </cfRule>
    <cfRule type="cellIs" dxfId="146" priority="887" stopIfTrue="1" operator="greaterThan">
      <formula>180</formula>
    </cfRule>
  </conditionalFormatting>
  <conditionalFormatting sqref="M693">
    <cfRule type="cellIs" dxfId="145" priority="875" stopIfTrue="1" operator="between">
      <formula>151</formula>
      <formula>180</formula>
    </cfRule>
    <cfRule type="cellIs" dxfId="144" priority="886" stopIfTrue="1" operator="greaterThan">
      <formula>180</formula>
    </cfRule>
  </conditionalFormatting>
  <conditionalFormatting sqref="M725">
    <cfRule type="cellIs" dxfId="143" priority="803" stopIfTrue="1" operator="between">
      <formula>151</formula>
      <formula>180</formula>
    </cfRule>
    <cfRule type="cellIs" dxfId="142" priority="808" stopIfTrue="1" operator="greaterThan">
      <formula>180</formula>
    </cfRule>
  </conditionalFormatting>
  <conditionalFormatting sqref="M726">
    <cfRule type="cellIs" dxfId="141" priority="802" stopIfTrue="1" operator="between">
      <formula>151</formula>
      <formula>180</formula>
    </cfRule>
    <cfRule type="cellIs" dxfId="140" priority="807" stopIfTrue="1" operator="greaterThan">
      <formula>180</formula>
    </cfRule>
  </conditionalFormatting>
  <conditionalFormatting sqref="M727">
    <cfRule type="cellIs" dxfId="139" priority="801" stopIfTrue="1" operator="between">
      <formula>151</formula>
      <formula>180</formula>
    </cfRule>
    <cfRule type="cellIs" dxfId="138" priority="806" stopIfTrue="1" operator="greaterThan">
      <formula>180</formula>
    </cfRule>
  </conditionalFormatting>
  <conditionalFormatting sqref="M781">
    <cfRule type="cellIs" dxfId="137" priority="697" stopIfTrue="1" operator="between">
      <formula>151</formula>
      <formula>180</formula>
    </cfRule>
    <cfRule type="cellIs" dxfId="136" priority="706" stopIfTrue="1" operator="greaterThan">
      <formula>180</formula>
    </cfRule>
  </conditionalFormatting>
  <conditionalFormatting sqref="M782">
    <cfRule type="cellIs" dxfId="135" priority="696" stopIfTrue="1" operator="between">
      <formula>151</formula>
      <formula>180</formula>
    </cfRule>
    <cfRule type="cellIs" dxfId="134" priority="705" stopIfTrue="1" operator="greaterThan">
      <formula>180</formula>
    </cfRule>
  </conditionalFormatting>
  <conditionalFormatting sqref="M811">
    <cfRule type="cellIs" dxfId="133" priority="638" stopIfTrue="1" operator="between">
      <formula>151</formula>
      <formula>180</formula>
    </cfRule>
    <cfRule type="cellIs" dxfId="132" priority="646" stopIfTrue="1" operator="greaterThan">
      <formula>180</formula>
    </cfRule>
  </conditionalFormatting>
  <conditionalFormatting sqref="M812">
    <cfRule type="cellIs" dxfId="131" priority="637" stopIfTrue="1" operator="between">
      <formula>151</formula>
      <formula>180</formula>
    </cfRule>
    <cfRule type="cellIs" dxfId="130" priority="645" stopIfTrue="1" operator="greaterThan">
      <formula>180</formula>
    </cfRule>
  </conditionalFormatting>
  <conditionalFormatting sqref="M813">
    <cfRule type="cellIs" dxfId="129" priority="636" stopIfTrue="1" operator="between">
      <formula>151</formula>
      <formula>180</formula>
    </cfRule>
    <cfRule type="cellIs" dxfId="128" priority="644" stopIfTrue="1" operator="greaterThan">
      <formula>180</formula>
    </cfRule>
  </conditionalFormatting>
  <conditionalFormatting sqref="M814">
    <cfRule type="cellIs" dxfId="127" priority="635" stopIfTrue="1" operator="between">
      <formula>151</formula>
      <formula>180</formula>
    </cfRule>
    <cfRule type="cellIs" dxfId="126" priority="643" stopIfTrue="1" operator="greaterThan">
      <formula>180</formula>
    </cfRule>
  </conditionalFormatting>
  <conditionalFormatting sqref="M830">
    <cfRule type="cellIs" dxfId="125" priority="594" stopIfTrue="1" operator="between">
      <formula>151</formula>
      <formula>180</formula>
    </cfRule>
    <cfRule type="cellIs" dxfId="124" priority="606" stopIfTrue="1" operator="greaterThan">
      <formula>180</formula>
    </cfRule>
  </conditionalFormatting>
  <conditionalFormatting sqref="M831">
    <cfRule type="cellIs" dxfId="123" priority="593" stopIfTrue="1" operator="between">
      <formula>151</formula>
      <formula>180</formula>
    </cfRule>
    <cfRule type="cellIs" dxfId="122" priority="605" stopIfTrue="1" operator="greaterThan">
      <formula>180</formula>
    </cfRule>
  </conditionalFormatting>
  <conditionalFormatting sqref="M832">
    <cfRule type="cellIs" dxfId="121" priority="592" stopIfTrue="1" operator="between">
      <formula>151</formula>
      <formula>180</formula>
    </cfRule>
    <cfRule type="cellIs" dxfId="120" priority="604" stopIfTrue="1" operator="greaterThan">
      <formula>180</formula>
    </cfRule>
  </conditionalFormatting>
  <conditionalFormatting sqref="M833">
    <cfRule type="cellIs" dxfId="119" priority="591" stopIfTrue="1" operator="between">
      <formula>151</formula>
      <formula>180</formula>
    </cfRule>
    <cfRule type="cellIs" dxfId="118" priority="603" stopIfTrue="1" operator="greaterThan">
      <formula>180</formula>
    </cfRule>
  </conditionalFormatting>
  <conditionalFormatting sqref="M1108">
    <cfRule type="cellIs" dxfId="117" priority="46" stopIfTrue="1" operator="between">
      <formula>151</formula>
      <formula>180</formula>
    </cfRule>
    <cfRule type="cellIs" dxfId="116" priority="56" stopIfTrue="1" operator="greaterThan">
      <formula>180</formula>
    </cfRule>
  </conditionalFormatting>
  <conditionalFormatting sqref="M1109">
    <cfRule type="cellIs" dxfId="115" priority="45" stopIfTrue="1" operator="between">
      <formula>151</formula>
      <formula>180</formula>
    </cfRule>
    <cfRule type="cellIs" dxfId="114" priority="55" stopIfTrue="1" operator="greaterThan">
      <formula>180</formula>
    </cfRule>
  </conditionalFormatting>
  <conditionalFormatting sqref="M1168">
    <cfRule type="cellIs" dxfId="113" priority="35" stopIfTrue="1" operator="between">
      <formula>151</formula>
      <formula>180</formula>
    </cfRule>
    <cfRule type="cellIs" dxfId="112" priority="36" stopIfTrue="1" operator="greaterThan">
      <formula>180</formula>
    </cfRule>
  </conditionalFormatting>
  <conditionalFormatting sqref="M1184">
    <cfRule type="cellIs" dxfId="111" priority="27" stopIfTrue="1" operator="between">
      <formula>151</formula>
      <formula>180</formula>
    </cfRule>
    <cfRule type="cellIs" dxfId="110" priority="28" stopIfTrue="1" operator="greaterThan">
      <formula>180</formula>
    </cfRule>
  </conditionalFormatting>
  <conditionalFormatting sqref="M1191">
    <cfRule type="cellIs" dxfId="109" priority="31" stopIfTrue="1" operator="between">
      <formula>151</formula>
      <formula>180</formula>
    </cfRule>
    <cfRule type="cellIs" dxfId="108" priority="32" stopIfTrue="1" operator="greaterThan">
      <formula>180</formula>
    </cfRule>
  </conditionalFormatting>
  <conditionalFormatting sqref="M1413">
    <cfRule type="cellIs" dxfId="107" priority="5" stopIfTrue="1" operator="between">
      <formula>151</formula>
      <formula>180</formula>
    </cfRule>
    <cfRule type="cellIs" dxfId="106" priority="6" stopIfTrue="1" operator="greaterThan">
      <formula>180</formula>
    </cfRule>
  </conditionalFormatting>
  <conditionalFormatting sqref="M191:M204">
    <cfRule type="cellIs" dxfId="105" priority="1882" stopIfTrue="1" operator="between">
      <formula>151</formula>
      <formula>180</formula>
    </cfRule>
    <cfRule type="cellIs" dxfId="104" priority="1896" stopIfTrue="1" operator="greaterThan">
      <formula>180</formula>
    </cfRule>
  </conditionalFormatting>
  <conditionalFormatting sqref="M205:M241">
    <cfRule type="cellIs" dxfId="103" priority="1850" stopIfTrue="1" operator="between">
      <formula>151</formula>
      <formula>180</formula>
    </cfRule>
    <cfRule type="cellIs" dxfId="102" priority="1868" stopIfTrue="1" operator="greaterThan">
      <formula>180</formula>
    </cfRule>
  </conditionalFormatting>
  <conditionalFormatting sqref="M479:M503">
    <cfRule type="cellIs" dxfId="101" priority="1299" stopIfTrue="1" operator="between">
      <formula>151</formula>
      <formula>180</formula>
    </cfRule>
    <cfRule type="cellIs" dxfId="100" priority="1316" stopIfTrue="1" operator="greaterThan">
      <formula>180</formula>
    </cfRule>
  </conditionalFormatting>
  <conditionalFormatting sqref="M512:M566">
    <cfRule type="cellIs" dxfId="99" priority="1251" stopIfTrue="1" operator="between">
      <formula>151</formula>
      <formula>180</formula>
    </cfRule>
    <cfRule type="cellIs" dxfId="98" priority="1259" stopIfTrue="1" operator="greaterThan">
      <formula>180</formula>
    </cfRule>
  </conditionalFormatting>
  <conditionalFormatting sqref="M567:M569">
    <cfRule type="cellIs" dxfId="97" priority="1135" stopIfTrue="1" operator="between">
      <formula>151</formula>
      <formula>180</formula>
    </cfRule>
    <cfRule type="cellIs" dxfId="96" priority="1138" stopIfTrue="1" operator="greaterThan">
      <formula>180</formula>
    </cfRule>
  </conditionalFormatting>
  <conditionalFormatting sqref="M571:M594">
    <cfRule type="cellIs" dxfId="95" priority="1118" stopIfTrue="1" operator="between">
      <formula>151</formula>
      <formula>180</formula>
    </cfRule>
    <cfRule type="cellIs" dxfId="94" priority="1131" stopIfTrue="1" operator="greaterThan">
      <formula>180</formula>
    </cfRule>
  </conditionalFormatting>
  <conditionalFormatting sqref="M601:M690">
    <cfRule type="cellIs" dxfId="93" priority="1067" stopIfTrue="1" operator="between">
      <formula>151</formula>
      <formula>180</formula>
    </cfRule>
    <cfRule type="cellIs" dxfId="92" priority="1074" stopIfTrue="1" operator="greaterThan">
      <formula>180</formula>
    </cfRule>
  </conditionalFormatting>
  <conditionalFormatting sqref="M694:M724">
    <cfRule type="cellIs" dxfId="91" priority="874" stopIfTrue="1" operator="between">
      <formula>151</formula>
      <formula>180</formula>
    </cfRule>
    <cfRule type="cellIs" dxfId="90" priority="885" stopIfTrue="1" operator="greaterThan">
      <formula>180</formula>
    </cfRule>
  </conditionalFormatting>
  <conditionalFormatting sqref="M728:M780">
    <cfRule type="cellIs" dxfId="89" priority="800" stopIfTrue="1" operator="between">
      <formula>151</formula>
      <formula>180</formula>
    </cfRule>
    <cfRule type="cellIs" dxfId="88" priority="805" stopIfTrue="1" operator="greaterThan">
      <formula>180</formula>
    </cfRule>
  </conditionalFormatting>
  <conditionalFormatting sqref="M783:M810">
    <cfRule type="cellIs" dxfId="87" priority="694" stopIfTrue="1" operator="between">
      <formula>151</formula>
      <formula>180</formula>
    </cfRule>
    <cfRule type="cellIs" dxfId="86" priority="703" stopIfTrue="1" operator="greaterThan">
      <formula>180</formula>
    </cfRule>
  </conditionalFormatting>
  <conditionalFormatting sqref="M815:M829">
    <cfRule type="cellIs" dxfId="85" priority="634" stopIfTrue="1" operator="between">
      <formula>151</formula>
      <formula>180</formula>
    </cfRule>
    <cfRule type="cellIs" dxfId="84" priority="642" stopIfTrue="1" operator="greaterThan">
      <formula>180</formula>
    </cfRule>
  </conditionalFormatting>
  <conditionalFormatting sqref="M834:M863">
    <cfRule type="cellIs" dxfId="83" priority="590" stopIfTrue="1" operator="between">
      <formula>151</formula>
      <formula>180</formula>
    </cfRule>
    <cfRule type="cellIs" dxfId="82" priority="602" stopIfTrue="1" operator="greaterThan">
      <formula>180</formula>
    </cfRule>
  </conditionalFormatting>
  <conditionalFormatting sqref="M864:M1107">
    <cfRule type="cellIs" dxfId="81" priority="522" stopIfTrue="1" operator="between">
      <formula>151</formula>
      <formula>180</formula>
    </cfRule>
    <cfRule type="cellIs" dxfId="80" priority="538" stopIfTrue="1" operator="greaterThan">
      <formula>180</formula>
    </cfRule>
  </conditionalFormatting>
  <conditionalFormatting sqref="M1110:M1127">
    <cfRule type="cellIs" dxfId="79" priority="43" stopIfTrue="1" operator="between">
      <formula>151</formula>
      <formula>180</formula>
    </cfRule>
    <cfRule type="cellIs" dxfId="78" priority="44" stopIfTrue="1" operator="greaterThan">
      <formula>180</formula>
    </cfRule>
  </conditionalFormatting>
  <conditionalFormatting sqref="M1128:M1137">
    <cfRule type="cellIs" dxfId="77" priority="41" stopIfTrue="1" operator="between">
      <formula>151</formula>
      <formula>180</formula>
    </cfRule>
    <cfRule type="cellIs" dxfId="76" priority="42" stopIfTrue="1" operator="greaterThan">
      <formula>180</formula>
    </cfRule>
  </conditionalFormatting>
  <conditionalFormatting sqref="M1138:M1147">
    <cfRule type="cellIs" dxfId="75" priority="39" stopIfTrue="1" operator="between">
      <formula>151</formula>
      <formula>180</formula>
    </cfRule>
    <cfRule type="cellIs" dxfId="74" priority="40" stopIfTrue="1" operator="greaterThan">
      <formula>180</formula>
    </cfRule>
  </conditionalFormatting>
  <conditionalFormatting sqref="M1148:M1167">
    <cfRule type="cellIs" dxfId="73" priority="37" stopIfTrue="1" operator="between">
      <formula>151</formula>
      <formula>180</formula>
    </cfRule>
    <cfRule type="cellIs" dxfId="72" priority="38" stopIfTrue="1" operator="greaterThan">
      <formula>180</formula>
    </cfRule>
  </conditionalFormatting>
  <conditionalFormatting sqref="M1192:M1209">
    <cfRule type="cellIs" dxfId="71" priority="29" stopIfTrue="1" operator="between">
      <formula>151</formula>
      <formula>180</formula>
    </cfRule>
    <cfRule type="cellIs" dxfId="70" priority="30" stopIfTrue="1" operator="greaterThan">
      <formula>180</formula>
    </cfRule>
  </conditionalFormatting>
  <conditionalFormatting sqref="M1210:M1257">
    <cfRule type="cellIs" dxfId="69" priority="25" stopIfTrue="1" operator="between">
      <formula>151</formula>
      <formula>180</formula>
    </cfRule>
    <cfRule type="cellIs" dxfId="68" priority="26" stopIfTrue="1" operator="greaterThan">
      <formula>180</formula>
    </cfRule>
  </conditionalFormatting>
  <conditionalFormatting sqref="M1258:M1259">
    <cfRule type="cellIs" dxfId="67" priority="23" stopIfTrue="1" operator="between">
      <formula>151</formula>
      <formula>180</formula>
    </cfRule>
    <cfRule type="cellIs" dxfId="66" priority="24" stopIfTrue="1" operator="greaterThan">
      <formula>180</formula>
    </cfRule>
  </conditionalFormatting>
  <conditionalFormatting sqref="M1260:M1268">
    <cfRule type="cellIs" dxfId="65" priority="21" stopIfTrue="1" operator="between">
      <formula>151</formula>
      <formula>180</formula>
    </cfRule>
    <cfRule type="cellIs" dxfId="64" priority="22" stopIfTrue="1" operator="greaterThan">
      <formula>180</formula>
    </cfRule>
  </conditionalFormatting>
  <conditionalFormatting sqref="M1269:M1283">
    <cfRule type="cellIs" dxfId="63" priority="19" stopIfTrue="1" operator="between">
      <formula>151</formula>
      <formula>180</formula>
    </cfRule>
    <cfRule type="cellIs" dxfId="62" priority="20" stopIfTrue="1" operator="greaterThan">
      <formula>180</formula>
    </cfRule>
  </conditionalFormatting>
  <conditionalFormatting sqref="M1284:M1295">
    <cfRule type="cellIs" dxfId="61" priority="17" stopIfTrue="1" operator="between">
      <formula>151</formula>
      <formula>180</formula>
    </cfRule>
    <cfRule type="cellIs" dxfId="60" priority="18" stopIfTrue="1" operator="greaterThan">
      <formula>180</formula>
    </cfRule>
  </conditionalFormatting>
  <conditionalFormatting sqref="M1296:M1297">
    <cfRule type="cellIs" dxfId="59" priority="15" stopIfTrue="1" operator="between">
      <formula>151</formula>
      <formula>180</formula>
    </cfRule>
    <cfRule type="cellIs" dxfId="58" priority="16" stopIfTrue="1" operator="greaterThan">
      <formula>180</formula>
    </cfRule>
  </conditionalFormatting>
  <conditionalFormatting sqref="M1298:M1412">
    <cfRule type="cellIs" dxfId="57" priority="9" stopIfTrue="1" operator="between">
      <formula>151</formula>
      <formula>180</formula>
    </cfRule>
    <cfRule type="cellIs" dxfId="56" priority="10" stopIfTrue="1" operator="greaterThan">
      <formula>180</formula>
    </cfRule>
  </conditionalFormatting>
  <conditionalFormatting sqref="M1:M190 M1696:M1048576">
    <cfRule type="cellIs" dxfId="55" priority="2189" stopIfTrue="1" operator="between">
      <formula>151</formula>
      <formula>180</formula>
    </cfRule>
    <cfRule type="cellIs" dxfId="54" priority="2190" stopIfTrue="1" operator="greaterThan">
      <formula>180</formula>
    </cfRule>
  </conditionalFormatting>
  <conditionalFormatting sqref="M242:M256 M258:M478">
    <cfRule type="cellIs" dxfId="53" priority="1787" stopIfTrue="1" operator="between">
      <formula>151</formula>
      <formula>180</formula>
    </cfRule>
    <cfRule type="cellIs" dxfId="52" priority="1802" stopIfTrue="1" operator="greaterThan">
      <formula>180</formula>
    </cfRule>
  </conditionalFormatting>
  <conditionalFormatting sqref="M257 M1414:M1695">
    <cfRule type="cellIs" dxfId="51" priority="1759" stopIfTrue="1" operator="between">
      <formula>151</formula>
      <formula>180</formula>
    </cfRule>
    <cfRule type="cellIs" dxfId="50" priority="1772" stopIfTrue="1" operator="greaterThan">
      <formula>180</formula>
    </cfRule>
  </conditionalFormatting>
  <conditionalFormatting sqref="M1169:M1183 M1185:M1190">
    <cfRule type="cellIs" dxfId="49" priority="33" stopIfTrue="1" operator="between">
      <formula>151</formula>
      <formula>180</formula>
    </cfRule>
    <cfRule type="cellIs" dxfId="48" priority="34" stopIfTrue="1" operator="greaterThan">
      <formula>180</formula>
    </cfRule>
  </conditionalFormatting>
  <pageMargins left="0.69930555555555596" right="0.69930555555555596" top="0.75" bottom="0.75" header="0.3" footer="0.3"/>
  <pageSetup paperSize="9" scale="68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I19" sqref="I19"/>
    </sheetView>
  </sheetViews>
  <sheetFormatPr defaultColWidth="9" defaultRowHeight="13.5"/>
  <cols>
    <col min="2" max="2" width="27.75" customWidth="1"/>
    <col min="3" max="3" width="14.375" customWidth="1"/>
    <col min="4" max="4" width="20.625" customWidth="1"/>
    <col min="5" max="13" width="14.375" customWidth="1"/>
  </cols>
  <sheetData>
    <row r="1" spans="1:13" s="24" customFormat="1" ht="23.1" customHeight="1">
      <c r="A1" s="26" t="s">
        <v>1</v>
      </c>
      <c r="B1" s="26" t="s">
        <v>2</v>
      </c>
      <c r="C1" s="27" t="s">
        <v>3</v>
      </c>
      <c r="D1" s="28" t="s">
        <v>4</v>
      </c>
      <c r="E1" s="28" t="s">
        <v>5</v>
      </c>
      <c r="F1" s="28" t="s">
        <v>6</v>
      </c>
      <c r="G1" s="29" t="s">
        <v>7</v>
      </c>
      <c r="H1" s="30" t="s">
        <v>8</v>
      </c>
      <c r="I1" s="42" t="s">
        <v>9</v>
      </c>
      <c r="J1" s="43" t="s">
        <v>10</v>
      </c>
      <c r="K1" s="44" t="s">
        <v>11</v>
      </c>
      <c r="L1" s="26" t="s">
        <v>12</v>
      </c>
      <c r="M1" s="26" t="s">
        <v>13</v>
      </c>
    </row>
    <row r="2" spans="1:13" s="50" customFormat="1" ht="23.1" customHeight="1">
      <c r="A2" s="51">
        <v>131</v>
      </c>
      <c r="B2" s="52" t="s">
        <v>114</v>
      </c>
      <c r="C2" s="53" t="s">
        <v>203</v>
      </c>
      <c r="D2" s="54">
        <v>5590</v>
      </c>
      <c r="E2" s="54">
        <v>5427.18</v>
      </c>
      <c r="F2" s="55">
        <v>162.82</v>
      </c>
      <c r="G2" s="56">
        <f t="shared" ref="G2:G14" si="0">F2/E2</f>
        <v>3.0000847585670599E-2</v>
      </c>
      <c r="H2" s="57">
        <v>42703</v>
      </c>
      <c r="I2" s="57">
        <v>42705</v>
      </c>
      <c r="J2" s="45" t="s">
        <v>16</v>
      </c>
      <c r="K2" s="60" t="s">
        <v>163</v>
      </c>
      <c r="L2" s="61">
        <v>42780</v>
      </c>
      <c r="M2" s="62">
        <f t="shared" ref="M2:M14" ca="1" si="1">DATE(YEAR(NOW()),MONTH(NOW()),DAY(NOW()))-H2</f>
        <v>1525</v>
      </c>
    </row>
    <row r="3" spans="1:13" s="50" customFormat="1" ht="23.1" customHeight="1">
      <c r="A3" s="51">
        <v>118</v>
      </c>
      <c r="B3" s="52" t="s">
        <v>114</v>
      </c>
      <c r="C3" s="53" t="s">
        <v>186</v>
      </c>
      <c r="D3" s="54">
        <v>10160</v>
      </c>
      <c r="E3" s="54">
        <v>9864.08</v>
      </c>
      <c r="F3" s="55">
        <v>295.92</v>
      </c>
      <c r="G3" s="56">
        <f t="shared" si="0"/>
        <v>2.9999756692970898E-2</v>
      </c>
      <c r="H3" s="57">
        <v>42697</v>
      </c>
      <c r="I3" s="57">
        <v>42697</v>
      </c>
      <c r="J3" s="45" t="s">
        <v>16</v>
      </c>
      <c r="K3" s="60" t="s">
        <v>163</v>
      </c>
      <c r="L3" s="61">
        <v>42780</v>
      </c>
      <c r="M3" s="62">
        <f t="shared" ca="1" si="1"/>
        <v>1531</v>
      </c>
    </row>
    <row r="4" spans="1:13" s="50" customFormat="1" ht="23.1" customHeight="1">
      <c r="A4" s="51">
        <v>101</v>
      </c>
      <c r="B4" s="52" t="s">
        <v>161</v>
      </c>
      <c r="C4" s="53" t="s">
        <v>162</v>
      </c>
      <c r="D4" s="54">
        <v>47800</v>
      </c>
      <c r="E4" s="54">
        <v>40854.69</v>
      </c>
      <c r="F4" s="34">
        <v>6945.31</v>
      </c>
      <c r="G4" s="56">
        <f t="shared" si="0"/>
        <v>0.17000031085782299</v>
      </c>
      <c r="H4" s="57">
        <v>42667</v>
      </c>
      <c r="I4" s="57">
        <v>42668</v>
      </c>
      <c r="J4" s="45" t="s">
        <v>16</v>
      </c>
      <c r="K4" s="60" t="s">
        <v>163</v>
      </c>
      <c r="L4" s="61">
        <v>42780</v>
      </c>
      <c r="M4" s="62">
        <f t="shared" ca="1" si="1"/>
        <v>1561</v>
      </c>
    </row>
    <row r="5" spans="1:13" s="50" customFormat="1" ht="23.1" customHeight="1">
      <c r="A5" s="51">
        <v>160</v>
      </c>
      <c r="B5" s="52" t="s">
        <v>239</v>
      </c>
      <c r="C5" s="53" t="s">
        <v>240</v>
      </c>
      <c r="D5" s="54">
        <v>3199</v>
      </c>
      <c r="E5" s="54">
        <v>2734.19</v>
      </c>
      <c r="F5" s="55">
        <v>464.81</v>
      </c>
      <c r="G5" s="56">
        <f t="shared" si="0"/>
        <v>0.16999915880023</v>
      </c>
      <c r="H5" s="57">
        <v>42745</v>
      </c>
      <c r="I5" s="57">
        <v>42753</v>
      </c>
      <c r="J5" s="45" t="s">
        <v>16</v>
      </c>
      <c r="K5" s="60" t="s">
        <v>163</v>
      </c>
      <c r="L5" s="61">
        <v>42780</v>
      </c>
      <c r="M5" s="62">
        <f t="shared" ca="1" si="1"/>
        <v>1483</v>
      </c>
    </row>
    <row r="6" spans="1:13" s="50" customFormat="1" ht="23.1" customHeight="1">
      <c r="A6" s="51">
        <v>192</v>
      </c>
      <c r="B6" s="52" t="s">
        <v>280</v>
      </c>
      <c r="C6" s="53" t="s">
        <v>281</v>
      </c>
      <c r="D6" s="54">
        <v>7000</v>
      </c>
      <c r="E6" s="54">
        <v>5982.91</v>
      </c>
      <c r="F6" s="34">
        <v>1017.09</v>
      </c>
      <c r="G6" s="56">
        <f t="shared" si="0"/>
        <v>0.16999921442909899</v>
      </c>
      <c r="H6" s="57">
        <v>42807</v>
      </c>
      <c r="I6" s="57">
        <v>42809</v>
      </c>
      <c r="J6" s="45"/>
      <c r="K6" s="60">
        <v>2017.02</v>
      </c>
      <c r="L6" s="63">
        <v>42831</v>
      </c>
      <c r="M6" s="62">
        <f t="shared" ca="1" si="1"/>
        <v>1421</v>
      </c>
    </row>
    <row r="7" spans="1:13" s="50" customFormat="1" ht="23.1" customHeight="1">
      <c r="A7" s="51">
        <v>193</v>
      </c>
      <c r="B7" s="52" t="s">
        <v>280</v>
      </c>
      <c r="C7" s="53" t="s">
        <v>282</v>
      </c>
      <c r="D7" s="54">
        <v>7000</v>
      </c>
      <c r="E7" s="54">
        <v>5982.91</v>
      </c>
      <c r="F7" s="34">
        <v>1017.09</v>
      </c>
      <c r="G7" s="56">
        <f t="shared" si="0"/>
        <v>0.16999921442909899</v>
      </c>
      <c r="H7" s="57">
        <v>42807</v>
      </c>
      <c r="I7" s="57">
        <v>42809</v>
      </c>
      <c r="J7" s="45"/>
      <c r="K7" s="60">
        <v>2017.02</v>
      </c>
      <c r="L7" s="63">
        <v>42831</v>
      </c>
      <c r="M7" s="62">
        <f t="shared" ca="1" si="1"/>
        <v>1421</v>
      </c>
    </row>
    <row r="8" spans="1:13" s="50" customFormat="1" ht="23.1" customHeight="1">
      <c r="A8" s="51">
        <v>212</v>
      </c>
      <c r="B8" s="52" t="s">
        <v>239</v>
      </c>
      <c r="C8" s="53" t="s">
        <v>304</v>
      </c>
      <c r="D8" s="54">
        <v>3099</v>
      </c>
      <c r="E8" s="54">
        <v>2648.72</v>
      </c>
      <c r="F8" s="58">
        <v>450.28</v>
      </c>
      <c r="G8" s="56">
        <f t="shared" si="0"/>
        <v>0.16999909390196</v>
      </c>
      <c r="H8" s="57">
        <v>42822</v>
      </c>
      <c r="I8" s="57">
        <v>42849</v>
      </c>
      <c r="J8" s="45" t="s">
        <v>16</v>
      </c>
      <c r="K8" s="60" t="s">
        <v>300</v>
      </c>
      <c r="L8" s="60" t="s">
        <v>301</v>
      </c>
      <c r="M8" s="62">
        <f t="shared" ca="1" si="1"/>
        <v>1406</v>
      </c>
    </row>
    <row r="9" spans="1:13" s="50" customFormat="1" ht="23.1" customHeight="1">
      <c r="A9" s="51">
        <v>259</v>
      </c>
      <c r="B9" s="52" t="s">
        <v>177</v>
      </c>
      <c r="C9" s="53" t="s">
        <v>372</v>
      </c>
      <c r="D9" s="55">
        <v>11128</v>
      </c>
      <c r="E9" s="54">
        <v>9511.11</v>
      </c>
      <c r="F9" s="54">
        <v>1616.89</v>
      </c>
      <c r="G9" s="56">
        <f t="shared" si="0"/>
        <v>0.170000136682259</v>
      </c>
      <c r="H9" s="57">
        <v>42926</v>
      </c>
      <c r="I9" s="57">
        <v>42929</v>
      </c>
      <c r="J9" s="45" t="s">
        <v>373</v>
      </c>
      <c r="K9" s="60" t="s">
        <v>359</v>
      </c>
      <c r="L9" s="60" t="s">
        <v>360</v>
      </c>
      <c r="M9" s="62">
        <f t="shared" ca="1" si="1"/>
        <v>1302</v>
      </c>
    </row>
    <row r="10" spans="1:13" s="50" customFormat="1" ht="23.1" customHeight="1">
      <c r="A10" s="51">
        <v>261</v>
      </c>
      <c r="B10" s="52" t="s">
        <v>376</v>
      </c>
      <c r="C10" s="53" t="s">
        <v>377</v>
      </c>
      <c r="D10" s="55">
        <v>9657</v>
      </c>
      <c r="E10" s="54">
        <v>8253.85</v>
      </c>
      <c r="F10" s="54">
        <v>1403.15</v>
      </c>
      <c r="G10" s="56">
        <f t="shared" si="0"/>
        <v>0.16999945479988099</v>
      </c>
      <c r="H10" s="57">
        <v>42929</v>
      </c>
      <c r="I10" s="57">
        <v>42930</v>
      </c>
      <c r="J10" s="45"/>
      <c r="K10" s="60" t="s">
        <v>359</v>
      </c>
      <c r="L10" s="60" t="s">
        <v>360</v>
      </c>
      <c r="M10" s="62">
        <f t="shared" ca="1" si="1"/>
        <v>1299</v>
      </c>
    </row>
    <row r="11" spans="1:13" s="50" customFormat="1" ht="23.1" customHeight="1">
      <c r="A11" s="51">
        <v>262</v>
      </c>
      <c r="B11" s="52" t="s">
        <v>239</v>
      </c>
      <c r="C11" s="53" t="s">
        <v>378</v>
      </c>
      <c r="D11" s="55">
        <v>11998</v>
      </c>
      <c r="E11" s="54">
        <v>10254.700000000001</v>
      </c>
      <c r="F11" s="54">
        <v>1743.3</v>
      </c>
      <c r="G11" s="56">
        <f t="shared" si="0"/>
        <v>0.170000097516261</v>
      </c>
      <c r="H11" s="57">
        <v>42926</v>
      </c>
      <c r="I11" s="57">
        <v>42930</v>
      </c>
      <c r="J11" s="45"/>
      <c r="K11" s="60" t="s">
        <v>359</v>
      </c>
      <c r="L11" s="60" t="s">
        <v>360</v>
      </c>
      <c r="M11" s="62">
        <f t="shared" ca="1" si="1"/>
        <v>1302</v>
      </c>
    </row>
    <row r="12" spans="1:13" s="50" customFormat="1" ht="23.1" customHeight="1">
      <c r="A12" s="51">
        <v>284</v>
      </c>
      <c r="B12" s="52" t="s">
        <v>400</v>
      </c>
      <c r="C12" s="53" t="s">
        <v>401</v>
      </c>
      <c r="D12" s="55">
        <v>4000</v>
      </c>
      <c r="E12" s="54">
        <v>3883.5</v>
      </c>
      <c r="F12" s="54">
        <v>116.5</v>
      </c>
      <c r="G12" s="56">
        <f t="shared" si="0"/>
        <v>2.99987125016094E-2</v>
      </c>
      <c r="H12" s="57">
        <v>42882</v>
      </c>
      <c r="I12" s="57">
        <v>42935</v>
      </c>
      <c r="J12" s="45"/>
      <c r="K12" s="60" t="s">
        <v>359</v>
      </c>
      <c r="L12" s="60" t="s">
        <v>360</v>
      </c>
      <c r="M12" s="62">
        <f t="shared" ca="1" si="1"/>
        <v>1346</v>
      </c>
    </row>
    <row r="13" spans="1:13" s="50" customFormat="1" ht="23.1" customHeight="1">
      <c r="A13" s="51">
        <v>243</v>
      </c>
      <c r="B13" s="52" t="s">
        <v>376</v>
      </c>
      <c r="C13" s="53" t="s">
        <v>436</v>
      </c>
      <c r="D13" s="58">
        <v>3199</v>
      </c>
      <c r="E13" s="58">
        <v>2734.19</v>
      </c>
      <c r="F13" s="58">
        <v>464.81</v>
      </c>
      <c r="G13" s="56">
        <f t="shared" si="0"/>
        <v>0.16999915880023</v>
      </c>
      <c r="H13" s="57">
        <v>42951</v>
      </c>
      <c r="I13" s="57">
        <v>42955</v>
      </c>
      <c r="J13" s="45"/>
      <c r="K13" s="60" t="s">
        <v>331</v>
      </c>
      <c r="L13" s="60" t="s">
        <v>332</v>
      </c>
      <c r="M13" s="62">
        <f t="shared" ca="1" si="1"/>
        <v>1277</v>
      </c>
    </row>
    <row r="14" spans="1:13" s="50" customFormat="1" ht="23.1" customHeight="1">
      <c r="A14" s="51">
        <v>388</v>
      </c>
      <c r="B14" s="52" t="s">
        <v>161</v>
      </c>
      <c r="C14" s="53" t="s">
        <v>528</v>
      </c>
      <c r="D14" s="54">
        <v>19194.8</v>
      </c>
      <c r="E14" s="54">
        <v>16405.810000000001</v>
      </c>
      <c r="F14" s="59">
        <v>2788.99</v>
      </c>
      <c r="G14" s="56">
        <f t="shared" si="0"/>
        <v>0.17000014019423601</v>
      </c>
      <c r="H14" s="57">
        <v>43042</v>
      </c>
      <c r="I14" s="57">
        <v>43045</v>
      </c>
      <c r="J14" s="45"/>
      <c r="K14" s="60"/>
      <c r="L14" s="60"/>
      <c r="M14" s="62">
        <f t="shared" ca="1" si="1"/>
        <v>1186</v>
      </c>
    </row>
    <row r="23" spans="1:8">
      <c r="A23" s="5" t="s">
        <v>1</v>
      </c>
      <c r="B23" s="5" t="s">
        <v>2167</v>
      </c>
      <c r="C23" s="5" t="s">
        <v>2168</v>
      </c>
      <c r="D23" s="5" t="s">
        <v>2169</v>
      </c>
      <c r="E23" s="5" t="s">
        <v>5</v>
      </c>
      <c r="F23" s="5" t="s">
        <v>6</v>
      </c>
      <c r="G23" s="5" t="s">
        <v>11</v>
      </c>
    </row>
    <row r="24" spans="1:8" ht="21" customHeight="1">
      <c r="A24" s="5">
        <v>45</v>
      </c>
      <c r="B24" s="5">
        <v>100004841</v>
      </c>
      <c r="C24" s="5" t="s">
        <v>2170</v>
      </c>
      <c r="D24" s="37">
        <v>5590</v>
      </c>
      <c r="E24" s="38">
        <v>5427.18</v>
      </c>
      <c r="F24" s="39">
        <v>162.82</v>
      </c>
      <c r="G24" s="5">
        <v>2017.01</v>
      </c>
    </row>
    <row r="25" spans="1:8" ht="21" customHeight="1">
      <c r="A25" s="5">
        <v>46</v>
      </c>
      <c r="B25" s="5">
        <v>100004842</v>
      </c>
      <c r="C25" s="5" t="s">
        <v>2171</v>
      </c>
      <c r="D25" s="37">
        <v>10160</v>
      </c>
      <c r="E25" s="38">
        <v>9864.08</v>
      </c>
      <c r="F25" s="39">
        <v>295.92</v>
      </c>
      <c r="G25" s="5">
        <v>2017.01</v>
      </c>
    </row>
    <row r="26" spans="1:8" ht="21" customHeight="1">
      <c r="A26" s="5">
        <v>47</v>
      </c>
      <c r="B26" s="5">
        <v>100004843</v>
      </c>
      <c r="C26" s="5" t="s">
        <v>2172</v>
      </c>
      <c r="D26" s="170">
        <v>7976.92</v>
      </c>
      <c r="E26" s="38">
        <v>2500</v>
      </c>
      <c r="F26" s="171">
        <v>1356.08</v>
      </c>
      <c r="G26" s="5">
        <v>2017.01</v>
      </c>
      <c r="H26" s="167" t="s">
        <v>2173</v>
      </c>
    </row>
    <row r="27" spans="1:8" ht="21" customHeight="1">
      <c r="A27" s="5">
        <v>48</v>
      </c>
      <c r="B27" s="5">
        <v>100004844</v>
      </c>
      <c r="C27" s="5" t="s">
        <v>2172</v>
      </c>
      <c r="D27" s="170"/>
      <c r="E27" s="38">
        <v>2500</v>
      </c>
      <c r="F27" s="172"/>
      <c r="G27" s="5">
        <v>2017.01</v>
      </c>
      <c r="H27" s="168"/>
    </row>
    <row r="28" spans="1:8" ht="21" customHeight="1">
      <c r="A28" s="5">
        <v>49</v>
      </c>
      <c r="B28" s="5">
        <v>100004845</v>
      </c>
      <c r="C28" s="5" t="s">
        <v>2174</v>
      </c>
      <c r="D28" s="170"/>
      <c r="E28" s="38">
        <v>2976.92</v>
      </c>
      <c r="F28" s="173"/>
      <c r="G28" s="5">
        <v>2017.01</v>
      </c>
      <c r="H28" s="169"/>
    </row>
    <row r="29" spans="1:8" ht="21" customHeight="1">
      <c r="A29" s="5">
        <v>50</v>
      </c>
      <c r="B29" s="5">
        <v>100004846</v>
      </c>
      <c r="C29" s="5" t="s">
        <v>2175</v>
      </c>
      <c r="D29" s="38">
        <v>3199</v>
      </c>
      <c r="E29" s="38">
        <v>2734.19</v>
      </c>
      <c r="F29" s="41">
        <v>464.81</v>
      </c>
      <c r="G29" s="5">
        <v>2017.01</v>
      </c>
    </row>
    <row r="30" spans="1:8" ht="21" customHeight="1">
      <c r="A30" s="5">
        <v>51</v>
      </c>
      <c r="B30" s="5">
        <v>100005321</v>
      </c>
      <c r="C30" s="5" t="s">
        <v>2176</v>
      </c>
      <c r="D30" s="38">
        <v>14000</v>
      </c>
      <c r="E30" s="38">
        <v>11965.82</v>
      </c>
      <c r="F30" s="38">
        <v>2034.18</v>
      </c>
      <c r="G30" s="5">
        <v>2017.03</v>
      </c>
    </row>
    <row r="31" spans="1:8" ht="21" customHeight="1">
      <c r="A31" s="5">
        <v>52</v>
      </c>
      <c r="B31" s="5">
        <v>100005541</v>
      </c>
      <c r="C31" s="5" t="s">
        <v>2177</v>
      </c>
      <c r="D31" s="38">
        <v>3099</v>
      </c>
      <c r="E31" s="38">
        <v>2648.72</v>
      </c>
      <c r="F31" s="38">
        <v>450.28</v>
      </c>
      <c r="G31" s="5">
        <v>2017.05</v>
      </c>
    </row>
    <row r="32" spans="1:8" ht="21" customHeight="1">
      <c r="A32" s="5">
        <v>53</v>
      </c>
      <c r="B32" s="5">
        <v>100005983</v>
      </c>
      <c r="C32" s="5" t="s">
        <v>2178</v>
      </c>
      <c r="D32" s="37">
        <v>11128</v>
      </c>
      <c r="E32" s="38">
        <v>9511.11</v>
      </c>
      <c r="F32" s="37">
        <v>1616.89</v>
      </c>
      <c r="G32" s="5">
        <v>2017.07</v>
      </c>
    </row>
    <row r="33" spans="1:7" ht="21" customHeight="1">
      <c r="A33" s="5">
        <v>54</v>
      </c>
      <c r="B33" s="5">
        <v>100005985</v>
      </c>
      <c r="C33" s="5" t="s">
        <v>2179</v>
      </c>
      <c r="D33" s="171">
        <v>9657</v>
      </c>
      <c r="E33" s="38">
        <v>2734.19</v>
      </c>
      <c r="F33" s="171">
        <v>1403.15</v>
      </c>
      <c r="G33" s="5">
        <v>2017.07</v>
      </c>
    </row>
    <row r="34" spans="1:7" ht="21" customHeight="1">
      <c r="A34" s="5">
        <v>55</v>
      </c>
      <c r="B34" s="5">
        <v>100005986</v>
      </c>
      <c r="C34" s="5" t="s">
        <v>2179</v>
      </c>
      <c r="D34" s="172"/>
      <c r="E34" s="38">
        <v>2734.19</v>
      </c>
      <c r="F34" s="172"/>
      <c r="G34" s="5">
        <v>2017.07</v>
      </c>
    </row>
    <row r="35" spans="1:7" ht="21" customHeight="1">
      <c r="A35" s="5">
        <v>56</v>
      </c>
      <c r="B35" s="5">
        <v>100005987</v>
      </c>
      <c r="C35" s="5" t="s">
        <v>2179</v>
      </c>
      <c r="D35" s="173"/>
      <c r="E35" s="38">
        <v>2785.47</v>
      </c>
      <c r="F35" s="173"/>
      <c r="G35" s="5">
        <v>2017.07</v>
      </c>
    </row>
    <row r="36" spans="1:7" ht="21" customHeight="1">
      <c r="A36" s="5">
        <v>57</v>
      </c>
      <c r="B36" s="5">
        <v>100005988</v>
      </c>
      <c r="C36" s="5" t="s">
        <v>2180</v>
      </c>
      <c r="D36" s="171">
        <v>11998</v>
      </c>
      <c r="E36" s="38">
        <v>5127.3500000000004</v>
      </c>
      <c r="F36" s="171">
        <v>1743.3</v>
      </c>
      <c r="G36" s="5">
        <v>2017.07</v>
      </c>
    </row>
    <row r="37" spans="1:7" ht="21" customHeight="1">
      <c r="A37" s="5">
        <v>58</v>
      </c>
      <c r="B37" s="5">
        <v>100006008</v>
      </c>
      <c r="C37" s="5" t="s">
        <v>2180</v>
      </c>
      <c r="D37" s="173"/>
      <c r="E37" s="38">
        <v>5127.3500000000004</v>
      </c>
      <c r="F37" s="173"/>
      <c r="G37" s="5">
        <v>2017.07</v>
      </c>
    </row>
    <row r="38" spans="1:7" ht="21" customHeight="1">
      <c r="A38" s="5">
        <v>59</v>
      </c>
      <c r="B38" s="5">
        <v>100006009</v>
      </c>
      <c r="C38" s="5" t="s">
        <v>2181</v>
      </c>
      <c r="D38" s="38">
        <v>4000</v>
      </c>
      <c r="E38" s="38">
        <v>3883.5</v>
      </c>
      <c r="F38" s="37">
        <v>116.5</v>
      </c>
      <c r="G38" s="5">
        <v>2017.07</v>
      </c>
    </row>
    <row r="39" spans="1:7" ht="21" customHeight="1">
      <c r="A39" s="5">
        <v>60</v>
      </c>
      <c r="B39" s="5">
        <v>100006010</v>
      </c>
      <c r="C39" s="5" t="s">
        <v>2182</v>
      </c>
      <c r="D39" s="38">
        <v>2350</v>
      </c>
      <c r="E39" s="38">
        <v>2350</v>
      </c>
      <c r="F39" s="38"/>
      <c r="G39" s="5">
        <v>2017.07</v>
      </c>
    </row>
    <row r="40" spans="1:7" ht="21" customHeight="1">
      <c r="A40" s="5">
        <v>61</v>
      </c>
      <c r="B40" s="5">
        <v>100006104</v>
      </c>
      <c r="C40" s="5" t="s">
        <v>2179</v>
      </c>
      <c r="D40" s="38">
        <v>3199</v>
      </c>
      <c r="E40" s="38">
        <v>2734.19</v>
      </c>
      <c r="F40" s="38">
        <v>464.81</v>
      </c>
      <c r="G40" s="5">
        <v>2017.08</v>
      </c>
    </row>
    <row r="41" spans="1:7" ht="21" customHeight="1">
      <c r="A41" s="5">
        <v>62</v>
      </c>
      <c r="B41" s="5">
        <v>100006294</v>
      </c>
      <c r="C41" s="5" t="s">
        <v>2179</v>
      </c>
      <c r="D41" s="170">
        <v>13036</v>
      </c>
      <c r="E41" s="38">
        <v>2785.47</v>
      </c>
      <c r="F41" s="170">
        <v>1894.12</v>
      </c>
      <c r="G41" s="5">
        <v>2017.09</v>
      </c>
    </row>
    <row r="42" spans="1:7" ht="21" customHeight="1">
      <c r="A42" s="5">
        <v>63</v>
      </c>
      <c r="B42" s="5">
        <v>100006295</v>
      </c>
      <c r="C42" s="5" t="s">
        <v>2179</v>
      </c>
      <c r="D42" s="170"/>
      <c r="E42" s="38">
        <v>2785.47</v>
      </c>
      <c r="F42" s="170"/>
      <c r="G42" s="5">
        <v>2017.09</v>
      </c>
    </row>
    <row r="43" spans="1:7" ht="21" customHeight="1">
      <c r="A43" s="5">
        <v>64</v>
      </c>
      <c r="B43" s="5">
        <v>100006296</v>
      </c>
      <c r="C43" s="5" t="s">
        <v>2179</v>
      </c>
      <c r="D43" s="170"/>
      <c r="E43" s="38">
        <v>2785.47</v>
      </c>
      <c r="F43" s="170"/>
      <c r="G43" s="5">
        <v>2017.09</v>
      </c>
    </row>
    <row r="44" spans="1:7" ht="21" customHeight="1">
      <c r="A44" s="5">
        <v>65</v>
      </c>
      <c r="B44" s="5">
        <v>100006297</v>
      </c>
      <c r="C44" s="5" t="s">
        <v>2179</v>
      </c>
      <c r="D44" s="170"/>
      <c r="E44" s="38">
        <v>2785.47</v>
      </c>
      <c r="F44" s="170"/>
      <c r="G44" s="5">
        <v>2017.09</v>
      </c>
    </row>
    <row r="45" spans="1:7" ht="21" customHeight="1">
      <c r="A45" s="5">
        <v>66</v>
      </c>
      <c r="B45" s="5">
        <v>100006421</v>
      </c>
      <c r="C45" s="5" t="s">
        <v>2183</v>
      </c>
      <c r="D45" s="170">
        <v>19194.8</v>
      </c>
      <c r="E45" s="38">
        <v>2738.46</v>
      </c>
      <c r="F45" s="40">
        <v>465.54</v>
      </c>
      <c r="G45" s="5">
        <v>2017.11</v>
      </c>
    </row>
    <row r="46" spans="1:7" ht="21" customHeight="1">
      <c r="A46" s="5">
        <v>67</v>
      </c>
      <c r="B46" s="5">
        <v>100006422</v>
      </c>
      <c r="C46" s="5" t="s">
        <v>2184</v>
      </c>
      <c r="D46" s="170"/>
      <c r="E46" s="38">
        <v>5810.94</v>
      </c>
      <c r="F46" s="40">
        <v>987.86</v>
      </c>
      <c r="G46" s="5">
        <v>2017.11</v>
      </c>
    </row>
    <row r="47" spans="1:7" ht="21" customHeight="1">
      <c r="A47" s="5">
        <v>68</v>
      </c>
      <c r="B47" s="5">
        <v>100006423</v>
      </c>
      <c r="C47" s="5" t="s">
        <v>2185</v>
      </c>
      <c r="D47" s="170">
        <v>57584.4</v>
      </c>
      <c r="E47" s="38">
        <v>2653.85</v>
      </c>
      <c r="F47" s="40">
        <v>451.15</v>
      </c>
      <c r="G47" s="5">
        <v>2017.11</v>
      </c>
    </row>
    <row r="48" spans="1:7" ht="21" customHeight="1">
      <c r="A48" s="5">
        <v>69</v>
      </c>
      <c r="B48" s="5">
        <v>100006424</v>
      </c>
      <c r="C48" s="5" t="s">
        <v>2186</v>
      </c>
      <c r="D48" s="170"/>
      <c r="E48" s="38">
        <v>5284.1</v>
      </c>
      <c r="F48" s="40">
        <v>898.3</v>
      </c>
      <c r="G48" s="5">
        <v>2017.11</v>
      </c>
    </row>
    <row r="49" spans="1:7" ht="21" customHeight="1">
      <c r="A49" s="5">
        <v>70</v>
      </c>
      <c r="B49" s="5">
        <v>100006425</v>
      </c>
      <c r="C49" s="5" t="s">
        <v>2186</v>
      </c>
      <c r="D49" s="170"/>
      <c r="E49" s="38">
        <v>2192.31</v>
      </c>
      <c r="F49" s="40">
        <v>372.69</v>
      </c>
      <c r="G49" s="5">
        <v>2017.11</v>
      </c>
    </row>
    <row r="50" spans="1:7" ht="21" customHeight="1">
      <c r="A50" s="5">
        <v>71</v>
      </c>
      <c r="B50" s="5">
        <v>100006426</v>
      </c>
      <c r="C50" s="5" t="s">
        <v>2187</v>
      </c>
      <c r="D50" s="170"/>
      <c r="E50" s="38">
        <v>3538.46</v>
      </c>
      <c r="F50" s="40">
        <v>601.54</v>
      </c>
      <c r="G50" s="5">
        <v>2017.11</v>
      </c>
    </row>
    <row r="51" spans="1:7" ht="21" customHeight="1">
      <c r="A51" s="5">
        <v>72</v>
      </c>
      <c r="B51" s="5">
        <v>100006427</v>
      </c>
      <c r="C51" s="5" t="s">
        <v>2187</v>
      </c>
      <c r="D51" s="170"/>
      <c r="E51" s="38">
        <v>3538.46</v>
      </c>
      <c r="F51" s="40">
        <v>601.54</v>
      </c>
      <c r="G51" s="5">
        <v>2017.11</v>
      </c>
    </row>
    <row r="52" spans="1:7" ht="21" customHeight="1">
      <c r="A52" s="5">
        <v>73</v>
      </c>
      <c r="B52" s="5">
        <v>100006428</v>
      </c>
      <c r="C52" s="5" t="s">
        <v>2188</v>
      </c>
      <c r="D52" s="170"/>
      <c r="E52" s="38">
        <v>4446.1499999999996</v>
      </c>
      <c r="F52" s="40">
        <v>755.85</v>
      </c>
      <c r="G52" s="5">
        <v>2017.11</v>
      </c>
    </row>
    <row r="53" spans="1:7" ht="21" customHeight="1">
      <c r="A53" s="5"/>
      <c r="B53" s="5" t="s">
        <v>2189</v>
      </c>
      <c r="C53" s="5"/>
      <c r="D53" s="38">
        <f>SUM(D24:D47)</f>
        <v>176172.12</v>
      </c>
      <c r="E53" s="38">
        <f>SUM(E24:E52)</f>
        <v>118948.87</v>
      </c>
      <c r="F53" s="38">
        <f>SUM(F24:F52)</f>
        <v>17137.330000000002</v>
      </c>
      <c r="G53" s="5"/>
    </row>
  </sheetData>
  <mergeCells count="11">
    <mergeCell ref="H26:H28"/>
    <mergeCell ref="D47:D52"/>
    <mergeCell ref="F26:F28"/>
    <mergeCell ref="F33:F35"/>
    <mergeCell ref="F36:F37"/>
    <mergeCell ref="F41:F44"/>
    <mergeCell ref="D26:D28"/>
    <mergeCell ref="D33:D35"/>
    <mergeCell ref="D36:D37"/>
    <mergeCell ref="D41:D44"/>
    <mergeCell ref="D45:D46"/>
  </mergeCells>
  <phoneticPr fontId="16" type="noConversion"/>
  <conditionalFormatting sqref="M1">
    <cfRule type="cellIs" dxfId="47" priority="23" stopIfTrue="1" operator="between">
      <formula>151</formula>
      <formula>180</formula>
    </cfRule>
    <cfRule type="cellIs" dxfId="46" priority="24" stopIfTrue="1" operator="greaterThan">
      <formula>180</formula>
    </cfRule>
  </conditionalFormatting>
  <conditionalFormatting sqref="M2">
    <cfRule type="cellIs" dxfId="45" priority="19" stopIfTrue="1" operator="between">
      <formula>151</formula>
      <formula>180</formula>
    </cfRule>
    <cfRule type="cellIs" dxfId="44" priority="20" stopIfTrue="1" operator="greaterThan">
      <formula>180</formula>
    </cfRule>
  </conditionalFormatting>
  <conditionalFormatting sqref="M3">
    <cfRule type="cellIs" dxfId="43" priority="21" stopIfTrue="1" operator="between">
      <formula>151</formula>
      <formula>180</formula>
    </cfRule>
    <cfRule type="cellIs" dxfId="42" priority="22" stopIfTrue="1" operator="greaterThan">
      <formula>180</formula>
    </cfRule>
  </conditionalFormatting>
  <conditionalFormatting sqref="M4">
    <cfRule type="cellIs" dxfId="41" priority="17" stopIfTrue="1" operator="between">
      <formula>151</formula>
      <formula>180</formula>
    </cfRule>
    <cfRule type="cellIs" dxfId="40" priority="18" stopIfTrue="1" operator="greaterThan">
      <formula>180</formula>
    </cfRule>
  </conditionalFormatting>
  <conditionalFormatting sqref="M5">
    <cfRule type="cellIs" dxfId="39" priority="9" stopIfTrue="1" operator="between">
      <formula>151</formula>
      <formula>180</formula>
    </cfRule>
    <cfRule type="cellIs" dxfId="38" priority="10" stopIfTrue="1" operator="greaterThan">
      <formula>180</formula>
    </cfRule>
  </conditionalFormatting>
  <conditionalFormatting sqref="M8">
    <cfRule type="cellIs" dxfId="37" priority="5" stopIfTrue="1" operator="between">
      <formula>151</formula>
      <formula>180</formula>
    </cfRule>
    <cfRule type="cellIs" dxfId="36" priority="6" stopIfTrue="1" operator="greaterThan">
      <formula>180</formula>
    </cfRule>
  </conditionalFormatting>
  <conditionalFormatting sqref="M9">
    <cfRule type="cellIs" dxfId="35" priority="15" stopIfTrue="1" operator="between">
      <formula>151</formula>
      <formula>180</formula>
    </cfRule>
    <cfRule type="cellIs" dxfId="34" priority="16" stopIfTrue="1" operator="greaterThan">
      <formula>180</formula>
    </cfRule>
  </conditionalFormatting>
  <conditionalFormatting sqref="M12">
    <cfRule type="cellIs" dxfId="33" priority="11" stopIfTrue="1" operator="between">
      <formula>151</formula>
      <formula>180</formula>
    </cfRule>
    <cfRule type="cellIs" dxfId="32" priority="12" stopIfTrue="1" operator="greaterThan">
      <formula>180</formula>
    </cfRule>
  </conditionalFormatting>
  <conditionalFormatting sqref="M13">
    <cfRule type="cellIs" dxfId="31" priority="3" stopIfTrue="1" operator="between">
      <formula>151</formula>
      <formula>180</formula>
    </cfRule>
    <cfRule type="cellIs" dxfId="30" priority="4" stopIfTrue="1" operator="greaterThan">
      <formula>180</formula>
    </cfRule>
  </conditionalFormatting>
  <conditionalFormatting sqref="M14">
    <cfRule type="cellIs" dxfId="29" priority="1" stopIfTrue="1" operator="between">
      <formula>151</formula>
      <formula>180</formula>
    </cfRule>
    <cfRule type="cellIs" dxfId="28" priority="2" stopIfTrue="1" operator="greaterThan">
      <formula>180</formula>
    </cfRule>
  </conditionalFormatting>
  <conditionalFormatting sqref="M6:M7">
    <cfRule type="cellIs" dxfId="27" priority="7" stopIfTrue="1" operator="between">
      <formula>151</formula>
      <formula>180</formula>
    </cfRule>
    <cfRule type="cellIs" dxfId="26" priority="8" stopIfTrue="1" operator="greaterThan">
      <formula>180</formula>
    </cfRule>
  </conditionalFormatting>
  <conditionalFormatting sqref="M10:M11">
    <cfRule type="cellIs" dxfId="25" priority="13" stopIfTrue="1" operator="between">
      <formula>151</formula>
      <formula>180</formula>
    </cfRule>
    <cfRule type="cellIs" dxfId="24" priority="14" stopIfTrue="1" operator="greaterThan">
      <formula>180</formula>
    </cfRule>
  </conditionalFormatting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33" sqref="B33"/>
    </sheetView>
  </sheetViews>
  <sheetFormatPr defaultColWidth="9" defaultRowHeight="13.5"/>
  <cols>
    <col min="2" max="2" width="27.75" customWidth="1"/>
    <col min="3" max="3" width="14.375" customWidth="1"/>
    <col min="4" max="4" width="20.625" customWidth="1"/>
    <col min="5" max="13" width="14.375" customWidth="1"/>
  </cols>
  <sheetData>
    <row r="1" spans="1:13" s="24" customFormat="1" ht="23.1" customHeight="1">
      <c r="A1" s="26" t="s">
        <v>1</v>
      </c>
      <c r="B1" s="26" t="s">
        <v>2</v>
      </c>
      <c r="C1" s="27" t="s">
        <v>3</v>
      </c>
      <c r="D1" s="28" t="s">
        <v>4</v>
      </c>
      <c r="E1" s="28" t="s">
        <v>5</v>
      </c>
      <c r="F1" s="28" t="s">
        <v>6</v>
      </c>
      <c r="G1" s="29" t="s">
        <v>7</v>
      </c>
      <c r="H1" s="30" t="s">
        <v>8</v>
      </c>
      <c r="I1" s="42" t="s">
        <v>9</v>
      </c>
      <c r="J1" s="43" t="s">
        <v>10</v>
      </c>
      <c r="K1" s="44" t="s">
        <v>11</v>
      </c>
      <c r="L1" s="26" t="s">
        <v>12</v>
      </c>
      <c r="M1" s="26" t="s">
        <v>13</v>
      </c>
    </row>
    <row r="2" spans="1:13" s="25" customFormat="1" ht="23.1" customHeight="1">
      <c r="A2" s="31">
        <v>442</v>
      </c>
      <c r="B2" s="32" t="s">
        <v>161</v>
      </c>
      <c r="C2" s="33" t="s">
        <v>594</v>
      </c>
      <c r="D2" s="34">
        <v>19194.8</v>
      </c>
      <c r="E2" s="34">
        <v>16405.82</v>
      </c>
      <c r="F2" s="34">
        <v>2788.98</v>
      </c>
      <c r="G2" s="35">
        <v>0.16999942703260201</v>
      </c>
      <c r="H2" s="36">
        <v>43088</v>
      </c>
      <c r="I2" s="36">
        <v>43108</v>
      </c>
      <c r="J2" s="45" t="s">
        <v>16</v>
      </c>
      <c r="K2" s="46" t="s">
        <v>2095</v>
      </c>
      <c r="L2" s="47"/>
      <c r="M2" s="48">
        <v>76</v>
      </c>
    </row>
    <row r="3" spans="1:13" s="25" customFormat="1" ht="23.1" customHeight="1">
      <c r="A3" s="31"/>
      <c r="B3" s="32"/>
      <c r="C3" s="33"/>
      <c r="D3" s="34"/>
      <c r="E3" s="34"/>
      <c r="F3" s="34"/>
      <c r="G3" s="35"/>
      <c r="H3" s="36"/>
      <c r="I3" s="36"/>
      <c r="J3" s="45"/>
      <c r="K3" s="46"/>
      <c r="L3" s="47"/>
      <c r="M3" s="48"/>
    </row>
    <row r="4" spans="1:13" s="25" customFormat="1" ht="23.1" customHeight="1">
      <c r="A4" s="31"/>
      <c r="B4" s="32"/>
      <c r="C4" s="33"/>
      <c r="D4" s="34"/>
      <c r="E4" s="34"/>
      <c r="F4" s="34"/>
      <c r="G4" s="35"/>
      <c r="H4" s="36"/>
      <c r="I4" s="36"/>
      <c r="J4" s="45"/>
      <c r="K4" s="46"/>
      <c r="L4" s="47"/>
      <c r="M4" s="48"/>
    </row>
    <row r="5" spans="1:13" s="25" customFormat="1" ht="23.1" customHeight="1">
      <c r="A5" s="31"/>
      <c r="B5" s="32"/>
      <c r="C5" s="33"/>
      <c r="D5" s="34"/>
      <c r="E5" s="34"/>
      <c r="F5" s="34"/>
      <c r="G5" s="35"/>
      <c r="H5" s="36"/>
      <c r="I5" s="36"/>
      <c r="J5" s="45"/>
      <c r="K5" s="46"/>
      <c r="L5" s="47"/>
      <c r="M5" s="48"/>
    </row>
    <row r="6" spans="1:13" s="25" customFormat="1" ht="23.1" customHeight="1">
      <c r="A6" s="31"/>
      <c r="B6" s="32"/>
      <c r="C6" s="33"/>
      <c r="D6" s="34"/>
      <c r="E6" s="34"/>
      <c r="F6" s="34"/>
      <c r="G6" s="35"/>
      <c r="H6" s="36"/>
      <c r="I6" s="36"/>
      <c r="J6" s="45"/>
      <c r="K6" s="46"/>
      <c r="L6" s="49"/>
      <c r="M6" s="48"/>
    </row>
    <row r="7" spans="1:13" s="25" customFormat="1" ht="23.1" customHeight="1">
      <c r="A7" s="31"/>
      <c r="B7" s="32"/>
      <c r="C7" s="33"/>
      <c r="D7" s="34"/>
      <c r="E7" s="34"/>
      <c r="F7" s="34"/>
      <c r="G7" s="35"/>
      <c r="H7" s="36"/>
      <c r="I7" s="36"/>
      <c r="J7" s="45"/>
      <c r="K7" s="46"/>
      <c r="L7" s="49"/>
      <c r="M7" s="48"/>
    </row>
    <row r="8" spans="1:13" s="25" customFormat="1" ht="23.1" customHeight="1">
      <c r="A8" s="31"/>
      <c r="B8" s="32"/>
      <c r="C8" s="33"/>
      <c r="D8" s="34"/>
      <c r="E8" s="34"/>
      <c r="F8" s="34"/>
      <c r="G8" s="35"/>
      <c r="H8" s="36"/>
      <c r="I8" s="36"/>
      <c r="J8" s="45"/>
      <c r="K8" s="46"/>
      <c r="L8" s="46"/>
      <c r="M8" s="48"/>
    </row>
    <row r="9" spans="1:13" s="25" customFormat="1" ht="23.1" customHeight="1">
      <c r="A9" s="31"/>
      <c r="B9" s="32"/>
      <c r="C9" s="33"/>
      <c r="D9" s="34"/>
      <c r="E9" s="34"/>
      <c r="F9" s="34"/>
      <c r="G9" s="35"/>
      <c r="H9" s="36"/>
      <c r="I9" s="36"/>
      <c r="J9" s="45"/>
      <c r="K9" s="46"/>
      <c r="L9" s="46"/>
      <c r="M9" s="48"/>
    </row>
    <row r="10" spans="1:13" s="25" customFormat="1" ht="23.1" customHeight="1">
      <c r="A10" s="31"/>
      <c r="B10" s="32"/>
      <c r="C10" s="33"/>
      <c r="D10" s="34"/>
      <c r="E10" s="34"/>
      <c r="F10" s="34"/>
      <c r="G10" s="35"/>
      <c r="H10" s="36"/>
      <c r="I10" s="36"/>
      <c r="J10" s="45"/>
      <c r="K10" s="46"/>
      <c r="L10" s="46"/>
      <c r="M10" s="48"/>
    </row>
    <row r="11" spans="1:13" s="25" customFormat="1" ht="23.1" customHeight="1">
      <c r="A11" s="31"/>
      <c r="B11" s="32"/>
      <c r="C11" s="33"/>
      <c r="D11" s="34"/>
      <c r="E11" s="34"/>
      <c r="F11" s="34"/>
      <c r="G11" s="35"/>
      <c r="H11" s="36"/>
      <c r="I11" s="36"/>
      <c r="J11" s="45"/>
      <c r="K11" s="46"/>
      <c r="L11" s="46"/>
      <c r="M11" s="48"/>
    </row>
    <row r="12" spans="1:13" s="25" customFormat="1" ht="23.1" customHeight="1">
      <c r="A12" s="31"/>
      <c r="B12" s="32"/>
      <c r="C12" s="33"/>
      <c r="D12" s="34"/>
      <c r="E12" s="34"/>
      <c r="F12" s="34"/>
      <c r="G12" s="35"/>
      <c r="H12" s="36"/>
      <c r="I12" s="36"/>
      <c r="J12" s="45"/>
      <c r="K12" s="46"/>
      <c r="L12" s="46"/>
      <c r="M12" s="48"/>
    </row>
    <row r="13" spans="1:13" s="25" customFormat="1" ht="23.1" customHeight="1">
      <c r="A13" s="31"/>
      <c r="B13" s="32"/>
      <c r="C13" s="33"/>
      <c r="D13" s="34"/>
      <c r="E13" s="34"/>
      <c r="F13" s="34"/>
      <c r="G13" s="35"/>
      <c r="H13" s="36"/>
      <c r="I13" s="36"/>
      <c r="J13" s="45"/>
      <c r="K13" s="46"/>
      <c r="L13" s="46"/>
      <c r="M13" s="48"/>
    </row>
    <row r="14" spans="1:13" s="25" customFormat="1" ht="23.1" customHeight="1">
      <c r="A14" s="31"/>
      <c r="B14" s="32"/>
      <c r="C14" s="33"/>
      <c r="D14" s="34"/>
      <c r="E14" s="34"/>
      <c r="F14" s="34"/>
      <c r="G14" s="35"/>
      <c r="H14" s="36"/>
      <c r="I14" s="36"/>
      <c r="J14" s="45"/>
      <c r="K14" s="46"/>
      <c r="L14" s="46"/>
      <c r="M14" s="48"/>
    </row>
    <row r="23" spans="1:8">
      <c r="A23" s="5" t="s">
        <v>1</v>
      </c>
      <c r="B23" s="5" t="s">
        <v>2167</v>
      </c>
      <c r="C23" s="5" t="s">
        <v>2168</v>
      </c>
      <c r="D23" s="5" t="s">
        <v>2169</v>
      </c>
      <c r="E23" s="5" t="s">
        <v>5</v>
      </c>
      <c r="F23" s="5" t="s">
        <v>6</v>
      </c>
      <c r="G23" s="5" t="s">
        <v>11</v>
      </c>
    </row>
    <row r="24" spans="1:8" ht="21" customHeight="1">
      <c r="A24" s="5">
        <v>74</v>
      </c>
      <c r="B24" s="5">
        <v>100007032</v>
      </c>
      <c r="C24" s="5" t="s">
        <v>2190</v>
      </c>
      <c r="D24" s="37">
        <f>E24+F24</f>
        <v>10338.799999999999</v>
      </c>
      <c r="E24" s="38">
        <v>8836.58</v>
      </c>
      <c r="F24" s="39">
        <v>1502.22</v>
      </c>
      <c r="G24" s="5">
        <v>2018.02</v>
      </c>
    </row>
    <row r="25" spans="1:8" ht="21" customHeight="1">
      <c r="A25" s="5">
        <v>75</v>
      </c>
      <c r="B25" s="5">
        <v>100007033</v>
      </c>
      <c r="C25" s="5" t="s">
        <v>2191</v>
      </c>
      <c r="D25" s="37">
        <f>E25+F25</f>
        <v>2565</v>
      </c>
      <c r="E25" s="38">
        <v>2192.31</v>
      </c>
      <c r="F25" s="39">
        <v>372.69</v>
      </c>
      <c r="G25" s="5">
        <v>2018.02</v>
      </c>
    </row>
    <row r="26" spans="1:8" ht="21" customHeight="1">
      <c r="A26" s="5"/>
      <c r="B26" s="5"/>
      <c r="C26" s="5"/>
      <c r="D26" s="170"/>
      <c r="E26" s="38"/>
      <c r="F26" s="171"/>
      <c r="G26" s="5"/>
      <c r="H26" s="167"/>
    </row>
    <row r="27" spans="1:8" ht="21" customHeight="1">
      <c r="A27" s="5"/>
      <c r="B27" s="5"/>
      <c r="C27" s="5"/>
      <c r="D27" s="170"/>
      <c r="E27" s="38"/>
      <c r="F27" s="172"/>
      <c r="G27" s="5"/>
      <c r="H27" s="168"/>
    </row>
    <row r="28" spans="1:8" ht="21" customHeight="1">
      <c r="A28" s="5"/>
      <c r="B28" s="5"/>
      <c r="C28" s="5"/>
      <c r="D28" s="170"/>
      <c r="E28" s="38"/>
      <c r="F28" s="173"/>
      <c r="G28" s="5"/>
      <c r="H28" s="169"/>
    </row>
    <row r="29" spans="1:8" ht="21" customHeight="1">
      <c r="A29" s="5"/>
      <c r="B29" s="5"/>
      <c r="C29" s="5"/>
      <c r="D29" s="38"/>
      <c r="E29" s="38"/>
      <c r="F29" s="41"/>
      <c r="G29" s="5"/>
    </row>
    <row r="30" spans="1:8" ht="21" customHeight="1">
      <c r="A30" s="5"/>
      <c r="B30" s="5"/>
      <c r="C30" s="5"/>
      <c r="D30" s="38"/>
      <c r="E30" s="38"/>
      <c r="F30" s="38"/>
      <c r="G30" s="5"/>
    </row>
    <row r="31" spans="1:8" ht="21" customHeight="1">
      <c r="A31" s="5"/>
      <c r="B31" s="5"/>
      <c r="C31" s="5"/>
      <c r="D31" s="38"/>
      <c r="E31" s="38"/>
      <c r="F31" s="38"/>
      <c r="G31" s="5"/>
    </row>
    <row r="32" spans="1:8" ht="21" customHeight="1">
      <c r="A32" s="5"/>
      <c r="B32" s="5"/>
      <c r="C32" s="5"/>
      <c r="D32" s="37"/>
      <c r="E32" s="38"/>
      <c r="F32" s="37"/>
      <c r="G32" s="5"/>
    </row>
    <row r="33" spans="1:7" ht="21" customHeight="1">
      <c r="A33" s="5"/>
      <c r="B33" s="5"/>
      <c r="C33" s="5"/>
      <c r="D33" s="171"/>
      <c r="E33" s="38"/>
      <c r="F33" s="171"/>
      <c r="G33" s="5"/>
    </row>
    <row r="34" spans="1:7" ht="21" customHeight="1">
      <c r="A34" s="5"/>
      <c r="B34" s="5"/>
      <c r="C34" s="5"/>
      <c r="D34" s="172"/>
      <c r="E34" s="38"/>
      <c r="F34" s="172"/>
      <c r="G34" s="5"/>
    </row>
    <row r="35" spans="1:7" ht="21" customHeight="1">
      <c r="A35" s="5"/>
      <c r="B35" s="5"/>
      <c r="C35" s="5"/>
      <c r="D35" s="173"/>
      <c r="E35" s="38"/>
      <c r="F35" s="173"/>
      <c r="G35" s="5"/>
    </row>
    <row r="36" spans="1:7" ht="21" customHeight="1">
      <c r="A36" s="5"/>
      <c r="B36" s="5"/>
      <c r="C36" s="5"/>
      <c r="D36" s="171"/>
      <c r="E36" s="38"/>
      <c r="F36" s="171"/>
      <c r="G36" s="5"/>
    </row>
    <row r="37" spans="1:7" ht="21" customHeight="1">
      <c r="A37" s="5"/>
      <c r="B37" s="5"/>
      <c r="C37" s="5"/>
      <c r="D37" s="173"/>
      <c r="E37" s="38"/>
      <c r="F37" s="173"/>
      <c r="G37" s="5"/>
    </row>
    <row r="38" spans="1:7" ht="21" customHeight="1">
      <c r="A38" s="5"/>
      <c r="B38" s="5"/>
      <c r="C38" s="5"/>
      <c r="D38" s="38"/>
      <c r="E38" s="38"/>
      <c r="F38" s="37"/>
      <c r="G38" s="5"/>
    </row>
    <row r="39" spans="1:7" ht="21" customHeight="1">
      <c r="A39" s="5"/>
      <c r="B39" s="5"/>
      <c r="C39" s="5"/>
      <c r="D39" s="38"/>
      <c r="E39" s="38"/>
      <c r="F39" s="38"/>
      <c r="G39" s="5"/>
    </row>
    <row r="40" spans="1:7" ht="21" customHeight="1">
      <c r="A40" s="5"/>
      <c r="B40" s="5"/>
      <c r="C40" s="5"/>
      <c r="D40" s="38"/>
      <c r="E40" s="38"/>
      <c r="F40" s="38"/>
      <c r="G40" s="5"/>
    </row>
    <row r="41" spans="1:7" ht="21" customHeight="1">
      <c r="A41" s="5"/>
      <c r="B41" s="5"/>
      <c r="C41" s="5"/>
      <c r="D41" s="170"/>
      <c r="E41" s="38"/>
      <c r="F41" s="170"/>
      <c r="G41" s="5"/>
    </row>
    <row r="42" spans="1:7" ht="21" customHeight="1">
      <c r="A42" s="5"/>
      <c r="B42" s="5"/>
      <c r="C42" s="5"/>
      <c r="D42" s="170"/>
      <c r="E42" s="38"/>
      <c r="F42" s="170"/>
      <c r="G42" s="5"/>
    </row>
    <row r="43" spans="1:7" ht="21" customHeight="1">
      <c r="A43" s="5"/>
      <c r="B43" s="5"/>
      <c r="C43" s="5"/>
      <c r="D43" s="170"/>
      <c r="E43" s="38"/>
      <c r="F43" s="170"/>
      <c r="G43" s="5"/>
    </row>
    <row r="44" spans="1:7" ht="21" customHeight="1">
      <c r="A44" s="5"/>
      <c r="B44" s="5"/>
      <c r="C44" s="5"/>
      <c r="D44" s="170"/>
      <c r="E44" s="38"/>
      <c r="F44" s="170"/>
      <c r="G44" s="5"/>
    </row>
    <row r="45" spans="1:7" ht="21" customHeight="1">
      <c r="A45" s="5"/>
      <c r="B45" s="5"/>
      <c r="C45" s="5"/>
      <c r="D45" s="170"/>
      <c r="E45" s="38"/>
      <c r="F45" s="40"/>
      <c r="G45" s="5"/>
    </row>
    <row r="46" spans="1:7" ht="21" customHeight="1">
      <c r="A46" s="5"/>
      <c r="B46" s="5"/>
      <c r="C46" s="5"/>
      <c r="D46" s="170"/>
      <c r="E46" s="38"/>
      <c r="F46" s="40"/>
      <c r="G46" s="5"/>
    </row>
    <row r="47" spans="1:7" ht="21" customHeight="1">
      <c r="A47" s="5"/>
      <c r="B47" s="5"/>
      <c r="C47" s="5"/>
      <c r="D47" s="170"/>
      <c r="E47" s="38"/>
      <c r="F47" s="40"/>
      <c r="G47" s="5"/>
    </row>
    <row r="48" spans="1:7" ht="21" customHeight="1">
      <c r="A48" s="5"/>
      <c r="B48" s="5"/>
      <c r="C48" s="5"/>
      <c r="D48" s="170"/>
      <c r="E48" s="38"/>
      <c r="F48" s="40"/>
      <c r="G48" s="5"/>
    </row>
    <row r="49" spans="1:7" ht="21" customHeight="1">
      <c r="A49" s="5"/>
      <c r="B49" s="5"/>
      <c r="C49" s="5"/>
      <c r="D49" s="170"/>
      <c r="E49" s="38"/>
      <c r="F49" s="40"/>
      <c r="G49" s="5"/>
    </row>
    <row r="50" spans="1:7" ht="21" customHeight="1">
      <c r="A50" s="5"/>
      <c r="B50" s="5"/>
      <c r="C50" s="5"/>
      <c r="D50" s="170"/>
      <c r="E50" s="38"/>
      <c r="F50" s="40"/>
      <c r="G50" s="5"/>
    </row>
    <row r="51" spans="1:7" ht="21" customHeight="1">
      <c r="A51" s="5"/>
      <c r="B51" s="5"/>
      <c r="C51" s="5"/>
      <c r="D51" s="170"/>
      <c r="E51" s="38"/>
      <c r="F51" s="40"/>
      <c r="G51" s="5"/>
    </row>
    <row r="52" spans="1:7" ht="21" customHeight="1">
      <c r="A52" s="5"/>
      <c r="B52" s="5"/>
      <c r="C52" s="5"/>
      <c r="D52" s="170"/>
      <c r="E52" s="38"/>
      <c r="F52" s="40"/>
      <c r="G52" s="5"/>
    </row>
    <row r="53" spans="1:7" ht="21" customHeight="1">
      <c r="A53" s="5"/>
      <c r="B53" s="5" t="s">
        <v>2189</v>
      </c>
      <c r="C53" s="5"/>
      <c r="D53" s="38">
        <f>SUM(D24:D47)</f>
        <v>12903.8</v>
      </c>
      <c r="E53" s="38">
        <f>SUM(E24:E52)</f>
        <v>11028.89</v>
      </c>
      <c r="F53" s="38">
        <f>SUM(F24:F52)</f>
        <v>1874.91</v>
      </c>
      <c r="G53" s="5"/>
    </row>
  </sheetData>
  <mergeCells count="11">
    <mergeCell ref="H26:H28"/>
    <mergeCell ref="D47:D52"/>
    <mergeCell ref="F26:F28"/>
    <mergeCell ref="F33:F35"/>
    <mergeCell ref="F36:F37"/>
    <mergeCell ref="F41:F44"/>
    <mergeCell ref="D26:D28"/>
    <mergeCell ref="D33:D35"/>
    <mergeCell ref="D36:D37"/>
    <mergeCell ref="D41:D44"/>
    <mergeCell ref="D45:D46"/>
  </mergeCells>
  <phoneticPr fontId="16" type="noConversion"/>
  <conditionalFormatting sqref="M1">
    <cfRule type="cellIs" dxfId="23" priority="23" stopIfTrue="1" operator="between">
      <formula>151</formula>
      <formula>180</formula>
    </cfRule>
    <cfRule type="cellIs" dxfId="22" priority="24" stopIfTrue="1" operator="greaterThan">
      <formula>180</formula>
    </cfRule>
  </conditionalFormatting>
  <conditionalFormatting sqref="M2">
    <cfRule type="cellIs" dxfId="21" priority="19" stopIfTrue="1" operator="between">
      <formula>151</formula>
      <formula>180</formula>
    </cfRule>
    <cfRule type="cellIs" dxfId="20" priority="20" stopIfTrue="1" operator="greaterThan">
      <formula>180</formula>
    </cfRule>
  </conditionalFormatting>
  <conditionalFormatting sqref="M3">
    <cfRule type="cellIs" dxfId="19" priority="21" stopIfTrue="1" operator="between">
      <formula>151</formula>
      <formula>180</formula>
    </cfRule>
    <cfRule type="cellIs" dxfId="18" priority="22" stopIfTrue="1" operator="greaterThan">
      <formula>180</formula>
    </cfRule>
  </conditionalFormatting>
  <conditionalFormatting sqref="M4">
    <cfRule type="cellIs" dxfId="17" priority="17" stopIfTrue="1" operator="between">
      <formula>151</formula>
      <formula>180</formula>
    </cfRule>
    <cfRule type="cellIs" dxfId="16" priority="18" stopIfTrue="1" operator="greaterThan">
      <formula>180</formula>
    </cfRule>
  </conditionalFormatting>
  <conditionalFormatting sqref="M5">
    <cfRule type="cellIs" dxfId="15" priority="9" stopIfTrue="1" operator="between">
      <formula>151</formula>
      <formula>180</formula>
    </cfRule>
    <cfRule type="cellIs" dxfId="14" priority="10" stopIfTrue="1" operator="greaterThan">
      <formula>180</formula>
    </cfRule>
  </conditionalFormatting>
  <conditionalFormatting sqref="M8">
    <cfRule type="cellIs" dxfId="13" priority="5" stopIfTrue="1" operator="between">
      <formula>151</formula>
      <formula>180</formula>
    </cfRule>
    <cfRule type="cellIs" dxfId="12" priority="6" stopIfTrue="1" operator="greaterThan">
      <formula>180</formula>
    </cfRule>
  </conditionalFormatting>
  <conditionalFormatting sqref="M9">
    <cfRule type="cellIs" dxfId="11" priority="15" stopIfTrue="1" operator="between">
      <formula>151</formula>
      <formula>180</formula>
    </cfRule>
    <cfRule type="cellIs" dxfId="10" priority="16" stopIfTrue="1" operator="greaterThan">
      <formula>180</formula>
    </cfRule>
  </conditionalFormatting>
  <conditionalFormatting sqref="M12">
    <cfRule type="cellIs" dxfId="9" priority="11" stopIfTrue="1" operator="between">
      <formula>151</formula>
      <formula>180</formula>
    </cfRule>
    <cfRule type="cellIs" dxfId="8" priority="12" stopIfTrue="1" operator="greaterThan">
      <formula>180</formula>
    </cfRule>
  </conditionalFormatting>
  <conditionalFormatting sqref="M13">
    <cfRule type="cellIs" dxfId="7" priority="3" stopIfTrue="1" operator="between">
      <formula>151</formula>
      <formula>180</formula>
    </cfRule>
    <cfRule type="cellIs" dxfId="6" priority="4" stopIfTrue="1" operator="greaterThan">
      <formula>180</formula>
    </cfRule>
  </conditionalFormatting>
  <conditionalFormatting sqref="M14">
    <cfRule type="cellIs" dxfId="5" priority="1" stopIfTrue="1" operator="between">
      <formula>151</formula>
      <formula>180</formula>
    </cfRule>
    <cfRule type="cellIs" dxfId="4" priority="2" stopIfTrue="1" operator="greaterThan">
      <formula>180</formula>
    </cfRule>
  </conditionalFormatting>
  <conditionalFormatting sqref="M6:M7">
    <cfRule type="cellIs" dxfId="3" priority="7" stopIfTrue="1" operator="between">
      <formula>151</formula>
      <formula>180</formula>
    </cfRule>
    <cfRule type="cellIs" dxfId="2" priority="8" stopIfTrue="1" operator="greaterThan">
      <formula>180</formula>
    </cfRule>
  </conditionalFormatting>
  <conditionalFormatting sqref="M10:M11">
    <cfRule type="cellIs" dxfId="1" priority="13" stopIfTrue="1" operator="between">
      <formula>151</formula>
      <formula>180</formula>
    </cfRule>
    <cfRule type="cellIs" dxfId="0" priority="14" stopIfTrue="1" operator="greaterThan">
      <formula>180</formula>
    </cfRule>
  </conditionalFormatting>
  <pageMargins left="0.75" right="0.75" top="1" bottom="1" header="0.51180555555555596" footer="0.511805555555555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2" sqref="G22"/>
    </sheetView>
  </sheetViews>
  <sheetFormatPr defaultColWidth="9" defaultRowHeight="13.5"/>
  <cols>
    <col min="1" max="1" width="14.5" style="10" customWidth="1"/>
    <col min="2" max="2" width="17.125" style="11" customWidth="1"/>
    <col min="3" max="3" width="14.5" customWidth="1"/>
    <col min="4" max="4" width="17.125" customWidth="1"/>
    <col min="5" max="9" width="14.5" customWidth="1"/>
    <col min="10" max="10" width="59.5" customWidth="1"/>
  </cols>
  <sheetData>
    <row r="1" spans="1:10" ht="32.1" customHeight="1">
      <c r="A1" s="12" t="s">
        <v>2046</v>
      </c>
      <c r="B1" s="2" t="s">
        <v>2192</v>
      </c>
      <c r="C1" s="2"/>
      <c r="D1" s="2"/>
      <c r="E1" s="2"/>
      <c r="F1" s="2"/>
      <c r="G1" s="2"/>
      <c r="H1" s="2"/>
      <c r="I1" s="2"/>
      <c r="J1" s="2"/>
    </row>
    <row r="2" spans="1:10" ht="32.1" customHeight="1">
      <c r="A2" s="13">
        <v>2016.05</v>
      </c>
      <c r="B2" s="14">
        <v>123511.97</v>
      </c>
      <c r="C2" s="14"/>
      <c r="D2" s="14"/>
      <c r="E2" s="14"/>
      <c r="F2" s="14"/>
      <c r="G2" s="14"/>
      <c r="H2" s="14"/>
      <c r="I2" s="14"/>
      <c r="J2" s="14"/>
    </row>
    <row r="3" spans="1:10" ht="32.1" customHeight="1">
      <c r="A3" s="13">
        <v>2016.06</v>
      </c>
      <c r="B3" s="14">
        <v>891.06</v>
      </c>
      <c r="C3" s="14"/>
      <c r="D3" s="14"/>
      <c r="E3" s="14"/>
      <c r="F3" s="14"/>
      <c r="G3" s="14"/>
      <c r="H3" s="14"/>
      <c r="I3" s="14"/>
      <c r="J3" s="14"/>
    </row>
    <row r="4" spans="1:10" ht="32.1" customHeight="1">
      <c r="A4" s="13">
        <v>2016.07</v>
      </c>
      <c r="B4" s="14">
        <v>37579.269999999997</v>
      </c>
      <c r="C4" s="15"/>
      <c r="D4" s="15"/>
      <c r="E4" s="15"/>
      <c r="F4" s="15"/>
      <c r="G4" s="15"/>
      <c r="H4" s="15"/>
      <c r="I4" s="15"/>
      <c r="J4" s="15"/>
    </row>
    <row r="5" spans="1:10" ht="32.1" customHeight="1">
      <c r="A5" s="13">
        <v>2016.08</v>
      </c>
      <c r="B5" s="14">
        <v>209538.31</v>
      </c>
      <c r="C5" s="15"/>
      <c r="D5" s="14"/>
      <c r="E5" s="15"/>
      <c r="F5" s="15"/>
      <c r="G5" s="15"/>
      <c r="H5" s="16"/>
      <c r="I5" s="18"/>
      <c r="J5" s="15"/>
    </row>
    <row r="6" spans="1:10" ht="32.1" customHeight="1">
      <c r="A6" s="13">
        <v>2016.09</v>
      </c>
      <c r="B6" s="14">
        <v>315516.81</v>
      </c>
      <c r="C6" s="15"/>
      <c r="D6" s="15"/>
      <c r="E6" s="15"/>
      <c r="F6" s="15"/>
      <c r="G6" s="17"/>
      <c r="H6" s="18"/>
      <c r="I6" s="18"/>
      <c r="J6" s="15"/>
    </row>
    <row r="7" spans="1:10" s="9" customFormat="1" ht="32.1" customHeight="1">
      <c r="A7" s="19" t="s">
        <v>2059</v>
      </c>
      <c r="B7" s="20">
        <v>52531.29</v>
      </c>
      <c r="C7" s="21"/>
      <c r="D7" s="21"/>
      <c r="E7" s="21"/>
      <c r="F7" s="21"/>
      <c r="G7" s="21"/>
      <c r="H7" s="18"/>
      <c r="I7" s="18"/>
      <c r="J7" s="23"/>
    </row>
    <row r="8" spans="1:10" ht="32.1" customHeight="1">
      <c r="A8" s="13" t="s">
        <v>2061</v>
      </c>
      <c r="B8" s="14">
        <v>55059.63</v>
      </c>
      <c r="C8" s="15"/>
      <c r="D8" s="15"/>
      <c r="E8" s="15"/>
      <c r="F8" s="15"/>
      <c r="G8" s="15"/>
      <c r="H8" s="18"/>
      <c r="I8" s="18"/>
      <c r="J8" s="15"/>
    </row>
    <row r="9" spans="1:10" ht="32.1" customHeight="1">
      <c r="A9" s="13" t="s">
        <v>2063</v>
      </c>
      <c r="B9" s="14">
        <v>7022.26</v>
      </c>
      <c r="C9" s="15"/>
      <c r="D9" s="15"/>
      <c r="E9" s="15"/>
      <c r="F9" s="15"/>
      <c r="G9" s="15"/>
      <c r="H9" s="18"/>
      <c r="I9" s="18"/>
      <c r="J9" s="15"/>
    </row>
    <row r="10" spans="1:10" ht="32.1" customHeight="1">
      <c r="A10" s="13"/>
      <c r="B10" s="22">
        <f>SUM(B2:B9)</f>
        <v>801650.6</v>
      </c>
      <c r="C10" s="15"/>
      <c r="D10" s="15"/>
      <c r="E10" s="15"/>
      <c r="F10" s="15"/>
      <c r="G10" s="15"/>
      <c r="H10" s="15"/>
      <c r="I10" s="15"/>
      <c r="J10" s="15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E27" sqref="E27"/>
    </sheetView>
  </sheetViews>
  <sheetFormatPr defaultColWidth="9" defaultRowHeight="13.5"/>
  <cols>
    <col min="4" max="4" width="33.625" customWidth="1"/>
    <col min="5" max="5" width="15" style="1" customWidth="1"/>
    <col min="6" max="12" width="7.875" style="1" customWidth="1"/>
    <col min="13" max="13" width="17.625" style="1" customWidth="1"/>
  </cols>
  <sheetData>
    <row r="2" spans="1:13" ht="24" customHeight="1">
      <c r="A2" s="182" t="s">
        <v>2193</v>
      </c>
      <c r="B2" s="182"/>
      <c r="C2" s="182"/>
      <c r="D2" s="182"/>
      <c r="E2" s="174" t="s">
        <v>2194</v>
      </c>
      <c r="F2" s="174" t="s">
        <v>2195</v>
      </c>
      <c r="G2" s="174"/>
      <c r="H2" s="174" t="s">
        <v>2196</v>
      </c>
      <c r="I2" s="174"/>
      <c r="J2" s="174" t="s">
        <v>2197</v>
      </c>
      <c r="K2" s="178" t="s">
        <v>2198</v>
      </c>
      <c r="L2" s="178" t="s">
        <v>2199</v>
      </c>
      <c r="M2" s="174" t="s">
        <v>2200</v>
      </c>
    </row>
    <row r="3" spans="1:13" ht="33" customHeight="1">
      <c r="A3" s="2" t="s">
        <v>2201</v>
      </c>
      <c r="B3" s="2" t="s">
        <v>2202</v>
      </c>
      <c r="C3" s="2"/>
      <c r="D3" s="2" t="s">
        <v>2203</v>
      </c>
      <c r="E3" s="174"/>
      <c r="F3" s="3" t="s">
        <v>2204</v>
      </c>
      <c r="G3" s="3" t="s">
        <v>2205</v>
      </c>
      <c r="H3" s="3" t="s">
        <v>2206</v>
      </c>
      <c r="I3" s="3" t="s">
        <v>2207</v>
      </c>
      <c r="J3" s="174"/>
      <c r="K3" s="179"/>
      <c r="L3" s="179"/>
      <c r="M3" s="174"/>
    </row>
    <row r="4" spans="1:13" ht="24" customHeight="1">
      <c r="A4" s="180" t="s">
        <v>2208</v>
      </c>
      <c r="B4" s="180" t="s">
        <v>2209</v>
      </c>
      <c r="C4" s="180" t="s">
        <v>2210</v>
      </c>
      <c r="D4" s="181"/>
      <c r="E4" s="6" t="s">
        <v>2211</v>
      </c>
      <c r="F4" s="7" t="s">
        <v>2212</v>
      </c>
      <c r="G4" s="7" t="s">
        <v>2212</v>
      </c>
      <c r="H4" s="176" t="s">
        <v>2213</v>
      </c>
      <c r="I4" s="7" t="s">
        <v>2212</v>
      </c>
      <c r="J4" s="7" t="s">
        <v>2212</v>
      </c>
      <c r="K4" s="7"/>
      <c r="L4" s="7"/>
      <c r="M4" s="8"/>
    </row>
    <row r="5" spans="1:13" ht="24" customHeight="1">
      <c r="A5" s="180"/>
      <c r="B5" s="180"/>
      <c r="C5" s="180" t="s">
        <v>2214</v>
      </c>
      <c r="D5" s="181"/>
      <c r="E5" s="6" t="s">
        <v>2211</v>
      </c>
      <c r="F5" s="7" t="s">
        <v>2212</v>
      </c>
      <c r="G5" s="7" t="s">
        <v>2212</v>
      </c>
      <c r="H5" s="176"/>
      <c r="I5" s="7" t="s">
        <v>2212</v>
      </c>
      <c r="J5" s="7" t="s">
        <v>2212</v>
      </c>
      <c r="K5" s="7"/>
      <c r="L5" s="7"/>
      <c r="M5" s="8"/>
    </row>
    <row r="6" spans="1:13" ht="24" customHeight="1">
      <c r="A6" s="180"/>
      <c r="B6" s="180"/>
      <c r="C6" s="180" t="s">
        <v>2215</v>
      </c>
      <c r="D6" s="181"/>
      <c r="E6" s="6" t="s">
        <v>2211</v>
      </c>
      <c r="F6" s="7" t="s">
        <v>2212</v>
      </c>
      <c r="G6" s="7" t="s">
        <v>2212</v>
      </c>
      <c r="H6" s="176"/>
      <c r="I6" s="7" t="s">
        <v>2212</v>
      </c>
      <c r="J6" s="7" t="s">
        <v>2212</v>
      </c>
      <c r="K6" s="7" t="s">
        <v>2212</v>
      </c>
      <c r="L6" s="7" t="s">
        <v>2212</v>
      </c>
      <c r="M6" s="8"/>
    </row>
    <row r="7" spans="1:13" ht="24" customHeight="1">
      <c r="A7" s="4" t="s">
        <v>373</v>
      </c>
      <c r="B7" s="4" t="s">
        <v>2216</v>
      </c>
      <c r="C7" s="180" t="s">
        <v>2217</v>
      </c>
      <c r="D7" s="181"/>
      <c r="E7" s="6" t="s">
        <v>2211</v>
      </c>
      <c r="F7" s="7" t="s">
        <v>2212</v>
      </c>
      <c r="G7" s="7" t="s">
        <v>2212</v>
      </c>
      <c r="H7" s="176"/>
      <c r="I7" s="7" t="s">
        <v>2212</v>
      </c>
      <c r="J7" s="7" t="s">
        <v>2212</v>
      </c>
      <c r="K7" s="7"/>
      <c r="L7" s="7"/>
      <c r="M7" s="175" t="s">
        <v>2218</v>
      </c>
    </row>
    <row r="8" spans="1:13" ht="24" customHeight="1">
      <c r="A8" s="180" t="s">
        <v>2219</v>
      </c>
      <c r="B8" s="180" t="s">
        <v>2220</v>
      </c>
      <c r="C8" s="180" t="s">
        <v>2221</v>
      </c>
      <c r="D8" s="181"/>
      <c r="E8" s="6" t="s">
        <v>2211</v>
      </c>
      <c r="F8" s="7" t="s">
        <v>2212</v>
      </c>
      <c r="G8" s="7" t="s">
        <v>2212</v>
      </c>
      <c r="H8" s="176"/>
      <c r="I8" s="7" t="s">
        <v>2212</v>
      </c>
      <c r="J8" s="7" t="s">
        <v>2212</v>
      </c>
      <c r="K8" s="7"/>
      <c r="L8" s="7"/>
      <c r="M8" s="175"/>
    </row>
    <row r="9" spans="1:13" ht="24" customHeight="1">
      <c r="A9" s="180"/>
      <c r="B9" s="180"/>
      <c r="C9" s="180" t="s">
        <v>2222</v>
      </c>
      <c r="D9" s="181"/>
      <c r="E9" s="6" t="s">
        <v>2211</v>
      </c>
      <c r="F9" s="7" t="s">
        <v>2212</v>
      </c>
      <c r="G9" s="7" t="s">
        <v>2212</v>
      </c>
      <c r="H9" s="176"/>
      <c r="I9" s="7" t="s">
        <v>2212</v>
      </c>
      <c r="J9" s="7" t="s">
        <v>2212</v>
      </c>
      <c r="K9" s="7"/>
      <c r="L9" s="7"/>
      <c r="M9" s="175"/>
    </row>
    <row r="10" spans="1:13" ht="24" customHeight="1">
      <c r="A10" s="180"/>
      <c r="B10" s="180"/>
      <c r="C10" s="180" t="s">
        <v>2223</v>
      </c>
      <c r="D10" s="181"/>
      <c r="E10" s="6" t="s">
        <v>2211</v>
      </c>
      <c r="F10" s="7" t="s">
        <v>2212</v>
      </c>
      <c r="G10" s="7" t="s">
        <v>2212</v>
      </c>
      <c r="H10" s="176"/>
      <c r="I10" s="7" t="s">
        <v>2212</v>
      </c>
      <c r="J10" s="7" t="s">
        <v>2212</v>
      </c>
      <c r="K10" s="7"/>
      <c r="L10" s="7"/>
      <c r="M10" s="175"/>
    </row>
    <row r="11" spans="1:13" ht="24" customHeight="1">
      <c r="A11" s="180"/>
      <c r="B11" s="180" t="s">
        <v>2224</v>
      </c>
      <c r="C11" s="175" t="s">
        <v>2225</v>
      </c>
      <c r="D11" s="5" t="s">
        <v>2226</v>
      </c>
      <c r="E11" s="6" t="s">
        <v>2211</v>
      </c>
      <c r="F11" s="7" t="s">
        <v>2212</v>
      </c>
      <c r="G11" s="7" t="s">
        <v>2212</v>
      </c>
      <c r="H11" s="176"/>
      <c r="I11" s="7" t="s">
        <v>2212</v>
      </c>
      <c r="J11" s="7" t="s">
        <v>2212</v>
      </c>
      <c r="K11" s="7"/>
      <c r="L11" s="7"/>
      <c r="M11" s="8"/>
    </row>
    <row r="12" spans="1:13" ht="24" customHeight="1">
      <c r="A12" s="180"/>
      <c r="B12" s="180"/>
      <c r="C12" s="175"/>
      <c r="D12" s="8" t="s">
        <v>2227</v>
      </c>
      <c r="E12" s="6" t="s">
        <v>2211</v>
      </c>
      <c r="F12" s="7" t="s">
        <v>2212</v>
      </c>
      <c r="G12" s="7" t="s">
        <v>2212</v>
      </c>
      <c r="H12" s="176"/>
      <c r="I12" s="7" t="s">
        <v>2212</v>
      </c>
      <c r="J12" s="7" t="s">
        <v>2212</v>
      </c>
      <c r="K12" s="7"/>
      <c r="L12" s="7"/>
      <c r="M12" s="8"/>
    </row>
    <row r="13" spans="1:13" ht="24" customHeight="1">
      <c r="A13" s="180"/>
      <c r="B13" s="180"/>
      <c r="C13" s="175" t="s">
        <v>2228</v>
      </c>
      <c r="D13" s="5" t="s">
        <v>2229</v>
      </c>
      <c r="E13" s="6" t="s">
        <v>2211</v>
      </c>
      <c r="F13" s="7" t="s">
        <v>2212</v>
      </c>
      <c r="G13" s="7" t="s">
        <v>2212</v>
      </c>
      <c r="H13" s="176"/>
      <c r="I13" s="7" t="s">
        <v>2212</v>
      </c>
      <c r="J13" s="7" t="s">
        <v>2212</v>
      </c>
      <c r="K13" s="7"/>
      <c r="L13" s="7"/>
      <c r="M13" s="175" t="s">
        <v>2230</v>
      </c>
    </row>
    <row r="14" spans="1:13" ht="24" customHeight="1">
      <c r="A14" s="180"/>
      <c r="B14" s="180"/>
      <c r="C14" s="175"/>
      <c r="D14" s="5" t="s">
        <v>2231</v>
      </c>
      <c r="E14" s="6" t="s">
        <v>2211</v>
      </c>
      <c r="F14" s="7" t="s">
        <v>2212</v>
      </c>
      <c r="G14" s="7" t="s">
        <v>2212</v>
      </c>
      <c r="H14" s="176"/>
      <c r="I14" s="7" t="s">
        <v>2212</v>
      </c>
      <c r="J14" s="7" t="s">
        <v>2212</v>
      </c>
      <c r="K14" s="7"/>
      <c r="L14" s="7"/>
      <c r="M14" s="175"/>
    </row>
    <row r="15" spans="1:13" ht="24" customHeight="1">
      <c r="A15" s="180"/>
      <c r="B15" s="180"/>
      <c r="C15" s="175"/>
      <c r="D15" s="5" t="s">
        <v>2232</v>
      </c>
      <c r="E15" s="6" t="s">
        <v>2211</v>
      </c>
      <c r="F15" s="7" t="s">
        <v>2212</v>
      </c>
      <c r="G15" s="7" t="s">
        <v>2212</v>
      </c>
      <c r="H15" s="176"/>
      <c r="I15" s="7" t="s">
        <v>2212</v>
      </c>
      <c r="J15" s="7" t="s">
        <v>2212</v>
      </c>
      <c r="K15" s="7"/>
      <c r="L15" s="7"/>
      <c r="M15" s="175"/>
    </row>
    <row r="16" spans="1:13" ht="24" customHeight="1">
      <c r="A16" s="180"/>
      <c r="B16" s="180"/>
      <c r="C16" s="175"/>
      <c r="D16" s="5" t="s">
        <v>2233</v>
      </c>
      <c r="E16" s="6" t="s">
        <v>2211</v>
      </c>
      <c r="F16" s="7" t="s">
        <v>2212</v>
      </c>
      <c r="G16" s="7" t="s">
        <v>2212</v>
      </c>
      <c r="H16" s="176"/>
      <c r="I16" s="7" t="s">
        <v>2212</v>
      </c>
      <c r="J16" s="7" t="s">
        <v>2212</v>
      </c>
      <c r="K16" s="7"/>
      <c r="L16" s="7"/>
      <c r="M16" s="175"/>
    </row>
    <row r="17" spans="1:13" ht="27">
      <c r="A17" s="180"/>
      <c r="B17" s="180"/>
      <c r="C17" s="175"/>
      <c r="D17" s="8" t="s">
        <v>2234</v>
      </c>
      <c r="E17" s="6" t="s">
        <v>2211</v>
      </c>
      <c r="F17" s="7" t="s">
        <v>2212</v>
      </c>
      <c r="G17" s="7" t="s">
        <v>2212</v>
      </c>
      <c r="H17" s="176"/>
      <c r="I17" s="7" t="s">
        <v>2212</v>
      </c>
      <c r="J17" s="7" t="s">
        <v>2212</v>
      </c>
      <c r="K17" s="7"/>
      <c r="L17" s="7"/>
      <c r="M17" s="175"/>
    </row>
    <row r="18" spans="1:13" ht="24" customHeight="1">
      <c r="A18" s="180" t="s">
        <v>2235</v>
      </c>
      <c r="B18" s="180" t="s">
        <v>2236</v>
      </c>
      <c r="C18" s="180" t="s">
        <v>2237</v>
      </c>
      <c r="D18" s="180"/>
      <c r="E18" s="6" t="s">
        <v>2211</v>
      </c>
      <c r="F18" s="7" t="s">
        <v>2212</v>
      </c>
      <c r="G18" s="7" t="s">
        <v>2212</v>
      </c>
      <c r="H18" s="176" t="s">
        <v>2213</v>
      </c>
      <c r="I18" s="7" t="s">
        <v>2212</v>
      </c>
      <c r="J18" s="7" t="s">
        <v>2212</v>
      </c>
      <c r="K18" s="7"/>
      <c r="L18" s="7"/>
      <c r="M18" s="175" t="s">
        <v>2238</v>
      </c>
    </row>
    <row r="19" spans="1:13" ht="24" customHeight="1">
      <c r="A19" s="180"/>
      <c r="B19" s="180"/>
      <c r="C19" s="180" t="s">
        <v>2239</v>
      </c>
      <c r="D19" s="180"/>
      <c r="E19" s="6" t="s">
        <v>2211</v>
      </c>
      <c r="F19" s="7" t="s">
        <v>2212</v>
      </c>
      <c r="G19" s="7" t="s">
        <v>2212</v>
      </c>
      <c r="H19" s="177"/>
      <c r="I19" s="7" t="s">
        <v>2212</v>
      </c>
      <c r="J19" s="7" t="s">
        <v>2212</v>
      </c>
      <c r="K19" s="7"/>
      <c r="L19" s="7"/>
      <c r="M19" s="175"/>
    </row>
    <row r="20" spans="1:13" ht="24" customHeight="1">
      <c r="A20" s="180"/>
      <c r="B20" s="180"/>
      <c r="C20" s="180" t="s">
        <v>2240</v>
      </c>
      <c r="D20" s="180"/>
      <c r="E20" s="6" t="s">
        <v>2211</v>
      </c>
      <c r="F20" s="7" t="s">
        <v>2212</v>
      </c>
      <c r="G20" s="7" t="s">
        <v>2212</v>
      </c>
      <c r="H20" s="177"/>
      <c r="I20" s="7" t="s">
        <v>2212</v>
      </c>
      <c r="J20" s="7" t="s">
        <v>2212</v>
      </c>
      <c r="K20" s="7"/>
      <c r="L20" s="7"/>
      <c r="M20" s="175"/>
    </row>
    <row r="21" spans="1:13" ht="24" customHeight="1">
      <c r="A21" s="180"/>
      <c r="B21" s="180"/>
      <c r="C21" s="180" t="s">
        <v>2241</v>
      </c>
      <c r="D21" s="180"/>
      <c r="E21" s="6" t="s">
        <v>2211</v>
      </c>
      <c r="F21" s="7" t="s">
        <v>2212</v>
      </c>
      <c r="G21" s="7" t="s">
        <v>2212</v>
      </c>
      <c r="H21" s="177"/>
      <c r="I21" s="7" t="s">
        <v>2212</v>
      </c>
      <c r="J21" s="7" t="s">
        <v>2212</v>
      </c>
      <c r="K21" s="7"/>
      <c r="L21" s="7"/>
      <c r="M21" s="175"/>
    </row>
    <row r="22" spans="1:13" ht="24" customHeight="1">
      <c r="A22" s="180"/>
      <c r="B22" s="180"/>
      <c r="C22" s="180" t="s">
        <v>2242</v>
      </c>
      <c r="D22" s="180"/>
      <c r="E22" s="6" t="s">
        <v>2211</v>
      </c>
      <c r="F22" s="7" t="s">
        <v>2212</v>
      </c>
      <c r="G22" s="7" t="s">
        <v>2212</v>
      </c>
      <c r="H22" s="7"/>
      <c r="I22" s="7" t="s">
        <v>2212</v>
      </c>
      <c r="J22" s="7" t="s">
        <v>2212</v>
      </c>
      <c r="K22" s="7"/>
      <c r="L22" s="7"/>
      <c r="M22" s="175"/>
    </row>
    <row r="23" spans="1:13" ht="24" customHeight="1">
      <c r="A23" s="180"/>
      <c r="B23" s="4" t="s">
        <v>2243</v>
      </c>
      <c r="C23" s="180" t="s">
        <v>2244</v>
      </c>
      <c r="D23" s="180"/>
      <c r="E23" s="6" t="s">
        <v>2211</v>
      </c>
      <c r="F23" s="7" t="s">
        <v>2212</v>
      </c>
      <c r="G23" s="7" t="s">
        <v>2212</v>
      </c>
      <c r="H23" s="7"/>
      <c r="I23" s="7" t="s">
        <v>2212</v>
      </c>
      <c r="J23" s="7" t="s">
        <v>2212</v>
      </c>
      <c r="K23" s="7"/>
      <c r="L23" s="7"/>
      <c r="M23" s="8"/>
    </row>
  </sheetData>
  <mergeCells count="36">
    <mergeCell ref="F2:G2"/>
    <mergeCell ref="H2:I2"/>
    <mergeCell ref="C4:D4"/>
    <mergeCell ref="C5:D5"/>
    <mergeCell ref="E2:E3"/>
    <mergeCell ref="H4:H14"/>
    <mergeCell ref="C7:D7"/>
    <mergeCell ref="C8:D8"/>
    <mergeCell ref="C9:D9"/>
    <mergeCell ref="C10:D10"/>
    <mergeCell ref="A2:D2"/>
    <mergeCell ref="C23:D23"/>
    <mergeCell ref="A4:A6"/>
    <mergeCell ref="A8:A17"/>
    <mergeCell ref="A18:A23"/>
    <mergeCell ref="B4:B6"/>
    <mergeCell ref="B8:B10"/>
    <mergeCell ref="B11:B17"/>
    <mergeCell ref="B18:B22"/>
    <mergeCell ref="C11:C12"/>
    <mergeCell ref="C13:C17"/>
    <mergeCell ref="C18:D18"/>
    <mergeCell ref="C19:D19"/>
    <mergeCell ref="C20:D20"/>
    <mergeCell ref="C21:D21"/>
    <mergeCell ref="C22:D22"/>
    <mergeCell ref="C6:D6"/>
    <mergeCell ref="M2:M3"/>
    <mergeCell ref="M7:M10"/>
    <mergeCell ref="M13:M17"/>
    <mergeCell ref="M18:M22"/>
    <mergeCell ref="H15:H17"/>
    <mergeCell ref="H18:H21"/>
    <mergeCell ref="J2:J3"/>
    <mergeCell ref="K2:K3"/>
    <mergeCell ref="L2:L3"/>
  </mergeCells>
  <phoneticPr fontId="16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29" sqref="A29"/>
    </sheetView>
  </sheetViews>
  <sheetFormatPr defaultColWidth="9" defaultRowHeight="13.5"/>
  <cols>
    <col min="1" max="1" width="14.5" style="10" customWidth="1"/>
    <col min="2" max="2" width="17.125" style="11" customWidth="1"/>
    <col min="3" max="3" width="14.5" customWidth="1"/>
    <col min="4" max="4" width="17.125" customWidth="1"/>
    <col min="5" max="9" width="14.5" customWidth="1"/>
    <col min="10" max="10" width="59.5" customWidth="1"/>
  </cols>
  <sheetData>
    <row r="1" spans="1:10" ht="32.1" customHeight="1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2" t="s">
        <v>2051</v>
      </c>
      <c r="G1" s="2" t="s">
        <v>2052</v>
      </c>
      <c r="H1" s="2" t="s">
        <v>2053</v>
      </c>
      <c r="I1" s="2" t="s">
        <v>2054</v>
      </c>
      <c r="J1" s="2" t="s">
        <v>2055</v>
      </c>
    </row>
    <row r="2" spans="1:10" ht="32.1" customHeight="1">
      <c r="A2" s="13">
        <v>2016.05</v>
      </c>
      <c r="B2" s="14">
        <v>2220868.5099999998</v>
      </c>
      <c r="C2" s="14">
        <v>134239.97</v>
      </c>
      <c r="D2" s="14"/>
      <c r="E2" s="14"/>
      <c r="F2" s="14"/>
      <c r="G2" s="14"/>
      <c r="H2" s="14"/>
      <c r="I2" s="14"/>
      <c r="J2" s="14"/>
    </row>
    <row r="3" spans="1:10" ht="32.1" customHeight="1">
      <c r="A3" s="13">
        <v>2016.06</v>
      </c>
      <c r="B3" s="14">
        <v>52848.23</v>
      </c>
      <c r="C3" s="14">
        <v>3721.28</v>
      </c>
      <c r="D3" s="14"/>
      <c r="E3" s="14"/>
      <c r="F3" s="14"/>
      <c r="G3" s="14"/>
      <c r="H3" s="14"/>
      <c r="I3" s="14"/>
      <c r="J3" s="14"/>
    </row>
    <row r="4" spans="1:10" ht="32.1" customHeight="1">
      <c r="A4" s="13">
        <v>2016.07</v>
      </c>
      <c r="B4" s="14">
        <v>734433.39</v>
      </c>
      <c r="C4" s="15">
        <v>41425.339999999997</v>
      </c>
      <c r="D4" s="15">
        <v>3008150.13</v>
      </c>
      <c r="E4" s="15">
        <v>179386.59</v>
      </c>
      <c r="F4" s="15"/>
      <c r="G4" s="15"/>
      <c r="H4" s="15"/>
      <c r="I4" s="15"/>
      <c r="J4" s="15" t="s">
        <v>2056</v>
      </c>
    </row>
    <row r="5" spans="1:10" ht="32.1" customHeight="1">
      <c r="A5" s="13">
        <v>2016.08</v>
      </c>
      <c r="B5" s="14">
        <v>3570902.99</v>
      </c>
      <c r="C5" s="15">
        <v>212467.62</v>
      </c>
      <c r="D5" s="14">
        <v>3559421.5</v>
      </c>
      <c r="E5" s="15">
        <v>210515.77</v>
      </c>
      <c r="F5" s="15"/>
      <c r="G5" s="15"/>
      <c r="H5" s="16">
        <f>B5-D5</f>
        <v>11481.4900000002</v>
      </c>
      <c r="I5" s="18">
        <f>C5-E5</f>
        <v>1951.8500000000099</v>
      </c>
      <c r="J5" s="15" t="s">
        <v>2057</v>
      </c>
    </row>
    <row r="6" spans="1:10" ht="32.1" customHeight="1">
      <c r="A6" s="13">
        <v>2016.09</v>
      </c>
      <c r="B6" s="14">
        <v>5332558.3499999996</v>
      </c>
      <c r="C6" s="15">
        <v>326249.94</v>
      </c>
      <c r="D6" s="15">
        <v>5250504.63</v>
      </c>
      <c r="E6" s="15">
        <v>312300.79999999999</v>
      </c>
      <c r="F6" s="15">
        <v>28.3</v>
      </c>
      <c r="G6" s="17"/>
      <c r="H6" s="18">
        <f t="shared" ref="H6:I9" si="0">B6+H5-D6</f>
        <v>93535.21</v>
      </c>
      <c r="I6" s="18">
        <f t="shared" si="0"/>
        <v>15900.99</v>
      </c>
      <c r="J6" s="15" t="s">
        <v>2058</v>
      </c>
    </row>
    <row r="7" spans="1:10" s="9" customFormat="1" ht="32.1" customHeight="1">
      <c r="A7" s="19" t="s">
        <v>2059</v>
      </c>
      <c r="B7" s="20">
        <v>789125.67</v>
      </c>
      <c r="C7" s="21">
        <v>55942.48</v>
      </c>
      <c r="D7" s="21">
        <v>812920.58</v>
      </c>
      <c r="E7" s="21">
        <v>59987.61</v>
      </c>
      <c r="F7" s="21"/>
      <c r="G7" s="21"/>
      <c r="H7" s="18">
        <f t="shared" si="0"/>
        <v>69740.3</v>
      </c>
      <c r="I7" s="18">
        <f t="shared" si="0"/>
        <v>11855.860000000101</v>
      </c>
      <c r="J7" s="23" t="s">
        <v>2060</v>
      </c>
    </row>
    <row r="8" spans="1:10" ht="32.1" customHeight="1">
      <c r="A8" s="13" t="s">
        <v>2061</v>
      </c>
      <c r="B8" s="14">
        <v>811981.71</v>
      </c>
      <c r="C8" s="15">
        <v>58650.23</v>
      </c>
      <c r="D8" s="15">
        <v>800039.45</v>
      </c>
      <c r="E8" s="15">
        <v>56620.05</v>
      </c>
      <c r="F8" s="15"/>
      <c r="G8" s="15"/>
      <c r="H8" s="18">
        <f t="shared" si="0"/>
        <v>81682.5600000001</v>
      </c>
      <c r="I8" s="18">
        <f t="shared" si="0"/>
        <v>13886.040000000099</v>
      </c>
      <c r="J8" s="15" t="s">
        <v>2062</v>
      </c>
    </row>
    <row r="9" spans="1:10" ht="32.1" customHeight="1">
      <c r="A9" s="13" t="s">
        <v>2063</v>
      </c>
      <c r="B9" s="14">
        <v>170641.18</v>
      </c>
      <c r="C9" s="15">
        <v>13701.3</v>
      </c>
      <c r="D9" s="15">
        <v>211016.36</v>
      </c>
      <c r="E9" s="15">
        <v>20565.080000000002</v>
      </c>
      <c r="F9" s="15"/>
      <c r="G9" s="15"/>
      <c r="H9" s="18">
        <f t="shared" si="0"/>
        <v>41307.380000000099</v>
      </c>
      <c r="I9" s="18">
        <f t="shared" si="0"/>
        <v>7022.2600000000502</v>
      </c>
      <c r="J9" s="15" t="s">
        <v>2064</v>
      </c>
    </row>
    <row r="10" spans="1:10" ht="32.1" customHeight="1">
      <c r="A10" s="13" t="s">
        <v>2065</v>
      </c>
      <c r="B10" s="14">
        <f>B9+130188.68</f>
        <v>300829.86</v>
      </c>
      <c r="C10" s="15">
        <v>21512.62</v>
      </c>
      <c r="D10" s="15">
        <v>211016.36</v>
      </c>
      <c r="E10" s="15">
        <v>20565.080000000002</v>
      </c>
      <c r="F10" s="15"/>
      <c r="G10" s="15"/>
      <c r="H10" s="18">
        <f>B10+H8-D10</f>
        <v>171496.06</v>
      </c>
      <c r="I10" s="18">
        <f>C10+I8-E10</f>
        <v>14833.58</v>
      </c>
      <c r="J10" s="15" t="s">
        <v>2066</v>
      </c>
    </row>
    <row r="11" spans="1:10" ht="32.1" customHeight="1">
      <c r="A11" s="13" t="s">
        <v>2067</v>
      </c>
      <c r="B11" s="15">
        <f>SUM(B2:B8)+B10</f>
        <v>13813548.710000001</v>
      </c>
      <c r="C11" s="15">
        <f>SUM(C2:C8)+C10</f>
        <v>854209.48</v>
      </c>
      <c r="D11" s="15">
        <f>SUM(D2:D8)+D10</f>
        <v>13642052.65</v>
      </c>
      <c r="E11" s="15">
        <f>SUM(E2:E8)+E10</f>
        <v>839375.9</v>
      </c>
      <c r="F11" s="15"/>
      <c r="G11" s="15"/>
      <c r="H11" s="15">
        <f>B11-D11</f>
        <v>171496.05999999901</v>
      </c>
      <c r="I11" s="15">
        <f>C11-E11</f>
        <v>14833.58</v>
      </c>
      <c r="J11" s="15"/>
    </row>
    <row r="12" spans="1:10" ht="32.1" customHeight="1">
      <c r="A12" s="98" t="s">
        <v>2068</v>
      </c>
      <c r="B12" s="15"/>
      <c r="C12" s="15">
        <f>C11-F6</f>
        <v>854181.18</v>
      </c>
      <c r="D12" s="15"/>
      <c r="E12" s="15">
        <f>E11-F6</f>
        <v>839347.6</v>
      </c>
      <c r="F12" s="15"/>
      <c r="G12" s="15"/>
      <c r="H12" s="15"/>
      <c r="I12" s="15"/>
      <c r="J12" s="15"/>
    </row>
    <row r="15" spans="1:10">
      <c r="H15">
        <f>H10-H9</f>
        <v>130188.68</v>
      </c>
      <c r="I15">
        <f>I10-I9</f>
        <v>7811.32</v>
      </c>
    </row>
    <row r="17" spans="3:3">
      <c r="C17" s="11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C16" sqref="C16"/>
    </sheetView>
  </sheetViews>
  <sheetFormatPr defaultColWidth="9" defaultRowHeight="13.5"/>
  <cols>
    <col min="1" max="1" width="14.5" style="10" customWidth="1"/>
    <col min="2" max="2" width="17.125" style="11" customWidth="1"/>
    <col min="3" max="5" width="17.125" customWidth="1"/>
    <col min="6" max="9" width="14.5" customWidth="1"/>
    <col min="10" max="10" width="66.75" customWidth="1"/>
    <col min="12" max="12" width="17.125" customWidth="1"/>
    <col min="13" max="16" width="10.375" customWidth="1"/>
  </cols>
  <sheetData>
    <row r="1" spans="1:17" ht="32.1" customHeight="1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7" s="95" customFormat="1" ht="32.1" customHeight="1">
      <c r="A2" s="96" t="s">
        <v>2071</v>
      </c>
      <c r="B2" s="14">
        <v>13813548.710000001</v>
      </c>
      <c r="C2" s="14">
        <v>854209.48</v>
      </c>
      <c r="D2" s="14">
        <v>13642052.65</v>
      </c>
      <c r="E2" s="14">
        <v>839375.9</v>
      </c>
      <c r="F2" s="14">
        <v>28.3</v>
      </c>
      <c r="G2" s="14">
        <v>28.3</v>
      </c>
      <c r="H2" s="14">
        <f>B2-D2</f>
        <v>171496.06000000099</v>
      </c>
      <c r="I2" s="14">
        <f>C2-E2</f>
        <v>14833.58</v>
      </c>
      <c r="J2" s="102" t="s">
        <v>2072</v>
      </c>
      <c r="L2" s="112"/>
      <c r="M2" s="112"/>
      <c r="N2" s="112"/>
      <c r="O2" s="112"/>
      <c r="P2" s="112"/>
      <c r="Q2" s="112"/>
    </row>
    <row r="3" spans="1:17" s="95" customFormat="1" ht="32.1" customHeight="1">
      <c r="A3" s="96" t="s">
        <v>2073</v>
      </c>
      <c r="B3" s="14">
        <v>84278.35</v>
      </c>
      <c r="C3" s="14">
        <v>10246.35</v>
      </c>
      <c r="D3" s="14">
        <v>255774.41</v>
      </c>
      <c r="E3" s="14">
        <v>25079.93</v>
      </c>
      <c r="F3" s="14"/>
      <c r="G3" s="14"/>
      <c r="H3" s="97">
        <f t="shared" ref="H3:H14" si="0">B3+H2-D3</f>
        <v>5.2386894822120698E-10</v>
      </c>
      <c r="I3" s="97">
        <f t="shared" ref="I3:I14" si="1">C3+I2-E3</f>
        <v>-4.3655745685100601E-11</v>
      </c>
      <c r="J3" s="83"/>
      <c r="L3" s="113"/>
      <c r="M3" s="113"/>
      <c r="N3" s="113"/>
      <c r="O3" s="113"/>
      <c r="P3" s="113"/>
      <c r="Q3" s="113"/>
    </row>
    <row r="4" spans="1:17" s="95" customFormat="1" ht="32.1" customHeight="1">
      <c r="A4" s="96" t="s">
        <v>2074</v>
      </c>
      <c r="B4" s="14">
        <v>1107959.99</v>
      </c>
      <c r="C4" s="14">
        <v>79363.11</v>
      </c>
      <c r="D4" s="14">
        <v>1111725.96</v>
      </c>
      <c r="E4" s="14">
        <v>79589.070000000007</v>
      </c>
      <c r="F4" s="14"/>
      <c r="G4" s="14"/>
      <c r="H4" s="97">
        <f t="shared" si="0"/>
        <v>-3765.96999999951</v>
      </c>
      <c r="I4" s="97">
        <f t="shared" si="1"/>
        <v>-225.96000000005</v>
      </c>
      <c r="J4" s="83" t="s">
        <v>2075</v>
      </c>
      <c r="L4" s="113"/>
      <c r="M4" s="114"/>
      <c r="N4" s="115"/>
      <c r="O4" s="115"/>
      <c r="P4" s="115"/>
      <c r="Q4" s="113"/>
    </row>
    <row r="5" spans="1:17" s="95" customFormat="1" ht="32.1" customHeight="1">
      <c r="A5" s="96" t="s">
        <v>2076</v>
      </c>
      <c r="B5" s="14">
        <v>167549.71</v>
      </c>
      <c r="C5" s="14">
        <v>12298.08</v>
      </c>
      <c r="D5" s="14">
        <v>144733.60999999999</v>
      </c>
      <c r="E5" s="14">
        <v>8419.34</v>
      </c>
      <c r="F5" s="14"/>
      <c r="G5" s="14"/>
      <c r="H5" s="97">
        <f t="shared" si="0"/>
        <v>19050.130000000499</v>
      </c>
      <c r="I5" s="97">
        <f t="shared" si="1"/>
        <v>3652.7799999999502</v>
      </c>
      <c r="J5" s="83" t="s">
        <v>2077</v>
      </c>
      <c r="L5" s="113"/>
      <c r="M5" s="114"/>
      <c r="N5" s="115"/>
      <c r="O5" s="115"/>
      <c r="P5" s="115"/>
      <c r="Q5" s="113"/>
    </row>
    <row r="6" spans="1:17" s="95" customFormat="1" ht="32.1" customHeight="1">
      <c r="A6" s="96" t="s">
        <v>2078</v>
      </c>
      <c r="B6" s="14">
        <v>20425.98</v>
      </c>
      <c r="C6" s="14">
        <v>2337.8000000000002</v>
      </c>
      <c r="D6" s="14">
        <v>45301.35</v>
      </c>
      <c r="E6" s="14">
        <v>6165.34</v>
      </c>
      <c r="F6" s="14">
        <v>281.89</v>
      </c>
      <c r="G6" s="14">
        <v>281.89</v>
      </c>
      <c r="H6" s="97">
        <f t="shared" si="0"/>
        <v>-5825.2399999994996</v>
      </c>
      <c r="I6" s="97">
        <f t="shared" si="1"/>
        <v>-174.76000000005001</v>
      </c>
      <c r="J6" s="83" t="s">
        <v>2079</v>
      </c>
      <c r="L6" s="116"/>
      <c r="M6" s="114"/>
      <c r="N6" s="115"/>
      <c r="O6" s="115"/>
      <c r="P6" s="115"/>
      <c r="Q6" s="113"/>
    </row>
    <row r="7" spans="1:17" s="95" customFormat="1" ht="32.1" customHeight="1">
      <c r="A7" s="96" t="s">
        <v>2080</v>
      </c>
      <c r="B7" s="14">
        <v>15815753.82</v>
      </c>
      <c r="C7" s="14">
        <v>1707082.24</v>
      </c>
      <c r="D7" s="14">
        <v>15815753.82</v>
      </c>
      <c r="E7" s="14">
        <v>1707082.24</v>
      </c>
      <c r="F7" s="14">
        <v>158.79</v>
      </c>
      <c r="G7" s="14">
        <v>158.79</v>
      </c>
      <c r="H7" s="97">
        <f t="shared" si="0"/>
        <v>-5825.2400000002199</v>
      </c>
      <c r="I7" s="97">
        <f t="shared" si="1"/>
        <v>-174.760000000009</v>
      </c>
      <c r="J7" s="83" t="s">
        <v>2079</v>
      </c>
    </row>
    <row r="8" spans="1:17" s="95" customFormat="1" ht="32.1" customHeight="1">
      <c r="A8" s="96" t="s">
        <v>2081</v>
      </c>
      <c r="B8" s="20">
        <v>2997132.35</v>
      </c>
      <c r="C8" s="21">
        <v>120100.3</v>
      </c>
      <c r="D8" s="21">
        <v>2997132.35</v>
      </c>
      <c r="E8" s="21">
        <v>120100.3</v>
      </c>
      <c r="F8" s="14"/>
      <c r="G8" s="14"/>
      <c r="H8" s="97">
        <f t="shared" si="0"/>
        <v>-5825.2400000002199</v>
      </c>
      <c r="I8" s="97">
        <f t="shared" si="1"/>
        <v>-174.760000000009</v>
      </c>
      <c r="J8" s="83" t="s">
        <v>2079</v>
      </c>
    </row>
    <row r="9" spans="1:17" s="95" customFormat="1" ht="32.1" customHeight="1">
      <c r="A9" s="96" t="s">
        <v>2082</v>
      </c>
      <c r="B9" s="14">
        <v>34562448.960000001</v>
      </c>
      <c r="C9" s="14">
        <v>3807588.51</v>
      </c>
      <c r="D9" s="14">
        <v>34561528.210000001</v>
      </c>
      <c r="E9" s="14">
        <v>3807533.26</v>
      </c>
      <c r="F9" s="14">
        <v>506.28</v>
      </c>
      <c r="G9" s="14">
        <v>506.28</v>
      </c>
      <c r="H9" s="97">
        <f t="shared" si="0"/>
        <v>-4904.4900000020898</v>
      </c>
      <c r="I9" s="97">
        <f t="shared" si="1"/>
        <v>-119.509999999776</v>
      </c>
      <c r="J9" s="102" t="s">
        <v>2083</v>
      </c>
    </row>
    <row r="10" spans="1:17" ht="32.1" customHeight="1">
      <c r="A10" s="96" t="s">
        <v>2084</v>
      </c>
      <c r="B10" s="14">
        <v>1778840.66</v>
      </c>
      <c r="C10" s="14">
        <v>85965.85</v>
      </c>
      <c r="D10" s="14">
        <v>1700770.44</v>
      </c>
      <c r="E10" s="14">
        <v>72592.63</v>
      </c>
      <c r="F10" s="14">
        <v>467.1</v>
      </c>
      <c r="G10" s="14">
        <v>467.1</v>
      </c>
      <c r="H10" s="97">
        <f t="shared" si="0"/>
        <v>73165.7299999979</v>
      </c>
      <c r="I10" s="97">
        <f t="shared" si="1"/>
        <v>13253.710000000199</v>
      </c>
      <c r="J10" s="102" t="s">
        <v>2085</v>
      </c>
      <c r="L10" s="52" t="s">
        <v>51</v>
      </c>
      <c r="M10" s="53" t="s">
        <v>489</v>
      </c>
      <c r="N10" s="54">
        <v>92476.32</v>
      </c>
      <c r="O10" s="54">
        <v>79039.59</v>
      </c>
      <c r="P10" s="58">
        <v>13436.73</v>
      </c>
    </row>
    <row r="11" spans="1:17" ht="32.1" customHeight="1">
      <c r="A11" s="96" t="s">
        <v>2086</v>
      </c>
      <c r="B11" s="14">
        <v>1614448.76</v>
      </c>
      <c r="C11" s="14">
        <v>100696.37</v>
      </c>
      <c r="D11" s="14">
        <v>1614400.14</v>
      </c>
      <c r="E11" s="14">
        <v>100688.11</v>
      </c>
      <c r="F11" s="14">
        <v>131.18</v>
      </c>
      <c r="G11" s="14">
        <v>131.18</v>
      </c>
      <c r="H11" s="97">
        <f t="shared" si="0"/>
        <v>73214.349999997998</v>
      </c>
      <c r="I11" s="97">
        <f t="shared" si="1"/>
        <v>13261.970000000199</v>
      </c>
      <c r="J11" s="83"/>
    </row>
    <row r="12" spans="1:17" ht="32.1" customHeight="1">
      <c r="A12" s="96" t="s">
        <v>2087</v>
      </c>
      <c r="B12" s="15">
        <v>16906092.16</v>
      </c>
      <c r="C12" s="15">
        <v>1797046.05</v>
      </c>
      <c r="D12" s="15">
        <v>16985131.75</v>
      </c>
      <c r="E12" s="15">
        <v>1810482.78</v>
      </c>
      <c r="F12" s="15">
        <v>117.46</v>
      </c>
      <c r="G12" s="15">
        <v>117.46</v>
      </c>
      <c r="H12" s="97">
        <f t="shared" si="0"/>
        <v>-5825.2400000020898</v>
      </c>
      <c r="I12" s="97">
        <f t="shared" si="1"/>
        <v>-174.759999999776</v>
      </c>
      <c r="J12" s="83"/>
    </row>
    <row r="13" spans="1:17" ht="32.1" customHeight="1">
      <c r="A13" s="96" t="s">
        <v>2088</v>
      </c>
      <c r="B13" s="14">
        <v>2724144.09</v>
      </c>
      <c r="C13" s="15">
        <v>170020.64</v>
      </c>
      <c r="D13" s="14">
        <v>2672665.41</v>
      </c>
      <c r="E13" s="15">
        <v>161269.26</v>
      </c>
      <c r="F13" s="15">
        <v>28.52</v>
      </c>
      <c r="G13" s="15">
        <v>28.52</v>
      </c>
      <c r="H13" s="97">
        <f t="shared" si="0"/>
        <v>45653.439999997601</v>
      </c>
      <c r="I13" s="97">
        <f t="shared" si="1"/>
        <v>8576.62000000023</v>
      </c>
      <c r="J13" s="83"/>
      <c r="L13" s="52" t="s">
        <v>58</v>
      </c>
      <c r="M13" s="53" t="s">
        <v>265</v>
      </c>
      <c r="N13" s="54">
        <v>6000</v>
      </c>
      <c r="O13" s="54">
        <v>5825.24</v>
      </c>
      <c r="P13" s="117">
        <v>174.76</v>
      </c>
    </row>
    <row r="14" spans="1:17" s="9" customFormat="1" ht="32.1" customHeight="1">
      <c r="A14" s="107" t="s">
        <v>2089</v>
      </c>
      <c r="B14" s="20">
        <v>10117774.949999999</v>
      </c>
      <c r="C14" s="21">
        <v>1087073.6299999999</v>
      </c>
      <c r="D14" s="21">
        <v>10169253.630000001</v>
      </c>
      <c r="E14" s="21">
        <v>1095825.01</v>
      </c>
      <c r="F14" s="21">
        <f>75.39</f>
        <v>75.39</v>
      </c>
      <c r="G14" s="23"/>
      <c r="H14" s="108">
        <f t="shared" si="0"/>
        <v>-5825.2400000039497</v>
      </c>
      <c r="I14" s="108">
        <f t="shared" si="1"/>
        <v>-174.760000000009</v>
      </c>
      <c r="J14" s="118"/>
    </row>
    <row r="15" spans="1:17" s="9" customFormat="1" ht="32.1" customHeight="1">
      <c r="A15" s="96" t="s">
        <v>2090</v>
      </c>
      <c r="B15" s="109">
        <f>B14+5825.24</f>
        <v>10123600.189999999</v>
      </c>
      <c r="C15" s="110">
        <f>C14+174.76</f>
        <v>1087248.3899999999</v>
      </c>
      <c r="D15" s="15">
        <v>10169253.630000001</v>
      </c>
      <c r="E15" s="15">
        <v>1095825.01</v>
      </c>
      <c r="F15" s="110">
        <v>75.39</v>
      </c>
      <c r="G15" s="110">
        <f>F14+174.76</f>
        <v>250.15</v>
      </c>
      <c r="H15" s="111">
        <f>H13+B15-D15</f>
        <v>0</v>
      </c>
      <c r="I15" s="111">
        <f>I13+C15-E15</f>
        <v>0</v>
      </c>
      <c r="J15" s="83" t="s">
        <v>2091</v>
      </c>
    </row>
    <row r="16" spans="1:17" ht="32.1" customHeight="1">
      <c r="A16" s="96"/>
      <c r="B16" s="14"/>
      <c r="C16" s="15"/>
      <c r="D16" s="15"/>
      <c r="E16" s="15"/>
      <c r="F16" s="15"/>
      <c r="G16" s="15"/>
      <c r="H16" s="97"/>
      <c r="I16" s="97"/>
      <c r="J16" s="21"/>
    </row>
    <row r="17" spans="1:10" ht="32.1" customHeight="1">
      <c r="A17" s="96"/>
      <c r="B17" s="14"/>
      <c r="C17" s="15"/>
      <c r="D17" s="15"/>
      <c r="E17" s="15"/>
      <c r="F17" s="15"/>
      <c r="G17" s="15"/>
      <c r="H17" s="97"/>
      <c r="I17" s="97"/>
      <c r="J17" s="21"/>
    </row>
    <row r="18" spans="1:10" ht="32.1" customHeight="1">
      <c r="A18" s="96"/>
      <c r="B18" s="14"/>
      <c r="C18" s="15"/>
      <c r="D18" s="15"/>
      <c r="E18" s="15"/>
      <c r="F18" s="15"/>
      <c r="G18" s="15"/>
      <c r="H18" s="97"/>
      <c r="I18" s="97"/>
      <c r="J18" s="21"/>
    </row>
    <row r="19" spans="1:10" ht="32.1" customHeight="1">
      <c r="A19" s="13" t="s">
        <v>2067</v>
      </c>
      <c r="B19" s="15">
        <f>SUM(B2:B14)</f>
        <v>101710398.48999999</v>
      </c>
      <c r="C19" s="15">
        <f>SUM(C2:C14)</f>
        <v>9834028.4100000001</v>
      </c>
      <c r="D19" s="15">
        <f>SUM(D2:D14)</f>
        <v>101716223.73</v>
      </c>
      <c r="E19" s="15">
        <f>SUM(E2:E14)</f>
        <v>9834203.1699999999</v>
      </c>
      <c r="F19" s="15">
        <f>SUM(F2:F14)</f>
        <v>1794.91</v>
      </c>
      <c r="G19" s="15">
        <f>SUM(G2:G18)</f>
        <v>1969.67</v>
      </c>
      <c r="H19" s="15"/>
      <c r="I19" s="15"/>
      <c r="J19" s="15"/>
    </row>
    <row r="20" spans="1:10" ht="32.1" customHeight="1">
      <c r="A20" s="98" t="s">
        <v>2068</v>
      </c>
      <c r="B20" s="15"/>
      <c r="C20" s="15">
        <f>C19-SUM(F2:F14)</f>
        <v>9832233.5</v>
      </c>
      <c r="D20" s="15"/>
      <c r="E20" s="15">
        <f>E19-G19</f>
        <v>9832233.5</v>
      </c>
      <c r="F20" s="15"/>
      <c r="G20" s="15"/>
      <c r="H20" s="15"/>
      <c r="I20" s="15"/>
      <c r="J20" s="15"/>
    </row>
    <row r="24" spans="1:10">
      <c r="J24" t="s">
        <v>1827</v>
      </c>
    </row>
    <row r="25" spans="1:10">
      <c r="C25" s="11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"/>
    </sheetView>
  </sheetViews>
  <sheetFormatPr defaultColWidth="9" defaultRowHeight="13.5"/>
  <cols>
    <col min="1" max="1" width="14.5" style="10" customWidth="1"/>
    <col min="2" max="2" width="17.125" style="11" customWidth="1"/>
    <col min="3" max="5" width="17.125" customWidth="1"/>
    <col min="6" max="8" width="14.5" customWidth="1"/>
    <col min="9" max="9" width="16.125" customWidth="1"/>
    <col min="10" max="10" width="66.75" customWidth="1"/>
  </cols>
  <sheetData>
    <row r="1" spans="1:10" ht="32.1" customHeight="1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0" s="95" customFormat="1" ht="32.1" customHeight="1">
      <c r="A2" s="96" t="s">
        <v>2071</v>
      </c>
      <c r="B2" s="14"/>
      <c r="C2" s="14">
        <v>9834028.4100000001</v>
      </c>
      <c r="D2" s="14"/>
      <c r="E2" s="14">
        <v>9834203.1699999999</v>
      </c>
      <c r="F2" s="14">
        <v>1794.91</v>
      </c>
      <c r="G2" s="14">
        <v>1969.67</v>
      </c>
      <c r="H2" s="14">
        <f>B2-D2</f>
        <v>0</v>
      </c>
      <c r="I2" s="14">
        <f>C2-E2</f>
        <v>-174.759999999776</v>
      </c>
      <c r="J2" s="102" t="s">
        <v>2092</v>
      </c>
    </row>
    <row r="3" spans="1:10" s="95" customFormat="1" ht="32.1" customHeight="1">
      <c r="A3" s="96" t="s">
        <v>2093</v>
      </c>
      <c r="B3" s="14">
        <v>10030630.84</v>
      </c>
      <c r="C3" s="14">
        <v>1097547.23</v>
      </c>
      <c r="D3" s="14">
        <v>10030630.84</v>
      </c>
      <c r="E3" s="14">
        <v>1096854.3999999999</v>
      </c>
      <c r="F3" s="14">
        <v>4900.12</v>
      </c>
      <c r="G3" s="14">
        <v>4207.29</v>
      </c>
      <c r="H3" s="14">
        <f>B3-D3</f>
        <v>0</v>
      </c>
      <c r="I3" s="14">
        <f t="shared" ref="I3:I14" si="0">I2+C3-E3</f>
        <v>518.07000000029802</v>
      </c>
      <c r="J3" s="83" t="s">
        <v>2094</v>
      </c>
    </row>
    <row r="4" spans="1:10" s="95" customFormat="1" ht="32.1" customHeight="1">
      <c r="A4" s="96" t="s">
        <v>2095</v>
      </c>
      <c r="B4" s="14"/>
      <c r="C4" s="14">
        <v>4160710.16</v>
      </c>
      <c r="D4" s="14"/>
      <c r="E4" s="14">
        <v>4161402.99</v>
      </c>
      <c r="F4" s="14">
        <v>-166.53</v>
      </c>
      <c r="G4" s="14">
        <v>526.29999999999995</v>
      </c>
      <c r="H4" s="97"/>
      <c r="I4" s="14">
        <f t="shared" si="0"/>
        <v>-174.759999999776</v>
      </c>
      <c r="J4" s="83" t="s">
        <v>2096</v>
      </c>
    </row>
    <row r="5" spans="1:10" s="95" customFormat="1" ht="32.1" customHeight="1">
      <c r="A5" s="96" t="s">
        <v>2097</v>
      </c>
      <c r="B5" s="14">
        <v>16748294.779999999</v>
      </c>
      <c r="C5" s="14">
        <v>1581017.25</v>
      </c>
      <c r="D5" s="14">
        <v>16748294.779999999</v>
      </c>
      <c r="E5" s="14">
        <v>1581017.25</v>
      </c>
      <c r="F5" s="14"/>
      <c r="G5" s="14"/>
      <c r="H5" s="97"/>
      <c r="I5" s="14">
        <f t="shared" si="0"/>
        <v>-174.759999999776</v>
      </c>
      <c r="J5" s="83" t="s">
        <v>2096</v>
      </c>
    </row>
    <row r="6" spans="1:10" s="95" customFormat="1" ht="32.1" customHeight="1">
      <c r="A6" s="96" t="s">
        <v>2098</v>
      </c>
      <c r="B6" s="14">
        <v>1134663.96</v>
      </c>
      <c r="C6" s="14">
        <v>72507</v>
      </c>
      <c r="D6" s="14">
        <v>1115052.25</v>
      </c>
      <c r="E6" s="14">
        <v>69173.009999999995</v>
      </c>
      <c r="F6" s="14">
        <v>688.99</v>
      </c>
      <c r="G6" s="14">
        <v>688.99</v>
      </c>
      <c r="H6" s="97"/>
      <c r="I6" s="14">
        <f t="shared" si="0"/>
        <v>3159.2300000002301</v>
      </c>
      <c r="J6" s="83" t="s">
        <v>2099</v>
      </c>
    </row>
    <row r="7" spans="1:10" s="95" customFormat="1" ht="32.1" customHeight="1">
      <c r="A7" s="96" t="s">
        <v>2100</v>
      </c>
      <c r="B7" s="14">
        <v>17505983.16</v>
      </c>
      <c r="C7" s="14">
        <v>1688786.58</v>
      </c>
      <c r="D7" s="14">
        <v>17525594.870000001</v>
      </c>
      <c r="E7" s="14">
        <v>1692120.57</v>
      </c>
      <c r="F7" s="14">
        <v>1210.19</v>
      </c>
      <c r="G7" s="14">
        <v>1210.19</v>
      </c>
      <c r="H7" s="97"/>
      <c r="I7" s="14">
        <f t="shared" si="0"/>
        <v>-174.759999999776</v>
      </c>
      <c r="J7" s="83" t="s">
        <v>2096</v>
      </c>
    </row>
    <row r="8" spans="1:10" s="95" customFormat="1" ht="40.5">
      <c r="A8" s="96" t="s">
        <v>778</v>
      </c>
      <c r="B8" s="20">
        <v>4981253.08</v>
      </c>
      <c r="C8" s="21">
        <v>606672.36</v>
      </c>
      <c r="D8" s="21">
        <v>4948030.3600000003</v>
      </c>
      <c r="E8" s="21">
        <v>601293.18000000005</v>
      </c>
      <c r="F8" s="14">
        <v>55.85</v>
      </c>
      <c r="G8" s="14">
        <v>55.85</v>
      </c>
      <c r="H8" s="97"/>
      <c r="I8" s="14">
        <f t="shared" si="0"/>
        <v>5204.4200000001601</v>
      </c>
      <c r="J8" s="102" t="s">
        <v>2101</v>
      </c>
    </row>
    <row r="9" spans="1:10" s="95" customFormat="1" ht="32.1" customHeight="1">
      <c r="A9" s="96" t="s">
        <v>805</v>
      </c>
      <c r="B9" s="14">
        <v>22818134.949999999</v>
      </c>
      <c r="C9" s="14">
        <v>2178303.62</v>
      </c>
      <c r="D9" s="14">
        <v>22851357.670000002</v>
      </c>
      <c r="E9" s="14">
        <v>2183682.7999999998</v>
      </c>
      <c r="F9" s="14">
        <v>84.15</v>
      </c>
      <c r="G9" s="14">
        <v>84.15</v>
      </c>
      <c r="H9" s="97"/>
      <c r="I9" s="14">
        <f t="shared" si="0"/>
        <v>-174.759999999776</v>
      </c>
      <c r="J9" s="83" t="s">
        <v>2096</v>
      </c>
    </row>
    <row r="10" spans="1:10" ht="32.1" customHeight="1">
      <c r="A10" s="96" t="s">
        <v>2102</v>
      </c>
      <c r="B10" s="14">
        <v>21947489.710000001</v>
      </c>
      <c r="C10" s="14">
        <v>1753543.61</v>
      </c>
      <c r="D10" s="14">
        <v>21947489.710000001</v>
      </c>
      <c r="E10" s="14">
        <v>1753543.61</v>
      </c>
      <c r="F10" s="14">
        <v>57.42</v>
      </c>
      <c r="G10" s="14">
        <v>57.42</v>
      </c>
      <c r="H10" s="97"/>
      <c r="I10" s="14">
        <f t="shared" si="0"/>
        <v>-174.759999999776</v>
      </c>
      <c r="J10" s="83" t="s">
        <v>2096</v>
      </c>
    </row>
    <row r="11" spans="1:10" ht="32.1" customHeight="1">
      <c r="A11" s="96" t="s">
        <v>2103</v>
      </c>
      <c r="B11" s="14">
        <v>21077204.780000001</v>
      </c>
      <c r="C11" s="14">
        <v>2164050.29</v>
      </c>
      <c r="D11" s="14">
        <v>9357932.0500000007</v>
      </c>
      <c r="E11" s="14">
        <v>992123.02</v>
      </c>
      <c r="F11" s="14">
        <v>2856.81</v>
      </c>
      <c r="G11" s="14">
        <v>2856.81</v>
      </c>
      <c r="H11" s="97"/>
      <c r="I11" s="14">
        <f t="shared" si="0"/>
        <v>1171752.51</v>
      </c>
      <c r="J11" s="102" t="s">
        <v>2101</v>
      </c>
    </row>
    <row r="12" spans="1:10" ht="32.1" customHeight="1">
      <c r="A12" s="96" t="s">
        <v>2104</v>
      </c>
      <c r="B12" s="15">
        <v>6708953.5999999996</v>
      </c>
      <c r="C12" s="15">
        <v>660893.85</v>
      </c>
      <c r="D12" s="15">
        <v>18428226.329999998</v>
      </c>
      <c r="E12" s="15">
        <v>1832821.12</v>
      </c>
      <c r="F12" s="15">
        <v>53.29</v>
      </c>
      <c r="G12" s="15">
        <v>53.29</v>
      </c>
      <c r="H12" s="97"/>
      <c r="I12" s="14">
        <f t="shared" si="0"/>
        <v>-174.759999999776</v>
      </c>
      <c r="J12" s="83" t="s">
        <v>2096</v>
      </c>
    </row>
    <row r="13" spans="1:10" ht="32.1" customHeight="1">
      <c r="A13" s="96" t="s">
        <v>2105</v>
      </c>
      <c r="B13" s="14">
        <v>15454231.5</v>
      </c>
      <c r="C13" s="15">
        <v>1813082.3</v>
      </c>
      <c r="D13" s="14">
        <v>15454231.5</v>
      </c>
      <c r="E13" s="15">
        <v>1813082.3</v>
      </c>
      <c r="F13" s="15">
        <v>1495.07</v>
      </c>
      <c r="G13" s="15">
        <v>1495.07</v>
      </c>
      <c r="H13" s="97"/>
      <c r="I13" s="14">
        <f t="shared" si="0"/>
        <v>-174.759999999776</v>
      </c>
      <c r="J13" s="83" t="s">
        <v>2096</v>
      </c>
    </row>
    <row r="14" spans="1:10" ht="32.1" customHeight="1">
      <c r="A14" s="96" t="s">
        <v>2106</v>
      </c>
      <c r="B14" s="14">
        <v>103285.09</v>
      </c>
      <c r="C14" s="15">
        <v>9100.91</v>
      </c>
      <c r="D14" s="15">
        <v>103285.09</v>
      </c>
      <c r="E14" s="15">
        <v>9100.91</v>
      </c>
      <c r="F14" s="15">
        <v>47.45</v>
      </c>
      <c r="G14" s="15">
        <v>47.45</v>
      </c>
      <c r="H14" s="97"/>
      <c r="I14" s="14">
        <f t="shared" si="0"/>
        <v>-174.759999999776</v>
      </c>
      <c r="J14" s="83" t="s">
        <v>2096</v>
      </c>
    </row>
    <row r="15" spans="1:10" s="9" customFormat="1" ht="32.1" customHeight="1">
      <c r="A15" s="96"/>
      <c r="B15" s="20"/>
      <c r="C15" s="21"/>
      <c r="D15" s="21"/>
      <c r="E15" s="21"/>
      <c r="F15" s="21"/>
      <c r="G15" s="21"/>
      <c r="H15" s="97"/>
      <c r="I15" s="97"/>
      <c r="J15" s="83"/>
    </row>
    <row r="16" spans="1:10" ht="32.1" customHeight="1">
      <c r="A16" s="96"/>
      <c r="B16" s="14"/>
      <c r="C16" s="15"/>
      <c r="D16" s="15"/>
      <c r="E16" s="15"/>
      <c r="F16" s="15"/>
      <c r="G16" s="15"/>
      <c r="H16" s="97"/>
      <c r="I16" s="97"/>
      <c r="J16" s="21"/>
    </row>
    <row r="17" spans="1:10" ht="32.1" customHeight="1">
      <c r="A17" s="96"/>
      <c r="B17" s="14"/>
      <c r="C17" s="15"/>
      <c r="D17" s="15"/>
      <c r="E17" s="15"/>
      <c r="F17" s="15"/>
      <c r="G17" s="15"/>
      <c r="H17" s="97"/>
      <c r="I17" s="97"/>
      <c r="J17" s="21"/>
    </row>
    <row r="18" spans="1:10" ht="32.1" customHeight="1">
      <c r="A18" s="96"/>
      <c r="B18" s="14"/>
      <c r="C18" s="15"/>
      <c r="D18" s="15"/>
      <c r="E18" s="15"/>
      <c r="F18" s="15"/>
      <c r="G18" s="15"/>
      <c r="H18" s="97"/>
      <c r="I18" s="97"/>
      <c r="J18" s="21"/>
    </row>
    <row r="19" spans="1:10" ht="32.1" customHeight="1">
      <c r="A19" s="13" t="s">
        <v>2067</v>
      </c>
      <c r="B19" s="15">
        <f>SUM(B2:B18)</f>
        <v>138510125.44999999</v>
      </c>
      <c r="C19" s="15">
        <f t="shared" ref="C19:G19" si="1">SUM(C2:C18)</f>
        <v>27620243.57</v>
      </c>
      <c r="D19" s="15">
        <f t="shared" si="1"/>
        <v>138510125.44999999</v>
      </c>
      <c r="E19" s="15">
        <f t="shared" si="1"/>
        <v>27620418.329999998</v>
      </c>
      <c r="F19" s="15">
        <f t="shared" si="1"/>
        <v>13077.72</v>
      </c>
      <c r="G19" s="15">
        <f t="shared" si="1"/>
        <v>13252.48</v>
      </c>
      <c r="H19" s="15"/>
      <c r="I19" s="15"/>
      <c r="J19" s="15"/>
    </row>
    <row r="20" spans="1:10" ht="32.1" customHeight="1">
      <c r="A20" s="98" t="s">
        <v>2068</v>
      </c>
      <c r="B20" s="15"/>
      <c r="C20" s="15">
        <f>C19-F19</f>
        <v>27607165.850000001</v>
      </c>
      <c r="D20" s="15"/>
      <c r="E20" s="15">
        <f>E19-G19</f>
        <v>27607165.850000001</v>
      </c>
      <c r="F20" s="15"/>
      <c r="G20" s="15"/>
      <c r="H20" s="15"/>
      <c r="I20" s="15"/>
      <c r="J20" s="15"/>
    </row>
    <row r="24" spans="1:10">
      <c r="J24" t="s">
        <v>1827</v>
      </c>
    </row>
    <row r="25" spans="1:10">
      <c r="C25" s="11"/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I17" sqref="I17"/>
    </sheetView>
  </sheetViews>
  <sheetFormatPr defaultColWidth="9" defaultRowHeight="13.5"/>
  <cols>
    <col min="1" max="1" width="14.5" style="10" customWidth="1"/>
    <col min="2" max="2" width="17.125" style="11" customWidth="1"/>
    <col min="3" max="5" width="17.125" customWidth="1"/>
    <col min="6" max="8" width="14.5" customWidth="1"/>
    <col min="9" max="9" width="17.25" customWidth="1"/>
    <col min="10" max="10" width="66.75" customWidth="1"/>
    <col min="12" max="13" width="16.375" customWidth="1"/>
    <col min="14" max="14" width="18.375" customWidth="1"/>
  </cols>
  <sheetData>
    <row r="1" spans="1:14" ht="32.1" customHeight="1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4" s="95" customFormat="1" ht="32.1" customHeight="1">
      <c r="A2" s="96" t="s">
        <v>2071</v>
      </c>
      <c r="B2" s="14">
        <v>138510125.44999999</v>
      </c>
      <c r="C2" s="14">
        <v>27620243.57</v>
      </c>
      <c r="D2" s="14">
        <v>138510125.44999999</v>
      </c>
      <c r="E2" s="14">
        <v>27620418.329999998</v>
      </c>
      <c r="F2" s="14">
        <v>13077.72</v>
      </c>
      <c r="G2" s="14">
        <v>13252.48</v>
      </c>
      <c r="H2" s="14">
        <f>B2-D2</f>
        <v>0</v>
      </c>
      <c r="I2" s="14">
        <f>C2-E2</f>
        <v>-174.75999999791401</v>
      </c>
      <c r="J2" s="102" t="s">
        <v>2096</v>
      </c>
    </row>
    <row r="3" spans="1:14" s="95" customFormat="1" ht="32.1" customHeight="1">
      <c r="A3" s="96" t="s">
        <v>2107</v>
      </c>
      <c r="B3" s="14">
        <v>127934135.86</v>
      </c>
      <c r="C3" s="14">
        <v>13145442.35</v>
      </c>
      <c r="D3" s="14">
        <v>127934135.86</v>
      </c>
      <c r="E3" s="14">
        <v>13145442.35</v>
      </c>
      <c r="F3" s="14">
        <v>5719.88</v>
      </c>
      <c r="G3" s="14">
        <v>5719.88</v>
      </c>
      <c r="H3" s="14">
        <f>B3-D3</f>
        <v>0</v>
      </c>
      <c r="I3" s="14">
        <f t="shared" ref="I3:I11" si="0">I2+C3-E3</f>
        <v>-174.75999999791401</v>
      </c>
      <c r="J3" s="102" t="s">
        <v>2096</v>
      </c>
    </row>
    <row r="4" spans="1:14" s="95" customFormat="1" ht="32.1" customHeight="1">
      <c r="A4" s="96" t="s">
        <v>2108</v>
      </c>
      <c r="B4" s="14">
        <v>1544698.46</v>
      </c>
      <c r="C4" s="14">
        <v>125964.21</v>
      </c>
      <c r="D4" s="14">
        <v>1544698.46</v>
      </c>
      <c r="E4" s="14">
        <v>125964.21</v>
      </c>
      <c r="F4" s="14">
        <v>154.49</v>
      </c>
      <c r="G4" s="14">
        <v>154.49</v>
      </c>
      <c r="H4" s="97"/>
      <c r="I4" s="14">
        <f t="shared" si="0"/>
        <v>-174.75999999791401</v>
      </c>
      <c r="J4" s="102" t="s">
        <v>2096</v>
      </c>
    </row>
    <row r="5" spans="1:14" s="95" customFormat="1" ht="32.1" customHeight="1">
      <c r="A5" s="96" t="s">
        <v>2109</v>
      </c>
      <c r="B5" s="14">
        <v>1221938.3600000001</v>
      </c>
      <c r="C5" s="14">
        <v>71615.31</v>
      </c>
      <c r="D5" s="14">
        <v>1111134.26</v>
      </c>
      <c r="E5" s="14">
        <v>65345.1</v>
      </c>
      <c r="F5" s="14"/>
      <c r="G5" s="14"/>
      <c r="H5" s="97"/>
      <c r="I5" s="14">
        <f t="shared" si="0"/>
        <v>6095.4500000020898</v>
      </c>
      <c r="J5" s="52" t="s">
        <v>1196</v>
      </c>
      <c r="K5" s="53" t="s">
        <v>2110</v>
      </c>
      <c r="L5" s="58">
        <v>45459</v>
      </c>
      <c r="M5" s="54">
        <v>39188.79</v>
      </c>
      <c r="N5" s="59">
        <v>6270.21</v>
      </c>
    </row>
    <row r="6" spans="1:14" s="95" customFormat="1" ht="32.1" customHeight="1">
      <c r="A6" s="96" t="s">
        <v>2111</v>
      </c>
      <c r="B6" s="14">
        <v>10526829.66</v>
      </c>
      <c r="C6" s="14">
        <v>1056925.57</v>
      </c>
      <c r="D6" s="14">
        <v>10526829.66</v>
      </c>
      <c r="E6" s="14">
        <f>1056917.19+8.38</f>
        <v>1056925.57</v>
      </c>
      <c r="F6" s="14">
        <v>122.51</v>
      </c>
      <c r="G6" s="14">
        <v>122.51</v>
      </c>
      <c r="H6" s="97"/>
      <c r="I6" s="14">
        <f t="shared" si="0"/>
        <v>6095.4500000022799</v>
      </c>
      <c r="J6" s="52" t="s">
        <v>1196</v>
      </c>
    </row>
    <row r="7" spans="1:14" s="95" customFormat="1" ht="32.1" customHeight="1">
      <c r="A7" s="96" t="s">
        <v>2112</v>
      </c>
      <c r="B7" s="14"/>
      <c r="C7" s="14">
        <f>983973.1+200.22</f>
        <v>984173.32</v>
      </c>
      <c r="D7" s="14">
        <v>10926189.289999999</v>
      </c>
      <c r="E7" s="14">
        <f>990243.31+200.22</f>
        <v>990443.53</v>
      </c>
      <c r="F7" s="14">
        <v>742.05</v>
      </c>
      <c r="G7" s="14">
        <v>742.05</v>
      </c>
      <c r="H7" s="97"/>
      <c r="I7" s="14">
        <f t="shared" si="0"/>
        <v>-174.759999997797</v>
      </c>
      <c r="J7" s="102" t="s">
        <v>2096</v>
      </c>
    </row>
    <row r="8" spans="1:14" s="95" customFormat="1" ht="32.1" customHeight="1">
      <c r="A8" s="96" t="s">
        <v>2113</v>
      </c>
      <c r="B8" s="14">
        <f>11443704.13+7770.64</f>
        <v>11451474.77</v>
      </c>
      <c r="C8" s="14">
        <f>1085545.47+699.36</f>
        <v>1086244.83</v>
      </c>
      <c r="D8" s="14">
        <f>68198249.59+7770.64</f>
        <v>68206020.230000004</v>
      </c>
      <c r="E8" s="14">
        <f>6761000.01+699.36</f>
        <v>6761699.3700000001</v>
      </c>
      <c r="F8" s="14">
        <v>1633.01</v>
      </c>
      <c r="G8" s="14">
        <v>1633.01</v>
      </c>
      <c r="H8" s="97"/>
      <c r="I8" s="14">
        <f t="shared" si="0"/>
        <v>-5675629.2999999998</v>
      </c>
      <c r="J8" s="52" t="s">
        <v>325</v>
      </c>
      <c r="K8" s="53" t="s">
        <v>855</v>
      </c>
      <c r="L8" s="54">
        <v>24320000</v>
      </c>
      <c r="M8" s="54">
        <v>22109090.91</v>
      </c>
      <c r="N8" s="54">
        <v>2210909.09</v>
      </c>
    </row>
    <row r="9" spans="1:14" s="95" customFormat="1" ht="32.1" customHeight="1">
      <c r="A9" s="96" t="s">
        <v>2114</v>
      </c>
      <c r="B9" s="14">
        <v>10089162.16</v>
      </c>
      <c r="C9" s="14">
        <v>902346.45</v>
      </c>
      <c r="D9" s="14">
        <v>10089162.16</v>
      </c>
      <c r="E9" s="14">
        <v>902346.45</v>
      </c>
      <c r="F9" s="14">
        <v>14225.75</v>
      </c>
      <c r="G9" s="14">
        <v>14225.75</v>
      </c>
      <c r="H9" s="97"/>
      <c r="I9" s="14">
        <f t="shared" si="0"/>
        <v>-5675629.2999999998</v>
      </c>
      <c r="J9" s="52" t="s">
        <v>325</v>
      </c>
      <c r="K9" s="53" t="s">
        <v>857</v>
      </c>
      <c r="L9" s="54">
        <v>38110000</v>
      </c>
      <c r="M9" s="54">
        <v>34645454.549999997</v>
      </c>
      <c r="N9" s="54">
        <v>3464545.45</v>
      </c>
    </row>
    <row r="10" spans="1:14" ht="32.1" customHeight="1">
      <c r="A10" s="96" t="s">
        <v>2115</v>
      </c>
      <c r="B10" s="14"/>
      <c r="C10" s="14">
        <v>1649004.39</v>
      </c>
      <c r="D10" s="14">
        <f>8248594.68+12850.46</f>
        <v>8261445.1399999997</v>
      </c>
      <c r="E10" s="14">
        <f>737452.07+1156.54</f>
        <v>738608.61</v>
      </c>
      <c r="F10" s="14">
        <v>771.72</v>
      </c>
      <c r="G10" s="14">
        <v>771.72</v>
      </c>
      <c r="H10" s="97"/>
      <c r="I10" s="14">
        <f t="shared" si="0"/>
        <v>-4765233.5199999996</v>
      </c>
      <c r="J10" s="83" t="s">
        <v>2116</v>
      </c>
      <c r="N10" s="104">
        <f>I8+N8+N9</f>
        <v>-174.75999999791401</v>
      </c>
    </row>
    <row r="11" spans="1:14" ht="32.1" customHeight="1">
      <c r="A11" s="96" t="s">
        <v>2117</v>
      </c>
      <c r="B11" s="14">
        <f>18153048.63+5305.96+5297780.32</f>
        <v>23456134.91</v>
      </c>
      <c r="C11" s="14">
        <v>2140807.92</v>
      </c>
      <c r="D11" s="14">
        <f>18153058.63+5305.96</f>
        <v>18158364.59</v>
      </c>
      <c r="E11" s="14">
        <f>1610552.35+477.54</f>
        <v>1611029.89</v>
      </c>
      <c r="F11" s="14">
        <v>1967.84</v>
      </c>
      <c r="G11" s="14">
        <v>1967.84</v>
      </c>
      <c r="H11" s="97"/>
      <c r="I11" s="14">
        <f t="shared" si="0"/>
        <v>-4235455.49</v>
      </c>
      <c r="J11" s="83" t="s">
        <v>2116</v>
      </c>
    </row>
    <row r="12" spans="1:14" ht="32.1" customHeight="1">
      <c r="A12" s="96" t="s">
        <v>2118</v>
      </c>
      <c r="B12" s="15">
        <f>1217148.03+5305.49</f>
        <v>1222453.52</v>
      </c>
      <c r="C12" s="15">
        <v>90316.54</v>
      </c>
      <c r="D12" s="15">
        <f>1181745.21+5305.49</f>
        <v>1187050.7</v>
      </c>
      <c r="E12" s="15">
        <f>87714.87+477.51</f>
        <v>88192.38</v>
      </c>
      <c r="F12" s="15">
        <v>2124.16</v>
      </c>
      <c r="G12" s="15">
        <v>0</v>
      </c>
      <c r="H12" s="97">
        <f>B12-D12</f>
        <v>35402.820000000102</v>
      </c>
      <c r="I12" s="14">
        <f>I11+C12-E12-(F12-G12)</f>
        <v>-4235455.49</v>
      </c>
      <c r="J12" s="83" t="s">
        <v>2116</v>
      </c>
    </row>
    <row r="13" spans="1:14" ht="32.1" customHeight="1">
      <c r="A13" s="96" t="s">
        <v>1228</v>
      </c>
      <c r="B13" s="14">
        <f>18060749.11+24770.62+6183215.96</f>
        <v>24268735.690000001</v>
      </c>
      <c r="C13" s="15">
        <v>2239227.35</v>
      </c>
      <c r="D13" s="14">
        <f>18060453.36+24770.62</f>
        <v>18085223.98</v>
      </c>
      <c r="E13" s="15">
        <f>2239227.35-38.45-618321.59</f>
        <v>1620867.31</v>
      </c>
      <c r="F13" s="15">
        <v>38.450000000000003</v>
      </c>
      <c r="G13" s="15">
        <v>0</v>
      </c>
      <c r="H13" s="97">
        <f>B13-D13</f>
        <v>6183511.71</v>
      </c>
      <c r="I13" s="14">
        <f>I12+C13-E13-(F13-G13)</f>
        <v>-3617133.9</v>
      </c>
      <c r="J13" s="83" t="s">
        <v>2116</v>
      </c>
    </row>
    <row r="14" spans="1:14" ht="32.1" customHeight="1">
      <c r="A14" s="96" t="s">
        <v>2119</v>
      </c>
      <c r="B14" s="14">
        <v>31687693.190000001</v>
      </c>
      <c r="C14" s="15">
        <v>2898305.04</v>
      </c>
      <c r="D14" s="15">
        <f>31664381.25+23311.94</f>
        <v>31687693.190000001</v>
      </c>
      <c r="E14" s="15">
        <f>2896041.56+165.42+2098.06</f>
        <v>2898305.04</v>
      </c>
      <c r="F14" s="15">
        <v>165.42</v>
      </c>
      <c r="G14" s="15">
        <v>165.42</v>
      </c>
      <c r="H14" s="97"/>
      <c r="I14" s="14">
        <f t="shared" ref="I14:I18" si="1">I13+C14-E14-(F14-G14)</f>
        <v>-3617133.9</v>
      </c>
      <c r="J14" s="83" t="s">
        <v>2116</v>
      </c>
      <c r="L14" s="104"/>
    </row>
    <row r="15" spans="1:14" s="9" customFormat="1" ht="32.1" customHeight="1">
      <c r="A15" s="96"/>
      <c r="B15" s="20"/>
      <c r="C15" s="21"/>
      <c r="D15" s="21"/>
      <c r="E15" s="21"/>
      <c r="F15" s="21"/>
      <c r="G15" s="21"/>
      <c r="H15" s="97"/>
      <c r="I15" s="14">
        <f t="shared" si="1"/>
        <v>-3617133.9</v>
      </c>
      <c r="J15" s="83"/>
    </row>
    <row r="16" spans="1:14" ht="32.1" customHeight="1">
      <c r="A16" s="96"/>
      <c r="B16" s="14"/>
      <c r="C16" s="15"/>
      <c r="D16" s="15"/>
      <c r="E16" s="15"/>
      <c r="F16" s="15"/>
      <c r="G16" s="15"/>
      <c r="H16" s="97"/>
      <c r="I16" s="14">
        <f t="shared" si="1"/>
        <v>-3617133.9</v>
      </c>
      <c r="J16" s="21"/>
    </row>
    <row r="17" spans="1:10" ht="32.1" customHeight="1">
      <c r="A17" s="96"/>
      <c r="B17" s="14"/>
      <c r="C17" s="15"/>
      <c r="D17" s="15"/>
      <c r="E17" s="15"/>
      <c r="F17" s="15"/>
      <c r="G17" s="15"/>
      <c r="H17" s="97"/>
      <c r="I17" s="14">
        <f t="shared" si="1"/>
        <v>-3617133.9</v>
      </c>
      <c r="J17" s="21"/>
    </row>
    <row r="18" spans="1:10" ht="32.1" customHeight="1">
      <c r="A18" s="96"/>
      <c r="B18" s="14"/>
      <c r="C18" s="15"/>
      <c r="D18" s="15"/>
      <c r="E18" s="15"/>
      <c r="F18" s="15"/>
      <c r="G18" s="15"/>
      <c r="H18" s="97"/>
      <c r="I18" s="14">
        <f t="shared" si="1"/>
        <v>-3617133.9</v>
      </c>
      <c r="J18" s="21"/>
    </row>
    <row r="19" spans="1:10" ht="32.1" customHeight="1">
      <c r="A19" s="13" t="s">
        <v>2067</v>
      </c>
      <c r="B19" s="15">
        <f t="shared" ref="B19:G19" si="2">SUM(B2:B18)</f>
        <v>381913382.02999997</v>
      </c>
      <c r="C19" s="15">
        <f t="shared" si="2"/>
        <v>54010616.850000001</v>
      </c>
      <c r="D19" s="15">
        <f t="shared" si="2"/>
        <v>446228072.97000003</v>
      </c>
      <c r="E19" s="15">
        <f t="shared" si="2"/>
        <v>57625588.140000001</v>
      </c>
      <c r="F19" s="15">
        <f t="shared" si="2"/>
        <v>40743</v>
      </c>
      <c r="G19" s="15">
        <f t="shared" si="2"/>
        <v>38755.15</v>
      </c>
      <c r="H19" s="15"/>
      <c r="I19" s="15"/>
      <c r="J19" s="15"/>
    </row>
    <row r="20" spans="1:10" ht="32.1" customHeight="1">
      <c r="A20" s="98" t="s">
        <v>2068</v>
      </c>
      <c r="B20" s="15"/>
      <c r="C20" s="15">
        <f>C19-F19</f>
        <v>53969873.850000001</v>
      </c>
      <c r="D20" s="15"/>
      <c r="E20" s="15">
        <f>E19-G19</f>
        <v>57586832.990000002</v>
      </c>
      <c r="F20" s="15"/>
      <c r="G20" s="15"/>
      <c r="H20" s="15"/>
      <c r="I20" s="15"/>
      <c r="J20" s="15"/>
    </row>
    <row r="22" spans="1:10">
      <c r="C22" s="105">
        <f>C20-B26</f>
        <v>53969413.670000002</v>
      </c>
      <c r="E22" s="106">
        <f>E20-B26</f>
        <v>57586372.810000002</v>
      </c>
      <c r="I22" s="104">
        <f>C22-E22</f>
        <v>-3616959.14</v>
      </c>
    </row>
    <row r="24" spans="1:10">
      <c r="J24" t="s">
        <v>1827</v>
      </c>
    </row>
    <row r="25" spans="1:10">
      <c r="C25" s="11"/>
    </row>
    <row r="26" spans="1:10">
      <c r="A26" s="10" t="s">
        <v>2120</v>
      </c>
      <c r="B26" s="11">
        <v>460.18</v>
      </c>
    </row>
  </sheetData>
  <phoneticPr fontId="16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8" workbookViewId="0">
      <selection activeCell="E20" sqref="E20"/>
    </sheetView>
  </sheetViews>
  <sheetFormatPr defaultColWidth="9" defaultRowHeight="13.5"/>
  <cols>
    <col min="1" max="1" width="14.5" style="10" customWidth="1"/>
    <col min="2" max="2" width="17.125" style="11" customWidth="1"/>
    <col min="3" max="5" width="17.125" customWidth="1"/>
    <col min="6" max="7" width="14.5" customWidth="1"/>
    <col min="8" max="8" width="18.375" hidden="1" customWidth="1"/>
    <col min="9" max="9" width="17.25" customWidth="1"/>
    <col min="10" max="10" width="66.75" customWidth="1"/>
    <col min="12" max="13" width="16.375" customWidth="1"/>
    <col min="14" max="14" width="18.375" customWidth="1"/>
  </cols>
  <sheetData>
    <row r="1" spans="1:14" ht="32.1" customHeight="1">
      <c r="A1" s="12" t="s">
        <v>2046</v>
      </c>
      <c r="B1" s="2" t="s">
        <v>2047</v>
      </c>
      <c r="C1" s="2" t="s">
        <v>2048</v>
      </c>
      <c r="D1" s="2" t="s">
        <v>2049</v>
      </c>
      <c r="E1" s="2" t="s">
        <v>2050</v>
      </c>
      <c r="F1" s="3" t="s">
        <v>2069</v>
      </c>
      <c r="G1" s="3" t="s">
        <v>2070</v>
      </c>
      <c r="H1" s="2" t="s">
        <v>2053</v>
      </c>
      <c r="I1" s="2" t="s">
        <v>2054</v>
      </c>
      <c r="J1" s="2" t="s">
        <v>2055</v>
      </c>
    </row>
    <row r="2" spans="1:14" s="95" customFormat="1" ht="32.1" customHeight="1">
      <c r="A2" s="96" t="s">
        <v>2071</v>
      </c>
      <c r="B2" s="14"/>
      <c r="C2" s="14">
        <v>53969413.670000002</v>
      </c>
      <c r="D2" s="15"/>
      <c r="E2" s="14">
        <v>57586372.810000002</v>
      </c>
      <c r="F2" s="14">
        <v>0</v>
      </c>
      <c r="G2" s="14">
        <v>0</v>
      </c>
      <c r="H2" s="14">
        <f>B2-D2</f>
        <v>0</v>
      </c>
      <c r="I2" s="14">
        <f>C2-E2</f>
        <v>-3616959.14</v>
      </c>
      <c r="J2" s="102"/>
    </row>
    <row r="3" spans="1:14" s="95" customFormat="1" ht="32.1" customHeight="1">
      <c r="A3" s="96" t="s">
        <v>2121</v>
      </c>
      <c r="B3" s="14"/>
      <c r="C3" s="14">
        <v>7365750.4800000004</v>
      </c>
      <c r="D3" s="14">
        <f>82054748.9+3996.33</f>
        <v>82058745.230000004</v>
      </c>
      <c r="E3" s="14">
        <f>7365215.76+359.67</f>
        <v>7365575.4299999997</v>
      </c>
      <c r="F3" s="14">
        <v>175.05</v>
      </c>
      <c r="G3" s="14">
        <v>0</v>
      </c>
      <c r="H3" s="14">
        <f>B3-D3</f>
        <v>-82058745.230000004</v>
      </c>
      <c r="I3" s="14">
        <f>I2+C3-E3-(F3-G3)</f>
        <v>-3616959.14</v>
      </c>
      <c r="J3" s="103"/>
    </row>
    <row r="4" spans="1:14" s="95" customFormat="1" ht="32.1" customHeight="1">
      <c r="A4" s="96" t="s">
        <v>2122</v>
      </c>
      <c r="B4" s="14"/>
      <c r="C4" s="14">
        <v>1316.34</v>
      </c>
      <c r="D4" s="14">
        <f>10125.66+1944.95</f>
        <v>12070.61</v>
      </c>
      <c r="E4" s="14">
        <f>1316.34+175.05</f>
        <v>1491.39</v>
      </c>
      <c r="F4" s="14">
        <v>0</v>
      </c>
      <c r="G4" s="14">
        <v>175.05</v>
      </c>
      <c r="H4" s="97"/>
      <c r="I4" s="14">
        <f>I3+C4-E4-F4+G4</f>
        <v>-3616959.14</v>
      </c>
      <c r="J4" s="102"/>
    </row>
    <row r="5" spans="1:14" s="95" customFormat="1" ht="32.1" customHeight="1">
      <c r="A5" s="96" t="s">
        <v>2123</v>
      </c>
      <c r="B5" s="14"/>
      <c r="C5" s="14">
        <v>56651.07</v>
      </c>
      <c r="D5" s="14">
        <v>1042736.02</v>
      </c>
      <c r="E5" s="14">
        <v>56651.07</v>
      </c>
      <c r="F5" s="14">
        <v>102.39</v>
      </c>
      <c r="G5" s="14">
        <v>102.39</v>
      </c>
      <c r="H5" s="97"/>
      <c r="I5" s="14">
        <f t="shared" ref="I5:I14" si="0">I4+C5-E5-F5+G5</f>
        <v>-3616959.14</v>
      </c>
      <c r="J5" s="52"/>
      <c r="K5" s="53"/>
      <c r="L5" s="58"/>
      <c r="M5" s="54"/>
      <c r="N5" s="59"/>
    </row>
    <row r="6" spans="1:14" s="95" customFormat="1" ht="32.1" customHeight="1">
      <c r="A6" s="96" t="s">
        <v>2124</v>
      </c>
      <c r="B6" s="14"/>
      <c r="C6" s="14">
        <v>894475.06</v>
      </c>
      <c r="D6" s="14">
        <v>9869787.2300000004</v>
      </c>
      <c r="E6" s="14">
        <v>894077.47</v>
      </c>
      <c r="F6" s="14">
        <v>451.26</v>
      </c>
      <c r="G6" s="14">
        <v>53.67</v>
      </c>
      <c r="H6" s="97"/>
      <c r="I6" s="14">
        <f t="shared" si="0"/>
        <v>-3616959.14</v>
      </c>
      <c r="J6" s="52"/>
    </row>
    <row r="7" spans="1:14" s="95" customFormat="1" ht="32.1" customHeight="1">
      <c r="A7" s="96" t="s">
        <v>2125</v>
      </c>
      <c r="B7" s="14"/>
      <c r="C7" s="14">
        <v>499904.49</v>
      </c>
      <c r="D7" s="14">
        <v>5129980.66</v>
      </c>
      <c r="E7" s="14">
        <v>499886.89</v>
      </c>
      <c r="F7" s="14">
        <v>17.600000000000001</v>
      </c>
      <c r="G7" s="14">
        <v>0</v>
      </c>
      <c r="H7" s="97"/>
      <c r="I7" s="14">
        <f t="shared" si="0"/>
        <v>-3616959.14</v>
      </c>
      <c r="J7" s="102"/>
    </row>
    <row r="8" spans="1:14" s="95" customFormat="1" ht="32.1" customHeight="1">
      <c r="A8" s="96" t="s">
        <v>2126</v>
      </c>
      <c r="B8" s="14"/>
      <c r="C8" s="14">
        <v>249594.76</v>
      </c>
      <c r="D8" s="14">
        <v>4030930.24</v>
      </c>
      <c r="E8" s="14">
        <v>249594.76</v>
      </c>
      <c r="F8" s="14">
        <v>0</v>
      </c>
      <c r="G8" s="14">
        <v>0</v>
      </c>
      <c r="H8" s="97"/>
      <c r="I8" s="14">
        <f t="shared" si="0"/>
        <v>-3616959.14</v>
      </c>
      <c r="J8" s="52"/>
      <c r="K8" s="53"/>
      <c r="L8" s="54"/>
      <c r="M8" s="54"/>
      <c r="N8" s="54"/>
    </row>
    <row r="9" spans="1:14" s="95" customFormat="1" ht="32.1" customHeight="1">
      <c r="A9" s="96" t="s">
        <v>2127</v>
      </c>
      <c r="B9" s="14"/>
      <c r="C9" s="14">
        <v>44911.23</v>
      </c>
      <c r="D9" s="14">
        <v>355152.97</v>
      </c>
      <c r="E9" s="14">
        <v>44911.23</v>
      </c>
      <c r="F9" s="14">
        <v>0</v>
      </c>
      <c r="G9" s="14">
        <v>0</v>
      </c>
      <c r="H9" s="97"/>
      <c r="I9" s="14">
        <f t="shared" si="0"/>
        <v>-3616959.14</v>
      </c>
      <c r="J9" s="52"/>
      <c r="K9" s="53"/>
      <c r="L9" s="54"/>
      <c r="M9" s="54"/>
      <c r="N9" s="54"/>
    </row>
    <row r="10" spans="1:14" ht="32.1" customHeight="1">
      <c r="A10" s="96" t="s">
        <v>2128</v>
      </c>
      <c r="B10" s="14"/>
      <c r="C10" s="14">
        <v>50039.08</v>
      </c>
      <c r="D10" s="14">
        <v>371997.63</v>
      </c>
      <c r="E10" s="14">
        <v>48320.09</v>
      </c>
      <c r="F10" s="14">
        <v>1718.99</v>
      </c>
      <c r="G10" s="14">
        <v>0</v>
      </c>
      <c r="H10" s="97"/>
      <c r="I10" s="14">
        <f t="shared" si="0"/>
        <v>-3616959.14</v>
      </c>
      <c r="J10" s="83"/>
      <c r="N10" s="104"/>
    </row>
    <row r="11" spans="1:14" ht="32.1" customHeight="1">
      <c r="A11" s="96" t="s">
        <v>2129</v>
      </c>
      <c r="B11" s="14"/>
      <c r="C11" s="14">
        <v>104846.1</v>
      </c>
      <c r="D11" s="14">
        <v>155124.31</v>
      </c>
      <c r="E11" s="14">
        <v>104846.1</v>
      </c>
      <c r="F11" s="14">
        <v>0</v>
      </c>
      <c r="G11" s="14">
        <v>0</v>
      </c>
      <c r="H11" s="97"/>
      <c r="I11" s="14">
        <f t="shared" si="0"/>
        <v>-3616959.14</v>
      </c>
      <c r="J11" s="83"/>
    </row>
    <row r="12" spans="1:14" ht="32.1" customHeight="1">
      <c r="A12" s="96" t="s">
        <v>2130</v>
      </c>
      <c r="B12" s="15"/>
      <c r="C12" s="15">
        <v>2323.42</v>
      </c>
      <c r="D12" s="15">
        <v>44061.64</v>
      </c>
      <c r="E12" s="15">
        <v>2323.42</v>
      </c>
      <c r="F12" s="15">
        <v>0</v>
      </c>
      <c r="G12" s="15">
        <v>0</v>
      </c>
      <c r="H12" s="97">
        <f>B12-D12</f>
        <v>-44061.64</v>
      </c>
      <c r="I12" s="14">
        <f t="shared" si="0"/>
        <v>-3616959.14</v>
      </c>
      <c r="J12" s="83"/>
    </row>
    <row r="13" spans="1:14" ht="32.1" customHeight="1">
      <c r="A13" s="96" t="s">
        <v>2131</v>
      </c>
      <c r="B13" s="14"/>
      <c r="C13" s="15">
        <v>1127.43</v>
      </c>
      <c r="D13" s="14"/>
      <c r="E13" s="15">
        <v>1127.43</v>
      </c>
      <c r="F13" s="15"/>
      <c r="G13" s="15"/>
      <c r="H13" s="97">
        <f>B13-D13</f>
        <v>0</v>
      </c>
      <c r="I13" s="14">
        <f t="shared" si="0"/>
        <v>-3616959.14</v>
      </c>
      <c r="J13" s="83"/>
    </row>
    <row r="14" spans="1:14" ht="32.1" customHeight="1">
      <c r="A14" s="96" t="s">
        <v>2132</v>
      </c>
      <c r="B14" s="14"/>
      <c r="C14" s="15">
        <f>33928.09+423.58</f>
        <v>34351.67</v>
      </c>
      <c r="D14" s="15"/>
      <c r="E14" s="15">
        <v>34351.67</v>
      </c>
      <c r="F14" s="15"/>
      <c r="G14" s="15"/>
      <c r="H14" s="97"/>
      <c r="I14" s="14">
        <f t="shared" si="0"/>
        <v>-3616959.14</v>
      </c>
      <c r="J14" s="83"/>
      <c r="L14" s="104"/>
    </row>
    <row r="15" spans="1:14" s="9" customFormat="1" ht="32.1" customHeight="1">
      <c r="A15" s="96"/>
      <c r="B15" s="20"/>
      <c r="C15" s="21"/>
      <c r="D15" s="21"/>
      <c r="E15" s="21"/>
      <c r="F15" s="21"/>
      <c r="G15" s="21"/>
      <c r="H15" s="97"/>
      <c r="I15" s="14"/>
      <c r="J15" s="83"/>
    </row>
    <row r="16" spans="1:14" ht="32.1" customHeight="1">
      <c r="A16" s="96"/>
      <c r="B16" s="14"/>
      <c r="C16" s="15"/>
      <c r="D16" s="15"/>
      <c r="E16" s="15"/>
      <c r="F16" s="15"/>
      <c r="G16" s="15"/>
      <c r="H16" s="97"/>
      <c r="I16" s="14"/>
      <c r="J16" s="21"/>
    </row>
    <row r="17" spans="1:10" ht="32.1" customHeight="1">
      <c r="A17" s="96"/>
      <c r="B17" s="14"/>
      <c r="C17" s="15"/>
      <c r="D17" s="15"/>
      <c r="E17" s="15"/>
      <c r="F17" s="15"/>
      <c r="G17" s="15"/>
      <c r="H17" s="97"/>
      <c r="I17" s="14"/>
      <c r="J17" s="21"/>
    </row>
    <row r="18" spans="1:10" ht="32.1" customHeight="1">
      <c r="A18" s="96"/>
      <c r="B18" s="14"/>
      <c r="C18" s="15"/>
      <c r="D18" s="15"/>
      <c r="E18" s="15"/>
      <c r="F18" s="15"/>
      <c r="G18" s="15"/>
      <c r="H18" s="97"/>
      <c r="I18" s="14"/>
      <c r="J18" s="21"/>
    </row>
    <row r="19" spans="1:10" ht="32.1" customHeight="1">
      <c r="A19" s="13" t="s">
        <v>2067</v>
      </c>
      <c r="B19" s="15">
        <f t="shared" ref="B19:G19" si="1">SUM(B2:B18)</f>
        <v>0</v>
      </c>
      <c r="C19" s="15">
        <f t="shared" si="1"/>
        <v>63274704.799999997</v>
      </c>
      <c r="D19" s="15">
        <f t="shared" si="1"/>
        <v>103070586.54000001</v>
      </c>
      <c r="E19" s="15">
        <f t="shared" si="1"/>
        <v>66889529.759999998</v>
      </c>
      <c r="F19" s="15">
        <f t="shared" si="1"/>
        <v>2465.29</v>
      </c>
      <c r="G19" s="15">
        <f t="shared" si="1"/>
        <v>331.11</v>
      </c>
      <c r="H19" s="15"/>
      <c r="I19" s="15"/>
      <c r="J19" s="15"/>
    </row>
    <row r="20" spans="1:10" ht="32.1" customHeight="1">
      <c r="A20" s="98" t="s">
        <v>2068</v>
      </c>
      <c r="B20" s="15"/>
      <c r="C20" s="15">
        <f>C19-F19</f>
        <v>63272239.509999998</v>
      </c>
      <c r="D20" s="15"/>
      <c r="E20" s="15">
        <f>E19-G19</f>
        <v>66889198.649999999</v>
      </c>
      <c r="F20" s="15"/>
      <c r="G20" s="15"/>
      <c r="H20" s="15"/>
      <c r="I20" s="15"/>
      <c r="J20" s="15"/>
    </row>
    <row r="22" spans="1:10">
      <c r="A22" s="99"/>
      <c r="B22" s="100"/>
      <c r="C22" s="9"/>
      <c r="D22" s="9"/>
      <c r="E22" s="101"/>
    </row>
    <row r="23" spans="1:10">
      <c r="A23" s="99"/>
      <c r="B23" s="100"/>
      <c r="C23" s="9"/>
      <c r="D23" s="9"/>
      <c r="E23" s="9"/>
    </row>
    <row r="24" spans="1:10">
      <c r="A24" s="99"/>
      <c r="B24" s="100"/>
      <c r="C24" s="9"/>
      <c r="D24" s="9"/>
      <c r="E24" s="9"/>
      <c r="J24" t="s">
        <v>1827</v>
      </c>
    </row>
    <row r="25" spans="1:10">
      <c r="A25" s="99"/>
      <c r="B25" s="100"/>
      <c r="C25" s="100"/>
      <c r="D25" s="9"/>
      <c r="E25" s="9"/>
    </row>
    <row r="26" spans="1:10">
      <c r="A26" s="99"/>
      <c r="B26" s="100"/>
      <c r="C26" s="9"/>
      <c r="D26" s="9"/>
      <c r="E26" s="9"/>
    </row>
    <row r="27" spans="1:10">
      <c r="A27" s="99"/>
      <c r="B27" s="100"/>
      <c r="C27" s="9"/>
      <c r="D27" s="9"/>
      <c r="E27" s="9"/>
    </row>
  </sheetData>
  <phoneticPr fontId="1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22" sqref="F22"/>
    </sheetView>
  </sheetViews>
  <sheetFormatPr defaultColWidth="9" defaultRowHeight="13.5"/>
  <cols>
    <col min="1" max="1" width="9" style="11"/>
    <col min="2" max="3" width="18.25" customWidth="1"/>
    <col min="4" max="4" width="15.75" customWidth="1"/>
    <col min="5" max="5" width="10.75" customWidth="1"/>
    <col min="6" max="7" width="18.125" customWidth="1"/>
    <col min="8" max="8" width="16.75" customWidth="1"/>
    <col min="9" max="9" width="19.5" customWidth="1"/>
    <col min="11" max="11" width="19.5" customWidth="1"/>
  </cols>
  <sheetData>
    <row r="1" spans="1:9" ht="25.5" customHeight="1">
      <c r="A1" s="166" t="s">
        <v>2048</v>
      </c>
      <c r="B1" s="166"/>
      <c r="C1" s="166"/>
      <c r="D1" s="166"/>
      <c r="E1" s="166" t="s">
        <v>2050</v>
      </c>
      <c r="F1" s="166"/>
      <c r="G1" s="166"/>
      <c r="H1" s="166"/>
      <c r="I1" s="93"/>
    </row>
    <row r="2" spans="1:9" ht="18">
      <c r="A2" s="28" t="s">
        <v>2046</v>
      </c>
      <c r="B2" s="28" t="s">
        <v>4</v>
      </c>
      <c r="C2" s="28" t="s">
        <v>5</v>
      </c>
      <c r="D2" s="28" t="s">
        <v>6</v>
      </c>
      <c r="E2" s="27" t="s">
        <v>3</v>
      </c>
      <c r="F2" s="28" t="s">
        <v>4</v>
      </c>
      <c r="G2" s="28" t="s">
        <v>5</v>
      </c>
      <c r="H2" s="28" t="s">
        <v>6</v>
      </c>
      <c r="I2" s="28" t="s">
        <v>2133</v>
      </c>
    </row>
    <row r="3" spans="1:9" ht="27" customHeight="1">
      <c r="A3" s="2" t="s">
        <v>63</v>
      </c>
      <c r="B3" s="54">
        <v>5963699.5700000003</v>
      </c>
      <c r="C3" s="54">
        <v>5421545.0599999996</v>
      </c>
      <c r="D3" s="54">
        <v>542154.51</v>
      </c>
      <c r="E3" s="53" t="s">
        <v>855</v>
      </c>
      <c r="F3" s="54">
        <v>24320000</v>
      </c>
      <c r="G3" s="54">
        <v>22109090.91</v>
      </c>
      <c r="H3" s="54">
        <v>2210909.09</v>
      </c>
      <c r="I3" s="54"/>
    </row>
    <row r="4" spans="1:9" ht="27" customHeight="1">
      <c r="A4" s="2" t="s">
        <v>90</v>
      </c>
      <c r="B4" s="54">
        <v>2068417.35</v>
      </c>
      <c r="C4" s="54">
        <v>1880379.41</v>
      </c>
      <c r="D4" s="54">
        <v>188037.94</v>
      </c>
      <c r="E4" s="53"/>
      <c r="F4" s="54"/>
      <c r="G4" s="54"/>
      <c r="H4" s="54"/>
      <c r="I4" s="54"/>
    </row>
    <row r="5" spans="1:9" ht="27" customHeight="1">
      <c r="A5" s="2" t="s">
        <v>90</v>
      </c>
      <c r="B5" s="54">
        <v>246000</v>
      </c>
      <c r="C5" s="54">
        <v>223636.36</v>
      </c>
      <c r="D5" s="54">
        <v>22363.64</v>
      </c>
      <c r="E5" s="53"/>
      <c r="F5" s="54"/>
      <c r="G5" s="54"/>
      <c r="H5" s="54"/>
      <c r="I5" s="54"/>
    </row>
    <row r="6" spans="1:9" ht="27" customHeight="1">
      <c r="A6" s="2" t="s">
        <v>124</v>
      </c>
      <c r="B6" s="54">
        <v>1770556.55</v>
      </c>
      <c r="C6" s="54">
        <v>1609596.86</v>
      </c>
      <c r="D6" s="54">
        <v>160959.69</v>
      </c>
      <c r="E6" s="53"/>
      <c r="F6" s="54"/>
      <c r="G6" s="54"/>
      <c r="H6" s="54"/>
      <c r="I6" s="54"/>
    </row>
    <row r="7" spans="1:9" ht="27" customHeight="1">
      <c r="A7" s="83"/>
      <c r="B7" s="54"/>
      <c r="C7" s="54"/>
      <c r="D7" s="54"/>
      <c r="E7" s="53"/>
      <c r="F7" s="54"/>
      <c r="G7" s="54"/>
      <c r="H7" s="54"/>
      <c r="I7" s="54"/>
    </row>
    <row r="8" spans="1:9" s="89" customFormat="1" ht="27" customHeight="1">
      <c r="A8" s="2" t="s">
        <v>2134</v>
      </c>
      <c r="B8" s="90">
        <f>SUM(B3:B7)</f>
        <v>10048673.470000001</v>
      </c>
      <c r="C8" s="90">
        <f t="shared" ref="C8:D8" si="0">SUM(C3:C7)</f>
        <v>9135157.6899999995</v>
      </c>
      <c r="D8" s="90">
        <f t="shared" si="0"/>
        <v>913515.78</v>
      </c>
      <c r="E8" s="91"/>
      <c r="F8" s="90">
        <f t="shared" ref="F8:H8" si="1">SUM(F3:F7)</f>
        <v>24320000</v>
      </c>
      <c r="G8" s="90">
        <f t="shared" si="1"/>
        <v>22109090.91</v>
      </c>
      <c r="H8" s="90">
        <f t="shared" si="1"/>
        <v>2210909.09</v>
      </c>
      <c r="I8" s="90">
        <f>D8-H8</f>
        <v>-1297393.31</v>
      </c>
    </row>
    <row r="9" spans="1:9" ht="27" customHeight="1">
      <c r="A9" s="83"/>
      <c r="B9" s="54"/>
      <c r="C9" s="54"/>
      <c r="D9" s="54"/>
      <c r="E9" s="53"/>
      <c r="F9" s="54"/>
      <c r="G9" s="54"/>
      <c r="H9" s="54"/>
      <c r="I9" s="54"/>
    </row>
    <row r="10" spans="1:9" ht="27" customHeight="1">
      <c r="A10" s="2" t="s">
        <v>63</v>
      </c>
      <c r="B10" s="54">
        <v>585259</v>
      </c>
      <c r="C10" s="54">
        <v>532053.64</v>
      </c>
      <c r="D10" s="54">
        <v>53205.36</v>
      </c>
      <c r="E10" s="53" t="s">
        <v>857</v>
      </c>
      <c r="F10" s="54">
        <v>38110000</v>
      </c>
      <c r="G10" s="54">
        <v>34645454.549999997</v>
      </c>
      <c r="H10" s="54">
        <v>3464545.45</v>
      </c>
      <c r="I10" s="5"/>
    </row>
    <row r="11" spans="1:9" ht="27" customHeight="1">
      <c r="A11" s="2" t="s">
        <v>63</v>
      </c>
      <c r="B11" s="54">
        <v>3465395</v>
      </c>
      <c r="C11" s="54">
        <v>3150359.09</v>
      </c>
      <c r="D11" s="54">
        <v>315035.90999999997</v>
      </c>
      <c r="E11" s="53"/>
      <c r="F11" s="54"/>
      <c r="G11" s="54"/>
      <c r="H11" s="54"/>
      <c r="I11" s="5"/>
    </row>
    <row r="12" spans="1:9" ht="27" customHeight="1">
      <c r="A12" s="2" t="s">
        <v>90</v>
      </c>
      <c r="B12" s="54">
        <v>2119494</v>
      </c>
      <c r="C12" s="54">
        <v>1926812.73</v>
      </c>
      <c r="D12" s="54">
        <v>192681.27</v>
      </c>
      <c r="E12" s="53"/>
      <c r="F12" s="54"/>
      <c r="G12" s="54"/>
      <c r="H12" s="54"/>
      <c r="I12" s="5"/>
    </row>
    <row r="13" spans="1:9" ht="27" customHeight="1">
      <c r="A13" s="2" t="s">
        <v>90</v>
      </c>
      <c r="B13" s="54">
        <v>1393647</v>
      </c>
      <c r="C13" s="54">
        <v>1266951.82</v>
      </c>
      <c r="D13" s="54">
        <v>126695.18</v>
      </c>
      <c r="E13" s="53"/>
      <c r="F13" s="54"/>
      <c r="G13" s="54"/>
      <c r="H13" s="54"/>
      <c r="I13" s="5"/>
    </row>
    <row r="14" spans="1:9" ht="27" customHeight="1">
      <c r="A14" s="2" t="s">
        <v>124</v>
      </c>
      <c r="B14" s="54">
        <v>2707180</v>
      </c>
      <c r="C14" s="54">
        <v>2461072.73</v>
      </c>
      <c r="D14" s="54">
        <v>246107.27</v>
      </c>
      <c r="E14" s="53"/>
      <c r="F14" s="54"/>
      <c r="G14" s="54"/>
      <c r="H14" s="54"/>
      <c r="I14" s="5"/>
    </row>
    <row r="15" spans="1:9" ht="27" customHeight="1">
      <c r="A15" s="2" t="s">
        <v>124</v>
      </c>
      <c r="B15" s="54">
        <v>2027723</v>
      </c>
      <c r="C15" s="54">
        <v>1843384.55</v>
      </c>
      <c r="D15" s="54">
        <v>184338.45</v>
      </c>
      <c r="E15" s="53"/>
      <c r="F15" s="54"/>
      <c r="G15" s="54"/>
      <c r="H15" s="54"/>
      <c r="I15" s="5"/>
    </row>
    <row r="16" spans="1:9" ht="27" customHeight="1">
      <c r="A16" s="2" t="s">
        <v>124</v>
      </c>
      <c r="B16" s="54">
        <v>296078</v>
      </c>
      <c r="C16" s="54">
        <v>269161.82</v>
      </c>
      <c r="D16" s="54">
        <v>26916.18</v>
      </c>
      <c r="E16" s="53"/>
      <c r="F16" s="54"/>
      <c r="G16" s="54"/>
      <c r="H16" s="54"/>
      <c r="I16" s="5"/>
    </row>
    <row r="17" spans="1:11" ht="27" customHeight="1">
      <c r="A17" s="4"/>
      <c r="B17" s="54"/>
      <c r="C17" s="54"/>
      <c r="D17" s="54"/>
      <c r="E17" s="53"/>
      <c r="F17" s="54"/>
      <c r="G17" s="54"/>
      <c r="H17" s="54"/>
      <c r="I17" s="5"/>
    </row>
    <row r="18" spans="1:11" s="89" customFormat="1" ht="27" customHeight="1">
      <c r="A18" s="2" t="s">
        <v>2134</v>
      </c>
      <c r="B18" s="90">
        <f>SUM(B10:B17)</f>
        <v>12594776</v>
      </c>
      <c r="C18" s="90">
        <f t="shared" ref="C18:D18" si="2">SUM(C10:C17)</f>
        <v>11449796.380000001</v>
      </c>
      <c r="D18" s="90">
        <f t="shared" si="2"/>
        <v>1144979.6200000001</v>
      </c>
      <c r="E18" s="90"/>
      <c r="F18" s="90">
        <f t="shared" ref="F18:H18" si="3">SUM(F10:F17)</f>
        <v>38110000</v>
      </c>
      <c r="G18" s="90">
        <f t="shared" si="3"/>
        <v>34645454.549999997</v>
      </c>
      <c r="H18" s="90">
        <f t="shared" si="3"/>
        <v>3464545.45</v>
      </c>
      <c r="I18" s="90">
        <f>D18-H18</f>
        <v>-2319565.83</v>
      </c>
    </row>
    <row r="19" spans="1:11" s="89" customFormat="1" ht="27" customHeight="1">
      <c r="A19" s="2" t="s">
        <v>2135</v>
      </c>
      <c r="B19" s="92"/>
      <c r="C19" s="92"/>
      <c r="D19" s="92"/>
      <c r="E19" s="92"/>
      <c r="F19" s="92"/>
      <c r="G19" s="92"/>
      <c r="H19" s="92"/>
      <c r="I19" s="90">
        <f>I8+I18</f>
        <v>-3616959.14</v>
      </c>
      <c r="K19" s="94">
        <f>I19+'2019年'!I4</f>
        <v>-3617133.9</v>
      </c>
    </row>
    <row r="20" spans="1:11" ht="27" customHeight="1">
      <c r="A20" s="4"/>
      <c r="B20" s="5"/>
      <c r="C20" s="5"/>
      <c r="D20" s="5"/>
      <c r="E20" s="5"/>
      <c r="F20" s="5"/>
      <c r="G20" s="5"/>
      <c r="H20" s="5"/>
      <c r="I20" s="5"/>
    </row>
    <row r="21" spans="1:11" ht="27" customHeight="1">
      <c r="A21" s="4"/>
      <c r="B21" s="5"/>
      <c r="C21" s="5"/>
      <c r="D21" s="5"/>
      <c r="E21" s="5"/>
      <c r="F21" s="5"/>
      <c r="G21" s="5"/>
      <c r="H21" s="5"/>
      <c r="I21" s="5"/>
    </row>
    <row r="22" spans="1:11" ht="27" customHeight="1">
      <c r="A22" s="4"/>
      <c r="B22" s="5"/>
      <c r="C22" s="5"/>
      <c r="D22" s="5"/>
      <c r="E22" s="5"/>
      <c r="F22" s="5"/>
      <c r="G22" s="5"/>
      <c r="H22" s="5"/>
      <c r="I22" s="5"/>
    </row>
    <row r="23" spans="1:11" ht="27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11" ht="27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11" ht="27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11" ht="27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11" ht="27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11" ht="27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11" ht="27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11" ht="27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11" ht="27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11" ht="27" customHeight="1">
      <c r="A32" s="4"/>
      <c r="B32" s="5"/>
      <c r="C32" s="5"/>
      <c r="D32" s="5"/>
      <c r="E32" s="5"/>
      <c r="F32" s="5"/>
      <c r="G32" s="5"/>
      <c r="H32" s="5"/>
      <c r="I32" s="5"/>
    </row>
    <row r="33" spans="1:9" ht="27" customHeight="1">
      <c r="A33" s="4"/>
      <c r="B33" s="5"/>
      <c r="C33" s="5"/>
      <c r="D33" s="5"/>
      <c r="E33" s="5"/>
      <c r="F33" s="5"/>
      <c r="G33" s="5"/>
      <c r="H33" s="5"/>
      <c r="I33" s="5"/>
    </row>
  </sheetData>
  <mergeCells count="2">
    <mergeCell ref="A1:D1"/>
    <mergeCell ref="E1:H1"/>
  </mergeCells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workbookViewId="0">
      <pane ySplit="1" topLeftCell="A2" activePane="bottomLeft" state="frozen"/>
      <selection pane="bottomLeft" activeCell="Q14" sqref="Q14"/>
    </sheetView>
  </sheetViews>
  <sheetFormatPr defaultColWidth="9" defaultRowHeight="13.5"/>
  <cols>
    <col min="1" max="1" width="9" style="11"/>
    <col min="2" max="2" width="17.25" style="11" customWidth="1"/>
    <col min="3" max="3" width="12.75" style="11" customWidth="1"/>
    <col min="4" max="4" width="25.25" style="11" customWidth="1"/>
    <col min="5" max="5" width="18.625" style="11" customWidth="1"/>
    <col min="6" max="6" width="13.75" style="11" customWidth="1"/>
    <col min="7" max="7" width="14" style="11" customWidth="1"/>
    <col min="8" max="10" width="12.875" style="11" customWidth="1"/>
    <col min="11" max="11" width="15" style="11" customWidth="1"/>
    <col min="12" max="13" width="23" style="11" customWidth="1"/>
    <col min="14" max="14" width="18.375" style="11" customWidth="1"/>
    <col min="15" max="15" width="18.625" style="64" customWidth="1"/>
    <col min="16" max="18" width="18.375" style="11" customWidth="1"/>
  </cols>
  <sheetData>
    <row r="1" spans="1:18" ht="81">
      <c r="A1" s="12" t="s">
        <v>2046</v>
      </c>
      <c r="B1" s="65" t="s">
        <v>2136</v>
      </c>
      <c r="C1" s="66" t="s">
        <v>2137</v>
      </c>
      <c r="D1" s="67" t="s">
        <v>2138</v>
      </c>
      <c r="E1" s="68" t="s">
        <v>2139</v>
      </c>
      <c r="F1" s="68" t="s">
        <v>2140</v>
      </c>
      <c r="G1" s="68" t="s">
        <v>2141</v>
      </c>
      <c r="H1" s="68" t="s">
        <v>2142</v>
      </c>
      <c r="I1" s="68" t="s">
        <v>2143</v>
      </c>
      <c r="J1" s="78" t="s">
        <v>2144</v>
      </c>
      <c r="K1" s="78" t="s">
        <v>2145</v>
      </c>
      <c r="L1" s="66" t="s">
        <v>2146</v>
      </c>
      <c r="M1" s="68" t="s">
        <v>2147</v>
      </c>
      <c r="N1" s="79" t="s">
        <v>2148</v>
      </c>
      <c r="O1" s="80" t="s">
        <v>2149</v>
      </c>
      <c r="P1" s="81" t="s">
        <v>2150</v>
      </c>
      <c r="Q1" s="81" t="s">
        <v>2151</v>
      </c>
      <c r="R1" s="79" t="s">
        <v>2152</v>
      </c>
    </row>
    <row r="2" spans="1:18">
      <c r="A2" s="69">
        <v>201912</v>
      </c>
      <c r="B2" s="70">
        <v>2898305.04</v>
      </c>
      <c r="C2" s="70">
        <v>165.42</v>
      </c>
      <c r="D2" s="70">
        <v>31663108.870000001</v>
      </c>
      <c r="E2" s="70">
        <v>2896041.56</v>
      </c>
      <c r="F2" s="71" t="s">
        <v>2153</v>
      </c>
      <c r="G2" s="70">
        <v>1272.3800000000001</v>
      </c>
      <c r="H2" s="72">
        <v>165.42</v>
      </c>
      <c r="I2" s="82" t="s">
        <v>2154</v>
      </c>
      <c r="J2" s="83">
        <v>23311.94</v>
      </c>
      <c r="K2" s="70">
        <v>2098.06</v>
      </c>
      <c r="L2" s="70">
        <f>B2-C2</f>
        <v>2898139.62</v>
      </c>
      <c r="M2" s="84">
        <f>E2+K2</f>
        <v>2898139.62</v>
      </c>
      <c r="N2" s="70">
        <f t="shared" ref="N2:N38" si="0">L2-M2</f>
        <v>0</v>
      </c>
      <c r="O2" s="72">
        <v>0</v>
      </c>
      <c r="P2" s="70">
        <v>53969413.670000002</v>
      </c>
      <c r="Q2" s="70">
        <v>57586372.810000002</v>
      </c>
      <c r="R2" s="70">
        <f>Q2-P2</f>
        <v>3616959.14</v>
      </c>
    </row>
    <row r="3" spans="1:18">
      <c r="A3" s="73">
        <v>202001</v>
      </c>
      <c r="B3" s="70">
        <v>7365750.4800000004</v>
      </c>
      <c r="C3" s="70">
        <v>175.05</v>
      </c>
      <c r="D3" s="70">
        <v>82054748.900000006</v>
      </c>
      <c r="E3" s="70">
        <v>7365215.7599999998</v>
      </c>
      <c r="F3" s="74" t="s">
        <v>2155</v>
      </c>
      <c r="G3" s="70">
        <v>0</v>
      </c>
      <c r="H3" s="72">
        <v>0</v>
      </c>
      <c r="I3" s="85" t="s">
        <v>2156</v>
      </c>
      <c r="J3" s="86">
        <v>3996.33</v>
      </c>
      <c r="K3" s="70">
        <v>359.67</v>
      </c>
      <c r="L3" s="70">
        <f>B3-C3</f>
        <v>7365575.4299999997</v>
      </c>
      <c r="M3" s="84">
        <f>E3+K3</f>
        <v>7365575.4299999997</v>
      </c>
      <c r="N3" s="70">
        <f t="shared" si="0"/>
        <v>0</v>
      </c>
      <c r="O3" s="72">
        <v>0</v>
      </c>
      <c r="P3" s="70">
        <f t="shared" ref="P3:P38" si="1">P2+L3-O3</f>
        <v>61334989.100000001</v>
      </c>
      <c r="Q3" s="70">
        <f t="shared" ref="Q3:Q38" si="2">Q2+M3-O3</f>
        <v>64951948.240000002</v>
      </c>
      <c r="R3" s="70">
        <f>Q3-P3</f>
        <v>3616959.14</v>
      </c>
    </row>
    <row r="4" spans="1:18">
      <c r="A4" s="73">
        <v>202002</v>
      </c>
      <c r="B4" s="70">
        <v>1316.34</v>
      </c>
      <c r="C4" s="70">
        <v>0</v>
      </c>
      <c r="D4" s="70">
        <v>10125.66</v>
      </c>
      <c r="E4" s="70">
        <v>1316.34</v>
      </c>
      <c r="F4" s="71" t="s">
        <v>2157</v>
      </c>
      <c r="G4" s="70">
        <v>0</v>
      </c>
      <c r="H4" s="72">
        <v>0</v>
      </c>
      <c r="I4" s="82" t="s">
        <v>2156</v>
      </c>
      <c r="J4" s="70">
        <v>0</v>
      </c>
      <c r="K4" s="72">
        <v>0</v>
      </c>
      <c r="L4" s="70">
        <f t="shared" ref="L4:L38" si="3">B4-C4</f>
        <v>1316.34</v>
      </c>
      <c r="M4" s="84">
        <f t="shared" ref="M4:M38" si="4">E4+K4</f>
        <v>1316.34</v>
      </c>
      <c r="N4" s="70">
        <f t="shared" si="0"/>
        <v>0</v>
      </c>
      <c r="O4" s="72">
        <v>0</v>
      </c>
      <c r="P4" s="70">
        <f t="shared" si="1"/>
        <v>61336305.439999998</v>
      </c>
      <c r="Q4" s="70">
        <f t="shared" si="2"/>
        <v>64953264.579999998</v>
      </c>
      <c r="R4" s="70">
        <f t="shared" ref="R4:R38" si="5">Q4-P4</f>
        <v>3616959.14</v>
      </c>
    </row>
    <row r="5" spans="1:18">
      <c r="A5" s="73">
        <v>202003</v>
      </c>
      <c r="B5" s="70">
        <v>56651.07</v>
      </c>
      <c r="C5" s="70">
        <v>102.39</v>
      </c>
      <c r="D5" s="70">
        <v>1041598.41</v>
      </c>
      <c r="E5" s="70">
        <v>56548.68</v>
      </c>
      <c r="F5" s="75" t="s">
        <v>2158</v>
      </c>
      <c r="G5" s="70">
        <v>0</v>
      </c>
      <c r="H5" s="72">
        <v>0</v>
      </c>
      <c r="I5" s="87" t="s">
        <v>2156</v>
      </c>
      <c r="J5" s="70">
        <v>0</v>
      </c>
      <c r="K5" s="72">
        <v>0</v>
      </c>
      <c r="L5" s="70">
        <f t="shared" si="3"/>
        <v>56548.68</v>
      </c>
      <c r="M5" s="84">
        <f t="shared" si="4"/>
        <v>56548.68</v>
      </c>
      <c r="N5" s="70">
        <f t="shared" si="0"/>
        <v>0</v>
      </c>
      <c r="O5" s="72">
        <v>0</v>
      </c>
      <c r="P5" s="70">
        <f t="shared" si="1"/>
        <v>61392854.119999997</v>
      </c>
      <c r="Q5" s="70">
        <f t="shared" si="2"/>
        <v>65009813.259999998</v>
      </c>
      <c r="R5" s="70">
        <f t="shared" si="5"/>
        <v>3616959.14</v>
      </c>
    </row>
    <row r="6" spans="1:18">
      <c r="A6" s="73">
        <v>202004</v>
      </c>
      <c r="B6" s="70">
        <v>894475.06</v>
      </c>
      <c r="C6" s="70">
        <v>451.26</v>
      </c>
      <c r="D6" s="70">
        <v>9869190.9000000004</v>
      </c>
      <c r="E6" s="70">
        <v>894023.8</v>
      </c>
      <c r="F6" s="75" t="s">
        <v>2159</v>
      </c>
      <c r="G6" s="70">
        <v>3095.89</v>
      </c>
      <c r="H6" s="70">
        <v>397.59</v>
      </c>
      <c r="I6" s="87" t="s">
        <v>2158</v>
      </c>
      <c r="J6" s="70">
        <v>0</v>
      </c>
      <c r="K6" s="70">
        <v>0</v>
      </c>
      <c r="L6" s="70">
        <f t="shared" si="3"/>
        <v>894023.8</v>
      </c>
      <c r="M6" s="84">
        <f t="shared" si="4"/>
        <v>894023.8</v>
      </c>
      <c r="N6" s="70">
        <f t="shared" si="0"/>
        <v>0</v>
      </c>
      <c r="O6" s="72">
        <v>0</v>
      </c>
      <c r="P6" s="70">
        <f t="shared" si="1"/>
        <v>62286877.920000002</v>
      </c>
      <c r="Q6" s="70">
        <f t="shared" si="2"/>
        <v>65903837.060000002</v>
      </c>
      <c r="R6" s="70">
        <f t="shared" si="5"/>
        <v>3616959.14</v>
      </c>
    </row>
    <row r="7" spans="1:18">
      <c r="A7" s="73">
        <v>202005</v>
      </c>
      <c r="B7" s="70">
        <v>499904.49</v>
      </c>
      <c r="C7" s="70">
        <v>17.600000000000001</v>
      </c>
      <c r="D7" s="70">
        <v>5129980.66</v>
      </c>
      <c r="E7" s="70">
        <v>499886.89</v>
      </c>
      <c r="F7" s="71" t="s">
        <v>2160</v>
      </c>
      <c r="G7" s="70">
        <v>135.4</v>
      </c>
      <c r="H7" s="70">
        <v>17.600000000000001</v>
      </c>
      <c r="I7" s="82" t="s">
        <v>2157</v>
      </c>
      <c r="J7" s="70">
        <v>0</v>
      </c>
      <c r="K7" s="70">
        <v>0</v>
      </c>
      <c r="L7" s="70">
        <f t="shared" si="3"/>
        <v>499886.89</v>
      </c>
      <c r="M7" s="84">
        <f t="shared" si="4"/>
        <v>499886.89</v>
      </c>
      <c r="N7" s="70">
        <f t="shared" si="0"/>
        <v>0</v>
      </c>
      <c r="O7" s="72">
        <v>0</v>
      </c>
      <c r="P7" s="70">
        <f t="shared" si="1"/>
        <v>62786764.810000002</v>
      </c>
      <c r="Q7" s="70">
        <f t="shared" si="2"/>
        <v>66403723.950000003</v>
      </c>
      <c r="R7" s="70">
        <f t="shared" si="5"/>
        <v>3616959.14</v>
      </c>
    </row>
    <row r="8" spans="1:18">
      <c r="A8" s="73">
        <v>202006</v>
      </c>
      <c r="B8" s="70">
        <v>249594.76</v>
      </c>
      <c r="C8" s="70">
        <v>0</v>
      </c>
      <c r="D8" s="70">
        <v>4030930.24</v>
      </c>
      <c r="E8" s="70">
        <v>249594.76</v>
      </c>
      <c r="F8" s="76" t="s">
        <v>2161</v>
      </c>
      <c r="G8" s="70">
        <v>0</v>
      </c>
      <c r="H8" s="70">
        <v>0</v>
      </c>
      <c r="I8" s="87" t="s">
        <v>2156</v>
      </c>
      <c r="J8" s="70">
        <v>0</v>
      </c>
      <c r="K8" s="70">
        <v>0</v>
      </c>
      <c r="L8" s="70">
        <f t="shared" si="3"/>
        <v>249594.76</v>
      </c>
      <c r="M8" s="84">
        <f t="shared" si="4"/>
        <v>249594.76</v>
      </c>
      <c r="N8" s="70">
        <f t="shared" si="0"/>
        <v>0</v>
      </c>
      <c r="O8" s="72">
        <v>0</v>
      </c>
      <c r="P8" s="70">
        <f t="shared" si="1"/>
        <v>63036359.57</v>
      </c>
      <c r="Q8" s="70">
        <f t="shared" si="2"/>
        <v>66653318.710000001</v>
      </c>
      <c r="R8" s="70">
        <f t="shared" si="5"/>
        <v>3616959.14</v>
      </c>
    </row>
    <row r="9" spans="1:18">
      <c r="A9" s="73">
        <v>202007</v>
      </c>
      <c r="B9" s="70">
        <v>44911.23</v>
      </c>
      <c r="C9" s="70">
        <v>0</v>
      </c>
      <c r="D9" s="70">
        <v>353474.07</v>
      </c>
      <c r="E9" s="70">
        <v>44760.13</v>
      </c>
      <c r="F9" s="75" t="s">
        <v>2162</v>
      </c>
      <c r="G9" s="70">
        <v>0</v>
      </c>
      <c r="H9" s="70">
        <v>0</v>
      </c>
      <c r="I9" s="87" t="s">
        <v>2156</v>
      </c>
      <c r="J9" s="70">
        <v>1678.9</v>
      </c>
      <c r="K9" s="70">
        <v>151.1</v>
      </c>
      <c r="L9" s="70">
        <f t="shared" si="3"/>
        <v>44911.23</v>
      </c>
      <c r="M9" s="84">
        <f t="shared" si="4"/>
        <v>44911.23</v>
      </c>
      <c r="N9" s="70">
        <f t="shared" si="0"/>
        <v>0</v>
      </c>
      <c r="O9" s="72">
        <v>0</v>
      </c>
      <c r="P9" s="70">
        <f t="shared" si="1"/>
        <v>63081270.799999997</v>
      </c>
      <c r="Q9" s="70">
        <f t="shared" si="2"/>
        <v>66698229.939999998</v>
      </c>
      <c r="R9" s="70">
        <f t="shared" si="5"/>
        <v>3616959.14</v>
      </c>
    </row>
    <row r="10" spans="1:18">
      <c r="A10" s="73">
        <v>202008</v>
      </c>
      <c r="B10" s="70">
        <v>50039.08</v>
      </c>
      <c r="C10" s="70">
        <v>1718.99</v>
      </c>
      <c r="D10" s="70">
        <v>371997.63</v>
      </c>
      <c r="E10" s="70">
        <v>48320.09</v>
      </c>
      <c r="F10" s="75" t="s">
        <v>2163</v>
      </c>
      <c r="G10" s="70">
        <v>13222.91</v>
      </c>
      <c r="H10" s="70">
        <v>1718.99</v>
      </c>
      <c r="I10" s="87" t="s">
        <v>2164</v>
      </c>
      <c r="J10" s="70">
        <v>0</v>
      </c>
      <c r="K10" s="70">
        <v>0</v>
      </c>
      <c r="L10" s="70">
        <f t="shared" si="3"/>
        <v>48320.09</v>
      </c>
      <c r="M10" s="84">
        <f t="shared" si="4"/>
        <v>48320.09</v>
      </c>
      <c r="N10" s="70">
        <f t="shared" si="0"/>
        <v>0</v>
      </c>
      <c r="O10" s="72">
        <v>0</v>
      </c>
      <c r="P10" s="70">
        <f t="shared" si="1"/>
        <v>63129590.890000001</v>
      </c>
      <c r="Q10" s="70">
        <f t="shared" si="2"/>
        <v>66746550.030000001</v>
      </c>
      <c r="R10" s="70">
        <f t="shared" si="5"/>
        <v>3616959.14</v>
      </c>
    </row>
    <row r="11" spans="1:18">
      <c r="A11" s="73">
        <v>202009</v>
      </c>
      <c r="B11" s="70">
        <v>104846.1</v>
      </c>
      <c r="C11" s="70">
        <v>0</v>
      </c>
      <c r="D11" s="70">
        <v>1695871.97</v>
      </c>
      <c r="E11" s="70">
        <v>104760.23</v>
      </c>
      <c r="F11" s="75" t="s">
        <v>2165</v>
      </c>
      <c r="G11" s="70">
        <v>0</v>
      </c>
      <c r="H11" s="70">
        <v>0</v>
      </c>
      <c r="I11" s="87" t="s">
        <v>2156</v>
      </c>
      <c r="J11" s="70">
        <v>954.13</v>
      </c>
      <c r="K11" s="70">
        <v>85.87</v>
      </c>
      <c r="L11" s="70">
        <f t="shared" si="3"/>
        <v>104846.1</v>
      </c>
      <c r="M11" s="84">
        <f t="shared" si="4"/>
        <v>104846.1</v>
      </c>
      <c r="N11" s="70">
        <f t="shared" si="0"/>
        <v>0</v>
      </c>
      <c r="O11" s="72">
        <v>0</v>
      </c>
      <c r="P11" s="70">
        <f t="shared" si="1"/>
        <v>63234436.990000002</v>
      </c>
      <c r="Q11" s="70">
        <f t="shared" si="2"/>
        <v>66851396.130000003</v>
      </c>
      <c r="R11" s="70">
        <f t="shared" si="5"/>
        <v>3616959.14</v>
      </c>
    </row>
    <row r="12" spans="1:18">
      <c r="A12" s="73">
        <v>202010</v>
      </c>
      <c r="B12" s="70">
        <v>2323.42</v>
      </c>
      <c r="C12" s="70">
        <v>0</v>
      </c>
      <c r="D12" s="70">
        <v>44061.64</v>
      </c>
      <c r="E12" s="70">
        <v>2323.42</v>
      </c>
      <c r="F12" s="75" t="s">
        <v>2164</v>
      </c>
      <c r="G12" s="70">
        <v>0</v>
      </c>
      <c r="H12" s="70">
        <v>0</v>
      </c>
      <c r="I12" s="87" t="s">
        <v>2156</v>
      </c>
      <c r="J12" s="70">
        <v>0</v>
      </c>
      <c r="K12" s="70">
        <v>0</v>
      </c>
      <c r="L12" s="70">
        <f t="shared" si="3"/>
        <v>2323.42</v>
      </c>
      <c r="M12" s="84">
        <f t="shared" si="4"/>
        <v>2323.42</v>
      </c>
      <c r="N12" s="70">
        <f t="shared" si="0"/>
        <v>0</v>
      </c>
      <c r="O12" s="72">
        <v>0</v>
      </c>
      <c r="P12" s="70">
        <f t="shared" si="1"/>
        <v>63236760.409999996</v>
      </c>
      <c r="Q12" s="70">
        <f t="shared" si="2"/>
        <v>66853719.549999997</v>
      </c>
      <c r="R12" s="70">
        <f t="shared" si="5"/>
        <v>3616959.14</v>
      </c>
    </row>
    <row r="13" spans="1:18">
      <c r="A13" s="73">
        <v>202011</v>
      </c>
      <c r="B13" s="70">
        <v>1127.43</v>
      </c>
      <c r="C13" s="70">
        <v>0</v>
      </c>
      <c r="D13" s="70">
        <v>8672.57</v>
      </c>
      <c r="E13" s="70">
        <v>1127.43</v>
      </c>
      <c r="F13" s="75" t="s">
        <v>2157</v>
      </c>
      <c r="G13" s="70">
        <v>0</v>
      </c>
      <c r="H13" s="70">
        <v>0</v>
      </c>
      <c r="I13" s="87" t="s">
        <v>2156</v>
      </c>
      <c r="J13" s="70">
        <v>0</v>
      </c>
      <c r="K13" s="70">
        <v>0</v>
      </c>
      <c r="L13" s="70">
        <f t="shared" si="3"/>
        <v>1127.43</v>
      </c>
      <c r="M13" s="84">
        <f t="shared" si="4"/>
        <v>1127.43</v>
      </c>
      <c r="N13" s="70">
        <f t="shared" si="0"/>
        <v>0</v>
      </c>
      <c r="O13" s="72">
        <v>0</v>
      </c>
      <c r="P13" s="70">
        <f t="shared" si="1"/>
        <v>63237887.840000004</v>
      </c>
      <c r="Q13" s="70">
        <f t="shared" si="2"/>
        <v>66854846.979999997</v>
      </c>
      <c r="R13" s="70">
        <f t="shared" si="5"/>
        <v>3616959.14</v>
      </c>
    </row>
    <row r="14" spans="1:18">
      <c r="A14" s="73">
        <v>202012</v>
      </c>
      <c r="B14" s="70">
        <v>34351.67</v>
      </c>
      <c r="C14" s="70">
        <v>0</v>
      </c>
      <c r="D14" s="70">
        <v>296382.27</v>
      </c>
      <c r="E14" s="70">
        <v>33928.089999999997</v>
      </c>
      <c r="F14" s="75" t="s">
        <v>2166</v>
      </c>
      <c r="G14" s="70">
        <v>0</v>
      </c>
      <c r="H14" s="70">
        <v>0</v>
      </c>
      <c r="I14" s="87" t="s">
        <v>2156</v>
      </c>
      <c r="J14" s="70">
        <v>4706.42</v>
      </c>
      <c r="K14" s="70">
        <v>423.58</v>
      </c>
      <c r="L14" s="70">
        <f t="shared" si="3"/>
        <v>34351.67</v>
      </c>
      <c r="M14" s="84">
        <f t="shared" si="4"/>
        <v>34351.67</v>
      </c>
      <c r="N14" s="70">
        <f t="shared" si="0"/>
        <v>0</v>
      </c>
      <c r="O14" s="72">
        <v>0</v>
      </c>
      <c r="P14" s="70">
        <f t="shared" si="1"/>
        <v>63272239.509999998</v>
      </c>
      <c r="Q14" s="70">
        <f t="shared" si="2"/>
        <v>66889198.649999999</v>
      </c>
      <c r="R14" s="70">
        <f t="shared" si="5"/>
        <v>3616959.14</v>
      </c>
    </row>
    <row r="15" spans="1:18">
      <c r="A15" s="69">
        <v>202101</v>
      </c>
      <c r="B15" s="4"/>
      <c r="C15" s="4"/>
      <c r="D15" s="4"/>
      <c r="E15" s="4"/>
      <c r="F15" s="75"/>
      <c r="G15" s="4"/>
      <c r="H15" s="4"/>
      <c r="I15" s="87"/>
      <c r="J15" s="70"/>
      <c r="K15" s="70"/>
      <c r="L15" s="70">
        <f t="shared" si="3"/>
        <v>0</v>
      </c>
      <c r="M15" s="84">
        <f t="shared" si="4"/>
        <v>0</v>
      </c>
      <c r="N15" s="70">
        <f t="shared" si="0"/>
        <v>0</v>
      </c>
      <c r="O15" s="72"/>
      <c r="P15" s="70">
        <f t="shared" si="1"/>
        <v>63272239.509999998</v>
      </c>
      <c r="Q15" s="70">
        <f t="shared" si="2"/>
        <v>66889198.649999999</v>
      </c>
      <c r="R15" s="70">
        <f t="shared" si="5"/>
        <v>3616959.14</v>
      </c>
    </row>
    <row r="16" spans="1:18">
      <c r="A16" s="69">
        <v>202102</v>
      </c>
      <c r="B16" s="4"/>
      <c r="C16" s="4"/>
      <c r="D16" s="4"/>
      <c r="E16" s="4"/>
      <c r="F16" s="75"/>
      <c r="G16" s="4"/>
      <c r="H16" s="4"/>
      <c r="I16" s="87"/>
      <c r="J16" s="4"/>
      <c r="K16" s="4"/>
      <c r="L16" s="70">
        <f t="shared" si="3"/>
        <v>0</v>
      </c>
      <c r="M16" s="84">
        <f t="shared" si="4"/>
        <v>0</v>
      </c>
      <c r="N16" s="70">
        <f t="shared" si="0"/>
        <v>0</v>
      </c>
      <c r="O16" s="72"/>
      <c r="P16" s="70">
        <f t="shared" si="1"/>
        <v>63272239.509999998</v>
      </c>
      <c r="Q16" s="70">
        <f t="shared" si="2"/>
        <v>66889198.649999999</v>
      </c>
      <c r="R16" s="70">
        <f t="shared" si="5"/>
        <v>3616959.14</v>
      </c>
    </row>
    <row r="17" spans="1:18">
      <c r="A17" s="69">
        <v>202103</v>
      </c>
      <c r="B17" s="4"/>
      <c r="C17" s="4"/>
      <c r="D17" s="4"/>
      <c r="E17" s="4"/>
      <c r="F17" s="75"/>
      <c r="G17" s="4"/>
      <c r="H17" s="4"/>
      <c r="I17" s="87"/>
      <c r="J17" s="4"/>
      <c r="K17" s="4"/>
      <c r="L17" s="70">
        <f t="shared" si="3"/>
        <v>0</v>
      </c>
      <c r="M17" s="84">
        <f t="shared" si="4"/>
        <v>0</v>
      </c>
      <c r="N17" s="70">
        <f t="shared" si="0"/>
        <v>0</v>
      </c>
      <c r="O17" s="72"/>
      <c r="P17" s="70">
        <f t="shared" si="1"/>
        <v>63272239.509999998</v>
      </c>
      <c r="Q17" s="70">
        <f t="shared" si="2"/>
        <v>66889198.649999999</v>
      </c>
      <c r="R17" s="70">
        <f t="shared" si="5"/>
        <v>3616959.14</v>
      </c>
    </row>
    <row r="18" spans="1:18">
      <c r="A18" s="69">
        <v>202104</v>
      </c>
      <c r="B18" s="4"/>
      <c r="C18" s="4"/>
      <c r="D18" s="4"/>
      <c r="E18" s="4"/>
      <c r="F18" s="75"/>
      <c r="G18" s="4"/>
      <c r="H18" s="4"/>
      <c r="I18" s="87"/>
      <c r="J18" s="4"/>
      <c r="K18" s="4"/>
      <c r="L18" s="70">
        <f t="shared" si="3"/>
        <v>0</v>
      </c>
      <c r="M18" s="84">
        <f t="shared" si="4"/>
        <v>0</v>
      </c>
      <c r="N18" s="70">
        <f t="shared" si="0"/>
        <v>0</v>
      </c>
      <c r="O18" s="72"/>
      <c r="P18" s="70">
        <f t="shared" si="1"/>
        <v>63272239.509999998</v>
      </c>
      <c r="Q18" s="70">
        <f t="shared" si="2"/>
        <v>66889198.649999999</v>
      </c>
      <c r="R18" s="70">
        <f t="shared" si="5"/>
        <v>3616959.14</v>
      </c>
    </row>
    <row r="19" spans="1:18">
      <c r="A19" s="69">
        <v>202105</v>
      </c>
      <c r="B19" s="4"/>
      <c r="C19" s="4"/>
      <c r="D19" s="4"/>
      <c r="E19" s="4"/>
      <c r="F19" s="75"/>
      <c r="G19" s="4"/>
      <c r="H19" s="4"/>
      <c r="I19" s="87"/>
      <c r="J19" s="4"/>
      <c r="K19" s="4"/>
      <c r="L19" s="70">
        <f t="shared" si="3"/>
        <v>0</v>
      </c>
      <c r="M19" s="84">
        <f t="shared" si="4"/>
        <v>0</v>
      </c>
      <c r="N19" s="70">
        <f t="shared" si="0"/>
        <v>0</v>
      </c>
      <c r="O19" s="72"/>
      <c r="P19" s="70">
        <f t="shared" si="1"/>
        <v>63272239.509999998</v>
      </c>
      <c r="Q19" s="70">
        <f t="shared" si="2"/>
        <v>66889198.649999999</v>
      </c>
      <c r="R19" s="70">
        <f t="shared" si="5"/>
        <v>3616959.14</v>
      </c>
    </row>
    <row r="20" spans="1:18">
      <c r="A20" s="69">
        <v>202106</v>
      </c>
      <c r="B20" s="4"/>
      <c r="C20" s="4"/>
      <c r="D20" s="4"/>
      <c r="E20" s="4"/>
      <c r="F20" s="75"/>
      <c r="G20" s="4"/>
      <c r="H20" s="4"/>
      <c r="I20" s="87"/>
      <c r="J20" s="4"/>
      <c r="K20" s="4"/>
      <c r="L20" s="70">
        <f t="shared" si="3"/>
        <v>0</v>
      </c>
      <c r="M20" s="84">
        <f t="shared" si="4"/>
        <v>0</v>
      </c>
      <c r="N20" s="70">
        <f t="shared" si="0"/>
        <v>0</v>
      </c>
      <c r="O20" s="72"/>
      <c r="P20" s="70">
        <f t="shared" si="1"/>
        <v>63272239.509999998</v>
      </c>
      <c r="Q20" s="70">
        <f t="shared" si="2"/>
        <v>66889198.649999999</v>
      </c>
      <c r="R20" s="70">
        <f t="shared" si="5"/>
        <v>3616959.14</v>
      </c>
    </row>
    <row r="21" spans="1:18">
      <c r="A21" s="69">
        <v>202107</v>
      </c>
      <c r="B21" s="4"/>
      <c r="C21" s="4"/>
      <c r="D21" s="4"/>
      <c r="E21" s="4"/>
      <c r="F21" s="75"/>
      <c r="G21" s="4"/>
      <c r="H21" s="4"/>
      <c r="I21" s="87"/>
      <c r="J21" s="4"/>
      <c r="K21" s="4"/>
      <c r="L21" s="70">
        <f t="shared" si="3"/>
        <v>0</v>
      </c>
      <c r="M21" s="84">
        <f t="shared" si="4"/>
        <v>0</v>
      </c>
      <c r="N21" s="70">
        <f t="shared" si="0"/>
        <v>0</v>
      </c>
      <c r="O21" s="72"/>
      <c r="P21" s="70">
        <f t="shared" si="1"/>
        <v>63272239.509999998</v>
      </c>
      <c r="Q21" s="70">
        <f t="shared" si="2"/>
        <v>66889198.649999999</v>
      </c>
      <c r="R21" s="70">
        <f t="shared" si="5"/>
        <v>3616959.14</v>
      </c>
    </row>
    <row r="22" spans="1:18">
      <c r="A22" s="69">
        <v>202108</v>
      </c>
      <c r="B22" s="4"/>
      <c r="C22" s="4"/>
      <c r="D22" s="4"/>
      <c r="E22" s="4"/>
      <c r="F22" s="75"/>
      <c r="G22" s="4"/>
      <c r="H22" s="4"/>
      <c r="I22" s="87"/>
      <c r="J22" s="4"/>
      <c r="K22" s="4"/>
      <c r="L22" s="70">
        <f t="shared" si="3"/>
        <v>0</v>
      </c>
      <c r="M22" s="84">
        <f t="shared" si="4"/>
        <v>0</v>
      </c>
      <c r="N22" s="70">
        <f t="shared" si="0"/>
        <v>0</v>
      </c>
      <c r="O22" s="72"/>
      <c r="P22" s="70">
        <f t="shared" si="1"/>
        <v>63272239.509999998</v>
      </c>
      <c r="Q22" s="70">
        <f t="shared" si="2"/>
        <v>66889198.649999999</v>
      </c>
      <c r="R22" s="70">
        <f t="shared" si="5"/>
        <v>3616959.14</v>
      </c>
    </row>
    <row r="23" spans="1:18">
      <c r="A23" s="69">
        <v>202109</v>
      </c>
      <c r="B23" s="4"/>
      <c r="C23" s="4"/>
      <c r="D23" s="4"/>
      <c r="E23" s="4"/>
      <c r="F23" s="75"/>
      <c r="G23" s="4"/>
      <c r="H23" s="4"/>
      <c r="I23" s="87"/>
      <c r="J23" s="4"/>
      <c r="K23" s="4"/>
      <c r="L23" s="70">
        <f t="shared" si="3"/>
        <v>0</v>
      </c>
      <c r="M23" s="84">
        <f t="shared" si="4"/>
        <v>0</v>
      </c>
      <c r="N23" s="70">
        <f t="shared" si="0"/>
        <v>0</v>
      </c>
      <c r="O23" s="72"/>
      <c r="P23" s="70">
        <f t="shared" si="1"/>
        <v>63272239.509999998</v>
      </c>
      <c r="Q23" s="70">
        <f t="shared" si="2"/>
        <v>66889198.649999999</v>
      </c>
      <c r="R23" s="70">
        <f t="shared" si="5"/>
        <v>3616959.14</v>
      </c>
    </row>
    <row r="24" spans="1:18">
      <c r="A24" s="69">
        <v>202110</v>
      </c>
      <c r="B24" s="4"/>
      <c r="C24" s="4"/>
      <c r="D24" s="4"/>
      <c r="E24" s="4"/>
      <c r="F24" s="75"/>
      <c r="G24" s="4"/>
      <c r="H24" s="4"/>
      <c r="I24" s="87"/>
      <c r="J24" s="4"/>
      <c r="K24" s="4"/>
      <c r="L24" s="70">
        <f t="shared" si="3"/>
        <v>0</v>
      </c>
      <c r="M24" s="84">
        <f t="shared" si="4"/>
        <v>0</v>
      </c>
      <c r="N24" s="70">
        <f t="shared" si="0"/>
        <v>0</v>
      </c>
      <c r="O24" s="72"/>
      <c r="P24" s="70">
        <f t="shared" si="1"/>
        <v>63272239.509999998</v>
      </c>
      <c r="Q24" s="70">
        <f t="shared" si="2"/>
        <v>66889198.649999999</v>
      </c>
      <c r="R24" s="70">
        <f t="shared" si="5"/>
        <v>3616959.14</v>
      </c>
    </row>
    <row r="25" spans="1:18">
      <c r="A25" s="69">
        <v>202111</v>
      </c>
      <c r="B25" s="4"/>
      <c r="C25" s="4"/>
      <c r="D25" s="4"/>
      <c r="E25" s="4"/>
      <c r="F25" s="75"/>
      <c r="G25" s="4"/>
      <c r="H25" s="4"/>
      <c r="I25" s="87"/>
      <c r="J25" s="4"/>
      <c r="K25" s="4"/>
      <c r="L25" s="70">
        <f t="shared" si="3"/>
        <v>0</v>
      </c>
      <c r="M25" s="84">
        <f t="shared" si="4"/>
        <v>0</v>
      </c>
      <c r="N25" s="70">
        <f t="shared" si="0"/>
        <v>0</v>
      </c>
      <c r="O25" s="72"/>
      <c r="P25" s="70">
        <f t="shared" si="1"/>
        <v>63272239.509999998</v>
      </c>
      <c r="Q25" s="70">
        <f t="shared" si="2"/>
        <v>66889198.649999999</v>
      </c>
      <c r="R25" s="70">
        <f t="shared" si="5"/>
        <v>3616959.14</v>
      </c>
    </row>
    <row r="26" spans="1:18">
      <c r="A26" s="69">
        <v>202112</v>
      </c>
      <c r="B26" s="4"/>
      <c r="C26" s="4"/>
      <c r="D26" s="4"/>
      <c r="E26" s="4"/>
      <c r="F26" s="75"/>
      <c r="G26" s="4"/>
      <c r="H26" s="4"/>
      <c r="I26" s="87"/>
      <c r="J26" s="4"/>
      <c r="K26" s="4"/>
      <c r="L26" s="70">
        <f t="shared" si="3"/>
        <v>0</v>
      </c>
      <c r="M26" s="84">
        <f t="shared" si="4"/>
        <v>0</v>
      </c>
      <c r="N26" s="70">
        <f t="shared" si="0"/>
        <v>0</v>
      </c>
      <c r="O26" s="72"/>
      <c r="P26" s="70">
        <f t="shared" si="1"/>
        <v>63272239.509999998</v>
      </c>
      <c r="Q26" s="70">
        <f t="shared" si="2"/>
        <v>66889198.649999999</v>
      </c>
      <c r="R26" s="70">
        <f t="shared" si="5"/>
        <v>3616959.14</v>
      </c>
    </row>
    <row r="27" spans="1:18">
      <c r="A27" s="73">
        <v>202201</v>
      </c>
      <c r="B27" s="4"/>
      <c r="C27" s="4"/>
      <c r="D27" s="4"/>
      <c r="E27" s="4"/>
      <c r="F27" s="75"/>
      <c r="G27" s="4"/>
      <c r="H27" s="4"/>
      <c r="I27" s="87"/>
      <c r="J27" s="4"/>
      <c r="K27" s="4"/>
      <c r="L27" s="70">
        <f t="shared" si="3"/>
        <v>0</v>
      </c>
      <c r="M27" s="84">
        <f t="shared" si="4"/>
        <v>0</v>
      </c>
      <c r="N27" s="70">
        <f t="shared" si="0"/>
        <v>0</v>
      </c>
      <c r="O27" s="72"/>
      <c r="P27" s="70">
        <f t="shared" si="1"/>
        <v>63272239.509999998</v>
      </c>
      <c r="Q27" s="70">
        <f t="shared" si="2"/>
        <v>66889198.649999999</v>
      </c>
      <c r="R27" s="70">
        <f t="shared" si="5"/>
        <v>3616959.14</v>
      </c>
    </row>
    <row r="28" spans="1:18">
      <c r="A28" s="73">
        <v>202202</v>
      </c>
      <c r="B28" s="4"/>
      <c r="C28" s="4"/>
      <c r="D28" s="4"/>
      <c r="E28" s="4"/>
      <c r="F28" s="75"/>
      <c r="G28" s="4"/>
      <c r="H28" s="4"/>
      <c r="I28" s="87"/>
      <c r="J28" s="4"/>
      <c r="K28" s="4"/>
      <c r="L28" s="70">
        <f t="shared" si="3"/>
        <v>0</v>
      </c>
      <c r="M28" s="84">
        <f t="shared" si="4"/>
        <v>0</v>
      </c>
      <c r="N28" s="70">
        <f t="shared" si="0"/>
        <v>0</v>
      </c>
      <c r="O28" s="72"/>
      <c r="P28" s="70">
        <f t="shared" si="1"/>
        <v>63272239.509999998</v>
      </c>
      <c r="Q28" s="70">
        <f t="shared" si="2"/>
        <v>66889198.649999999</v>
      </c>
      <c r="R28" s="70">
        <f t="shared" si="5"/>
        <v>3616959.14</v>
      </c>
    </row>
    <row r="29" spans="1:18">
      <c r="A29" s="73">
        <v>202203</v>
      </c>
      <c r="B29" s="4"/>
      <c r="C29" s="4"/>
      <c r="D29" s="4"/>
      <c r="E29" s="4"/>
      <c r="F29" s="75"/>
      <c r="G29" s="4"/>
      <c r="H29" s="4"/>
      <c r="I29" s="87"/>
      <c r="J29" s="4"/>
      <c r="K29" s="4"/>
      <c r="L29" s="70">
        <f t="shared" si="3"/>
        <v>0</v>
      </c>
      <c r="M29" s="84">
        <f t="shared" si="4"/>
        <v>0</v>
      </c>
      <c r="N29" s="70">
        <f t="shared" si="0"/>
        <v>0</v>
      </c>
      <c r="O29" s="72"/>
      <c r="P29" s="70">
        <f t="shared" si="1"/>
        <v>63272239.509999998</v>
      </c>
      <c r="Q29" s="70">
        <f t="shared" si="2"/>
        <v>66889198.649999999</v>
      </c>
      <c r="R29" s="70">
        <f t="shared" si="5"/>
        <v>3616959.14</v>
      </c>
    </row>
    <row r="30" spans="1:18">
      <c r="A30" s="73">
        <v>202204</v>
      </c>
      <c r="B30" s="4"/>
      <c r="C30" s="4"/>
      <c r="D30" s="4"/>
      <c r="E30" s="4"/>
      <c r="F30" s="75"/>
      <c r="G30" s="4"/>
      <c r="H30" s="4"/>
      <c r="I30" s="87"/>
      <c r="J30" s="4"/>
      <c r="K30" s="4"/>
      <c r="L30" s="70">
        <f t="shared" si="3"/>
        <v>0</v>
      </c>
      <c r="M30" s="84">
        <f t="shared" si="4"/>
        <v>0</v>
      </c>
      <c r="N30" s="70">
        <f t="shared" si="0"/>
        <v>0</v>
      </c>
      <c r="O30" s="72"/>
      <c r="P30" s="70">
        <f t="shared" si="1"/>
        <v>63272239.509999998</v>
      </c>
      <c r="Q30" s="70">
        <f t="shared" si="2"/>
        <v>66889198.649999999</v>
      </c>
      <c r="R30" s="70">
        <f t="shared" si="5"/>
        <v>3616959.14</v>
      </c>
    </row>
    <row r="31" spans="1:18">
      <c r="A31" s="73">
        <v>202205</v>
      </c>
      <c r="B31" s="4"/>
      <c r="C31" s="4"/>
      <c r="D31" s="4"/>
      <c r="E31" s="4"/>
      <c r="F31" s="75"/>
      <c r="G31" s="4"/>
      <c r="H31" s="4"/>
      <c r="I31" s="87"/>
      <c r="J31" s="4"/>
      <c r="K31" s="4"/>
      <c r="L31" s="70">
        <f t="shared" si="3"/>
        <v>0</v>
      </c>
      <c r="M31" s="84">
        <f t="shared" si="4"/>
        <v>0</v>
      </c>
      <c r="N31" s="70">
        <f t="shared" si="0"/>
        <v>0</v>
      </c>
      <c r="O31" s="72"/>
      <c r="P31" s="70">
        <f t="shared" si="1"/>
        <v>63272239.509999998</v>
      </c>
      <c r="Q31" s="70">
        <f t="shared" si="2"/>
        <v>66889198.649999999</v>
      </c>
      <c r="R31" s="70">
        <f t="shared" si="5"/>
        <v>3616959.14</v>
      </c>
    </row>
    <row r="32" spans="1:18">
      <c r="A32" s="73">
        <v>202206</v>
      </c>
      <c r="B32" s="4"/>
      <c r="C32" s="4"/>
      <c r="D32" s="4"/>
      <c r="E32" s="4"/>
      <c r="F32" s="75"/>
      <c r="G32" s="4"/>
      <c r="H32" s="4"/>
      <c r="I32" s="87"/>
      <c r="J32" s="4"/>
      <c r="K32" s="4"/>
      <c r="L32" s="70">
        <f t="shared" si="3"/>
        <v>0</v>
      </c>
      <c r="M32" s="84">
        <f t="shared" si="4"/>
        <v>0</v>
      </c>
      <c r="N32" s="70">
        <f t="shared" si="0"/>
        <v>0</v>
      </c>
      <c r="O32" s="72"/>
      <c r="P32" s="70">
        <f t="shared" si="1"/>
        <v>63272239.509999998</v>
      </c>
      <c r="Q32" s="70">
        <f t="shared" si="2"/>
        <v>66889198.649999999</v>
      </c>
      <c r="R32" s="70">
        <f t="shared" si="5"/>
        <v>3616959.14</v>
      </c>
    </row>
    <row r="33" spans="1:18">
      <c r="A33" s="73">
        <v>202207</v>
      </c>
      <c r="B33" s="4"/>
      <c r="C33" s="4"/>
      <c r="D33" s="4"/>
      <c r="E33" s="4"/>
      <c r="F33" s="75"/>
      <c r="G33" s="4"/>
      <c r="H33" s="4"/>
      <c r="I33" s="87"/>
      <c r="J33" s="4"/>
      <c r="K33" s="4"/>
      <c r="L33" s="70">
        <f t="shared" si="3"/>
        <v>0</v>
      </c>
      <c r="M33" s="84">
        <f t="shared" si="4"/>
        <v>0</v>
      </c>
      <c r="N33" s="70">
        <f t="shared" si="0"/>
        <v>0</v>
      </c>
      <c r="O33" s="72"/>
      <c r="P33" s="70">
        <f t="shared" si="1"/>
        <v>63272239.509999998</v>
      </c>
      <c r="Q33" s="70">
        <f t="shared" si="2"/>
        <v>66889198.649999999</v>
      </c>
      <c r="R33" s="70">
        <f t="shared" si="5"/>
        <v>3616959.14</v>
      </c>
    </row>
    <row r="34" spans="1:18">
      <c r="A34" s="73">
        <v>202208</v>
      </c>
      <c r="B34" s="4"/>
      <c r="C34" s="4"/>
      <c r="D34" s="4"/>
      <c r="E34" s="4"/>
      <c r="F34" s="75"/>
      <c r="G34" s="4"/>
      <c r="H34" s="4"/>
      <c r="I34" s="87"/>
      <c r="J34" s="4"/>
      <c r="K34" s="4"/>
      <c r="L34" s="70">
        <f t="shared" si="3"/>
        <v>0</v>
      </c>
      <c r="M34" s="84">
        <f t="shared" si="4"/>
        <v>0</v>
      </c>
      <c r="N34" s="70">
        <f t="shared" si="0"/>
        <v>0</v>
      </c>
      <c r="O34" s="72"/>
      <c r="P34" s="70">
        <f t="shared" si="1"/>
        <v>63272239.509999998</v>
      </c>
      <c r="Q34" s="70">
        <f t="shared" si="2"/>
        <v>66889198.649999999</v>
      </c>
      <c r="R34" s="70">
        <f t="shared" si="5"/>
        <v>3616959.14</v>
      </c>
    </row>
    <row r="35" spans="1:18">
      <c r="A35" s="73">
        <v>202209</v>
      </c>
      <c r="B35" s="4"/>
      <c r="C35" s="4"/>
      <c r="D35" s="4"/>
      <c r="E35" s="4"/>
      <c r="F35" s="75"/>
      <c r="G35" s="4"/>
      <c r="H35" s="4"/>
      <c r="I35" s="87"/>
      <c r="J35" s="4"/>
      <c r="K35" s="4"/>
      <c r="L35" s="70">
        <f t="shared" si="3"/>
        <v>0</v>
      </c>
      <c r="M35" s="84">
        <f t="shared" si="4"/>
        <v>0</v>
      </c>
      <c r="N35" s="70">
        <f t="shared" si="0"/>
        <v>0</v>
      </c>
      <c r="O35" s="72"/>
      <c r="P35" s="70">
        <f t="shared" si="1"/>
        <v>63272239.509999998</v>
      </c>
      <c r="Q35" s="70">
        <f t="shared" si="2"/>
        <v>66889198.649999999</v>
      </c>
      <c r="R35" s="70">
        <f t="shared" si="5"/>
        <v>3616959.14</v>
      </c>
    </row>
    <row r="36" spans="1:18">
      <c r="A36" s="73">
        <v>202210</v>
      </c>
      <c r="B36" s="4"/>
      <c r="C36" s="4"/>
      <c r="D36" s="4"/>
      <c r="E36" s="4"/>
      <c r="F36" s="75"/>
      <c r="G36" s="4"/>
      <c r="H36" s="4"/>
      <c r="I36" s="87"/>
      <c r="J36" s="4"/>
      <c r="K36" s="4"/>
      <c r="L36" s="70">
        <f t="shared" si="3"/>
        <v>0</v>
      </c>
      <c r="M36" s="84">
        <f t="shared" si="4"/>
        <v>0</v>
      </c>
      <c r="N36" s="70">
        <f t="shared" si="0"/>
        <v>0</v>
      </c>
      <c r="O36" s="72"/>
      <c r="P36" s="70">
        <f t="shared" si="1"/>
        <v>63272239.509999998</v>
      </c>
      <c r="Q36" s="70">
        <f t="shared" si="2"/>
        <v>66889198.649999999</v>
      </c>
      <c r="R36" s="70">
        <f t="shared" si="5"/>
        <v>3616959.14</v>
      </c>
    </row>
    <row r="37" spans="1:18">
      <c r="A37" s="73">
        <v>202211</v>
      </c>
      <c r="B37" s="77"/>
      <c r="C37" s="4"/>
      <c r="D37" s="4"/>
      <c r="E37" s="4"/>
      <c r="F37" s="75"/>
      <c r="G37" s="4"/>
      <c r="H37" s="4"/>
      <c r="I37" s="87"/>
      <c r="J37" s="4"/>
      <c r="K37" s="4"/>
      <c r="L37" s="70">
        <f t="shared" si="3"/>
        <v>0</v>
      </c>
      <c r="M37" s="84">
        <f t="shared" si="4"/>
        <v>0</v>
      </c>
      <c r="N37" s="70">
        <f t="shared" si="0"/>
        <v>0</v>
      </c>
      <c r="O37" s="72"/>
      <c r="P37" s="70">
        <f t="shared" si="1"/>
        <v>63272239.509999998</v>
      </c>
      <c r="Q37" s="70">
        <f t="shared" si="2"/>
        <v>66889198.649999999</v>
      </c>
      <c r="R37" s="70">
        <f t="shared" si="5"/>
        <v>3616959.14</v>
      </c>
    </row>
    <row r="38" spans="1:18">
      <c r="A38" s="73">
        <v>202212</v>
      </c>
      <c r="B38" s="4"/>
      <c r="C38" s="4"/>
      <c r="D38" s="4"/>
      <c r="E38" s="4"/>
      <c r="F38" s="75"/>
      <c r="G38" s="4"/>
      <c r="H38" s="4"/>
      <c r="I38" s="75"/>
      <c r="J38" s="4"/>
      <c r="K38" s="4"/>
      <c r="L38" s="70">
        <f t="shared" si="3"/>
        <v>0</v>
      </c>
      <c r="M38" s="84">
        <f t="shared" si="4"/>
        <v>0</v>
      </c>
      <c r="N38" s="70">
        <f t="shared" si="0"/>
        <v>0</v>
      </c>
      <c r="O38" s="88"/>
      <c r="P38" s="70">
        <f t="shared" si="1"/>
        <v>63272239.509999998</v>
      </c>
      <c r="Q38" s="70">
        <f t="shared" si="2"/>
        <v>66889198.649999999</v>
      </c>
      <c r="R38" s="70">
        <f t="shared" si="5"/>
        <v>3616959.14</v>
      </c>
    </row>
  </sheetData>
  <phoneticPr fontId="16" type="noConversion"/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ColWidth="9" defaultRowHeight="13.5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进项发票总表（含隐藏项）</vt:lpstr>
      <vt:lpstr>2016年</vt:lpstr>
      <vt:lpstr>2017年</vt:lpstr>
      <vt:lpstr>2018年</vt:lpstr>
      <vt:lpstr>2019年</vt:lpstr>
      <vt:lpstr>2020年</vt:lpstr>
      <vt:lpstr>差异明细表</vt:lpstr>
      <vt:lpstr>会计与认证平台进项比对</vt:lpstr>
      <vt:lpstr>202001之后差异明细表</vt:lpstr>
      <vt:lpstr>2017年固定资产进项明细</vt:lpstr>
      <vt:lpstr>2018年固资进项明细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fengtaichuna</dc:creator>
  <cp:lastModifiedBy>acer</cp:lastModifiedBy>
  <cp:lastPrinted>2020-09-03T02:25:00Z</cp:lastPrinted>
  <dcterms:created xsi:type="dcterms:W3CDTF">2016-05-04T01:28:00Z</dcterms:created>
  <dcterms:modified xsi:type="dcterms:W3CDTF">2021-02-01T09:06:33Z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14</vt:lpwstr>
  </property>
</Properties>
</file>