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tsueduph-my.sharepoint.com/personal/r_camaya00420_student_tsu_edu_ph/Documents/"/>
    </mc:Choice>
  </mc:AlternateContent>
  <xr:revisionPtr revIDLastSave="0" documentId="8_{7C2F643A-6DC5-4FB4-B5B9-8067A79C1AB1}" xr6:coauthVersionLast="47" xr6:coauthVersionMax="47" xr10:uidLastSave="{00000000-0000-0000-0000-000000000000}"/>
  <bookViews>
    <workbookView xWindow="-110" yWindow="-110" windowWidth="19420" windowHeight="11500" firstSheet="6" activeTab="2" xr2:uid="{DBF13140-AF61-45DF-A2D6-5767E982C650}"/>
  </bookViews>
  <sheets>
    <sheet name="Summary" sheetId="11" r:id="rId1"/>
    <sheet name="LIQUEFACTION" sheetId="26" r:id="rId2"/>
    <sheet name="Without Liq" sheetId="27" r:id="rId3"/>
    <sheet name="With Liq" sheetId="25" r:id="rId4"/>
    <sheet name="0m-1.5m" sheetId="1" r:id="rId5"/>
    <sheet name="1.5m-3.0m" sheetId="13" r:id="rId6"/>
    <sheet name="3.0m-4.5m" sheetId="14" r:id="rId7"/>
    <sheet name="4.5m-6.0m" sheetId="15" r:id="rId8"/>
    <sheet name="6.0m-7.5m" sheetId="16" r:id="rId9"/>
    <sheet name="7.5m-9.0m" sheetId="17" r:id="rId10"/>
    <sheet name="9.0m-10.5m" sheetId="18" r:id="rId11"/>
    <sheet name="10.5m-12.0m" sheetId="22" r:id="rId12"/>
    <sheet name="12.0m-13.5m" sheetId="23" r:id="rId13"/>
    <sheet name="13.5m-15.0m" sheetId="2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M13" i="27" l="1"/>
  <c r="CL13" i="27"/>
  <c r="CJ13" i="27"/>
  <c r="CE13" i="27"/>
  <c r="CG13" i="27" s="1"/>
  <c r="CD13" i="27"/>
  <c r="CL12" i="27"/>
  <c r="CJ12" i="27"/>
  <c r="CM12" i="27" s="1"/>
  <c r="CG12" i="27"/>
  <c r="CF12" i="27"/>
  <c r="CH12" i="27" s="1"/>
  <c r="CE12" i="27"/>
  <c r="CD12" i="27"/>
  <c r="CE4" i="27"/>
  <c r="CG4" i="27" s="1"/>
  <c r="CL4" i="27" s="1"/>
  <c r="CM4" i="27" s="1"/>
  <c r="CD4" i="27"/>
  <c r="CE3" i="27"/>
  <c r="CG3" i="27" s="1"/>
  <c r="CL3" i="27" s="1"/>
  <c r="CM3" i="27" s="1"/>
  <c r="CD3" i="27"/>
  <c r="AF11" i="26"/>
  <c r="AE11" i="26"/>
  <c r="AD11" i="26"/>
  <c r="AC11" i="26"/>
  <c r="AG11" i="26" s="1"/>
  <c r="AF10" i="26"/>
  <c r="AE10" i="26"/>
  <c r="AD10" i="26"/>
  <c r="AC10" i="26"/>
  <c r="AG10" i="26" s="1"/>
  <c r="AF9" i="26"/>
  <c r="AE9" i="26"/>
  <c r="AD9" i="26"/>
  <c r="AC9" i="26"/>
  <c r="AG9" i="26" s="1"/>
  <c r="BS5" i="26"/>
  <c r="BO5" i="26"/>
  <c r="BL5" i="26"/>
  <c r="BM5" i="26" s="1"/>
  <c r="BK5" i="26"/>
  <c r="BP5" i="26" s="1"/>
  <c r="BF5" i="26"/>
  <c r="BC5" i="26"/>
  <c r="AZ5" i="26"/>
  <c r="BS4" i="26"/>
  <c r="BL4" i="26"/>
  <c r="BM4" i="26" s="1"/>
  <c r="BK4" i="26"/>
  <c r="BP4" i="26" s="1"/>
  <c r="BF4" i="26"/>
  <c r="BC4" i="26"/>
  <c r="AZ4" i="26"/>
  <c r="BS3" i="26"/>
  <c r="BP3" i="26"/>
  <c r="BL3" i="26"/>
  <c r="BM3" i="26" s="1"/>
  <c r="BK3" i="26"/>
  <c r="BF3" i="26"/>
  <c r="BC3" i="26"/>
  <c r="AZ3" i="26"/>
  <c r="AY3" i="26"/>
  <c r="AY4" i="26" s="1"/>
  <c r="B19" i="25"/>
  <c r="B15" i="25"/>
  <c r="B25" i="25"/>
  <c r="B31" i="25"/>
  <c r="B32" i="25" s="1"/>
  <c r="B9" i="25"/>
  <c r="B28" i="25"/>
  <c r="B29" i="25" s="1"/>
  <c r="D36" i="25"/>
  <c r="C36" i="25"/>
  <c r="D35" i="25"/>
  <c r="C35" i="25"/>
  <c r="D34" i="25"/>
  <c r="C34" i="25"/>
  <c r="B6" i="25"/>
  <c r="B36" i="25"/>
  <c r="B35" i="25"/>
  <c r="B34" i="25"/>
  <c r="AI3" i="11"/>
  <c r="B13" i="25"/>
  <c r="B14" i="25" s="1"/>
  <c r="B22" i="25" s="1"/>
  <c r="B12" i="25"/>
  <c r="B30" i="25" s="1"/>
  <c r="B11" i="25"/>
  <c r="CE3" i="11"/>
  <c r="CF3" i="11" s="1"/>
  <c r="CJ13" i="11"/>
  <c r="CH4" i="11"/>
  <c r="CG4" i="11"/>
  <c r="CL4" i="11" s="1"/>
  <c r="CM4" i="11" s="1"/>
  <c r="CF4" i="11"/>
  <c r="CE4" i="11"/>
  <c r="CD4" i="11"/>
  <c r="CD13" i="11"/>
  <c r="CE13" i="11"/>
  <c r="CG13" i="11" s="1"/>
  <c r="CE12" i="11"/>
  <c r="CJ12" i="11"/>
  <c r="CD12" i="11"/>
  <c r="CD3" i="11"/>
  <c r="AR5" i="11"/>
  <c r="AS5" i="11" s="1"/>
  <c r="AY4" i="11"/>
  <c r="AY5" i="11"/>
  <c r="AY3" i="11"/>
  <c r="AF4" i="11"/>
  <c r="L11" i="11"/>
  <c r="K11" i="11"/>
  <c r="J11" i="11"/>
  <c r="I11" i="11"/>
  <c r="K9" i="11"/>
  <c r="AL4" i="11"/>
  <c r="AL5" i="11"/>
  <c r="AQ4" i="11"/>
  <c r="AV4" i="11" s="1"/>
  <c r="AQ5" i="11"/>
  <c r="AV5" i="11" s="1"/>
  <c r="AQ3" i="11"/>
  <c r="AV3" i="11" s="1"/>
  <c r="AU5" i="11"/>
  <c r="AR4" i="11"/>
  <c r="AS4" i="11" s="1"/>
  <c r="AR3" i="11"/>
  <c r="AS3" i="11" s="1"/>
  <c r="AL3" i="11"/>
  <c r="AI4" i="11"/>
  <c r="AI5" i="11"/>
  <c r="AF5" i="11"/>
  <c r="AF3" i="11"/>
  <c r="AE3" i="11"/>
  <c r="AE4" i="11" s="1"/>
  <c r="L9" i="11"/>
  <c r="L10" i="11"/>
  <c r="K10" i="11"/>
  <c r="I9" i="11"/>
  <c r="I10" i="11"/>
  <c r="J10" i="11"/>
  <c r="J9" i="11"/>
  <c r="CF4" i="27" l="1"/>
  <c r="CH4" i="27" s="1"/>
  <c r="CF13" i="27"/>
  <c r="CH13" i="27" s="1"/>
  <c r="CF3" i="27"/>
  <c r="CH3" i="27" s="1"/>
  <c r="AY5" i="26"/>
  <c r="BA4" i="26"/>
  <c r="BN4" i="26" s="1"/>
  <c r="BN3" i="26"/>
  <c r="BA3" i="26"/>
  <c r="BD3" i="26"/>
  <c r="B33" i="25"/>
  <c r="B17" i="25"/>
  <c r="B16" i="25"/>
  <c r="B20" i="25"/>
  <c r="CL13" i="11"/>
  <c r="CM13" i="11" s="1"/>
  <c r="CF13" i="11"/>
  <c r="CH13" i="11" s="1"/>
  <c r="CF12" i="11"/>
  <c r="CL12" i="11"/>
  <c r="CM12" i="11" s="1"/>
  <c r="CG12" i="11"/>
  <c r="CG3" i="11"/>
  <c r="M11" i="11"/>
  <c r="AG3" i="11"/>
  <c r="AJ3" i="11" s="1"/>
  <c r="M10" i="11"/>
  <c r="M9" i="11"/>
  <c r="BD4" i="26" l="1"/>
  <c r="BA5" i="26"/>
  <c r="BO3" i="26"/>
  <c r="BQ3" i="26" s="1"/>
  <c r="B23" i="25"/>
  <c r="B27" i="25"/>
  <c r="B26" i="25"/>
  <c r="CH12" i="11"/>
  <c r="CL3" i="11"/>
  <c r="CM3" i="11" s="1"/>
  <c r="CH3" i="11"/>
  <c r="AT3" i="11"/>
  <c r="AE5" i="11"/>
  <c r="AG5" i="11" s="1"/>
  <c r="AG4" i="11"/>
  <c r="AJ4" i="11" s="1"/>
  <c r="BT3" i="26" l="1"/>
  <c r="BU3" i="26" s="1"/>
  <c r="BV3" i="26" s="1"/>
  <c r="BR3" i="26"/>
  <c r="BO4" i="26"/>
  <c r="BQ4" i="26" s="1"/>
  <c r="BN5" i="26"/>
  <c r="BD5" i="26"/>
  <c r="AT4" i="11"/>
  <c r="AU3" i="11"/>
  <c r="AW3" i="11" s="1"/>
  <c r="AT5" i="11"/>
  <c r="AU4" i="11"/>
  <c r="AJ5" i="11"/>
  <c r="BQ5" i="26" l="1"/>
  <c r="BT4" i="26"/>
  <c r="BU4" i="26" s="1"/>
  <c r="BV4" i="26" s="1"/>
  <c r="BR4" i="26"/>
  <c r="AX3" i="11"/>
  <c r="AZ3" i="11"/>
  <c r="BA3" i="11" s="1"/>
  <c r="BB3" i="11" s="1"/>
  <c r="AW5" i="11"/>
  <c r="AW4" i="11"/>
  <c r="BT5" i="26" l="1"/>
  <c r="BU5" i="26" s="1"/>
  <c r="BV5" i="26" s="1"/>
  <c r="BR5" i="26"/>
  <c r="AX4" i="11"/>
  <c r="AZ4" i="11"/>
  <c r="BA4" i="11" s="1"/>
  <c r="BB4" i="11" s="1"/>
  <c r="AX5" i="11"/>
  <c r="AZ5" i="11"/>
  <c r="BA5" i="11" s="1"/>
  <c r="BB5" i="11" s="1"/>
</calcChain>
</file>

<file path=xl/sharedStrings.xml><?xml version="1.0" encoding="utf-8"?>
<sst xmlns="http://schemas.openxmlformats.org/spreadsheetml/2006/main" count="7673" uniqueCount="529">
  <si>
    <t>Cyclic Strength Ratio (CSR)</t>
  </si>
  <si>
    <t>The user provides this value</t>
  </si>
  <si>
    <t>SOIL BEARING CAPACITY BASED ON SPT-N VALUE (KPA) - Bowles (1988)</t>
  </si>
  <si>
    <t>SETTLEMENT BASED ON SPT-N VALUE - 25mm  - Bowles(1988)</t>
  </si>
  <si>
    <t>Sample</t>
  </si>
  <si>
    <t>Depth (z)</t>
  </si>
  <si>
    <t>Thickness(h)</t>
  </si>
  <si>
    <t>GWL</t>
  </si>
  <si>
    <t>Unit Weight (γ)</t>
  </si>
  <si>
    <t>Total Stress (𝜎)</t>
  </si>
  <si>
    <t>Porepressure (𝑢)</t>
  </si>
  <si>
    <t>Effective Stress (𝜎′)</t>
  </si>
  <si>
    <t>Peak Ground Acceleration (a/g)</t>
  </si>
  <si>
    <t>Stress Reduction Coefficient (rd)</t>
  </si>
  <si>
    <t>CSR</t>
  </si>
  <si>
    <t>Magnitude (Mw)</t>
  </si>
  <si>
    <t>MSF/km</t>
  </si>
  <si>
    <t>Fines Content</t>
  </si>
  <si>
    <t>USCS</t>
  </si>
  <si>
    <t>USCS Symbol</t>
  </si>
  <si>
    <t>N1(60)</t>
  </si>
  <si>
    <t>(N1)60cs</t>
  </si>
  <si>
    <t>Relative Density (Dr) %</t>
  </si>
  <si>
    <t>f</t>
  </si>
  <si>
    <t>k𝜎</t>
  </si>
  <si>
    <t>ka</t>
  </si>
  <si>
    <t>CRR(7.5)</t>
  </si>
  <si>
    <t>FS</t>
  </si>
  <si>
    <t>REMARK</t>
  </si>
  <si>
    <t>Weighing Factor (wi)</t>
  </si>
  <si>
    <t>Severity Factor (Fi)</t>
  </si>
  <si>
    <t>LPI</t>
  </si>
  <si>
    <t>Remarks</t>
  </si>
  <si>
    <t>Depth</t>
  </si>
  <si>
    <t>(N1)60</t>
  </si>
  <si>
    <t>Width (B)</t>
  </si>
  <si>
    <t>Depth (D)</t>
  </si>
  <si>
    <t>Depth Factor (Kd)</t>
  </si>
  <si>
    <t>N-Value(ave)</t>
  </si>
  <si>
    <t>Qu (KPa)</t>
  </si>
  <si>
    <t>Qa (KPa)</t>
  </si>
  <si>
    <t>Si</t>
  </si>
  <si>
    <t>Q-actual load (KPa)</t>
  </si>
  <si>
    <t>Settlement (mm)</t>
  </si>
  <si>
    <t>Silty Sand</t>
  </si>
  <si>
    <t>SM</t>
  </si>
  <si>
    <t>DPWH BSDS (2013)</t>
  </si>
  <si>
    <t>NOTE: For soil layers with (𝑁1)60𝑐𝑠≥30, 
the Cyclic Resistance Ratio (CRR) is capped at a maximum value of 0.60. 
This limitation is applied because very dense sand is generally 
considered non-liquefiable under typical design earthquake conditions, in accordance with Idriss and Boulanger (2010) and NCEER guidelines.</t>
  </si>
  <si>
    <t>NOTE: "The Liquefaction Potential Index (LPI) was determined following the method proposed by Iwasaki et al. (1978, 1982) 
and further developed for layer summation by Luna and Frost (1998)."</t>
  </si>
  <si>
    <t>D50 (mm)</t>
  </si>
  <si>
    <t>D10 (mm)</t>
  </si>
  <si>
    <t xml:space="preserve"> Depth (m)</t>
  </si>
  <si>
    <t>Plasticity (%)</t>
  </si>
  <si>
    <t>Ground Water Level (m)</t>
  </si>
  <si>
    <t>Fines Content (%)</t>
  </si>
  <si>
    <t>D50</t>
  </si>
  <si>
    <t>D10</t>
  </si>
  <si>
    <t>Soil Layer is below water table and Soil Layer Depth &lt; 20m</t>
  </si>
  <si>
    <t>Soil Layer Plasticity</t>
  </si>
  <si>
    <t>Assessment</t>
  </si>
  <si>
    <t>-</t>
  </si>
  <si>
    <t>SOIL BEARING CAPACITY BASED ON SPT-N VALUE (KPA) - Meyerhof (1974)</t>
  </si>
  <si>
    <t>SETTLEMENT BASED ON SPT-N VALUE - Meyerhof(1974)</t>
  </si>
  <si>
    <t>Pre-Liquefaction Soil Bearing Capacity</t>
  </si>
  <si>
    <t>NO LIQUEFACTION</t>
  </si>
  <si>
    <t>Total Vertical Overburden Stress (𝜎)</t>
  </si>
  <si>
    <t>Effective Vertical Overburden Stress (𝜎′)</t>
  </si>
  <si>
    <t>FORMULA IS IN ENGLISH UNIT</t>
  </si>
  <si>
    <t>Magnitude Correction Factor</t>
  </si>
  <si>
    <t>According to the study by Fahad, Shakir, and Ali (2022), 
the Meyerhof (1974) method is the most accurate for predicting ultimate bearing capacity 
as it achieved the best convergence with actual field results by utilizing the correct influence zone depth.</t>
  </si>
  <si>
    <t>Overburden Correction Factor</t>
  </si>
  <si>
    <t>Sloping Ground Correction Factor</t>
  </si>
  <si>
    <t>Liquefaction Potential Index</t>
  </si>
  <si>
    <t>Foundation Width (B)</t>
  </si>
  <si>
    <t>Foundation Length (L)</t>
  </si>
  <si>
    <t>Embedment Depth (Df)</t>
  </si>
  <si>
    <t>Buoyant Unit Weight of Soil (γ′)</t>
  </si>
  <si>
    <t>Initial Soil Friction Angle (ϕ′)</t>
  </si>
  <si>
    <t>Thickness of Liquefiable Layer (Z liq)</t>
  </si>
  <si>
    <t>Modified SPT Number (N1)60</t>
  </si>
  <si>
    <t>Fine Content (FC)</t>
  </si>
  <si>
    <r>
      <rPr>
        <i/>
        <sz val="11"/>
        <color theme="1"/>
        <rFont val="Google Sans Text"/>
      </rPr>
      <t xml:space="preserve">Actual Building Contact Pressure </t>
    </r>
    <r>
      <rPr>
        <i/>
        <sz val="11"/>
        <color theme="1"/>
        <rFont val="KaTeX_Math"/>
      </rPr>
      <t>q</t>
    </r>
    <r>
      <rPr>
        <i/>
        <sz val="7.7"/>
        <color rgb="FF303030"/>
        <rFont val="KaTeX_Math"/>
      </rPr>
      <t>build</t>
    </r>
    <r>
      <rPr>
        <sz val="1"/>
        <color rgb="FF303030"/>
        <rFont val="Times New Roman"/>
        <family val="1"/>
      </rPr>
      <t>​</t>
    </r>
  </si>
  <si>
    <t>PRE-CALCULATIONS (Intermediate Values)</t>
  </si>
  <si>
    <r>
      <t>Aspect Factor (</t>
    </r>
    <r>
      <rPr>
        <i/>
        <sz val="13.3"/>
        <color rgb="FF303030"/>
        <rFont val="KaTeX_Math"/>
      </rPr>
      <t>α</t>
    </r>
    <r>
      <rPr>
        <sz val="8"/>
        <color rgb="FF303030"/>
        <rFont val="Google Sans Text"/>
      </rPr>
      <t>)</t>
    </r>
  </si>
  <si>
    <r>
      <t>Overburden (</t>
    </r>
    <r>
      <rPr>
        <i/>
        <sz val="13.3"/>
        <color rgb="FF303030"/>
        <rFont val="KaTeX_Math"/>
      </rPr>
      <t>q</t>
    </r>
    <r>
      <rPr>
        <sz val="13.3"/>
        <color rgb="FF303030"/>
        <rFont val="Times New Roman"/>
        <family val="1"/>
      </rPr>
      <t>ˉ</t>
    </r>
    <r>
      <rPr>
        <sz val="1"/>
        <color rgb="FF303030"/>
        <rFont val="Times New Roman"/>
        <family val="1"/>
      </rPr>
      <t>​</t>
    </r>
    <r>
      <rPr>
        <sz val="8"/>
        <color rgb="FF303030"/>
        <rFont val="Google Sans Text"/>
      </rPr>
      <t>)</t>
    </r>
  </si>
  <si>
    <r>
      <t>Δ</t>
    </r>
    <r>
      <rPr>
        <i/>
        <sz val="11"/>
        <color theme="1"/>
        <rFont val="KaTeX_Math"/>
      </rPr>
      <t>N</t>
    </r>
    <r>
      <rPr>
        <sz val="7.7"/>
        <color rgb="FF303030"/>
        <rFont val="Times New Roman"/>
        <family val="1"/>
      </rPr>
      <t>1</t>
    </r>
    <r>
      <rPr>
        <sz val="1"/>
        <color rgb="FF303030"/>
        <rFont val="Times New Roman"/>
        <family val="1"/>
      </rPr>
      <t>​</t>
    </r>
  </si>
  <si>
    <r>
      <t>(</t>
    </r>
    <r>
      <rPr>
        <i/>
        <sz val="11"/>
        <color theme="1"/>
        <rFont val="KaTeX_Math"/>
      </rPr>
      <t>N</t>
    </r>
    <r>
      <rPr>
        <sz val="7.7"/>
        <color theme="1"/>
        <rFont val="Aptos Narrow"/>
        <family val="2"/>
        <scheme val="minor"/>
      </rPr>
      <t>1</t>
    </r>
    <r>
      <rPr>
        <sz val="1"/>
        <color theme="1"/>
        <rFont val="Aptos Narrow"/>
        <family val="2"/>
        <scheme val="minor"/>
      </rPr>
      <t>​</t>
    </r>
    <r>
      <rPr>
        <sz val="11"/>
        <color theme="1"/>
        <rFont val="Aptos Narrow"/>
        <family val="2"/>
        <scheme val="minor"/>
      </rPr>
      <t>)</t>
    </r>
    <r>
      <rPr>
        <sz val="7.7"/>
        <color rgb="FF303030"/>
        <rFont val="Times New Roman"/>
        <family val="1"/>
      </rPr>
      <t>60,</t>
    </r>
    <r>
      <rPr>
        <i/>
        <sz val="7.7"/>
        <color rgb="FF303030"/>
        <rFont val="KaTeX_Math"/>
      </rPr>
      <t>cs</t>
    </r>
    <r>
      <rPr>
        <sz val="1"/>
        <color rgb="FF303030"/>
        <rFont val="Times New Roman"/>
        <family val="1"/>
      </rPr>
      <t>​</t>
    </r>
  </si>
  <si>
    <r>
      <t>S</t>
    </r>
    <r>
      <rPr>
        <i/>
        <sz val="7.7"/>
        <color theme="1"/>
        <rFont val="KaTeX_Math"/>
      </rPr>
      <t>r</t>
    </r>
    <r>
      <rPr>
        <sz val="1"/>
        <color theme="1"/>
        <rFont val="Aptos Narrow"/>
        <family val="2"/>
        <scheme val="minor"/>
      </rPr>
      <t>​</t>
    </r>
    <r>
      <rPr>
        <sz val="11"/>
        <color theme="1"/>
        <rFont val="Aptos Narrow"/>
        <family val="2"/>
        <scheme val="minor"/>
      </rPr>
      <t>/</t>
    </r>
    <r>
      <rPr>
        <i/>
        <sz val="11"/>
        <color theme="1"/>
        <rFont val="KaTeX_Math"/>
      </rPr>
      <t>σ</t>
    </r>
    <r>
      <rPr>
        <i/>
        <sz val="7.7"/>
        <color rgb="FF303030"/>
        <rFont val="KaTeX_Math"/>
      </rPr>
      <t>v</t>
    </r>
    <r>
      <rPr>
        <sz val="7.7"/>
        <color rgb="FF303030"/>
        <rFont val="Times New Roman"/>
        <family val="1"/>
      </rPr>
      <t>0′</t>
    </r>
    <r>
      <rPr>
        <sz val="1"/>
        <color rgb="FF303030"/>
        <rFont val="Times New Roman"/>
        <family val="1"/>
      </rPr>
      <t>​</t>
    </r>
  </si>
  <si>
    <r>
      <t>S</t>
    </r>
    <r>
      <rPr>
        <i/>
        <sz val="7.7"/>
        <color rgb="FF303030"/>
        <rFont val="KaTeX_Math"/>
      </rPr>
      <t>r</t>
    </r>
    <r>
      <rPr>
        <sz val="7.7"/>
        <color rgb="FF303030"/>
        <rFont val="Times New Roman"/>
        <family val="1"/>
      </rPr>
      <t>,</t>
    </r>
    <r>
      <rPr>
        <i/>
        <sz val="7.7"/>
        <color rgb="FF303030"/>
        <rFont val="KaTeX_Math"/>
      </rPr>
      <t>base</t>
    </r>
    <r>
      <rPr>
        <sz val="1"/>
        <color rgb="FF303030"/>
        <rFont val="Times New Roman"/>
        <family val="1"/>
      </rPr>
      <t>​</t>
    </r>
  </si>
  <si>
    <r>
      <t>S</t>
    </r>
    <r>
      <rPr>
        <i/>
        <sz val="7.7"/>
        <color rgb="FF303030"/>
        <rFont val="KaTeX_Math"/>
      </rPr>
      <t>r</t>
    </r>
    <r>
      <rPr>
        <sz val="7.7"/>
        <color rgb="FF303030"/>
        <rFont val="Times New Roman"/>
        <family val="1"/>
      </rPr>
      <t>,</t>
    </r>
    <r>
      <rPr>
        <i/>
        <sz val="7.7"/>
        <color rgb="FF303030"/>
        <rFont val="KaTeX_Math"/>
      </rPr>
      <t>avg</t>
    </r>
    <r>
      <rPr>
        <sz val="1"/>
        <color rgb="FF303030"/>
        <rFont val="Times New Roman"/>
        <family val="1"/>
      </rPr>
      <t>​</t>
    </r>
  </si>
  <si>
    <r>
      <t>Lateral Failure Calculation (</t>
    </r>
    <r>
      <rPr>
        <i/>
        <sz val="13.3"/>
        <color rgb="FF303030"/>
        <rFont val="KaTeX_Math"/>
      </rPr>
      <t>q</t>
    </r>
    <r>
      <rPr>
        <i/>
        <sz val="7.7"/>
        <color rgb="FF303030"/>
        <rFont val="KaTeX_Math"/>
      </rPr>
      <t>u</t>
    </r>
    <r>
      <rPr>
        <sz val="7.7"/>
        <color rgb="FF303030"/>
        <rFont val="Times New Roman"/>
        <family val="1"/>
      </rPr>
      <t>1</t>
    </r>
    <r>
      <rPr>
        <sz val="1"/>
        <color rgb="FF303030"/>
        <rFont val="Times New Roman"/>
        <family val="1"/>
      </rPr>
      <t>​</t>
    </r>
    <r>
      <rPr>
        <b/>
        <sz val="8"/>
        <color rgb="FF303030"/>
        <rFont val="Google Sans Text"/>
      </rPr>
      <t>):</t>
    </r>
  </si>
  <si>
    <r>
      <t>Degradation Factor (</t>
    </r>
    <r>
      <rPr>
        <sz val="13.3"/>
        <color rgb="FF303030"/>
        <rFont val="Times New Roman"/>
        <family val="1"/>
      </rPr>
      <t>1−</t>
    </r>
    <r>
      <rPr>
        <i/>
        <sz val="13.3"/>
        <color rgb="FF303030"/>
        <rFont val="KaTeX_Math"/>
      </rPr>
      <t>r</t>
    </r>
    <r>
      <rPr>
        <i/>
        <sz val="7.7"/>
        <color rgb="FF303030"/>
        <rFont val="KaTeX_Math"/>
      </rPr>
      <t>u</t>
    </r>
    <r>
      <rPr>
        <sz val="1"/>
        <color rgb="FF303030"/>
        <rFont val="Times New Roman"/>
        <family val="1"/>
      </rPr>
      <t>​</t>
    </r>
    <r>
      <rPr>
        <b/>
        <sz val="8"/>
        <color rgb="FF303030"/>
        <rFont val="Google Sans Text"/>
      </rPr>
      <t>)</t>
    </r>
  </si>
  <si>
    <r>
      <t>Lateral Bearing Capacity (</t>
    </r>
    <r>
      <rPr>
        <i/>
        <sz val="13.3"/>
        <color rgb="FF303030"/>
        <rFont val="KaTeX_Math"/>
      </rPr>
      <t>q</t>
    </r>
    <r>
      <rPr>
        <i/>
        <sz val="7.7"/>
        <color rgb="FF303030"/>
        <rFont val="KaTeX_Math"/>
      </rPr>
      <t>u</t>
    </r>
    <r>
      <rPr>
        <sz val="7.7"/>
        <color rgb="FF303030"/>
        <rFont val="Times New Roman"/>
        <family val="1"/>
      </rPr>
      <t>1</t>
    </r>
    <r>
      <rPr>
        <sz val="1"/>
        <color rgb="FF303030"/>
        <rFont val="Times New Roman"/>
        <family val="1"/>
      </rPr>
      <t>​</t>
    </r>
    <r>
      <rPr>
        <b/>
        <sz val="8"/>
        <color rgb="FF303030"/>
        <rFont val="Google Sans Text"/>
      </rPr>
      <t>)</t>
    </r>
  </si>
  <si>
    <t>`</t>
  </si>
  <si>
    <r>
      <t>Punching Failure Calculation (</t>
    </r>
    <r>
      <rPr>
        <i/>
        <sz val="13.3"/>
        <color rgb="FF303030"/>
        <rFont val="KaTeX_Math"/>
      </rPr>
      <t>q</t>
    </r>
    <r>
      <rPr>
        <i/>
        <sz val="7.7"/>
        <color rgb="FF303030"/>
        <rFont val="KaTeX_Math"/>
      </rPr>
      <t>u</t>
    </r>
    <r>
      <rPr>
        <sz val="7.7"/>
        <color rgb="FF303030"/>
        <rFont val="Times New Roman"/>
        <family val="1"/>
      </rPr>
      <t>2</t>
    </r>
    <r>
      <rPr>
        <sz val="1"/>
        <color rgb="FF303030"/>
        <rFont val="Times New Roman"/>
        <family val="1"/>
      </rPr>
      <t>​</t>
    </r>
    <r>
      <rPr>
        <b/>
        <sz val="8"/>
        <color rgb="FF303030"/>
        <rFont val="Google Sans Text"/>
      </rPr>
      <t>):</t>
    </r>
  </si>
  <si>
    <t>B22 (Punching Degradation Factor)</t>
  </si>
  <si>
    <r>
      <t xml:space="preserve">B23 (Punching Bearing Capacity </t>
    </r>
    <r>
      <rPr>
        <i/>
        <sz val="13.3"/>
        <color rgb="FF303030"/>
        <rFont val="KaTeX_Math"/>
      </rPr>
      <t>q</t>
    </r>
    <r>
      <rPr>
        <i/>
        <sz val="7.7"/>
        <color rgb="FF303030"/>
        <rFont val="KaTeX_Math"/>
      </rPr>
      <t>u</t>
    </r>
    <r>
      <rPr>
        <sz val="7.7"/>
        <color rgb="FF303030"/>
        <rFont val="Times New Roman"/>
        <family val="1"/>
      </rPr>
      <t>2</t>
    </r>
    <r>
      <rPr>
        <sz val="1"/>
        <color rgb="FF303030"/>
        <rFont val="Times New Roman"/>
        <family val="1"/>
      </rPr>
      <t>​</t>
    </r>
    <r>
      <rPr>
        <b/>
        <sz val="8"/>
        <color rgb="FF303030"/>
        <rFont val="Google Sans Text"/>
      </rPr>
      <t>)</t>
    </r>
  </si>
  <si>
    <t>FINAL RESULTS AND INTERPRETATION</t>
  </si>
  <si>
    <r>
      <t>FINAL LIQUEFIED CAPACITY (</t>
    </r>
    <r>
      <rPr>
        <i/>
        <sz val="13.3"/>
        <color rgb="FF303030"/>
        <rFont val="KaTeX_Math"/>
      </rPr>
      <t>q</t>
    </r>
    <r>
      <rPr>
        <i/>
        <sz val="7.7"/>
        <color rgb="FF303030"/>
        <rFont val="KaTeX_Math"/>
      </rPr>
      <t>u</t>
    </r>
    <r>
      <rPr>
        <sz val="1"/>
        <color rgb="FF303030"/>
        <rFont val="Times New Roman"/>
        <family val="1"/>
      </rPr>
      <t>​</t>
    </r>
    <r>
      <rPr>
        <b/>
        <sz val="8"/>
        <color rgb="FF303030"/>
        <rFont val="Google Sans Text"/>
      </rPr>
      <t>)</t>
    </r>
  </si>
  <si>
    <t>STRENGTH STATUS</t>
  </si>
  <si>
    <t>CAPACITY REDUCTION</t>
  </si>
  <si>
    <r>
      <t>N</t>
    </r>
    <r>
      <rPr>
        <i/>
        <sz val="7.7"/>
        <color rgb="FF303030"/>
        <rFont val="KaTeX_Math"/>
      </rPr>
      <t>q</t>
    </r>
    <r>
      <rPr>
        <sz val="1"/>
        <color rgb="FF303030"/>
        <rFont val="Times New Roman"/>
        <family val="1"/>
      </rPr>
      <t>​</t>
    </r>
    <r>
      <rPr>
        <b/>
        <sz val="8"/>
        <color rgb="FF303030"/>
        <rFont val="Google Sans Text"/>
      </rPr>
      <t xml:space="preserve"> Factor)</t>
    </r>
  </si>
  <si>
    <r>
      <t>N</t>
    </r>
    <r>
      <rPr>
        <i/>
        <sz val="7.7"/>
        <color rgb="FF303030"/>
        <rFont val="KaTeX_Math"/>
      </rPr>
      <t>γ</t>
    </r>
    <r>
      <rPr>
        <sz val="1"/>
        <color rgb="FF303030"/>
        <rFont val="Times New Roman"/>
        <family val="1"/>
      </rPr>
      <t>​</t>
    </r>
    <r>
      <rPr>
        <b/>
        <sz val="8"/>
        <color rgb="FF303030"/>
        <rFont val="Google Sans Text"/>
      </rPr>
      <t xml:space="preserve"> Factor</t>
    </r>
  </si>
  <si>
    <r>
      <t>q</t>
    </r>
    <r>
      <rPr>
        <i/>
        <sz val="7.7"/>
        <color rgb="FF303030"/>
        <rFont val="KaTeX_Math"/>
      </rPr>
      <t>static</t>
    </r>
    <r>
      <rPr>
        <sz val="1"/>
        <color rgb="FF303030"/>
        <rFont val="Times New Roman"/>
        <family val="1"/>
      </rPr>
      <t>​</t>
    </r>
    <r>
      <rPr>
        <b/>
        <sz val="8"/>
        <color rgb="FF303030"/>
        <rFont val="Google Sans Text"/>
      </rPr>
      <t xml:space="preserve"> - Orignal Strength</t>
    </r>
  </si>
  <si>
    <r>
      <t>Post-Liquefaction Bearing Capacity (</t>
    </r>
    <r>
      <rPr>
        <i/>
        <sz val="13.3"/>
        <color rgb="FF303030"/>
        <rFont val="KaTeX_Math"/>
      </rPr>
      <t>q</t>
    </r>
    <r>
      <rPr>
        <i/>
        <sz val="7.7"/>
        <color rgb="FF303030"/>
        <rFont val="KaTeX_Math"/>
      </rPr>
      <t>u</t>
    </r>
    <r>
      <rPr>
        <sz val="1"/>
        <color rgb="FF303030"/>
        <rFont val="Times New Roman"/>
        <family val="1"/>
      </rPr>
      <t>​</t>
    </r>
    <r>
      <rPr>
        <b/>
        <sz val="8"/>
        <color rgb="FF303030"/>
        <rFont val="Google Sans Text"/>
      </rPr>
      <t>)</t>
    </r>
  </si>
  <si>
    <r>
      <t>Post-Liquefaction Total Settlement (</t>
    </r>
    <r>
      <rPr>
        <i/>
        <sz val="13.3"/>
        <color rgb="FF303030"/>
        <rFont val="KaTeX_Math"/>
      </rPr>
      <t>S</t>
    </r>
    <r>
      <rPr>
        <b/>
        <sz val="8"/>
        <color rgb="FF303030"/>
        <rFont val="Google Sans Text"/>
      </rPr>
      <t>)</t>
    </r>
  </si>
  <si>
    <t>SERVICEABLITY STATUS</t>
  </si>
  <si>
    <t>Thickness</t>
  </si>
  <si>
    <t>Status</t>
  </si>
  <si>
    <t>LIQUEFACTION</t>
  </si>
  <si>
    <t>Municipality</t>
  </si>
  <si>
    <t>Borehole ID</t>
  </si>
  <si>
    <t>Sample No.</t>
  </si>
  <si>
    <t>Latitude</t>
  </si>
  <si>
    <t>Longitude</t>
  </si>
  <si>
    <t>Elevation</t>
  </si>
  <si>
    <t>Soil/Rock Description</t>
  </si>
  <si>
    <t>Fault Distance (km)</t>
  </si>
  <si>
    <t>Ground Water Table</t>
  </si>
  <si>
    <t>SPT N-Value</t>
  </si>
  <si>
    <t>Plasticity Index (PI)</t>
  </si>
  <si>
    <t>Natural Water Content (ω)</t>
  </si>
  <si>
    <t>Mean Particle Size (D50) (mm)</t>
  </si>
  <si>
    <t>Groundwater Level (m)</t>
  </si>
  <si>
    <t>Foundation Depth (D)</t>
  </si>
  <si>
    <t>Internal Friction Angle</t>
  </si>
  <si>
    <t>Length-to-width ratio (L/B)</t>
  </si>
  <si>
    <t>Corrected SPT-N Value (N1(60))</t>
  </si>
  <si>
    <t xml:space="preserve">Effective Overburden Presssure </t>
  </si>
  <si>
    <t>Total Overburden Pressure</t>
  </si>
  <si>
    <t>Relative Density</t>
  </si>
  <si>
    <t>Peak Ground Acceleration</t>
  </si>
  <si>
    <t>Cyclic Stress Ratio (CSR)</t>
  </si>
  <si>
    <t>Elastic Modulus (Es) (MN/</t>
  </si>
  <si>
    <t>Anao</t>
  </si>
  <si>
    <t>BH-1</t>
  </si>
  <si>
    <t>SS-1</t>
  </si>
  <si>
    <t>15.715506°</t>
  </si>
  <si>
    <t>120.623904°</t>
  </si>
  <si>
    <t>0.4g (RP: 500-yr; STIFF Soil)</t>
  </si>
  <si>
    <t>3000 to 5000</t>
  </si>
  <si>
    <t>BH-2</t>
  </si>
  <si>
    <t>15.759126°</t>
  </si>
  <si>
    <t>120.600236°</t>
  </si>
  <si>
    <t>Silty Clay</t>
  </si>
  <si>
    <t>CH</t>
  </si>
  <si>
    <t>0.3g (RP: 500-yr; STIFF Soil)</t>
  </si>
  <si>
    <t>BH-3</t>
  </si>
  <si>
    <t>15.759537°</t>
  </si>
  <si>
    <t>120.600182°</t>
  </si>
  <si>
    <t>Bamban</t>
  </si>
  <si>
    <t>BH-4</t>
  </si>
  <si>
    <t>15.27346°</t>
  </si>
  <si>
    <t>120.56187°</t>
  </si>
  <si>
    <t>Fat Clay with Sand</t>
  </si>
  <si>
    <t>17.1-19.2</t>
  </si>
  <si>
    <t>31-40</t>
  </si>
  <si>
    <t>0.4g</t>
  </si>
  <si>
    <t>Camiling</t>
  </si>
  <si>
    <t>BH-5</t>
  </si>
  <si>
    <t>15.686632°</t>
  </si>
  <si>
    <t>120.412972°</t>
  </si>
  <si>
    <t>Clayey Silt</t>
  </si>
  <si>
    <t>MH</t>
  </si>
  <si>
    <t>BH-6</t>
  </si>
  <si>
    <t>15.686638°</t>
  </si>
  <si>
    <t>120.413130°</t>
  </si>
  <si>
    <t>BH-7</t>
  </si>
  <si>
    <t>15.686652°</t>
  </si>
  <si>
    <t>120.412968°</t>
  </si>
  <si>
    <t>Brown, Clayey Silt of medium plasticity</t>
  </si>
  <si>
    <t>########</t>
  </si>
  <si>
    <t>BH-8</t>
  </si>
  <si>
    <t>15.686296°</t>
  </si>
  <si>
    <t>120.412971°</t>
  </si>
  <si>
    <t>BH-9</t>
  </si>
  <si>
    <t>15.732336°</t>
  </si>
  <si>
    <t>120.434617°</t>
  </si>
  <si>
    <t>0.2g (RP:500-yr; ROCK SITE)</t>
  </si>
  <si>
    <t>BH-10</t>
  </si>
  <si>
    <t>15.743831°</t>
  </si>
  <si>
    <t>120.443005°</t>
  </si>
  <si>
    <t>Sandy Silt</t>
  </si>
  <si>
    <t>ML</t>
  </si>
  <si>
    <t>Not Encountered</t>
  </si>
  <si>
    <t>N.E.</t>
  </si>
  <si>
    <t>0.3g (RP:500-yr; STIFF SOIL) (ROCK SITE)</t>
  </si>
  <si>
    <t>BH-11</t>
  </si>
  <si>
    <t>15.743915°</t>
  </si>
  <si>
    <t>120.443051°</t>
  </si>
  <si>
    <t>BH-12</t>
  </si>
  <si>
    <t>15.656521°</t>
  </si>
  <si>
    <t>120.400915°</t>
  </si>
  <si>
    <t>BH-13</t>
  </si>
  <si>
    <t>15.645886°</t>
  </si>
  <si>
    <t>120.388381°</t>
  </si>
  <si>
    <t>Gray, Clayey Sand</t>
  </si>
  <si>
    <t>SC</t>
  </si>
  <si>
    <t>Gerona</t>
  </si>
  <si>
    <t>BH-14</t>
  </si>
  <si>
    <t>15.635467°</t>
  </si>
  <si>
    <t>120.624711°</t>
  </si>
  <si>
    <t>30-32</t>
  </si>
  <si>
    <t>BH-15</t>
  </si>
  <si>
    <t>15.635408°</t>
  </si>
  <si>
    <t>120.624588°</t>
  </si>
  <si>
    <t>BH-16</t>
  </si>
  <si>
    <t>15.555744°</t>
  </si>
  <si>
    <t>120.600555°</t>
  </si>
  <si>
    <t>BH-17</t>
  </si>
  <si>
    <t>15.555718°</t>
  </si>
  <si>
    <t>120.600598°</t>
  </si>
  <si>
    <t>BH-18</t>
  </si>
  <si>
    <t>15.592509°</t>
  </si>
  <si>
    <t>120.620622°</t>
  </si>
  <si>
    <t>BH-19</t>
  </si>
  <si>
    <t>15.592510°</t>
  </si>
  <si>
    <t>120.620552°</t>
  </si>
  <si>
    <t>BH-20</t>
  </si>
  <si>
    <t>15.556476°</t>
  </si>
  <si>
    <t>120.573764°</t>
  </si>
  <si>
    <t>N.E</t>
  </si>
  <si>
    <t>27.5-30</t>
  </si>
  <si>
    <t>BH-21</t>
  </si>
  <si>
    <t>15.556501°</t>
  </si>
  <si>
    <t>120.573845°</t>
  </si>
  <si>
    <t>BH-22</t>
  </si>
  <si>
    <t>15.578777°</t>
  </si>
  <si>
    <t>120.573149°</t>
  </si>
  <si>
    <t>32-35</t>
  </si>
  <si>
    <t>BH-23</t>
  </si>
  <si>
    <t>15.578761°</t>
  </si>
  <si>
    <t>120.573483°</t>
  </si>
  <si>
    <t>BH-24</t>
  </si>
  <si>
    <t>15.600169°</t>
  </si>
  <si>
    <t>120.544751°</t>
  </si>
  <si>
    <t>BH-25</t>
  </si>
  <si>
    <t>15.600168°</t>
  </si>
  <si>
    <t>120.544618°</t>
  </si>
  <si>
    <t>BH-26</t>
  </si>
  <si>
    <t>15.589244°</t>
  </si>
  <si>
    <t>120.597051°</t>
  </si>
  <si>
    <t>BH-27</t>
  </si>
  <si>
    <t>15.58917°</t>
  </si>
  <si>
    <t>120.597011°</t>
  </si>
  <si>
    <t>BH-28</t>
  </si>
  <si>
    <t>15.620661°</t>
  </si>
  <si>
    <t>120.500156°</t>
  </si>
  <si>
    <t>BH-29</t>
  </si>
  <si>
    <t>15.620647°</t>
  </si>
  <si>
    <t>120.500056°</t>
  </si>
  <si>
    <t>BH-30</t>
  </si>
  <si>
    <t>15.598641°</t>
  </si>
  <si>
    <t>120.517534°</t>
  </si>
  <si>
    <t>0.3g (RP: 500-yr; STIFF Soil,             0.3g (RP: 500-yr; ROCK Site)</t>
  </si>
  <si>
    <t>BH-31</t>
  </si>
  <si>
    <t>15.598293°</t>
  </si>
  <si>
    <t>120.517626°</t>
  </si>
  <si>
    <t>BH-32</t>
  </si>
  <si>
    <t>15.555633°</t>
  </si>
  <si>
    <t>120.608133°</t>
  </si>
  <si>
    <t>BH-33</t>
  </si>
  <si>
    <t>15.555650°</t>
  </si>
  <si>
    <t>120.608052°</t>
  </si>
  <si>
    <t>BH-34</t>
  </si>
  <si>
    <t>15.602424°</t>
  </si>
  <si>
    <t>120.593012°</t>
  </si>
  <si>
    <t>BH-35</t>
  </si>
  <si>
    <t>15.602593°</t>
  </si>
  <si>
    <t>120.593001°</t>
  </si>
  <si>
    <t>Moncada</t>
  </si>
  <si>
    <t>BH-36</t>
  </si>
  <si>
    <t>15.745085°</t>
  </si>
  <si>
    <t>120.576019°</t>
  </si>
  <si>
    <t>0.3g</t>
  </si>
  <si>
    <t>BH-37</t>
  </si>
  <si>
    <t>15.744907°</t>
  </si>
  <si>
    <t>120.576261°</t>
  </si>
  <si>
    <t>BH-38</t>
  </si>
  <si>
    <t>15.769566°</t>
  </si>
  <si>
    <t>120.575766°</t>
  </si>
  <si>
    <t>BH-39</t>
  </si>
  <si>
    <t>15.769692°</t>
  </si>
  <si>
    <t>120.575525°</t>
  </si>
  <si>
    <t>BH-40</t>
  </si>
  <si>
    <t>15.808724°</t>
  </si>
  <si>
    <t>120.571566°</t>
  </si>
  <si>
    <t>BH-41</t>
  </si>
  <si>
    <t>15.808848°</t>
  </si>
  <si>
    <t>120.571571°</t>
  </si>
  <si>
    <t>BH-42</t>
  </si>
  <si>
    <t>15.737812°</t>
  </si>
  <si>
    <t>120.577325°</t>
  </si>
  <si>
    <t>BH-43</t>
  </si>
  <si>
    <t>15.737879°</t>
  </si>
  <si>
    <t>120.577483°</t>
  </si>
  <si>
    <t>BH-44</t>
  </si>
  <si>
    <t>15.744291°</t>
  </si>
  <si>
    <t>120.596494°</t>
  </si>
  <si>
    <t>0.3g (RP: 500-yr; STIFF SOIL)</t>
  </si>
  <si>
    <t>BH-45</t>
  </si>
  <si>
    <t>15.744070°</t>
  </si>
  <si>
    <t>120.597089°</t>
  </si>
  <si>
    <t>Paniqui</t>
  </si>
  <si>
    <t>BH-46</t>
  </si>
  <si>
    <t>15.645909°</t>
  </si>
  <si>
    <t>120.529080°</t>
  </si>
  <si>
    <t>BH-47</t>
  </si>
  <si>
    <t>15.664740°</t>
  </si>
  <si>
    <t>120.555608°</t>
  </si>
  <si>
    <t>BH-48</t>
  </si>
  <si>
    <t>15.664765°</t>
  </si>
  <si>
    <t>120.55554°</t>
  </si>
  <si>
    <t>BH-49</t>
  </si>
  <si>
    <t>15.642894°</t>
  </si>
  <si>
    <t>120.528764°</t>
  </si>
  <si>
    <t>0.3g to 0.4g (RP: 500-yr; STIFF Soil)</t>
  </si>
  <si>
    <t>BH-50</t>
  </si>
  <si>
    <t>15.636114°</t>
  </si>
  <si>
    <t>120.543763°</t>
  </si>
  <si>
    <t>10000 to 30000</t>
  </si>
  <si>
    <t>BH-51</t>
  </si>
  <si>
    <t>15.636527°</t>
  </si>
  <si>
    <t>120.543634°</t>
  </si>
  <si>
    <t xml:space="preserve">18  to 20 </t>
  </si>
  <si>
    <t>1500 to 6000</t>
  </si>
  <si>
    <t>BH-52</t>
  </si>
  <si>
    <t>15.691076°</t>
  </si>
  <si>
    <t>120.553470°</t>
  </si>
  <si>
    <t>BH-53</t>
  </si>
  <si>
    <t>15.693865°</t>
  </si>
  <si>
    <t>120.551974°</t>
  </si>
  <si>
    <t>BH-54</t>
  </si>
  <si>
    <t>15.677637°</t>
  </si>
  <si>
    <t>120.58916°</t>
  </si>
  <si>
    <t>BH-55</t>
  </si>
  <si>
    <t>15.677583°</t>
  </si>
  <si>
    <t>120.589097°</t>
  </si>
  <si>
    <t>BH-56</t>
  </si>
  <si>
    <t>15.677111°</t>
  </si>
  <si>
    <t>120.480166°</t>
  </si>
  <si>
    <t>30000 to 80000</t>
  </si>
  <si>
    <t>BH-57</t>
  </si>
  <si>
    <t>15.677082°</t>
  </si>
  <si>
    <t>120.480209°</t>
  </si>
  <si>
    <t>BH-58</t>
  </si>
  <si>
    <t>15.634186°</t>
  </si>
  <si>
    <t>120.516916°</t>
  </si>
  <si>
    <t>BH-59</t>
  </si>
  <si>
    <t>15.668819°</t>
  </si>
  <si>
    <t>120.584161°</t>
  </si>
  <si>
    <t>Clayey Sand</t>
  </si>
  <si>
    <t>NP</t>
  </si>
  <si>
    <t>0.5g (RP: 500-yr; STIFF Soil)</t>
  </si>
  <si>
    <t>BH-60</t>
  </si>
  <si>
    <t>15.669577°</t>
  </si>
  <si>
    <t>120.580887°</t>
  </si>
  <si>
    <t>BH-61</t>
  </si>
  <si>
    <t>15.669652°</t>
  </si>
  <si>
    <t>120.580584°</t>
  </si>
  <si>
    <t>Pura</t>
  </si>
  <si>
    <t>BH-62</t>
  </si>
  <si>
    <t>15.625795°</t>
  </si>
  <si>
    <t>120.650289°</t>
  </si>
  <si>
    <t>BH-63</t>
  </si>
  <si>
    <t>15.625836°</t>
  </si>
  <si>
    <t>120.650662°</t>
  </si>
  <si>
    <t>BH-64</t>
  </si>
  <si>
    <t>15.643867°</t>
  </si>
  <si>
    <t>120.672856°</t>
  </si>
  <si>
    <t>0.4g (RP: 500-yr; STIFF SOIL)</t>
  </si>
  <si>
    <t>Ramos</t>
  </si>
  <si>
    <t>BH-65</t>
  </si>
  <si>
    <t>15.686441°</t>
  </si>
  <si>
    <t>120.635555°</t>
  </si>
  <si>
    <t>BH-66</t>
  </si>
  <si>
    <t>15.666889°</t>
  </si>
  <si>
    <t>120.642879°</t>
  </si>
  <si>
    <t>BH-67</t>
  </si>
  <si>
    <t>15.684023°</t>
  </si>
  <si>
    <t>120.639705°</t>
  </si>
  <si>
    <t>BH-68</t>
  </si>
  <si>
    <t>15.685089°</t>
  </si>
  <si>
    <t>120.637294°</t>
  </si>
  <si>
    <t>San Manuel</t>
  </si>
  <si>
    <t>BH-69</t>
  </si>
  <si>
    <t>15.786314°</t>
  </si>
  <si>
    <t>120.605458°</t>
  </si>
  <si>
    <t>BH-70</t>
  </si>
  <si>
    <t>15.786300°</t>
  </si>
  <si>
    <t>120.605656°</t>
  </si>
  <si>
    <t>BH-71</t>
  </si>
  <si>
    <t>15.798112°</t>
  </si>
  <si>
    <t>120.611316°</t>
  </si>
  <si>
    <t>BH-72</t>
  </si>
  <si>
    <t>15.798144°</t>
  </si>
  <si>
    <t>120.611495°</t>
  </si>
  <si>
    <t>BH-73</t>
  </si>
  <si>
    <t>15.785400°</t>
  </si>
  <si>
    <t>120.613728°</t>
  </si>
  <si>
    <t>0.3g (PHIVOLCS: 500-yr RP; STIFF SOIL)</t>
  </si>
  <si>
    <t>BH-74</t>
  </si>
  <si>
    <t>15.785383°</t>
  </si>
  <si>
    <t>120.613613°</t>
  </si>
  <si>
    <t>BH-75</t>
  </si>
  <si>
    <t>15.785220°</t>
  </si>
  <si>
    <t>120.613398°</t>
  </si>
  <si>
    <t>BH-76</t>
  </si>
  <si>
    <t>15.797873°</t>
  </si>
  <si>
    <t>120.609780°</t>
  </si>
  <si>
    <t>BH-77</t>
  </si>
  <si>
    <t>15.799033°</t>
  </si>
  <si>
    <t>120.611473°</t>
  </si>
  <si>
    <t>BH-78</t>
  </si>
  <si>
    <t>15.800020°</t>
  </si>
  <si>
    <t>120.611164°</t>
  </si>
  <si>
    <t>Santa Ignacia</t>
  </si>
  <si>
    <t>BH-79</t>
  </si>
  <si>
    <t>CS-1</t>
  </si>
  <si>
    <t>Clay</t>
  </si>
  <si>
    <t>CL</t>
  </si>
  <si>
    <t>hard</t>
  </si>
  <si>
    <t>BH-80</t>
  </si>
  <si>
    <t>very dense</t>
  </si>
  <si>
    <t xml:space="preserve">San Jose </t>
  </si>
  <si>
    <t>BH-81</t>
  </si>
  <si>
    <t>BH-82</t>
  </si>
  <si>
    <t>Tarlac City</t>
  </si>
  <si>
    <t>BH-83</t>
  </si>
  <si>
    <t>SPT-1</t>
  </si>
  <si>
    <t>BH-84</t>
  </si>
  <si>
    <t>clay</t>
  </si>
  <si>
    <t>BH-85</t>
  </si>
  <si>
    <t>sandy silt</t>
  </si>
  <si>
    <t>loose to medium dense</t>
  </si>
  <si>
    <t>0.35g (RP: 475-yr; STIFF Soil)</t>
  </si>
  <si>
    <t>BH-86</t>
  </si>
  <si>
    <t>BH-87</t>
  </si>
  <si>
    <t>BH-88</t>
  </si>
  <si>
    <t>silty sand</t>
  </si>
  <si>
    <t>BH-89</t>
  </si>
  <si>
    <t>BH-90</t>
  </si>
  <si>
    <t>BH-91</t>
  </si>
  <si>
    <t>clayey silt</t>
  </si>
  <si>
    <t>BH-92</t>
  </si>
  <si>
    <t>Victoria</t>
  </si>
  <si>
    <t>BH-93</t>
  </si>
  <si>
    <t>15.535479°</t>
  </si>
  <si>
    <t>120.689187°</t>
  </si>
  <si>
    <t>24-26</t>
  </si>
  <si>
    <t>BH-94</t>
  </si>
  <si>
    <t>15.535636°</t>
  </si>
  <si>
    <t>120.689206°</t>
  </si>
  <si>
    <t>BH-95</t>
  </si>
  <si>
    <t>15.597176°</t>
  </si>
  <si>
    <t>120.664616°</t>
  </si>
  <si>
    <t>BH-96</t>
  </si>
  <si>
    <t>15.597202°</t>
  </si>
  <si>
    <t>120.664573°</t>
  </si>
  <si>
    <t>BH-97</t>
  </si>
  <si>
    <t>15.589208°</t>
  </si>
  <si>
    <t>120.698247°</t>
  </si>
  <si>
    <t>BH-98</t>
  </si>
  <si>
    <t>15.596175°</t>
  </si>
  <si>
    <t>120.698729°</t>
  </si>
  <si>
    <t>BH-99</t>
  </si>
  <si>
    <t>15.558353°</t>
  </si>
  <si>
    <t>120.689713°</t>
  </si>
  <si>
    <t>BH-100</t>
  </si>
  <si>
    <t>15.558274°</t>
  </si>
  <si>
    <t>120.689610°</t>
  </si>
  <si>
    <t>BH-101</t>
  </si>
  <si>
    <t>15.543797°</t>
  </si>
  <si>
    <t>120.681065°</t>
  </si>
  <si>
    <t>BH-102</t>
  </si>
  <si>
    <t>15.543676°</t>
  </si>
  <si>
    <t>120.681087°</t>
  </si>
  <si>
    <t>SS-2</t>
  </si>
  <si>
    <t>Silt</t>
  </si>
  <si>
    <t>15.686062°</t>
  </si>
  <si>
    <t>120.412563°</t>
  </si>
  <si>
    <t>50/15</t>
  </si>
  <si>
    <t>Gray, Silty Clayey Sand</t>
  </si>
  <si>
    <t>SC-SM</t>
  </si>
  <si>
    <t>15-40</t>
  </si>
  <si>
    <t>19 to 20</t>
  </si>
  <si>
    <t>6000 to 15000</t>
  </si>
  <si>
    <t>2500 to 8000</t>
  </si>
  <si>
    <t xml:space="preserve">Clay </t>
  </si>
  <si>
    <t>CS-2</t>
  </si>
  <si>
    <t>Silty Gravel</t>
  </si>
  <si>
    <t>GM</t>
  </si>
  <si>
    <t>medium dense</t>
  </si>
  <si>
    <t xml:space="preserve">silty sand </t>
  </si>
  <si>
    <t>SS-4</t>
  </si>
  <si>
    <t>35-37</t>
  </si>
  <si>
    <t>15.596727°</t>
  </si>
  <si>
    <t>120.608189°</t>
  </si>
  <si>
    <t>15-50</t>
  </si>
  <si>
    <t>30-80</t>
  </si>
  <si>
    <t>15000 to 40000</t>
  </si>
  <si>
    <t>20000 to 50000</t>
  </si>
  <si>
    <t>Poorly Graded Sand</t>
  </si>
  <si>
    <t>SP</t>
  </si>
  <si>
    <t>15000 to 50000</t>
  </si>
  <si>
    <t>SS-5</t>
  </si>
  <si>
    <t>Sandy Lean Clay</t>
  </si>
  <si>
    <t>30-35</t>
  </si>
  <si>
    <t>SS-3</t>
  </si>
  <si>
    <t>27.5-31</t>
  </si>
  <si>
    <t>SS-6</t>
  </si>
  <si>
    <t>15.572991°</t>
  </si>
  <si>
    <t>120.551964°</t>
  </si>
  <si>
    <t>0.4g (RP: 500-yr; ROCK Site)</t>
  </si>
  <si>
    <t>20-50</t>
  </si>
  <si>
    <t>7000 to 20000</t>
  </si>
  <si>
    <t>SS-7</t>
  </si>
  <si>
    <t xml:space="preserve">SS-1 </t>
  </si>
  <si>
    <t>15.573001°</t>
  </si>
  <si>
    <t>120.551884°</t>
  </si>
  <si>
    <t>0..21</t>
  </si>
  <si>
    <t>poorly graded sand with silt</t>
  </si>
  <si>
    <t>dense</t>
  </si>
  <si>
    <t>SS-8</t>
  </si>
  <si>
    <t>SP-SM</t>
  </si>
  <si>
    <t>SS-9</t>
  </si>
  <si>
    <t>Tuff</t>
  </si>
  <si>
    <t>TUFF</t>
  </si>
  <si>
    <t>50000 to 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</si>
</sst>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000"/>
    <numFmt numFmtId="167" formatCode="0.00000"/>
  </numFmts>
  <fonts count="25">
    <font>
      <sz val="11"/>
      <color theme="1"/>
      <name val="Aptos Narrow"/>
      <family val="2"/>
      <scheme val="minor"/>
    </font>
    <font>
      <b/>
      <sz val="11"/>
      <color theme="1"/>
      <name val="Aptos Narrow"/>
      <family val="2"/>
      <scheme val="minor"/>
    </font>
    <font>
      <sz val="11"/>
      <color theme="1"/>
      <name val="Aptos Narrow"/>
      <family val="2"/>
      <scheme val="minor"/>
    </font>
    <font>
      <sz val="11"/>
      <color theme="1"/>
      <name val="Aptos Display"/>
      <family val="2"/>
      <scheme val="major"/>
    </font>
    <font>
      <sz val="11"/>
      <color rgb="FF1F1F1F"/>
      <name val="Aptos Display"/>
      <family val="2"/>
      <scheme val="major"/>
    </font>
    <font>
      <b/>
      <sz val="11"/>
      <color theme="1"/>
      <name val="Aptos Display"/>
      <family val="2"/>
      <scheme val="major"/>
    </font>
    <font>
      <sz val="11"/>
      <color rgb="FF000000"/>
      <name val="Calibri"/>
      <family val="2"/>
    </font>
    <font>
      <sz val="8"/>
      <color rgb="FF303030"/>
      <name val="Google Sans Text"/>
    </font>
    <font>
      <sz val="13.3"/>
      <color rgb="FF303030"/>
      <name val="Times New Roman"/>
      <family val="1"/>
    </font>
    <font>
      <i/>
      <sz val="13.3"/>
      <color rgb="FF303030"/>
      <name val="KaTeX_Math"/>
    </font>
    <font>
      <sz val="1"/>
      <color rgb="FF303030"/>
      <name val="Times New Roman"/>
      <family val="1"/>
    </font>
    <font>
      <i/>
      <sz val="11"/>
      <color theme="1"/>
      <name val="KaTeX_Math"/>
    </font>
    <font>
      <sz val="7.7"/>
      <color rgb="FF303030"/>
      <name val="Times New Roman"/>
      <family val="1"/>
    </font>
    <font>
      <sz val="7.7"/>
      <color theme="1"/>
      <name val="Aptos Narrow"/>
      <family val="2"/>
      <scheme val="minor"/>
    </font>
    <font>
      <sz val="1"/>
      <color theme="1"/>
      <name val="Aptos Narrow"/>
      <family val="2"/>
      <scheme val="minor"/>
    </font>
    <font>
      <i/>
      <sz val="7.7"/>
      <color rgb="FF303030"/>
      <name val="KaTeX_Math"/>
    </font>
    <font>
      <i/>
      <sz val="7.7"/>
      <color theme="1"/>
      <name val="KaTeX_Math"/>
    </font>
    <font>
      <b/>
      <sz val="8"/>
      <color rgb="FF303030"/>
      <name val="Google Sans Text"/>
    </font>
    <font>
      <i/>
      <sz val="11"/>
      <color theme="1"/>
      <name val="Google Sans Text"/>
    </font>
    <font>
      <sz val="8"/>
      <color rgb="FF282A2C"/>
      <name val="Courier New"/>
      <family val="3"/>
    </font>
    <font>
      <sz val="7"/>
      <color rgb="FF303030"/>
      <name val="Google Sans Text"/>
    </font>
    <font>
      <sz val="10"/>
      <color rgb="FF282A2C"/>
      <name val="Courier New"/>
      <family val="3"/>
    </font>
    <font>
      <sz val="10"/>
      <color rgb="FF303030"/>
      <name val="Arial Unicode MS"/>
      <family val="2"/>
    </font>
    <font>
      <sz val="10"/>
      <color theme="1"/>
      <name val="Arial Unicode MS"/>
      <family val="2"/>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C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69">
    <xf numFmtId="0" fontId="0" fillId="0" borderId="0" xfId="0"/>
    <xf numFmtId="0" fontId="0" fillId="2" borderId="0" xfId="0" applyFill="1"/>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alignment vertical="center" readingOrder="1"/>
    </xf>
    <xf numFmtId="164" fontId="0" fillId="0" borderId="0" xfId="0" applyNumberFormat="1"/>
    <xf numFmtId="2" fontId="0" fillId="0" borderId="0" xfId="0" applyNumberFormat="1"/>
    <xf numFmtId="166" fontId="0" fillId="0" borderId="0" xfId="0" applyNumberFormat="1"/>
    <xf numFmtId="0" fontId="1" fillId="0" borderId="0" xfId="0" applyFont="1"/>
    <xf numFmtId="167" fontId="1" fillId="0" borderId="0" xfId="0" applyNumberFormat="1" applyFont="1"/>
    <xf numFmtId="0" fontId="0" fillId="0" borderId="0" xfId="0" applyAlignment="1">
      <alignment vertical="center"/>
    </xf>
    <xf numFmtId="165" fontId="1" fillId="0" borderId="0" xfId="0" applyNumberFormat="1" applyFont="1"/>
    <xf numFmtId="2" fontId="1" fillId="0" borderId="0" xfId="0" applyNumberFormat="1" applyFont="1"/>
    <xf numFmtId="0" fontId="0" fillId="0" borderId="0" xfId="0" applyAlignment="1">
      <alignment horizontal="center" vertical="center"/>
    </xf>
    <xf numFmtId="0" fontId="0" fillId="2" borderId="0" xfId="0" applyFill="1" applyAlignment="1">
      <alignment horizontal="center" vertical="center"/>
    </xf>
    <xf numFmtId="10" fontId="0" fillId="0" borderId="0" xfId="0" applyNumberFormat="1" applyAlignment="1">
      <alignment horizontal="center" vertical="center"/>
    </xf>
    <xf numFmtId="10" fontId="0" fillId="0" borderId="0" xfId="1" applyNumberFormat="1" applyFont="1" applyAlignment="1">
      <alignment horizontal="center" vertical="center"/>
    </xf>
    <xf numFmtId="2" fontId="0" fillId="0" borderId="0" xfId="0" applyNumberFormat="1" applyAlignment="1">
      <alignment horizontal="center" vertical="center"/>
    </xf>
    <xf numFmtId="0" fontId="0" fillId="0" borderId="1" xfId="0" applyBorder="1" applyAlignment="1">
      <alignment vertical="center"/>
    </xf>
    <xf numFmtId="2" fontId="0" fillId="0" borderId="1" xfId="0" applyNumberFormat="1" applyBorder="1"/>
    <xf numFmtId="0" fontId="1" fillId="0" borderId="11" xfId="0" applyFont="1" applyBorder="1"/>
    <xf numFmtId="0" fontId="1" fillId="0" borderId="4" xfId="0" applyFont="1" applyBorder="1"/>
    <xf numFmtId="0" fontId="3" fillId="0" borderId="1" xfId="0" applyFont="1" applyBorder="1" applyAlignment="1">
      <alignment horizontal="center" vertical="center"/>
    </xf>
    <xf numFmtId="2" fontId="3" fillId="0" borderId="1" xfId="0" applyNumberFormat="1" applyFont="1" applyBorder="1"/>
    <xf numFmtId="0" fontId="3" fillId="0" borderId="1" xfId="0" applyFont="1" applyBorder="1"/>
    <xf numFmtId="0" fontId="3" fillId="0" borderId="1" xfId="0" applyFont="1" applyBorder="1" applyAlignment="1">
      <alignment vertical="center"/>
    </xf>
    <xf numFmtId="2" fontId="4" fillId="0" borderId="1" xfId="0" applyNumberFormat="1" applyFont="1" applyBorder="1"/>
    <xf numFmtId="10" fontId="0" fillId="2" borderId="0" xfId="0" applyNumberFormat="1" applyFill="1" applyAlignment="1">
      <alignment horizontal="center" vertical="center"/>
    </xf>
    <xf numFmtId="0" fontId="6" fillId="0" borderId="0" xfId="0" applyFont="1"/>
    <xf numFmtId="0" fontId="7" fillId="0" borderId="0" xfId="0" applyFont="1"/>
    <xf numFmtId="0" fontId="11" fillId="0" borderId="0" xfId="0" applyFont="1"/>
    <xf numFmtId="0" fontId="17" fillId="0" borderId="0" xfId="0" applyFont="1"/>
    <xf numFmtId="0" fontId="19" fillId="0" borderId="0" xfId="0" applyFont="1"/>
    <xf numFmtId="0" fontId="21" fillId="3" borderId="0" xfId="0" applyFont="1" applyFill="1" applyAlignment="1">
      <alignment vertical="center" wrapText="1"/>
    </xf>
    <xf numFmtId="0" fontId="20" fillId="3" borderId="0" xfId="0" applyFont="1" applyFill="1" applyAlignment="1">
      <alignment vertical="center" wrapText="1"/>
    </xf>
    <xf numFmtId="0" fontId="22" fillId="0" borderId="0" xfId="0" applyFont="1" applyAlignment="1">
      <alignment vertical="center"/>
    </xf>
    <xf numFmtId="0" fontId="23" fillId="0" borderId="0" xfId="0" applyFont="1" applyAlignment="1">
      <alignment vertical="center"/>
    </xf>
    <xf numFmtId="0" fontId="9" fillId="0" borderId="0" xfId="0" applyFont="1"/>
    <xf numFmtId="0" fontId="17" fillId="4" borderId="0" xfId="0" applyFont="1" applyFill="1"/>
    <xf numFmtId="0" fontId="19" fillId="4" borderId="0" xfId="0" applyFont="1" applyFill="1"/>
    <xf numFmtId="0" fontId="22" fillId="4" borderId="0" xfId="0" applyFont="1" applyFill="1" applyAlignment="1">
      <alignment vertical="center"/>
    </xf>
    <xf numFmtId="0" fontId="0" fillId="4" borderId="1" xfId="0" applyFill="1" applyBorder="1"/>
    <xf numFmtId="0" fontId="0" fillId="4" borderId="0" xfId="0" applyFill="1"/>
    <xf numFmtId="0" fontId="0" fillId="4" borderId="0" xfId="0" applyFill="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xf numFmtId="0" fontId="0" fillId="0" borderId="0" xfId="0" applyAlignment="1">
      <alignment horizontal="center" vertical="center" wrapText="1"/>
    </xf>
    <xf numFmtId="0" fontId="0" fillId="0" borderId="0" xfId="0"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0" fillId="2" borderId="0" xfId="0" applyFill="1"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7"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gif"/><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1.jpe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69850</xdr:rowOff>
    </xdr:from>
    <xdr:to>
      <xdr:col>13</xdr:col>
      <xdr:colOff>1361</xdr:colOff>
      <xdr:row>5</xdr:row>
      <xdr:rowOff>119993</xdr:rowOff>
    </xdr:to>
    <xdr:pic>
      <xdr:nvPicPr>
        <xdr:cNvPr id="3" name="Picture 2">
          <a:extLst>
            <a:ext uri="{FF2B5EF4-FFF2-40B4-BE49-F238E27FC236}">
              <a16:creationId xmlns:a16="http://schemas.microsoft.com/office/drawing/2014/main" id="{18497A14-FC70-F8D3-DB02-24A0C2DC4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00" y="69850"/>
          <a:ext cx="6304643" cy="957286"/>
        </a:xfrm>
        <a:prstGeom prst="rect">
          <a:avLst/>
        </a:prstGeom>
      </xdr:spPr>
    </xdr:pic>
    <xdr:clientData/>
  </xdr:twoCellAnchor>
  <xdr:twoCellAnchor editAs="oneCell">
    <xdr:from>
      <xdr:col>12</xdr:col>
      <xdr:colOff>467446</xdr:colOff>
      <xdr:row>27</xdr:row>
      <xdr:rowOff>60300</xdr:rowOff>
    </xdr:from>
    <xdr:to>
      <xdr:col>17</xdr:col>
      <xdr:colOff>287618</xdr:colOff>
      <xdr:row>33</xdr:row>
      <xdr:rowOff>12677</xdr:rowOff>
    </xdr:to>
    <xdr:pic>
      <xdr:nvPicPr>
        <xdr:cNvPr id="5" name="Picture 4">
          <a:extLst>
            <a:ext uri="{FF2B5EF4-FFF2-40B4-BE49-F238E27FC236}">
              <a16:creationId xmlns:a16="http://schemas.microsoft.com/office/drawing/2014/main" id="{A509782E-1197-4F27-F646-FD245B3449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05446" y="5102947"/>
          <a:ext cx="3017584" cy="1072965"/>
        </a:xfrm>
        <a:prstGeom prst="rect">
          <a:avLst/>
        </a:prstGeom>
      </xdr:spPr>
    </xdr:pic>
    <xdr:clientData/>
  </xdr:twoCellAnchor>
  <xdr:twoCellAnchor editAs="oneCell">
    <xdr:from>
      <xdr:col>18</xdr:col>
      <xdr:colOff>21610</xdr:colOff>
      <xdr:row>1</xdr:row>
      <xdr:rowOff>43863</xdr:rowOff>
    </xdr:from>
    <xdr:to>
      <xdr:col>24</xdr:col>
      <xdr:colOff>26093</xdr:colOff>
      <xdr:row>5</xdr:row>
      <xdr:rowOff>174548</xdr:rowOff>
    </xdr:to>
    <xdr:pic>
      <xdr:nvPicPr>
        <xdr:cNvPr id="6" name="Picture 5">
          <a:extLst>
            <a:ext uri="{FF2B5EF4-FFF2-40B4-BE49-F238E27FC236}">
              <a16:creationId xmlns:a16="http://schemas.microsoft.com/office/drawing/2014/main" id="{6F66ACB3-EEFA-32CD-842C-AF61E7C72033}"/>
            </a:ext>
          </a:extLst>
        </xdr:cNvPr>
        <xdr:cNvPicPr>
          <a:picLocks noChangeAspect="1"/>
        </xdr:cNvPicPr>
      </xdr:nvPicPr>
      <xdr:blipFill>
        <a:blip xmlns:r="http://schemas.openxmlformats.org/officeDocument/2006/relationships" r:embed="rId3"/>
        <a:stretch>
          <a:fillRect/>
        </a:stretch>
      </xdr:blipFill>
      <xdr:spPr>
        <a:xfrm>
          <a:off x="15746519" y="228590"/>
          <a:ext cx="3675938" cy="869594"/>
        </a:xfrm>
        <a:prstGeom prst="rect">
          <a:avLst/>
        </a:prstGeom>
      </xdr:spPr>
    </xdr:pic>
    <xdr:clientData/>
  </xdr:twoCellAnchor>
  <xdr:twoCellAnchor editAs="oneCell">
    <xdr:from>
      <xdr:col>18</xdr:col>
      <xdr:colOff>14703</xdr:colOff>
      <xdr:row>8</xdr:row>
      <xdr:rowOff>44791</xdr:rowOff>
    </xdr:from>
    <xdr:to>
      <xdr:col>23</xdr:col>
      <xdr:colOff>73205</xdr:colOff>
      <xdr:row>15</xdr:row>
      <xdr:rowOff>86138</xdr:rowOff>
    </xdr:to>
    <xdr:pic>
      <xdr:nvPicPr>
        <xdr:cNvPr id="7" name="Picture 6">
          <a:extLst>
            <a:ext uri="{FF2B5EF4-FFF2-40B4-BE49-F238E27FC236}">
              <a16:creationId xmlns:a16="http://schemas.microsoft.com/office/drawing/2014/main" id="{7603503D-134C-42F8-6F67-D1DA5EC67ECC}"/>
            </a:ext>
          </a:extLst>
        </xdr:cNvPr>
        <xdr:cNvPicPr>
          <a:picLocks noChangeAspect="1"/>
        </xdr:cNvPicPr>
      </xdr:nvPicPr>
      <xdr:blipFill>
        <a:blip xmlns:r="http://schemas.openxmlformats.org/officeDocument/2006/relationships" r:embed="rId4"/>
        <a:stretch>
          <a:fillRect/>
        </a:stretch>
      </xdr:blipFill>
      <xdr:spPr>
        <a:xfrm>
          <a:off x="15743653" y="1517991"/>
          <a:ext cx="3106502" cy="1330397"/>
        </a:xfrm>
        <a:prstGeom prst="rect">
          <a:avLst/>
        </a:prstGeom>
      </xdr:spPr>
    </xdr:pic>
    <xdr:clientData/>
  </xdr:twoCellAnchor>
  <xdr:twoCellAnchor editAs="oneCell">
    <xdr:from>
      <xdr:col>18</xdr:col>
      <xdr:colOff>0</xdr:colOff>
      <xdr:row>16</xdr:row>
      <xdr:rowOff>0</xdr:rowOff>
    </xdr:from>
    <xdr:to>
      <xdr:col>18</xdr:col>
      <xdr:colOff>12700</xdr:colOff>
      <xdr:row>16</xdr:row>
      <xdr:rowOff>12700</xdr:rowOff>
    </xdr:to>
    <xdr:pic>
      <xdr:nvPicPr>
        <xdr:cNvPr id="9" name="Picture 8">
          <a:extLst>
            <a:ext uri="{FF2B5EF4-FFF2-40B4-BE49-F238E27FC236}">
              <a16:creationId xmlns:a16="http://schemas.microsoft.com/office/drawing/2014/main" id="{4AD6796C-CFF7-0A5F-65CF-DAA96291E9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28950" y="2946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59765</xdr:colOff>
      <xdr:row>21</xdr:row>
      <xdr:rowOff>52294</xdr:rowOff>
    </xdr:from>
    <xdr:to>
      <xdr:col>22</xdr:col>
      <xdr:colOff>27839</xdr:colOff>
      <xdr:row>23</xdr:row>
      <xdr:rowOff>0</xdr:rowOff>
    </xdr:to>
    <xdr:pic>
      <xdr:nvPicPr>
        <xdr:cNvPr id="10" name="Picture 9">
          <a:extLst>
            <a:ext uri="{FF2B5EF4-FFF2-40B4-BE49-F238E27FC236}">
              <a16:creationId xmlns:a16="http://schemas.microsoft.com/office/drawing/2014/main" id="{04381C13-8D0B-BE28-2EA9-D7DFA837BF92}"/>
            </a:ext>
          </a:extLst>
        </xdr:cNvPr>
        <xdr:cNvPicPr>
          <a:picLocks noChangeAspect="1"/>
        </xdr:cNvPicPr>
      </xdr:nvPicPr>
      <xdr:blipFill rotWithShape="1">
        <a:blip xmlns:r="http://schemas.openxmlformats.org/officeDocument/2006/relationships" r:embed="rId6"/>
        <a:srcRect t="52281"/>
        <a:stretch>
          <a:fillRect/>
        </a:stretch>
      </xdr:blipFill>
      <xdr:spPr>
        <a:xfrm>
          <a:off x="15807765" y="3974353"/>
          <a:ext cx="2418427" cy="321235"/>
        </a:xfrm>
        <a:prstGeom prst="rect">
          <a:avLst/>
        </a:prstGeom>
      </xdr:spPr>
    </xdr:pic>
    <xdr:clientData/>
  </xdr:twoCellAnchor>
  <xdr:twoCellAnchor editAs="oneCell">
    <xdr:from>
      <xdr:col>18</xdr:col>
      <xdr:colOff>104684</xdr:colOff>
      <xdr:row>18</xdr:row>
      <xdr:rowOff>47813</xdr:rowOff>
    </xdr:from>
    <xdr:to>
      <xdr:col>21</xdr:col>
      <xdr:colOff>530411</xdr:colOff>
      <xdr:row>19</xdr:row>
      <xdr:rowOff>127000</xdr:rowOff>
    </xdr:to>
    <xdr:pic>
      <xdr:nvPicPr>
        <xdr:cNvPr id="11" name="Picture 10">
          <a:extLst>
            <a:ext uri="{FF2B5EF4-FFF2-40B4-BE49-F238E27FC236}">
              <a16:creationId xmlns:a16="http://schemas.microsoft.com/office/drawing/2014/main" id="{63147CB6-BAE7-C022-DACB-C7AE0FA8FFC8}"/>
            </a:ext>
          </a:extLst>
        </xdr:cNvPr>
        <xdr:cNvPicPr>
          <a:picLocks noChangeAspect="1"/>
        </xdr:cNvPicPr>
      </xdr:nvPicPr>
      <xdr:blipFill rotWithShape="1">
        <a:blip xmlns:r="http://schemas.openxmlformats.org/officeDocument/2006/relationships" r:embed="rId6"/>
        <a:srcRect b="57788"/>
        <a:stretch>
          <a:fillRect/>
        </a:stretch>
      </xdr:blipFill>
      <xdr:spPr>
        <a:xfrm>
          <a:off x="15852684" y="3409578"/>
          <a:ext cx="2263492" cy="265951"/>
        </a:xfrm>
        <a:prstGeom prst="rect">
          <a:avLst/>
        </a:prstGeom>
      </xdr:spPr>
    </xdr:pic>
    <xdr:clientData/>
  </xdr:twoCellAnchor>
  <xdr:twoCellAnchor editAs="oneCell">
    <xdr:from>
      <xdr:col>24</xdr:col>
      <xdr:colOff>0</xdr:colOff>
      <xdr:row>21</xdr:row>
      <xdr:rowOff>0</xdr:rowOff>
    </xdr:from>
    <xdr:to>
      <xdr:col>24</xdr:col>
      <xdr:colOff>12700</xdr:colOff>
      <xdr:row>21</xdr:row>
      <xdr:rowOff>12700</xdr:rowOff>
    </xdr:to>
    <xdr:pic>
      <xdr:nvPicPr>
        <xdr:cNvPr id="12" name="Picture 11">
          <a:extLst>
            <a:ext uri="{FF2B5EF4-FFF2-40B4-BE49-F238E27FC236}">
              <a16:creationId xmlns:a16="http://schemas.microsoft.com/office/drawing/2014/main" id="{99D513DA-49B9-B1EF-3EF2-95901CE273B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386550" y="38671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12</xdr:row>
      <xdr:rowOff>0</xdr:rowOff>
    </xdr:from>
    <xdr:to>
      <xdr:col>29</xdr:col>
      <xdr:colOff>12700</xdr:colOff>
      <xdr:row>12</xdr:row>
      <xdr:rowOff>12700</xdr:rowOff>
    </xdr:to>
    <xdr:pic>
      <xdr:nvPicPr>
        <xdr:cNvPr id="13" name="Picture 12">
          <a:extLst>
            <a:ext uri="{FF2B5EF4-FFF2-40B4-BE49-F238E27FC236}">
              <a16:creationId xmlns:a16="http://schemas.microsoft.com/office/drawing/2014/main" id="{3F8CB86B-8689-D367-57C1-AF491FBB813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824950" y="2209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37353</xdr:colOff>
      <xdr:row>24</xdr:row>
      <xdr:rowOff>82176</xdr:rowOff>
    </xdr:from>
    <xdr:to>
      <xdr:col>24</xdr:col>
      <xdr:colOff>74706</xdr:colOff>
      <xdr:row>29</xdr:row>
      <xdr:rowOff>87652</xdr:rowOff>
    </xdr:to>
    <xdr:pic>
      <xdr:nvPicPr>
        <xdr:cNvPr id="27" name="Picture 13">
          <a:extLst>
            <a:ext uri="{FF2B5EF4-FFF2-40B4-BE49-F238E27FC236}">
              <a16:creationId xmlns:a16="http://schemas.microsoft.com/office/drawing/2014/main" id="{036C8342-4A75-EE16-74CA-C537CBE71D15}"/>
            </a:ext>
          </a:extLst>
        </xdr:cNvPr>
        <xdr:cNvPicPr>
          <a:picLocks noChangeAspect="1"/>
        </xdr:cNvPicPr>
      </xdr:nvPicPr>
      <xdr:blipFill>
        <a:blip xmlns:r="http://schemas.openxmlformats.org/officeDocument/2006/relationships" r:embed="rId7"/>
        <a:stretch>
          <a:fillRect/>
        </a:stretch>
      </xdr:blipFill>
      <xdr:spPr>
        <a:xfrm>
          <a:off x="15785353" y="4564529"/>
          <a:ext cx="3712882" cy="934763"/>
        </a:xfrm>
        <a:prstGeom prst="rect">
          <a:avLst/>
        </a:prstGeom>
      </xdr:spPr>
    </xdr:pic>
    <xdr:clientData/>
  </xdr:twoCellAnchor>
  <xdr:twoCellAnchor editAs="oneCell">
    <xdr:from>
      <xdr:col>18</xdr:col>
      <xdr:colOff>28781</xdr:colOff>
      <xdr:row>32</xdr:row>
      <xdr:rowOff>54429</xdr:rowOff>
    </xdr:from>
    <xdr:to>
      <xdr:col>25</xdr:col>
      <xdr:colOff>0</xdr:colOff>
      <xdr:row>48</xdr:row>
      <xdr:rowOff>47</xdr:rowOff>
    </xdr:to>
    <xdr:pic>
      <xdr:nvPicPr>
        <xdr:cNvPr id="15" name="Picture 14">
          <a:extLst>
            <a:ext uri="{FF2B5EF4-FFF2-40B4-BE49-F238E27FC236}">
              <a16:creationId xmlns:a16="http://schemas.microsoft.com/office/drawing/2014/main" id="{D359942C-1FAE-62CD-7DFC-49DC60D21181}"/>
            </a:ext>
          </a:extLst>
        </xdr:cNvPr>
        <xdr:cNvPicPr>
          <a:picLocks noChangeAspect="1"/>
        </xdr:cNvPicPr>
      </xdr:nvPicPr>
      <xdr:blipFill rotWithShape="1">
        <a:blip xmlns:r="http://schemas.openxmlformats.org/officeDocument/2006/relationships" r:embed="rId8"/>
        <a:srcRect r="12839"/>
        <a:stretch>
          <a:fillRect/>
        </a:stretch>
      </xdr:blipFill>
      <xdr:spPr>
        <a:xfrm>
          <a:off x="15740495" y="5860143"/>
          <a:ext cx="4225719" cy="2843436"/>
        </a:xfrm>
        <a:prstGeom prst="rect">
          <a:avLst/>
        </a:prstGeom>
      </xdr:spPr>
    </xdr:pic>
    <xdr:clientData/>
  </xdr:twoCellAnchor>
  <xdr:twoCellAnchor editAs="oneCell">
    <xdr:from>
      <xdr:col>18</xdr:col>
      <xdr:colOff>58283</xdr:colOff>
      <xdr:row>51</xdr:row>
      <xdr:rowOff>37352</xdr:rowOff>
    </xdr:from>
    <xdr:to>
      <xdr:col>24</xdr:col>
      <xdr:colOff>582890</xdr:colOff>
      <xdr:row>66</xdr:row>
      <xdr:rowOff>130410</xdr:rowOff>
    </xdr:to>
    <xdr:pic>
      <xdr:nvPicPr>
        <xdr:cNvPr id="16" name="Picture 15">
          <a:extLst>
            <a:ext uri="{FF2B5EF4-FFF2-40B4-BE49-F238E27FC236}">
              <a16:creationId xmlns:a16="http://schemas.microsoft.com/office/drawing/2014/main" id="{EBB17833-61D6-4C58-0199-214CC5DBABD1}"/>
            </a:ext>
          </a:extLst>
        </xdr:cNvPr>
        <xdr:cNvPicPr>
          <a:picLocks noChangeAspect="1"/>
        </xdr:cNvPicPr>
      </xdr:nvPicPr>
      <xdr:blipFill>
        <a:blip xmlns:r="http://schemas.openxmlformats.org/officeDocument/2006/relationships" r:embed="rId9"/>
        <a:stretch>
          <a:fillRect/>
        </a:stretch>
      </xdr:blipFill>
      <xdr:spPr>
        <a:xfrm>
          <a:off x="15806283" y="9562352"/>
          <a:ext cx="4200136" cy="2894529"/>
        </a:xfrm>
        <a:prstGeom prst="rect">
          <a:avLst/>
        </a:prstGeom>
      </xdr:spPr>
    </xdr:pic>
    <xdr:clientData/>
  </xdr:twoCellAnchor>
  <xdr:twoCellAnchor editAs="oneCell">
    <xdr:from>
      <xdr:col>18</xdr:col>
      <xdr:colOff>29535</xdr:colOff>
      <xdr:row>69</xdr:row>
      <xdr:rowOff>31959</xdr:rowOff>
    </xdr:from>
    <xdr:to>
      <xdr:col>25</xdr:col>
      <xdr:colOff>2321</xdr:colOff>
      <xdr:row>84</xdr:row>
      <xdr:rowOff>110659</xdr:rowOff>
    </xdr:to>
    <xdr:pic>
      <xdr:nvPicPr>
        <xdr:cNvPr id="18" name="Picture 17">
          <a:extLst>
            <a:ext uri="{FF2B5EF4-FFF2-40B4-BE49-F238E27FC236}">
              <a16:creationId xmlns:a16="http://schemas.microsoft.com/office/drawing/2014/main" id="{37FAD1C5-9417-5590-9433-E70838232143}"/>
            </a:ext>
          </a:extLst>
        </xdr:cNvPr>
        <xdr:cNvPicPr>
          <a:picLocks noChangeAspect="1"/>
        </xdr:cNvPicPr>
      </xdr:nvPicPr>
      <xdr:blipFill>
        <a:blip xmlns:r="http://schemas.openxmlformats.org/officeDocument/2006/relationships" r:embed="rId10"/>
        <a:stretch>
          <a:fillRect/>
        </a:stretch>
      </xdr:blipFill>
      <xdr:spPr>
        <a:xfrm>
          <a:off x="15771628" y="12768878"/>
          <a:ext cx="4257664" cy="2847595"/>
        </a:xfrm>
        <a:prstGeom prst="rect">
          <a:avLst/>
        </a:prstGeom>
      </xdr:spPr>
    </xdr:pic>
    <xdr:clientData/>
  </xdr:twoCellAnchor>
  <xdr:twoCellAnchor editAs="oneCell">
    <xdr:from>
      <xdr:col>16</xdr:col>
      <xdr:colOff>431800</xdr:colOff>
      <xdr:row>106</xdr:row>
      <xdr:rowOff>152400</xdr:rowOff>
    </xdr:from>
    <xdr:to>
      <xdr:col>25</xdr:col>
      <xdr:colOff>254000</xdr:colOff>
      <xdr:row>111</xdr:row>
      <xdr:rowOff>50800</xdr:rowOff>
    </xdr:to>
    <xdr:pic>
      <xdr:nvPicPr>
        <xdr:cNvPr id="19" name="Picture 18">
          <a:extLst>
            <a:ext uri="{FF2B5EF4-FFF2-40B4-BE49-F238E27FC236}">
              <a16:creationId xmlns:a16="http://schemas.microsoft.com/office/drawing/2014/main" id="{80D1DCFA-9A4E-CC3C-8617-494B3A7F2F35}"/>
            </a:ext>
          </a:extLst>
        </xdr:cNvPr>
        <xdr:cNvPicPr>
          <a:picLocks noChangeAspect="1"/>
        </xdr:cNvPicPr>
      </xdr:nvPicPr>
      <xdr:blipFill rotWithShape="1">
        <a:blip xmlns:r="http://schemas.openxmlformats.org/officeDocument/2006/relationships" r:embed="rId11"/>
        <a:srcRect l="30437" t="93328" r="31243" b="-1888"/>
        <a:stretch>
          <a:fillRect/>
        </a:stretch>
      </xdr:blipFill>
      <xdr:spPr>
        <a:xfrm>
          <a:off x="14960600" y="18999200"/>
          <a:ext cx="5308600" cy="787400"/>
        </a:xfrm>
        <a:prstGeom prst="rect">
          <a:avLst/>
        </a:prstGeom>
      </xdr:spPr>
    </xdr:pic>
    <xdr:clientData/>
  </xdr:twoCellAnchor>
  <xdr:twoCellAnchor editAs="oneCell">
    <xdr:from>
      <xdr:col>18</xdr:col>
      <xdr:colOff>37353</xdr:colOff>
      <xdr:row>84</xdr:row>
      <xdr:rowOff>176306</xdr:rowOff>
    </xdr:from>
    <xdr:to>
      <xdr:col>24</xdr:col>
      <xdr:colOff>442259</xdr:colOff>
      <xdr:row>88</xdr:row>
      <xdr:rowOff>66064</xdr:rowOff>
    </xdr:to>
    <xdr:pic>
      <xdr:nvPicPr>
        <xdr:cNvPr id="20" name="Picture 19">
          <a:extLst>
            <a:ext uri="{FF2B5EF4-FFF2-40B4-BE49-F238E27FC236}">
              <a16:creationId xmlns:a16="http://schemas.microsoft.com/office/drawing/2014/main" id="{442E0E17-CFCF-4C8E-9633-A0695C5AD666}"/>
            </a:ext>
          </a:extLst>
        </xdr:cNvPr>
        <xdr:cNvPicPr>
          <a:picLocks noChangeAspect="1"/>
        </xdr:cNvPicPr>
      </xdr:nvPicPr>
      <xdr:blipFill rotWithShape="1">
        <a:blip xmlns:r="http://schemas.openxmlformats.org/officeDocument/2006/relationships" r:embed="rId11"/>
        <a:srcRect l="30437" t="93328" r="31243" b="-1888"/>
        <a:stretch>
          <a:fillRect/>
        </a:stretch>
      </xdr:blipFill>
      <xdr:spPr>
        <a:xfrm>
          <a:off x="15785353" y="15864541"/>
          <a:ext cx="4080435" cy="636817"/>
        </a:xfrm>
        <a:prstGeom prst="rect">
          <a:avLst/>
        </a:prstGeom>
      </xdr:spPr>
    </xdr:pic>
    <xdr:clientData/>
  </xdr:twoCellAnchor>
  <xdr:twoCellAnchor editAs="oneCell">
    <xdr:from>
      <xdr:col>17</xdr:col>
      <xdr:colOff>594177</xdr:colOff>
      <xdr:row>89</xdr:row>
      <xdr:rowOff>333</xdr:rowOff>
    </xdr:from>
    <xdr:to>
      <xdr:col>25</xdr:col>
      <xdr:colOff>18143</xdr:colOff>
      <xdr:row>104</xdr:row>
      <xdr:rowOff>164173</xdr:rowOff>
    </xdr:to>
    <xdr:pic>
      <xdr:nvPicPr>
        <xdr:cNvPr id="21" name="Picture 20">
          <a:extLst>
            <a:ext uri="{FF2B5EF4-FFF2-40B4-BE49-F238E27FC236}">
              <a16:creationId xmlns:a16="http://schemas.microsoft.com/office/drawing/2014/main" id="{6B517997-F556-6FC2-4FF4-A037E6296F25}"/>
            </a:ext>
          </a:extLst>
        </xdr:cNvPr>
        <xdr:cNvPicPr>
          <a:picLocks noChangeAspect="1"/>
        </xdr:cNvPicPr>
      </xdr:nvPicPr>
      <xdr:blipFill>
        <a:blip xmlns:r="http://schemas.openxmlformats.org/officeDocument/2006/relationships" r:embed="rId12"/>
        <a:stretch>
          <a:fillRect/>
        </a:stretch>
      </xdr:blipFill>
      <xdr:spPr>
        <a:xfrm>
          <a:off x="15698106" y="16147476"/>
          <a:ext cx="4286251" cy="2885268"/>
        </a:xfrm>
        <a:prstGeom prst="rect">
          <a:avLst/>
        </a:prstGeom>
      </xdr:spPr>
    </xdr:pic>
    <xdr:clientData/>
  </xdr:twoCellAnchor>
  <xdr:twoCellAnchor editAs="oneCell">
    <xdr:from>
      <xdr:col>17</xdr:col>
      <xdr:colOff>50801</xdr:colOff>
      <xdr:row>116</xdr:row>
      <xdr:rowOff>152400</xdr:rowOff>
    </xdr:from>
    <xdr:to>
      <xdr:col>25</xdr:col>
      <xdr:colOff>25400</xdr:colOff>
      <xdr:row>135</xdr:row>
      <xdr:rowOff>69865</xdr:rowOff>
    </xdr:to>
    <xdr:pic>
      <xdr:nvPicPr>
        <xdr:cNvPr id="22" name="Picture 21">
          <a:extLst>
            <a:ext uri="{FF2B5EF4-FFF2-40B4-BE49-F238E27FC236}">
              <a16:creationId xmlns:a16="http://schemas.microsoft.com/office/drawing/2014/main" id="{3A50E126-B9AA-E9D8-A767-10187142776F}"/>
            </a:ext>
          </a:extLst>
        </xdr:cNvPr>
        <xdr:cNvPicPr>
          <a:picLocks noChangeAspect="1"/>
        </xdr:cNvPicPr>
      </xdr:nvPicPr>
      <xdr:blipFill>
        <a:blip xmlns:r="http://schemas.openxmlformats.org/officeDocument/2006/relationships" r:embed="rId13"/>
        <a:stretch>
          <a:fillRect/>
        </a:stretch>
      </xdr:blipFill>
      <xdr:spPr>
        <a:xfrm>
          <a:off x="15189201" y="20777200"/>
          <a:ext cx="4851399" cy="3295665"/>
        </a:xfrm>
        <a:prstGeom prst="rect">
          <a:avLst/>
        </a:prstGeom>
      </xdr:spPr>
    </xdr:pic>
    <xdr:clientData/>
  </xdr:twoCellAnchor>
  <xdr:twoCellAnchor editAs="oneCell">
    <xdr:from>
      <xdr:col>17</xdr:col>
      <xdr:colOff>62180</xdr:colOff>
      <xdr:row>137</xdr:row>
      <xdr:rowOff>91499</xdr:rowOff>
    </xdr:from>
    <xdr:to>
      <xdr:col>25</xdr:col>
      <xdr:colOff>1</xdr:colOff>
      <xdr:row>146</xdr:row>
      <xdr:rowOff>7535</xdr:rowOff>
    </xdr:to>
    <xdr:pic>
      <xdr:nvPicPr>
        <xdr:cNvPr id="23" name="Picture 22">
          <a:extLst>
            <a:ext uri="{FF2B5EF4-FFF2-40B4-BE49-F238E27FC236}">
              <a16:creationId xmlns:a16="http://schemas.microsoft.com/office/drawing/2014/main" id="{056DF489-A04B-2D47-0AB5-62EF6E2EFABE}"/>
            </a:ext>
          </a:extLst>
        </xdr:cNvPr>
        <xdr:cNvPicPr>
          <a:picLocks noChangeAspect="1"/>
        </xdr:cNvPicPr>
      </xdr:nvPicPr>
      <xdr:blipFill>
        <a:blip xmlns:r="http://schemas.openxmlformats.org/officeDocument/2006/relationships" r:embed="rId14"/>
        <a:stretch>
          <a:fillRect/>
        </a:stretch>
      </xdr:blipFill>
      <xdr:spPr>
        <a:xfrm>
          <a:off x="15166109" y="24947213"/>
          <a:ext cx="4800106" cy="1548893"/>
        </a:xfrm>
        <a:prstGeom prst="rect">
          <a:avLst/>
        </a:prstGeom>
      </xdr:spPr>
    </xdr:pic>
    <xdr:clientData/>
  </xdr:twoCellAnchor>
  <xdr:twoCellAnchor editAs="oneCell">
    <xdr:from>
      <xdr:col>16</xdr:col>
      <xdr:colOff>514350</xdr:colOff>
      <xdr:row>148</xdr:row>
      <xdr:rowOff>117475</xdr:rowOff>
    </xdr:from>
    <xdr:to>
      <xdr:col>25</xdr:col>
      <xdr:colOff>50800</xdr:colOff>
      <xdr:row>158</xdr:row>
      <xdr:rowOff>89567</xdr:rowOff>
    </xdr:to>
    <xdr:pic>
      <xdr:nvPicPr>
        <xdr:cNvPr id="2" name="Picture 1">
          <a:extLst>
            <a:ext uri="{FF2B5EF4-FFF2-40B4-BE49-F238E27FC236}">
              <a16:creationId xmlns:a16="http://schemas.microsoft.com/office/drawing/2014/main" id="{F681ECB7-F20F-8FB1-2BCE-E4E091CFB58F}"/>
            </a:ext>
          </a:extLst>
        </xdr:cNvPr>
        <xdr:cNvPicPr>
          <a:picLocks noChangeAspect="1"/>
        </xdr:cNvPicPr>
      </xdr:nvPicPr>
      <xdr:blipFill>
        <a:blip xmlns:r="http://schemas.openxmlformats.org/officeDocument/2006/relationships" r:embed="rId15"/>
        <a:stretch>
          <a:fillRect/>
        </a:stretch>
      </xdr:blipFill>
      <xdr:spPr>
        <a:xfrm>
          <a:off x="15043150" y="26431875"/>
          <a:ext cx="5022850" cy="1750092"/>
        </a:xfrm>
        <a:prstGeom prst="rect">
          <a:avLst/>
        </a:prstGeom>
      </xdr:spPr>
    </xdr:pic>
    <xdr:clientData/>
  </xdr:twoCellAnchor>
  <xdr:twoCellAnchor editAs="oneCell">
    <xdr:from>
      <xdr:col>60</xdr:col>
      <xdr:colOff>69545</xdr:colOff>
      <xdr:row>22</xdr:row>
      <xdr:rowOff>76140</xdr:rowOff>
    </xdr:from>
    <xdr:to>
      <xdr:col>67</xdr:col>
      <xdr:colOff>533236</xdr:colOff>
      <xdr:row>37</xdr:row>
      <xdr:rowOff>63499</xdr:rowOff>
    </xdr:to>
    <xdr:pic>
      <xdr:nvPicPr>
        <xdr:cNvPr id="4" name="Picture 3">
          <a:extLst>
            <a:ext uri="{FF2B5EF4-FFF2-40B4-BE49-F238E27FC236}">
              <a16:creationId xmlns:a16="http://schemas.microsoft.com/office/drawing/2014/main" id="{A5D07DA4-DB4F-2A5E-FADF-08667DEFEDC7}"/>
            </a:ext>
          </a:extLst>
        </xdr:cNvPr>
        <xdr:cNvPicPr>
          <a:picLocks noChangeAspect="1"/>
        </xdr:cNvPicPr>
      </xdr:nvPicPr>
      <xdr:blipFill>
        <a:blip xmlns:r="http://schemas.openxmlformats.org/officeDocument/2006/relationships" r:embed="rId16"/>
        <a:stretch>
          <a:fillRect/>
        </a:stretch>
      </xdr:blipFill>
      <xdr:spPr>
        <a:xfrm>
          <a:off x="54724902" y="4067569"/>
          <a:ext cx="4718191" cy="2708787"/>
        </a:xfrm>
        <a:prstGeom prst="rect">
          <a:avLst/>
        </a:prstGeom>
      </xdr:spPr>
    </xdr:pic>
    <xdr:clientData/>
  </xdr:twoCellAnchor>
  <xdr:twoCellAnchor editAs="oneCell">
    <xdr:from>
      <xdr:col>60</xdr:col>
      <xdr:colOff>84116</xdr:colOff>
      <xdr:row>37</xdr:row>
      <xdr:rowOff>52777</xdr:rowOff>
    </xdr:from>
    <xdr:to>
      <xdr:col>67</xdr:col>
      <xdr:colOff>426357</xdr:colOff>
      <xdr:row>55</xdr:row>
      <xdr:rowOff>67362</xdr:rowOff>
    </xdr:to>
    <xdr:pic>
      <xdr:nvPicPr>
        <xdr:cNvPr id="24" name="Picture 23">
          <a:extLst>
            <a:ext uri="{FF2B5EF4-FFF2-40B4-BE49-F238E27FC236}">
              <a16:creationId xmlns:a16="http://schemas.microsoft.com/office/drawing/2014/main" id="{4D717D94-C887-DD9B-107D-5EA9A2DE3C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4739473" y="6765634"/>
          <a:ext cx="4596741" cy="3280299"/>
        </a:xfrm>
        <a:prstGeom prst="rect">
          <a:avLst/>
        </a:prstGeom>
      </xdr:spPr>
    </xdr:pic>
    <xdr:clientData/>
  </xdr:twoCellAnchor>
  <xdr:twoCellAnchor editAs="oneCell">
    <xdr:from>
      <xdr:col>60</xdr:col>
      <xdr:colOff>78616</xdr:colOff>
      <xdr:row>12</xdr:row>
      <xdr:rowOff>30785</xdr:rowOff>
    </xdr:from>
    <xdr:to>
      <xdr:col>67</xdr:col>
      <xdr:colOff>488435</xdr:colOff>
      <xdr:row>18</xdr:row>
      <xdr:rowOff>54430</xdr:rowOff>
    </xdr:to>
    <xdr:pic>
      <xdr:nvPicPr>
        <xdr:cNvPr id="25" name="Picture 24">
          <a:extLst>
            <a:ext uri="{FF2B5EF4-FFF2-40B4-BE49-F238E27FC236}">
              <a16:creationId xmlns:a16="http://schemas.microsoft.com/office/drawing/2014/main" id="{73EB8492-3F1A-4ADF-C126-B4C2DD024965}"/>
            </a:ext>
          </a:extLst>
        </xdr:cNvPr>
        <xdr:cNvPicPr>
          <a:picLocks noChangeAspect="1"/>
        </xdr:cNvPicPr>
      </xdr:nvPicPr>
      <xdr:blipFill>
        <a:blip xmlns:r="http://schemas.openxmlformats.org/officeDocument/2006/relationships" r:embed="rId18"/>
        <a:stretch>
          <a:fillRect/>
        </a:stretch>
      </xdr:blipFill>
      <xdr:spPr>
        <a:xfrm>
          <a:off x="54733973" y="2207928"/>
          <a:ext cx="4664319" cy="1112216"/>
        </a:xfrm>
        <a:prstGeom prst="rect">
          <a:avLst/>
        </a:prstGeom>
      </xdr:spPr>
    </xdr:pic>
    <xdr:clientData/>
  </xdr:twoCellAnchor>
  <xdr:twoCellAnchor editAs="oneCell">
    <xdr:from>
      <xdr:col>79</xdr:col>
      <xdr:colOff>47625</xdr:colOff>
      <xdr:row>23</xdr:row>
      <xdr:rowOff>46722</xdr:rowOff>
    </xdr:from>
    <xdr:to>
      <xdr:col>87</xdr:col>
      <xdr:colOff>30812</xdr:colOff>
      <xdr:row>43</xdr:row>
      <xdr:rowOff>296</xdr:rowOff>
    </xdr:to>
    <xdr:pic>
      <xdr:nvPicPr>
        <xdr:cNvPr id="8" name="Picture 7">
          <a:extLst>
            <a:ext uri="{FF2B5EF4-FFF2-40B4-BE49-F238E27FC236}">
              <a16:creationId xmlns:a16="http://schemas.microsoft.com/office/drawing/2014/main" id="{00137B23-079A-1662-3638-7D88E8BC44A1}"/>
            </a:ext>
          </a:extLst>
        </xdr:cNvPr>
        <xdr:cNvPicPr>
          <a:picLocks noChangeAspect="1"/>
        </xdr:cNvPicPr>
      </xdr:nvPicPr>
      <xdr:blipFill>
        <a:blip xmlns:r="http://schemas.openxmlformats.org/officeDocument/2006/relationships" r:embed="rId19"/>
        <a:stretch>
          <a:fillRect/>
        </a:stretch>
      </xdr:blipFill>
      <xdr:spPr>
        <a:xfrm>
          <a:off x="68916261" y="4295449"/>
          <a:ext cx="6796364" cy="3648120"/>
        </a:xfrm>
        <a:prstGeom prst="rect">
          <a:avLst/>
        </a:prstGeom>
      </xdr:spPr>
    </xdr:pic>
    <xdr:clientData/>
  </xdr:twoCellAnchor>
  <xdr:twoCellAnchor editAs="oneCell">
    <xdr:from>
      <xdr:col>79</xdr:col>
      <xdr:colOff>99785</xdr:colOff>
      <xdr:row>48</xdr:row>
      <xdr:rowOff>177021</xdr:rowOff>
    </xdr:from>
    <xdr:to>
      <xdr:col>85</xdr:col>
      <xdr:colOff>167642</xdr:colOff>
      <xdr:row>65</xdr:row>
      <xdr:rowOff>81643</xdr:rowOff>
    </xdr:to>
    <xdr:pic>
      <xdr:nvPicPr>
        <xdr:cNvPr id="17" name="Picture 16">
          <a:extLst>
            <a:ext uri="{FF2B5EF4-FFF2-40B4-BE49-F238E27FC236}">
              <a16:creationId xmlns:a16="http://schemas.microsoft.com/office/drawing/2014/main" id="{1DD4145B-9B9F-28CE-D412-FD0F28277CC1}"/>
            </a:ext>
          </a:extLst>
        </xdr:cNvPr>
        <xdr:cNvPicPr>
          <a:picLocks noChangeAspect="1"/>
        </xdr:cNvPicPr>
      </xdr:nvPicPr>
      <xdr:blipFill>
        <a:blip xmlns:r="http://schemas.openxmlformats.org/officeDocument/2006/relationships" r:embed="rId20"/>
        <a:stretch>
          <a:fillRect/>
        </a:stretch>
      </xdr:blipFill>
      <xdr:spPr>
        <a:xfrm>
          <a:off x="66303071" y="8885592"/>
          <a:ext cx="5928000" cy="29889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0</xdr:colOff>
      <xdr:row>0</xdr:row>
      <xdr:rowOff>69850</xdr:rowOff>
    </xdr:from>
    <xdr:to>
      <xdr:col>38</xdr:col>
      <xdr:colOff>236311</xdr:colOff>
      <xdr:row>5</xdr:row>
      <xdr:rowOff>119993</xdr:rowOff>
    </xdr:to>
    <xdr:pic>
      <xdr:nvPicPr>
        <xdr:cNvPr id="2" name="Picture 1">
          <a:extLst>
            <a:ext uri="{FF2B5EF4-FFF2-40B4-BE49-F238E27FC236}">
              <a16:creationId xmlns:a16="http://schemas.microsoft.com/office/drawing/2014/main" id="{A158AED9-DE3E-4B67-8BF2-8418ED5D7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6350" y="69850"/>
          <a:ext cx="6332311" cy="970893"/>
        </a:xfrm>
        <a:prstGeom prst="rect">
          <a:avLst/>
        </a:prstGeom>
      </xdr:spPr>
    </xdr:pic>
    <xdr:clientData/>
  </xdr:twoCellAnchor>
  <xdr:twoCellAnchor editAs="oneCell">
    <xdr:from>
      <xdr:col>32</xdr:col>
      <xdr:colOff>467446</xdr:colOff>
      <xdr:row>27</xdr:row>
      <xdr:rowOff>60300</xdr:rowOff>
    </xdr:from>
    <xdr:to>
      <xdr:col>37</xdr:col>
      <xdr:colOff>433668</xdr:colOff>
      <xdr:row>33</xdr:row>
      <xdr:rowOff>12677</xdr:rowOff>
    </xdr:to>
    <xdr:pic>
      <xdr:nvPicPr>
        <xdr:cNvPr id="3" name="Picture 2">
          <a:extLst>
            <a:ext uri="{FF2B5EF4-FFF2-40B4-BE49-F238E27FC236}">
              <a16:creationId xmlns:a16="http://schemas.microsoft.com/office/drawing/2014/main" id="{B28FDB10-77F0-4A01-BF37-047A3C6491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99096" y="5032350"/>
          <a:ext cx="3014222" cy="1057277"/>
        </a:xfrm>
        <a:prstGeom prst="rect">
          <a:avLst/>
        </a:prstGeom>
      </xdr:spPr>
    </xdr:pic>
    <xdr:clientData/>
  </xdr:twoCellAnchor>
  <xdr:twoCellAnchor editAs="oneCell">
    <xdr:from>
      <xdr:col>38</xdr:col>
      <xdr:colOff>21610</xdr:colOff>
      <xdr:row>1</xdr:row>
      <xdr:rowOff>43863</xdr:rowOff>
    </xdr:from>
    <xdr:to>
      <xdr:col>44</xdr:col>
      <xdr:colOff>26093</xdr:colOff>
      <xdr:row>5</xdr:row>
      <xdr:rowOff>174548</xdr:rowOff>
    </xdr:to>
    <xdr:pic>
      <xdr:nvPicPr>
        <xdr:cNvPr id="4" name="Picture 3">
          <a:extLst>
            <a:ext uri="{FF2B5EF4-FFF2-40B4-BE49-F238E27FC236}">
              <a16:creationId xmlns:a16="http://schemas.microsoft.com/office/drawing/2014/main" id="{5B2D51D5-8284-4572-8652-0F542494AAB5}"/>
            </a:ext>
          </a:extLst>
        </xdr:cNvPr>
        <xdr:cNvPicPr>
          <a:picLocks noChangeAspect="1"/>
        </xdr:cNvPicPr>
      </xdr:nvPicPr>
      <xdr:blipFill>
        <a:blip xmlns:r="http://schemas.openxmlformats.org/officeDocument/2006/relationships" r:embed="rId3"/>
        <a:stretch>
          <a:fillRect/>
        </a:stretch>
      </xdr:blipFill>
      <xdr:spPr>
        <a:xfrm>
          <a:off x="15756910" y="228013"/>
          <a:ext cx="3662083" cy="867285"/>
        </a:xfrm>
        <a:prstGeom prst="rect">
          <a:avLst/>
        </a:prstGeom>
      </xdr:spPr>
    </xdr:pic>
    <xdr:clientData/>
  </xdr:twoCellAnchor>
  <xdr:twoCellAnchor editAs="oneCell">
    <xdr:from>
      <xdr:col>38</xdr:col>
      <xdr:colOff>14703</xdr:colOff>
      <xdr:row>8</xdr:row>
      <xdr:rowOff>44791</xdr:rowOff>
    </xdr:from>
    <xdr:to>
      <xdr:col>43</xdr:col>
      <xdr:colOff>73205</xdr:colOff>
      <xdr:row>15</xdr:row>
      <xdr:rowOff>86138</xdr:rowOff>
    </xdr:to>
    <xdr:pic>
      <xdr:nvPicPr>
        <xdr:cNvPr id="5" name="Picture 4">
          <a:extLst>
            <a:ext uri="{FF2B5EF4-FFF2-40B4-BE49-F238E27FC236}">
              <a16:creationId xmlns:a16="http://schemas.microsoft.com/office/drawing/2014/main" id="{AF0BF645-0073-4818-97B5-F70948992AB5}"/>
            </a:ext>
          </a:extLst>
        </xdr:cNvPr>
        <xdr:cNvPicPr>
          <a:picLocks noChangeAspect="1"/>
        </xdr:cNvPicPr>
      </xdr:nvPicPr>
      <xdr:blipFill>
        <a:blip xmlns:r="http://schemas.openxmlformats.org/officeDocument/2006/relationships" r:embed="rId4"/>
        <a:stretch>
          <a:fillRect/>
        </a:stretch>
      </xdr:blipFill>
      <xdr:spPr>
        <a:xfrm>
          <a:off x="15750003" y="1517991"/>
          <a:ext cx="3106502" cy="1330397"/>
        </a:xfrm>
        <a:prstGeom prst="rect">
          <a:avLst/>
        </a:prstGeom>
      </xdr:spPr>
    </xdr:pic>
    <xdr:clientData/>
  </xdr:twoCellAnchor>
  <xdr:twoCellAnchor editAs="oneCell">
    <xdr:from>
      <xdr:col>38</xdr:col>
      <xdr:colOff>0</xdr:colOff>
      <xdr:row>16</xdr:row>
      <xdr:rowOff>0</xdr:rowOff>
    </xdr:from>
    <xdr:to>
      <xdr:col>38</xdr:col>
      <xdr:colOff>12700</xdr:colOff>
      <xdr:row>16</xdr:row>
      <xdr:rowOff>12700</xdr:rowOff>
    </xdr:to>
    <xdr:pic>
      <xdr:nvPicPr>
        <xdr:cNvPr id="6" name="Picture 5">
          <a:extLst>
            <a:ext uri="{FF2B5EF4-FFF2-40B4-BE49-F238E27FC236}">
              <a16:creationId xmlns:a16="http://schemas.microsoft.com/office/drawing/2014/main" id="{E2484977-5901-41A0-ADEA-2BBF27127B1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35300" y="29464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59765</xdr:colOff>
      <xdr:row>21</xdr:row>
      <xdr:rowOff>52294</xdr:rowOff>
    </xdr:from>
    <xdr:to>
      <xdr:col>42</xdr:col>
      <xdr:colOff>27839</xdr:colOff>
      <xdr:row>23</xdr:row>
      <xdr:rowOff>0</xdr:rowOff>
    </xdr:to>
    <xdr:pic>
      <xdr:nvPicPr>
        <xdr:cNvPr id="7" name="Picture 6">
          <a:extLst>
            <a:ext uri="{FF2B5EF4-FFF2-40B4-BE49-F238E27FC236}">
              <a16:creationId xmlns:a16="http://schemas.microsoft.com/office/drawing/2014/main" id="{82229507-036E-47BF-926B-C1AC6A11C791}"/>
            </a:ext>
          </a:extLst>
        </xdr:cNvPr>
        <xdr:cNvPicPr>
          <a:picLocks noChangeAspect="1"/>
        </xdr:cNvPicPr>
      </xdr:nvPicPr>
      <xdr:blipFill rotWithShape="1">
        <a:blip xmlns:r="http://schemas.openxmlformats.org/officeDocument/2006/relationships" r:embed="rId6"/>
        <a:srcRect t="52281"/>
        <a:stretch>
          <a:fillRect/>
        </a:stretch>
      </xdr:blipFill>
      <xdr:spPr>
        <a:xfrm>
          <a:off x="15795065" y="3919444"/>
          <a:ext cx="2406474" cy="316006"/>
        </a:xfrm>
        <a:prstGeom prst="rect">
          <a:avLst/>
        </a:prstGeom>
      </xdr:spPr>
    </xdr:pic>
    <xdr:clientData/>
  </xdr:twoCellAnchor>
  <xdr:twoCellAnchor editAs="oneCell">
    <xdr:from>
      <xdr:col>38</xdr:col>
      <xdr:colOff>104684</xdr:colOff>
      <xdr:row>18</xdr:row>
      <xdr:rowOff>47813</xdr:rowOff>
    </xdr:from>
    <xdr:to>
      <xdr:col>41</xdr:col>
      <xdr:colOff>530411</xdr:colOff>
      <xdr:row>19</xdr:row>
      <xdr:rowOff>127000</xdr:rowOff>
    </xdr:to>
    <xdr:pic>
      <xdr:nvPicPr>
        <xdr:cNvPr id="8" name="Picture 7">
          <a:extLst>
            <a:ext uri="{FF2B5EF4-FFF2-40B4-BE49-F238E27FC236}">
              <a16:creationId xmlns:a16="http://schemas.microsoft.com/office/drawing/2014/main" id="{D8A2DB7B-BC81-4B4E-8537-F882384E9B24}"/>
            </a:ext>
          </a:extLst>
        </xdr:cNvPr>
        <xdr:cNvPicPr>
          <a:picLocks noChangeAspect="1"/>
        </xdr:cNvPicPr>
      </xdr:nvPicPr>
      <xdr:blipFill rotWithShape="1">
        <a:blip xmlns:r="http://schemas.openxmlformats.org/officeDocument/2006/relationships" r:embed="rId6"/>
        <a:srcRect b="57788"/>
        <a:stretch>
          <a:fillRect/>
        </a:stretch>
      </xdr:blipFill>
      <xdr:spPr>
        <a:xfrm>
          <a:off x="15839984" y="3362513"/>
          <a:ext cx="2254527" cy="263337"/>
        </a:xfrm>
        <a:prstGeom prst="rect">
          <a:avLst/>
        </a:prstGeom>
      </xdr:spPr>
    </xdr:pic>
    <xdr:clientData/>
  </xdr:twoCellAnchor>
  <xdr:twoCellAnchor editAs="oneCell">
    <xdr:from>
      <xdr:col>44</xdr:col>
      <xdr:colOff>0</xdr:colOff>
      <xdr:row>21</xdr:row>
      <xdr:rowOff>0</xdr:rowOff>
    </xdr:from>
    <xdr:to>
      <xdr:col>44</xdr:col>
      <xdr:colOff>12700</xdr:colOff>
      <xdr:row>21</xdr:row>
      <xdr:rowOff>12700</xdr:rowOff>
    </xdr:to>
    <xdr:pic>
      <xdr:nvPicPr>
        <xdr:cNvPr id="9" name="Picture 8">
          <a:extLst>
            <a:ext uri="{FF2B5EF4-FFF2-40B4-BE49-F238E27FC236}">
              <a16:creationId xmlns:a16="http://schemas.microsoft.com/office/drawing/2014/main" id="{3CBC1117-CCDA-4EE2-89FE-2BD48DAA2D3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392900" y="38671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49</xdr:col>
      <xdr:colOff>0</xdr:colOff>
      <xdr:row>12</xdr:row>
      <xdr:rowOff>0</xdr:rowOff>
    </xdr:from>
    <xdr:to>
      <xdr:col>49</xdr:col>
      <xdr:colOff>12700</xdr:colOff>
      <xdr:row>12</xdr:row>
      <xdr:rowOff>12700</xdr:rowOff>
    </xdr:to>
    <xdr:pic>
      <xdr:nvPicPr>
        <xdr:cNvPr id="10" name="Picture 9">
          <a:extLst>
            <a:ext uri="{FF2B5EF4-FFF2-40B4-BE49-F238E27FC236}">
              <a16:creationId xmlns:a16="http://schemas.microsoft.com/office/drawing/2014/main" id="{295B030A-D356-4FBB-84D1-13D19C16AFB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631400" y="22098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37353</xdr:colOff>
      <xdr:row>24</xdr:row>
      <xdr:rowOff>82176</xdr:rowOff>
    </xdr:from>
    <xdr:to>
      <xdr:col>44</xdr:col>
      <xdr:colOff>74706</xdr:colOff>
      <xdr:row>29</xdr:row>
      <xdr:rowOff>87652</xdr:rowOff>
    </xdr:to>
    <xdr:pic>
      <xdr:nvPicPr>
        <xdr:cNvPr id="11" name="Picture 13">
          <a:extLst>
            <a:ext uri="{FF2B5EF4-FFF2-40B4-BE49-F238E27FC236}">
              <a16:creationId xmlns:a16="http://schemas.microsoft.com/office/drawing/2014/main" id="{1C5C7EED-4A8D-44BC-B1A4-EBB8AA0CF41C}"/>
            </a:ext>
          </a:extLst>
        </xdr:cNvPr>
        <xdr:cNvPicPr>
          <a:picLocks noChangeAspect="1"/>
        </xdr:cNvPicPr>
      </xdr:nvPicPr>
      <xdr:blipFill>
        <a:blip xmlns:r="http://schemas.openxmlformats.org/officeDocument/2006/relationships" r:embed="rId7"/>
        <a:stretch>
          <a:fillRect/>
        </a:stretch>
      </xdr:blipFill>
      <xdr:spPr>
        <a:xfrm>
          <a:off x="15772653" y="4501776"/>
          <a:ext cx="3694953" cy="926226"/>
        </a:xfrm>
        <a:prstGeom prst="rect">
          <a:avLst/>
        </a:prstGeom>
      </xdr:spPr>
    </xdr:pic>
    <xdr:clientData/>
  </xdr:twoCellAnchor>
  <xdr:twoCellAnchor editAs="oneCell">
    <xdr:from>
      <xdr:col>38</xdr:col>
      <xdr:colOff>28781</xdr:colOff>
      <xdr:row>32</xdr:row>
      <xdr:rowOff>54429</xdr:rowOff>
    </xdr:from>
    <xdr:to>
      <xdr:col>45</xdr:col>
      <xdr:colOff>0</xdr:colOff>
      <xdr:row>48</xdr:row>
      <xdr:rowOff>47</xdr:rowOff>
    </xdr:to>
    <xdr:pic>
      <xdr:nvPicPr>
        <xdr:cNvPr id="12" name="Picture 11">
          <a:extLst>
            <a:ext uri="{FF2B5EF4-FFF2-40B4-BE49-F238E27FC236}">
              <a16:creationId xmlns:a16="http://schemas.microsoft.com/office/drawing/2014/main" id="{20C62C10-346D-4EA9-A687-F751BF9F7BB4}"/>
            </a:ext>
          </a:extLst>
        </xdr:cNvPr>
        <xdr:cNvPicPr>
          <a:picLocks noChangeAspect="1"/>
        </xdr:cNvPicPr>
      </xdr:nvPicPr>
      <xdr:blipFill rotWithShape="1">
        <a:blip xmlns:r="http://schemas.openxmlformats.org/officeDocument/2006/relationships" r:embed="rId8"/>
        <a:srcRect r="12839"/>
        <a:stretch>
          <a:fillRect/>
        </a:stretch>
      </xdr:blipFill>
      <xdr:spPr>
        <a:xfrm>
          <a:off x="15764081" y="5947229"/>
          <a:ext cx="4238419" cy="28842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79</xdr:col>
      <xdr:colOff>47625</xdr:colOff>
      <xdr:row>23</xdr:row>
      <xdr:rowOff>46722</xdr:rowOff>
    </xdr:from>
    <xdr:to>
      <xdr:col>90</xdr:col>
      <xdr:colOff>169992</xdr:colOff>
      <xdr:row>43</xdr:row>
      <xdr:rowOff>296</xdr:rowOff>
    </xdr:to>
    <xdr:pic>
      <xdr:nvPicPr>
        <xdr:cNvPr id="4" name="Picture 3">
          <a:extLst>
            <a:ext uri="{FF2B5EF4-FFF2-40B4-BE49-F238E27FC236}">
              <a16:creationId xmlns:a16="http://schemas.microsoft.com/office/drawing/2014/main" id="{AACB768C-1217-4E98-9BBE-AC5DA5EAA4D4}"/>
            </a:ext>
          </a:extLst>
        </xdr:cNvPr>
        <xdr:cNvPicPr>
          <a:picLocks noChangeAspect="1"/>
        </xdr:cNvPicPr>
      </xdr:nvPicPr>
      <xdr:blipFill>
        <a:blip xmlns:r="http://schemas.openxmlformats.org/officeDocument/2006/relationships" r:embed="rId1"/>
        <a:stretch>
          <a:fillRect/>
        </a:stretch>
      </xdr:blipFill>
      <xdr:spPr>
        <a:xfrm>
          <a:off x="66335275" y="4282172"/>
          <a:ext cx="6796737" cy="3636574"/>
        </a:xfrm>
        <a:prstGeom prst="rect">
          <a:avLst/>
        </a:prstGeom>
      </xdr:spPr>
    </xdr:pic>
    <xdr:clientData/>
  </xdr:twoCellAnchor>
  <xdr:twoCellAnchor editAs="oneCell">
    <xdr:from>
      <xdr:col>79</xdr:col>
      <xdr:colOff>99785</xdr:colOff>
      <xdr:row>48</xdr:row>
      <xdr:rowOff>177021</xdr:rowOff>
    </xdr:from>
    <xdr:to>
      <xdr:col>88</xdr:col>
      <xdr:colOff>567172</xdr:colOff>
      <xdr:row>65</xdr:row>
      <xdr:rowOff>81643</xdr:rowOff>
    </xdr:to>
    <xdr:pic>
      <xdr:nvPicPr>
        <xdr:cNvPr id="5" name="Picture 4">
          <a:extLst>
            <a:ext uri="{FF2B5EF4-FFF2-40B4-BE49-F238E27FC236}">
              <a16:creationId xmlns:a16="http://schemas.microsoft.com/office/drawing/2014/main" id="{66CB1942-2631-4980-A640-22B66DE4F4D3}"/>
            </a:ext>
          </a:extLst>
        </xdr:cNvPr>
        <xdr:cNvPicPr>
          <a:picLocks noChangeAspect="1"/>
        </xdr:cNvPicPr>
      </xdr:nvPicPr>
      <xdr:blipFill>
        <a:blip xmlns:r="http://schemas.openxmlformats.org/officeDocument/2006/relationships" r:embed="rId2"/>
        <a:stretch>
          <a:fillRect/>
        </a:stretch>
      </xdr:blipFill>
      <xdr:spPr>
        <a:xfrm>
          <a:off x="66387435" y="9016221"/>
          <a:ext cx="5922557" cy="30351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3" name="TextBox 1">
              <a:extLst>
                <a:ext uri="{FF2B5EF4-FFF2-40B4-BE49-F238E27FC236}">
                  <a16:creationId xmlns:a16="http://schemas.microsoft.com/office/drawing/2014/main" id="{22CD19F4-E98C-15B7-EDA9-B848C17252E4}"/>
                </a:ext>
              </a:extLst>
            </xdr:cNvPr>
            <xdr:cNvSpPr txBox="1"/>
          </xdr:nvSpPr>
          <xdr:spPr>
            <a:xfrm>
              <a:off x="30022800"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22CD19F4-E98C-15B7-EDA9-B848C17252E4}"/>
                </a:ext>
              </a:extLst>
            </xdr:cNvPr>
            <xdr:cNvSpPr txBox="1"/>
          </xdr:nvSpPr>
          <xdr:spPr>
            <a:xfrm>
              <a:off x="30022800"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0A1721-4D4A-4B40-9429-893F22C2C80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FE0A1721-4D4A-4B40-9429-893F22C2C80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74EA3F9-A117-4F08-9525-D398A27CF394}"/>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474EA3F9-A117-4F08-9525-D398A27CF394}"/>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368E27C-CE94-407A-981C-BF0FE9CF68AA}"/>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5368E27C-CE94-407A-981C-BF0FE9CF68AA}"/>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6A76BB-4058-4F40-8D99-68BF96C6759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DA6A76BB-4058-4F40-8D99-68BF96C67597}"/>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83A196-158D-4DA1-8C47-944001E3815B}"/>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6F83A196-158D-4DA1-8C47-944001E3815B}"/>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6BADA5A-E8A1-4AB6-BB23-9D613AFB759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D6BADA5A-E8A1-4AB6-BB23-9D613AFB759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68CD4AD-EE1B-4CFD-87CB-49B601B8D95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468CD4AD-EE1B-4CFD-87CB-49B601B8D95C}"/>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F62DF76-6B9E-4B98-8227-0E3DE5F1F921}"/>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BF62DF76-6B9E-4B98-8227-0E3DE5F1F921}"/>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23</xdr:col>
      <xdr:colOff>690179</xdr:colOff>
      <xdr:row>0</xdr:row>
      <xdr:rowOff>0</xdr:rowOff>
    </xdr:from>
    <xdr:ext cx="1226361"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81DCFFA-0DC1-4487-B5DB-86504D4E5F75}"/>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a:fld id="{825F15A7-03F4-43D7-82C5-3E23DA2F108C}" type="mathplaceholder">
                      <a:rPr lang="en-PH" sz="1100" i="1">
                        <a:latin typeface="Cambria Math" panose="02040503050406030204" pitchFamily="18" charset="0"/>
                      </a:rPr>
                      <a:t>Type equation here.</a:t>
                    </a:fld>
                  </m:oMath>
                </m:oMathPara>
              </a14:m>
              <a:endParaRPr lang="en-PH" sz="1100"/>
            </a:p>
          </xdr:txBody>
        </xdr:sp>
      </mc:Choice>
      <mc:Fallback xmlns="">
        <xdr:sp macro="" textlink="">
          <xdr:nvSpPr>
            <xdr:cNvPr id="2" name="TextBox 1">
              <a:extLst>
                <a:ext uri="{FF2B5EF4-FFF2-40B4-BE49-F238E27FC236}">
                  <a16:creationId xmlns:a16="http://schemas.microsoft.com/office/drawing/2014/main" id="{181DCFFA-0DC1-4487-B5DB-86504D4E5F75}"/>
                </a:ext>
              </a:extLst>
            </xdr:cNvPr>
            <xdr:cNvSpPr txBox="1"/>
          </xdr:nvSpPr>
          <xdr:spPr>
            <a:xfrm>
              <a:off x="30133859" y="-207580"/>
              <a:ext cx="122636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latin typeface="Cambria Math" panose="02040503050406030204" pitchFamily="18" charset="0"/>
                </a:rPr>
                <a:t>"Type equation here."</a:t>
              </a:r>
              <a:endParaRPr lang="en-PH"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2ABD-6941-466C-B831-6899FA4FC13B}">
  <dimension ref="A1:CS137"/>
  <sheetViews>
    <sheetView topLeftCell="BZ58" zoomScale="30" zoomScaleNormal="48" workbookViewId="0">
      <selection activeCell="BW33" sqref="BW33"/>
    </sheetView>
  </sheetViews>
  <sheetFormatPr defaultRowHeight="14.45"/>
  <cols>
    <col min="2" max="3" width="8.85546875" bestFit="1" customWidth="1"/>
    <col min="4" max="4" width="9.140625" bestFit="1" customWidth="1"/>
    <col min="5" max="5" width="11.42578125" bestFit="1" customWidth="1"/>
    <col min="6" max="6" width="19.85546875" bestFit="1" customWidth="1"/>
    <col min="7" max="7" width="15.42578125" bestFit="1" customWidth="1"/>
    <col min="9" max="9" width="7.140625" bestFit="1" customWidth="1"/>
    <col min="11" max="11" width="47.42578125" bestFit="1" customWidth="1"/>
    <col min="12" max="12" width="16.42578125" bestFit="1" customWidth="1"/>
    <col min="13" max="13" width="10.85546875" bestFit="1" customWidth="1"/>
    <col min="28" max="28" width="11.42578125" bestFit="1" customWidth="1"/>
    <col min="30" max="30" width="13" bestFit="1" customWidth="1"/>
    <col min="31" max="31" width="16.140625" bestFit="1" customWidth="1"/>
    <col min="32" max="32" width="17.42578125" bestFit="1" customWidth="1"/>
    <col min="33" max="33" width="21.42578125" bestFit="1" customWidth="1"/>
    <col min="34" max="34" width="31.85546875" bestFit="1" customWidth="1"/>
    <col min="35" max="35" width="34" bestFit="1" customWidth="1"/>
    <col min="36" max="36" width="14" bestFit="1" customWidth="1"/>
    <col min="37" max="37" width="29.140625" bestFit="1" customWidth="1"/>
    <col min="38" max="41" width="15.42578125" customWidth="1"/>
    <col min="42" max="42" width="7.85546875" bestFit="1" customWidth="1"/>
    <col min="43" max="43" width="14" bestFit="1" customWidth="1"/>
    <col min="44" max="44" width="19.85546875" bestFit="1" customWidth="1"/>
    <col min="48" max="48" width="10.5703125" bestFit="1" customWidth="1"/>
    <col min="50" max="50" width="20.5703125" bestFit="1" customWidth="1"/>
    <col min="51" max="51" width="17.85546875" bestFit="1" customWidth="1"/>
    <col min="52" max="52" width="16.140625" bestFit="1" customWidth="1"/>
    <col min="54" max="54" width="17.5703125" bestFit="1" customWidth="1"/>
    <col min="80" max="80" width="8.5703125" bestFit="1" customWidth="1"/>
    <col min="81" max="81" width="12.42578125" customWidth="1"/>
    <col min="82" max="82" width="20.42578125" customWidth="1"/>
    <col min="83" max="83" width="13.42578125" customWidth="1"/>
    <col min="84" max="84" width="20.140625" customWidth="1"/>
    <col min="87" max="87" width="5" customWidth="1"/>
    <col min="89" max="89" width="16.5703125" bestFit="1" customWidth="1"/>
    <col min="90" max="90" width="11.5703125" bestFit="1" customWidth="1"/>
    <col min="91" max="91" width="24.85546875" customWidth="1"/>
    <col min="94" max="94" width="17.42578125" customWidth="1"/>
    <col min="95" max="95" width="11.5703125" bestFit="1" customWidth="1"/>
    <col min="96" max="96" width="20.140625" customWidth="1"/>
    <col min="97" max="97" width="22.5703125" customWidth="1"/>
  </cols>
  <sheetData>
    <row r="1" spans="1:97">
      <c r="A1" s="5"/>
      <c r="B1" s="6"/>
      <c r="C1" s="6"/>
      <c r="D1" s="6"/>
      <c r="E1" s="6"/>
      <c r="F1" s="6"/>
      <c r="G1" s="6"/>
      <c r="H1" s="6"/>
      <c r="I1" s="6"/>
      <c r="J1" s="6"/>
      <c r="K1" s="6"/>
      <c r="L1" s="6"/>
      <c r="M1" s="7"/>
      <c r="S1" s="61" t="s">
        <v>0</v>
      </c>
      <c r="T1" s="61"/>
      <c r="U1" s="61"/>
      <c r="V1" s="61"/>
      <c r="AK1" s="1" t="s">
        <v>1</v>
      </c>
      <c r="CB1" s="62" t="s">
        <v>2</v>
      </c>
      <c r="CC1" s="62"/>
      <c r="CD1" s="62"/>
      <c r="CE1" s="62"/>
      <c r="CF1" s="62"/>
      <c r="CG1" s="62"/>
      <c r="CH1" s="62"/>
      <c r="CI1" s="15"/>
      <c r="CJ1" s="55" t="s">
        <v>3</v>
      </c>
      <c r="CK1" s="56"/>
      <c r="CL1" s="56"/>
      <c r="CM1" s="57"/>
      <c r="CN1" s="27"/>
      <c r="CO1" s="58"/>
      <c r="CP1" s="59"/>
      <c r="CQ1" s="59"/>
      <c r="CR1" s="59"/>
      <c r="CS1" s="28"/>
    </row>
    <row r="2" spans="1:97">
      <c r="A2" s="8"/>
      <c r="M2" s="9"/>
      <c r="Z2" t="s">
        <v>4</v>
      </c>
      <c r="AA2" t="s">
        <v>5</v>
      </c>
      <c r="AB2" t="s">
        <v>6</v>
      </c>
      <c r="AC2" t="s">
        <v>7</v>
      </c>
      <c r="AD2" t="s">
        <v>8</v>
      </c>
      <c r="AE2" t="s">
        <v>9</v>
      </c>
      <c r="AF2" s="11" t="s">
        <v>10</v>
      </c>
      <c r="AG2" t="s">
        <v>11</v>
      </c>
      <c r="AH2" t="s">
        <v>12</v>
      </c>
      <c r="AI2" t="s">
        <v>13</v>
      </c>
      <c r="AJ2" s="15" t="s">
        <v>14</v>
      </c>
      <c r="AK2" t="s">
        <v>15</v>
      </c>
      <c r="AL2" t="s">
        <v>16</v>
      </c>
      <c r="AM2" t="s">
        <v>17</v>
      </c>
      <c r="AN2" t="s">
        <v>18</v>
      </c>
      <c r="AO2" t="s">
        <v>19</v>
      </c>
      <c r="AP2" t="s">
        <v>20</v>
      </c>
      <c r="AQ2" t="s">
        <v>21</v>
      </c>
      <c r="AR2" t="s">
        <v>22</v>
      </c>
      <c r="AS2" t="s">
        <v>23</v>
      </c>
      <c r="AT2" t="s">
        <v>24</v>
      </c>
      <c r="AU2" t="s">
        <v>25</v>
      </c>
      <c r="AV2" s="15" t="s">
        <v>26</v>
      </c>
      <c r="AW2" s="15" t="s">
        <v>27</v>
      </c>
      <c r="AX2" s="15" t="s">
        <v>28</v>
      </c>
      <c r="AY2" t="s">
        <v>29</v>
      </c>
      <c r="AZ2" t="s">
        <v>30</v>
      </c>
      <c r="BA2" s="15" t="s">
        <v>31</v>
      </c>
      <c r="BB2" s="15" t="s">
        <v>32</v>
      </c>
      <c r="BX2" t="s">
        <v>4</v>
      </c>
      <c r="BY2" t="s">
        <v>18</v>
      </c>
      <c r="BZ2" t="s">
        <v>33</v>
      </c>
      <c r="CA2" t="s">
        <v>34</v>
      </c>
      <c r="CB2" s="29" t="s">
        <v>35</v>
      </c>
      <c r="CC2" s="29" t="s">
        <v>36</v>
      </c>
      <c r="CD2" s="29" t="s">
        <v>37</v>
      </c>
      <c r="CE2" s="29" t="s">
        <v>38</v>
      </c>
      <c r="CF2" s="29" t="s">
        <v>39</v>
      </c>
      <c r="CG2" s="29" t="s">
        <v>40</v>
      </c>
      <c r="CH2" s="2" t="s">
        <v>27</v>
      </c>
      <c r="CJ2" s="2" t="s">
        <v>41</v>
      </c>
      <c r="CK2" s="3" t="s">
        <v>42</v>
      </c>
      <c r="CL2" s="3" t="s">
        <v>40</v>
      </c>
      <c r="CM2" s="3" t="s">
        <v>43</v>
      </c>
    </row>
    <row r="3" spans="1:97">
      <c r="A3" s="8"/>
      <c r="M3" s="9"/>
      <c r="Z3">
        <v>1</v>
      </c>
      <c r="AA3">
        <v>1.5</v>
      </c>
      <c r="AB3">
        <v>1.5</v>
      </c>
      <c r="AC3">
        <v>1.5</v>
      </c>
      <c r="AD3">
        <v>21</v>
      </c>
      <c r="AE3">
        <f>AB3*AD3</f>
        <v>31.5</v>
      </c>
      <c r="AF3">
        <f>IF(AA3&gt;AC3,(AA3-AC3)*9.81,0)</f>
        <v>0</v>
      </c>
      <c r="AG3" s="13">
        <f>AE3-AF3</f>
        <v>31.5</v>
      </c>
      <c r="AH3">
        <v>0.3</v>
      </c>
      <c r="AI3" s="14">
        <f>IF(AA3&lt;=9.15,(1-0.00765*AA3), IF(AA3&lt;=23, (1.174-0.0267*AA3)))</f>
        <v>0.98852499999999999</v>
      </c>
      <c r="AJ3" s="16">
        <f>0.65*AH3*(AE3/AG3)*AI3</f>
        <v>0.19276237500000001</v>
      </c>
      <c r="AK3">
        <v>6.5</v>
      </c>
      <c r="AL3" s="14">
        <f>ROUND((10^2.24)/(AK3^2.56),6)</f>
        <v>1.4419219999999999</v>
      </c>
      <c r="AM3" s="13">
        <v>31.11</v>
      </c>
      <c r="AN3" s="14" t="s">
        <v>44</v>
      </c>
      <c r="AO3" s="14" t="s">
        <v>45</v>
      </c>
      <c r="AP3">
        <v>22.5</v>
      </c>
      <c r="AQ3" s="12">
        <f>IF(AM3&lt;=5, AP3, IF(AM3&lt;35, EXP(1.76-(190/AM3^2))+(0.99+(AM3^1.5/1000))*AP3, 5+(1.2*AP3)))</f>
        <v>30.955593941958412</v>
      </c>
      <c r="AR3" s="13">
        <f>IF(OR(AO3="CL", AO3="CH", AO3="ML", AO3="MH", AO3="OL", AO3="OH", AO3="Pt", AO3="CL-ML"), "N/A (Cohesive)", SQRT(AP3/60)*100)</f>
        <v>61.237243569579448</v>
      </c>
      <c r="AS3">
        <f>IF(AR3="N/A (Cohesive)", "-", IF(AR3&lt;=40, 0.8, IF(AR3&lt;=70, 0.7, 0.6)))</f>
        <v>0.7</v>
      </c>
      <c r="AT3">
        <f>IF(OR(AS3="-", AS3=""), 1, MIN(1, (AG3/100)^(AS3-1)))</f>
        <v>1</v>
      </c>
      <c r="AU3">
        <f>IF(OR(AS4="N/A (Cohesive)", AS4="-"), 1, IF(AG4/100 &lt;= 3, 1, 1))</f>
        <v>1</v>
      </c>
      <c r="AV3" s="18">
        <f>IF(AQ3&gt;=30, 0.6, (1/(34-AQ3))+(AQ3/135)+(50/((10*AQ3)+45)^2)-(1/200))</f>
        <v>0.6</v>
      </c>
      <c r="AW3" s="19">
        <f>((AV3*AL3*AT3*AU3)/AJ3)</f>
        <v>4.4881849997957328</v>
      </c>
      <c r="AX3" s="15" t="str">
        <f>IF(AW3&gt;1, "NOT LIQUEFIABLE", "LIQUEFIABLE")</f>
        <v>NOT LIQUEFIABLE</v>
      </c>
      <c r="AY3">
        <f>IF(AA3&lt;20, 10-(0.5*AA3), 0)</f>
        <v>9.25</v>
      </c>
      <c r="AZ3">
        <f>IF(AW3&lt;1, 1-AW3, 0)</f>
        <v>0</v>
      </c>
      <c r="BA3" s="15">
        <f>AB3*AY3*AZ3</f>
        <v>0</v>
      </c>
      <c r="BB3" s="15" t="str">
        <f>IF(BA3 &gt; 15, "Very High", IF(BA3 &gt; 5, "High", IF(BA3 &gt; 0, "Low", "Very Low")))</f>
        <v>Very Low</v>
      </c>
      <c r="BX3">
        <v>1</v>
      </c>
      <c r="BY3" t="s">
        <v>44</v>
      </c>
      <c r="BZ3">
        <v>1.5</v>
      </c>
      <c r="CA3">
        <v>22.5</v>
      </c>
      <c r="CB3" s="31">
        <v>2</v>
      </c>
      <c r="CC3" s="31">
        <v>1.5</v>
      </c>
      <c r="CD3" s="32">
        <f>MIN(1.33, 1 + 0.33 * (CC3/CB3))</f>
        <v>1.2475000000000001</v>
      </c>
      <c r="CE3" s="30">
        <f>AVERAGEIFS($CA$3:$CA$8, $BZ$3:$BZ$8, "&gt;=" &amp; CC3,$BZ$3:$BZ$8, "&lt;=" &amp; (CC3 + 2 * CB3))</f>
        <v>29.75</v>
      </c>
      <c r="CF3" s="30">
        <f>(CE3/2.5)*47.88*CD3</f>
        <v>710.79057000000012</v>
      </c>
      <c r="CG3" s="33">
        <f>IF(CB3&lt;=1.22, 20*CE3*CD3, 12.5*CE3*((CB3+0.305)/CB3)^2*CD3)</f>
        <v>616.19675297851575</v>
      </c>
      <c r="CH3" s="26">
        <f>CF3/CG3</f>
        <v>1.1535123587786618</v>
      </c>
      <c r="CJ3" s="3">
        <v>25</v>
      </c>
      <c r="CK3" s="3">
        <v>50</v>
      </c>
      <c r="CL3" s="26">
        <f>CG3</f>
        <v>616.19675297851575</v>
      </c>
      <c r="CM3" s="26">
        <f>25.4 * (CK3/CL3)</f>
        <v>2.0610300100758234</v>
      </c>
      <c r="CP3" s="13"/>
      <c r="CQ3" s="13"/>
    </row>
    <row r="4" spans="1:97">
      <c r="A4" s="8"/>
      <c r="M4" s="9"/>
      <c r="Z4">
        <v>2</v>
      </c>
      <c r="AA4">
        <v>3</v>
      </c>
      <c r="AB4">
        <v>1.5</v>
      </c>
      <c r="AC4">
        <v>1.5</v>
      </c>
      <c r="AD4">
        <v>20</v>
      </c>
      <c r="AE4">
        <f>AE3+(AB4*AD4)</f>
        <v>61.5</v>
      </c>
      <c r="AF4" s="13">
        <f>IF(AA4&gt;AC4,(AA4-AC4)*9.81,0)</f>
        <v>14.715</v>
      </c>
      <c r="AG4" s="13">
        <f t="shared" ref="AG4:AG5" si="0">AE4-AF4</f>
        <v>46.784999999999997</v>
      </c>
      <c r="AH4">
        <v>0.3</v>
      </c>
      <c r="AI4" s="14">
        <f t="shared" ref="AI4:AI5" si="1">IF(AA4&lt;=9.15,(1-0.00765*AA4), IF(AA4&lt;=23, (1.174-0.0267*AA4)))</f>
        <v>0.97704999999999997</v>
      </c>
      <c r="AJ4" s="16">
        <f>0.65*AH4*(AE4/AG4)*AI4</f>
        <v>0.25044933472266756</v>
      </c>
      <c r="AK4">
        <v>6.5</v>
      </c>
      <c r="AL4" s="14">
        <f t="shared" ref="AL4:AL5" si="2">ROUND((10^2.24)/(AK4^2.56),6)</f>
        <v>1.4419219999999999</v>
      </c>
      <c r="AM4">
        <v>25.77</v>
      </c>
      <c r="AN4" t="s">
        <v>44</v>
      </c>
      <c r="AO4" t="s">
        <v>45</v>
      </c>
      <c r="AP4">
        <v>32.25</v>
      </c>
      <c r="AQ4" s="12">
        <f t="shared" ref="AQ4:AQ5" si="3">IF(AM4&lt;=5, AP4, IF(AM4&lt;35, EXP(1.76-(190/AM4^2))+(0.99+(AM4^1.5/1000))*AP4, 5+(1.2*AP4)))</f>
        <v>40.512630961860566</v>
      </c>
      <c r="AR4" s="13">
        <f>IF(OR(AO4="CL", AO4="CH", AO4="ML", AO4="MH", AO4="OL", AO4="OH", AO4="Pt", AO4="CL-ML"), "N/A (Cohesive)", SQRT(AP4/60)*100)</f>
        <v>73.314391493075902</v>
      </c>
      <c r="AS4">
        <f t="shared" ref="AS4:AS5" si="4">IF(AR4&lt;=40, 0.8, IF(AR4&lt;=70, 0.7, 0.6))</f>
        <v>0.6</v>
      </c>
      <c r="AT4">
        <f>IF(OR(AS4="-", AS4=""), 1, MIN(1, (AG4/100)^(AS4-1)))</f>
        <v>1</v>
      </c>
      <c r="AU4">
        <f>IF(OR(AS5="N/A (Cohesive)", AS5="-"), 1, IF(AG5/100 &lt;= 3, 1, 1))</f>
        <v>1</v>
      </c>
      <c r="AV4" s="18">
        <f t="shared" ref="AV4:AV5" si="5">IF(AQ4&gt;=30, 0.6, (1/(34-AQ4))+(AQ4/135)+(50/((10*AQ4)+45)^2)-(1/200))</f>
        <v>0.6</v>
      </c>
      <c r="AW4" s="19">
        <f t="shared" ref="AW4:AW5" si="6">((AV4*AL4*AT4*AU4)/AJ4)</f>
        <v>3.4544040652294736</v>
      </c>
      <c r="AX4" s="15" t="str">
        <f t="shared" ref="AX4:AX5" si="7">IF(AW4&gt;1, "NOT LIQUEFIABLE", "LIQUEFIABLE")</f>
        <v>NOT LIQUEFIABLE</v>
      </c>
      <c r="AY4">
        <f t="shared" ref="AY4:AY5" si="8">IF(AA4&lt;20, 10-(0.5*AA4), 0)</f>
        <v>8.5</v>
      </c>
      <c r="AZ4">
        <f t="shared" ref="AZ4:AZ5" si="9">IF(AW4&lt;1, 1-AW4, 0)</f>
        <v>0</v>
      </c>
      <c r="BA4" s="15">
        <f t="shared" ref="BA4:BA5" si="10">AB4*AY4*AZ4</f>
        <v>0</v>
      </c>
      <c r="BB4" s="15" t="str">
        <f t="shared" ref="BB4:BB5" si="11">IF(BA4 &gt; 15, "Very High", IF(BA4 &gt; 5, "High", IF(BA4 &gt; 0, "Low", "Very Low")))</f>
        <v>Very Low</v>
      </c>
      <c r="BX4">
        <v>2</v>
      </c>
      <c r="BY4" t="s">
        <v>44</v>
      </c>
      <c r="BZ4">
        <v>3</v>
      </c>
      <c r="CA4">
        <v>32.25</v>
      </c>
      <c r="CB4" s="3">
        <v>2.5</v>
      </c>
      <c r="CC4" s="3">
        <v>1.5</v>
      </c>
      <c r="CD4" s="32">
        <f>MIN(1.33, 1 + 0.33 * (CC4/CB4))</f>
        <v>1.198</v>
      </c>
      <c r="CE4" s="30">
        <f>AVERAGEIFS($CA$3:$CA$8, $BZ$3:$BZ$8, "&gt;=" &amp; CC4,$BZ$3:$BZ$8, "&lt;=" &amp; (CC4 + 2 * CB4))</f>
        <v>30.1875</v>
      </c>
      <c r="CF4" s="30">
        <f>(CE4/2.5)*47.88*CD4</f>
        <v>692.62489799999992</v>
      </c>
      <c r="CG4" s="33">
        <f>IF(CB4&lt;=1.22, 20*CE4*CD4, 12.5*CE4*((CB4+0.305)/CB4)^2*CD4)</f>
        <v>569.08834723125017</v>
      </c>
      <c r="CH4" s="26">
        <f>CF4/CG4</f>
        <v>1.2170779833566869</v>
      </c>
      <c r="CJ4" s="3">
        <v>25</v>
      </c>
      <c r="CK4" s="3">
        <v>50</v>
      </c>
      <c r="CL4" s="26">
        <f>CG4</f>
        <v>569.08834723125017</v>
      </c>
      <c r="CM4" s="26">
        <f>25.4 * (CK4/CL4)</f>
        <v>2.2316394390762899</v>
      </c>
    </row>
    <row r="5" spans="1:97">
      <c r="A5" s="8"/>
      <c r="M5" s="9"/>
      <c r="Z5">
        <v>3</v>
      </c>
      <c r="AA5">
        <v>4.5</v>
      </c>
      <c r="AB5">
        <v>1.5</v>
      </c>
      <c r="AC5">
        <v>1.5</v>
      </c>
      <c r="AD5">
        <v>21</v>
      </c>
      <c r="AE5">
        <f>AE4+(AB5*AD5)</f>
        <v>93</v>
      </c>
      <c r="AF5">
        <f t="shared" ref="AF5" si="12">IF(AA5&gt;AC5,(AA5-AC5)*9.81,0)</f>
        <v>29.43</v>
      </c>
      <c r="AG5" s="13">
        <f t="shared" si="0"/>
        <v>63.57</v>
      </c>
      <c r="AH5">
        <v>0.3</v>
      </c>
      <c r="AI5" s="14">
        <f t="shared" si="1"/>
        <v>0.96557499999999996</v>
      </c>
      <c r="AJ5" s="16">
        <f t="shared" ref="AJ5" si="13">0.65*AH5*(AE5/AG5)*AI5</f>
        <v>0.27545544478527606</v>
      </c>
      <c r="AK5">
        <v>6.5</v>
      </c>
      <c r="AL5" s="14">
        <f t="shared" si="2"/>
        <v>1.4419219999999999</v>
      </c>
      <c r="AM5">
        <v>29.55</v>
      </c>
      <c r="AN5" t="s">
        <v>44</v>
      </c>
      <c r="AO5" t="s">
        <v>45</v>
      </c>
      <c r="AP5">
        <v>34.5</v>
      </c>
      <c r="AQ5" s="12">
        <f t="shared" si="3"/>
        <v>44.372703295342106</v>
      </c>
      <c r="AR5" s="13">
        <f>IF(OR(AO5="CL", AO5="CH", AO5="ML", AO5="MH", AO5="OL", AO5="OH", AO5="Pt", AO5="CL-ML"), "N/A (Cohesive)", SQRT(AP5/60)*100)</f>
        <v>75.828754440515496</v>
      </c>
      <c r="AS5">
        <f t="shared" si="4"/>
        <v>0.6</v>
      </c>
      <c r="AT5">
        <f>IF(OR(AS5="-", AS5=""), 1, MIN(1, (AG5/100)^(AS5-1)))</f>
        <v>1</v>
      </c>
      <c r="AU5">
        <f>IF(OR(AS6="N/A (Cohesive)", AS6="-"), 1, IF(AG6/100 &lt;= 3, 1, 1))</f>
        <v>1</v>
      </c>
      <c r="AV5" s="18">
        <f t="shared" si="5"/>
        <v>0.6</v>
      </c>
      <c r="AW5" s="19">
        <f t="shared" si="6"/>
        <v>3.140809943598708</v>
      </c>
      <c r="AX5" s="15" t="str">
        <f t="shared" si="7"/>
        <v>NOT LIQUEFIABLE</v>
      </c>
      <c r="AY5">
        <f t="shared" si="8"/>
        <v>7.75</v>
      </c>
      <c r="AZ5">
        <f t="shared" si="9"/>
        <v>0</v>
      </c>
      <c r="BA5" s="15">
        <f t="shared" si="10"/>
        <v>0</v>
      </c>
      <c r="BB5" s="15" t="str">
        <f t="shared" si="11"/>
        <v>Very Low</v>
      </c>
      <c r="BX5">
        <v>3</v>
      </c>
      <c r="BY5" t="s">
        <v>44</v>
      </c>
      <c r="BZ5">
        <v>4.5</v>
      </c>
      <c r="CA5">
        <v>34.5</v>
      </c>
    </row>
    <row r="6" spans="1:97">
      <c r="A6" s="8"/>
      <c r="M6" s="9"/>
      <c r="AQ6" s="12"/>
      <c r="BX6">
        <v>4</v>
      </c>
      <c r="BY6" t="s">
        <v>44</v>
      </c>
      <c r="BZ6">
        <v>6</v>
      </c>
      <c r="CA6">
        <v>31.5</v>
      </c>
    </row>
    <row r="7" spans="1:97" ht="14.45" customHeight="1">
      <c r="A7" s="8"/>
      <c r="I7" s="65" t="s">
        <v>46</v>
      </c>
      <c r="J7" s="66"/>
      <c r="K7" s="66"/>
      <c r="L7" s="66"/>
      <c r="M7" s="67"/>
      <c r="S7" s="61"/>
      <c r="T7" s="61"/>
      <c r="U7" s="61"/>
      <c r="V7" s="61"/>
      <c r="AQ7" s="53" t="s">
        <v>47</v>
      </c>
      <c r="AR7" s="53"/>
      <c r="AS7" s="53"/>
      <c r="AT7" s="53"/>
      <c r="AU7" s="53"/>
      <c r="AV7" s="53"/>
      <c r="BA7" s="53" t="s">
        <v>48</v>
      </c>
      <c r="BB7" s="53"/>
      <c r="BC7" s="53"/>
      <c r="BD7" s="53"/>
      <c r="BE7" s="53"/>
      <c r="BF7" s="53"/>
      <c r="BG7" s="53"/>
      <c r="BX7">
        <v>5</v>
      </c>
      <c r="BY7" t="s">
        <v>44</v>
      </c>
      <c r="BZ7">
        <v>7.5</v>
      </c>
      <c r="CA7">
        <v>35.25</v>
      </c>
    </row>
    <row r="8" spans="1:97">
      <c r="A8" s="4" t="s">
        <v>4</v>
      </c>
      <c r="B8" s="4" t="s">
        <v>49</v>
      </c>
      <c r="C8" s="4" t="s">
        <v>50</v>
      </c>
      <c r="D8" s="4" t="s">
        <v>51</v>
      </c>
      <c r="E8" s="4" t="s">
        <v>52</v>
      </c>
      <c r="F8" s="4" t="s">
        <v>53</v>
      </c>
      <c r="G8" s="4" t="s">
        <v>54</v>
      </c>
      <c r="I8" s="2" t="s">
        <v>55</v>
      </c>
      <c r="J8" s="2" t="s">
        <v>56</v>
      </c>
      <c r="K8" s="2" t="s">
        <v>57</v>
      </c>
      <c r="L8" s="2" t="s">
        <v>58</v>
      </c>
      <c r="M8" s="2" t="s">
        <v>59</v>
      </c>
      <c r="S8" s="61" t="s">
        <v>13</v>
      </c>
      <c r="T8" s="61"/>
      <c r="U8" s="61"/>
      <c r="V8" s="61"/>
      <c r="AQ8" s="53"/>
      <c r="AR8" s="53"/>
      <c r="AS8" s="53"/>
      <c r="AT8" s="53"/>
      <c r="AU8" s="53"/>
      <c r="AV8" s="53"/>
      <c r="BA8" s="53"/>
      <c r="BB8" s="53"/>
      <c r="BC8" s="53"/>
      <c r="BD8" s="53"/>
      <c r="BE8" s="53"/>
      <c r="BF8" s="53"/>
      <c r="BG8" s="53"/>
      <c r="BX8">
        <v>6</v>
      </c>
      <c r="BY8" t="s">
        <v>44</v>
      </c>
      <c r="BZ8">
        <v>9</v>
      </c>
      <c r="CA8">
        <v>37.5</v>
      </c>
    </row>
    <row r="9" spans="1:97">
      <c r="A9" s="3">
        <v>1</v>
      </c>
      <c r="B9" s="3">
        <v>0</v>
      </c>
      <c r="C9" s="3">
        <v>0</v>
      </c>
      <c r="D9" s="3">
        <v>1.5</v>
      </c>
      <c r="E9" s="3" t="s">
        <v>60</v>
      </c>
      <c r="F9" s="3">
        <v>1.5</v>
      </c>
      <c r="G9" s="3">
        <v>31.11</v>
      </c>
      <c r="I9" s="2" t="str">
        <f>IF(B9&lt;10,"PASSED","NOT PASSED")</f>
        <v>PASSED</v>
      </c>
      <c r="J9" s="2" t="str">
        <f>IF(C9&lt;1,"PASSED","NOT PASSED")</f>
        <v>PASSED</v>
      </c>
      <c r="K9" s="2" t="str">
        <f>IF(AND(D9&gt;F9,D9&lt;20),"PASSED","NOT PASSED")</f>
        <v>NOT PASSED</v>
      </c>
      <c r="L9" s="2" t="str">
        <f>IF(OR(G9&lt;35,E9&lt;15),"PASSED","NOT PASSED")</f>
        <v>PASSED</v>
      </c>
      <c r="M9" s="2" t="str">
        <f>IF(ISNUMBER(MATCH("NOT PASSED",I9:L9,0)),"No Potential","Potential")</f>
        <v>No Potential</v>
      </c>
      <c r="AQ9" s="53"/>
      <c r="AR9" s="53"/>
      <c r="AS9" s="53"/>
      <c r="AT9" s="53"/>
      <c r="AU9" s="53"/>
      <c r="AV9" s="53"/>
      <c r="BA9" s="53"/>
      <c r="BB9" s="53"/>
      <c r="BC9" s="53"/>
      <c r="BD9" s="53"/>
      <c r="BE9" s="53"/>
      <c r="BF9" s="53"/>
      <c r="BG9" s="53"/>
    </row>
    <row r="10" spans="1:97">
      <c r="A10" s="3">
        <v>2</v>
      </c>
      <c r="B10" s="3">
        <v>0</v>
      </c>
      <c r="C10" s="3">
        <v>0</v>
      </c>
      <c r="D10" s="3">
        <v>3</v>
      </c>
      <c r="E10" s="3" t="s">
        <v>60</v>
      </c>
      <c r="F10" s="3">
        <v>1.5</v>
      </c>
      <c r="G10" s="3">
        <v>25.77</v>
      </c>
      <c r="H10" s="10"/>
      <c r="I10" s="2" t="str">
        <f>IF(B10&lt;10,"PASSED","NOT PASSED")</f>
        <v>PASSED</v>
      </c>
      <c r="J10" s="2" t="str">
        <f>IF(C10&lt;1,"PASSED","NOT PASSED")</f>
        <v>PASSED</v>
      </c>
      <c r="K10" s="2" t="str">
        <f>IF(AND(D10&gt;=F10,D10&lt;20),"PASSED","NOT PASSED")</f>
        <v>PASSED</v>
      </c>
      <c r="L10" s="2" t="str">
        <f>IF(OR(G10&lt;35,E10&lt;15),"PASSED","NOT PASSED")</f>
        <v>PASSED</v>
      </c>
      <c r="M10" s="2" t="str">
        <f>IF(ISNUMBER(MATCH("NOT PASSED",I10:L10,0)),"No Potential","Potential")</f>
        <v>Potential</v>
      </c>
      <c r="AQ10" s="53"/>
      <c r="AR10" s="53"/>
      <c r="AS10" s="53"/>
      <c r="AT10" s="53"/>
      <c r="AU10" s="53"/>
      <c r="AV10" s="53"/>
      <c r="BA10" s="53"/>
      <c r="BB10" s="53"/>
      <c r="BC10" s="53"/>
      <c r="BD10" s="53"/>
      <c r="BE10" s="53"/>
      <c r="BF10" s="53"/>
      <c r="BG10" s="53"/>
      <c r="CB10" s="60" t="s">
        <v>61</v>
      </c>
      <c r="CC10" s="60"/>
      <c r="CD10" s="60"/>
      <c r="CE10" s="60"/>
      <c r="CF10" s="60"/>
      <c r="CG10" s="60"/>
      <c r="CH10" s="60"/>
      <c r="CJ10" s="60" t="s">
        <v>62</v>
      </c>
      <c r="CK10" s="60"/>
      <c r="CL10" s="60"/>
      <c r="CM10" s="60"/>
    </row>
    <row r="11" spans="1:97">
      <c r="A11" s="3">
        <v>3</v>
      </c>
      <c r="B11" s="3">
        <v>0</v>
      </c>
      <c r="C11" s="3">
        <v>0</v>
      </c>
      <c r="D11" s="3">
        <v>4.5</v>
      </c>
      <c r="E11" s="3" t="s">
        <v>60</v>
      </c>
      <c r="F11" s="3">
        <v>1.5</v>
      </c>
      <c r="G11" s="3">
        <v>29.55</v>
      </c>
      <c r="I11" s="2" t="str">
        <f>IF(B11&lt;10,"PASSED","NOT PASSED")</f>
        <v>PASSED</v>
      </c>
      <c r="J11" s="2" t="str">
        <f>IF(C11&lt;1,"PASSED","NOT PASSED")</f>
        <v>PASSED</v>
      </c>
      <c r="K11" s="2" t="str">
        <f>IF(AND(D11&gt;=F11,D11&lt;20),"PASSED","NOT PASSED")</f>
        <v>PASSED</v>
      </c>
      <c r="L11" s="2" t="str">
        <f>IF(OR(G11&lt;35,E11&lt;15),"PASSED","NOT PASSED")</f>
        <v>PASSED</v>
      </c>
      <c r="M11" s="2" t="str">
        <f>IF(ISNUMBER(MATCH("NOT PASSED",I11:L11,0)),"No Potential","Potential")</f>
        <v>Potential</v>
      </c>
      <c r="AQ11" s="53"/>
      <c r="AR11" s="53"/>
      <c r="AS11" s="53"/>
      <c r="AT11" s="53"/>
      <c r="AU11" s="53"/>
      <c r="AV11" s="53"/>
      <c r="CB11" s="2" t="s">
        <v>35</v>
      </c>
      <c r="CC11" s="2" t="s">
        <v>36</v>
      </c>
      <c r="CD11" s="2" t="s">
        <v>37</v>
      </c>
      <c r="CE11" s="29" t="s">
        <v>38</v>
      </c>
      <c r="CF11" s="29" t="s">
        <v>39</v>
      </c>
      <c r="CG11" s="29" t="s">
        <v>40</v>
      </c>
      <c r="CH11" s="29" t="s">
        <v>27</v>
      </c>
      <c r="CJ11" s="3" t="s">
        <v>35</v>
      </c>
      <c r="CK11" s="3" t="s">
        <v>42</v>
      </c>
      <c r="CL11" s="3" t="s">
        <v>38</v>
      </c>
      <c r="CM11" s="3" t="s">
        <v>43</v>
      </c>
    </row>
    <row r="12" spans="1:97">
      <c r="A12" s="8"/>
      <c r="AQ12" s="53"/>
      <c r="AR12" s="53"/>
      <c r="AS12" s="53"/>
      <c r="AT12" s="53"/>
      <c r="AU12" s="53"/>
      <c r="AV12" s="53"/>
      <c r="BI12" s="61" t="s">
        <v>63</v>
      </c>
      <c r="BJ12" s="61"/>
      <c r="BK12" s="61"/>
      <c r="BL12" s="61"/>
      <c r="BM12" s="61"/>
      <c r="CB12" s="3">
        <v>2</v>
      </c>
      <c r="CC12" s="3">
        <v>1.5</v>
      </c>
      <c r="CD12" s="25">
        <f>MIN(1.33, 1 + 0.33 * (CC12/CB12))</f>
        <v>1.2475000000000001</v>
      </c>
      <c r="CE12" s="30">
        <f>AVERAGEIFS($CA$3:$CA$8, $BZ$3:$BZ$8, "&gt;=" &amp; CC12,$BZ$3:$BZ$8, "&lt;=" &amp; (CC12 + 2 * CB12))</f>
        <v>29.75</v>
      </c>
      <c r="CF12" s="30">
        <f>(CE12/4) * 47.88 * CD12</f>
        <v>444.24410625000002</v>
      </c>
      <c r="CG12" s="33">
        <f>IF(CB12&lt;=1.22, 12*CE12*CD12, 8*CE12*((CB12+0.305)/CB12)^2*CD12)</f>
        <v>394.36592190625004</v>
      </c>
      <c r="CH12" s="26">
        <f>CF12/CG12</f>
        <v>1.1264769128697869</v>
      </c>
      <c r="CJ12" s="3">
        <f>CB12</f>
        <v>2</v>
      </c>
      <c r="CK12" s="26">
        <v>50</v>
      </c>
      <c r="CL12" s="26">
        <f>CE12</f>
        <v>29.75</v>
      </c>
      <c r="CM12" s="26">
        <f>IF(CJ12&lt;=1.22, (1.91*CK12)/(CL12*CD12), (2.84*CK12)/(CL12*CD12*((CJ12+0.305)/CJ12)^2))</f>
        <v>2.880573439279202</v>
      </c>
    </row>
    <row r="13" spans="1:97">
      <c r="AD13" s="11"/>
      <c r="AQ13" s="53"/>
      <c r="AR13" s="53"/>
      <c r="AS13" s="53"/>
      <c r="AT13" s="53"/>
      <c r="AU13" s="53"/>
      <c r="AV13" s="53"/>
      <c r="CB13" s="3">
        <v>2.5</v>
      </c>
      <c r="CC13" s="3">
        <v>1.5</v>
      </c>
      <c r="CD13" s="25">
        <f>MIN(1.33, 1 + 0.33 * (CC13/CB13))</f>
        <v>1.198</v>
      </c>
      <c r="CE13" s="30">
        <f>AVERAGEIFS($CA$3:$CA$8, $BZ$3:$BZ$8, "&gt;=" &amp; CC13,$BZ$3:$BZ$8, "&lt;=" &amp; (CC13 + 2 * CB13))</f>
        <v>30.1875</v>
      </c>
      <c r="CF13" s="30">
        <f>(CE13/4) * 47.88 * CD13</f>
        <v>432.89056125000002</v>
      </c>
      <c r="CG13" s="33">
        <f>IF(CB13&lt;=1.22, 12*CE13*CD13, 8*CE13*((CB13+0.305)/CB13)^2*CD13)</f>
        <v>364.21654222800004</v>
      </c>
      <c r="CH13" s="26">
        <f>CF13/CG13</f>
        <v>1.188552718121765</v>
      </c>
      <c r="CJ13" s="3">
        <f>CB13</f>
        <v>2.5</v>
      </c>
      <c r="CK13" s="26">
        <v>50</v>
      </c>
      <c r="CL13" s="26">
        <f>CE13</f>
        <v>30.1875</v>
      </c>
      <c r="CM13" s="26">
        <f>IF(CJ13&lt;=1.22, (1.91*CK13)/(CL13*CD13), (2.84*CK13)/(CL13*CD13*((CJ13+0.305)/CJ13)^2))</f>
        <v>3.1190236254806414</v>
      </c>
    </row>
    <row r="15" spans="1:97">
      <c r="AD15" s="11"/>
    </row>
    <row r="16" spans="1:97">
      <c r="BF16" s="17"/>
      <c r="CB16" s="63" t="s">
        <v>64</v>
      </c>
      <c r="CC16" s="63"/>
      <c r="CD16" s="63"/>
      <c r="CE16" s="63"/>
      <c r="CF16" s="63"/>
      <c r="CG16" s="63"/>
      <c r="CH16" s="63"/>
      <c r="CI16" s="63"/>
      <c r="CJ16" s="63"/>
      <c r="CK16" s="63"/>
      <c r="CL16" s="63"/>
      <c r="CM16" s="63"/>
    </row>
    <row r="17" spans="19:91">
      <c r="S17" s="11"/>
      <c r="CB17" s="63"/>
      <c r="CC17" s="63"/>
      <c r="CD17" s="63"/>
      <c r="CE17" s="63"/>
      <c r="CF17" s="63"/>
      <c r="CG17" s="63"/>
      <c r="CH17" s="63"/>
      <c r="CI17" s="63"/>
      <c r="CJ17" s="63"/>
      <c r="CK17" s="63"/>
      <c r="CL17" s="63"/>
      <c r="CM17" s="63"/>
    </row>
    <row r="18" spans="19:91">
      <c r="S18" s="61" t="s">
        <v>65</v>
      </c>
      <c r="T18" s="61"/>
      <c r="U18" s="61"/>
      <c r="V18" s="61"/>
    </row>
    <row r="19" spans="19:91">
      <c r="S19" s="11"/>
    </row>
    <row r="21" spans="19:91">
      <c r="S21" s="61" t="s">
        <v>66</v>
      </c>
      <c r="T21" s="61"/>
      <c r="U21" s="61"/>
      <c r="V21" s="61"/>
    </row>
    <row r="22" spans="19:91">
      <c r="Y22" s="11"/>
      <c r="BI22" s="64"/>
      <c r="BJ22" s="64"/>
      <c r="BK22" s="64"/>
      <c r="BL22" s="64"/>
      <c r="BM22" s="64"/>
    </row>
    <row r="23" spans="19:91">
      <c r="CB23" s="61" t="s">
        <v>67</v>
      </c>
      <c r="CC23" s="61"/>
      <c r="CD23" s="61"/>
      <c r="CE23" s="61"/>
      <c r="CF23" s="61"/>
      <c r="CG23" s="61"/>
      <c r="CH23" s="61"/>
      <c r="CI23" s="61"/>
    </row>
    <row r="24" spans="19:91">
      <c r="Y24" s="11"/>
    </row>
    <row r="32" spans="19:91">
      <c r="S32" s="61" t="s">
        <v>68</v>
      </c>
      <c r="T32" s="64"/>
      <c r="U32" s="64"/>
      <c r="V32" s="64"/>
      <c r="W32" s="64"/>
    </row>
    <row r="44" spans="80:90">
      <c r="CB44" s="53" t="s">
        <v>69</v>
      </c>
      <c r="CC44" s="54"/>
      <c r="CD44" s="54"/>
      <c r="CE44" s="54"/>
      <c r="CF44" s="54"/>
      <c r="CG44" s="54"/>
      <c r="CH44" s="54"/>
      <c r="CI44" s="54"/>
      <c r="CJ44" s="54"/>
      <c r="CK44" s="54"/>
      <c r="CL44" s="54"/>
    </row>
    <row r="45" spans="80:90">
      <c r="CB45" s="54"/>
      <c r="CC45" s="54"/>
      <c r="CD45" s="54"/>
      <c r="CE45" s="54"/>
      <c r="CF45" s="54"/>
      <c r="CG45" s="54"/>
      <c r="CH45" s="54"/>
      <c r="CI45" s="54"/>
      <c r="CJ45" s="54"/>
      <c r="CK45" s="54"/>
      <c r="CL45" s="54"/>
    </row>
    <row r="46" spans="80:90">
      <c r="CB46" s="54"/>
      <c r="CC46" s="54"/>
      <c r="CD46" s="54"/>
      <c r="CE46" s="54"/>
      <c r="CF46" s="54"/>
      <c r="CG46" s="54"/>
      <c r="CH46" s="54"/>
      <c r="CI46" s="54"/>
      <c r="CJ46" s="54"/>
      <c r="CK46" s="54"/>
      <c r="CL46" s="54"/>
    </row>
    <row r="47" spans="80:90">
      <c r="CB47" s="54"/>
      <c r="CC47" s="54"/>
      <c r="CD47" s="54"/>
      <c r="CE47" s="54"/>
      <c r="CF47" s="54"/>
      <c r="CG47" s="54"/>
      <c r="CH47" s="54"/>
      <c r="CI47" s="54"/>
      <c r="CJ47" s="54"/>
      <c r="CK47" s="54"/>
      <c r="CL47" s="54"/>
    </row>
    <row r="48" spans="80:90">
      <c r="CB48" s="54"/>
      <c r="CC48" s="54"/>
      <c r="CD48" s="54"/>
      <c r="CE48" s="54"/>
      <c r="CF48" s="54"/>
      <c r="CG48" s="54"/>
      <c r="CH48" s="54"/>
      <c r="CI48" s="54"/>
      <c r="CJ48" s="54"/>
      <c r="CK48" s="54"/>
      <c r="CL48" s="54"/>
    </row>
    <row r="51" spans="19:23">
      <c r="S51" s="61" t="s">
        <v>70</v>
      </c>
      <c r="T51" s="61"/>
      <c r="U51" s="61"/>
      <c r="V51" s="61"/>
      <c r="W51" s="61"/>
    </row>
    <row r="69" spans="19:23">
      <c r="S69" s="61" t="s">
        <v>71</v>
      </c>
      <c r="T69" s="61"/>
      <c r="U69" s="61"/>
      <c r="V69" s="61"/>
      <c r="W69" s="61"/>
    </row>
    <row r="137" spans="18:21">
      <c r="R137" s="61" t="s">
        <v>72</v>
      </c>
      <c r="S137" s="61"/>
      <c r="T137" s="61"/>
      <c r="U137" s="61"/>
    </row>
  </sheetData>
  <mergeCells count="22">
    <mergeCell ref="BI22:BM22"/>
    <mergeCell ref="S1:V1"/>
    <mergeCell ref="S21:V21"/>
    <mergeCell ref="S32:W32"/>
    <mergeCell ref="I7:M7"/>
    <mergeCell ref="S7:V7"/>
    <mergeCell ref="S8:V8"/>
    <mergeCell ref="BA7:BG10"/>
    <mergeCell ref="BI12:BM12"/>
    <mergeCell ref="R137:U137"/>
    <mergeCell ref="S69:W69"/>
    <mergeCell ref="AQ7:AV13"/>
    <mergeCell ref="S18:V18"/>
    <mergeCell ref="S51:W51"/>
    <mergeCell ref="CB44:CL48"/>
    <mergeCell ref="CJ1:CM1"/>
    <mergeCell ref="CO1:CR1"/>
    <mergeCell ref="CJ10:CM10"/>
    <mergeCell ref="CB23:CI23"/>
    <mergeCell ref="CB10:CH10"/>
    <mergeCell ref="CB1:CH1"/>
    <mergeCell ref="CB16:CM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E93-AA47-47A7-9308-6FE5EA0685B4}">
  <dimension ref="U1:CA51"/>
  <sheetViews>
    <sheetView topLeftCell="BJ1" zoomScale="110" zoomScaleNormal="36" workbookViewId="0">
      <selection activeCell="AH13" sqref="AH13"/>
    </sheetView>
  </sheetViews>
  <sheetFormatPr defaultRowHeight="14.45"/>
  <sheetData>
    <row r="1" spans="21:79">
      <c r="U1" s="5"/>
      <c r="V1" s="6"/>
      <c r="W1" s="6"/>
      <c r="X1" s="6"/>
      <c r="Y1" s="6"/>
      <c r="Z1" s="6"/>
      <c r="AA1" s="6"/>
      <c r="AB1" s="6"/>
      <c r="AC1" s="6"/>
      <c r="AD1" s="6"/>
      <c r="AE1" s="6"/>
      <c r="AF1" s="6"/>
      <c r="AG1" s="7"/>
      <c r="AM1" s="61" t="s">
        <v>0</v>
      </c>
      <c r="AN1" s="61"/>
      <c r="AO1" s="61"/>
      <c r="AP1" s="61"/>
      <c r="BE1" s="1" t="s">
        <v>1</v>
      </c>
    </row>
    <row r="2" spans="21:79">
      <c r="U2" s="8"/>
      <c r="AG2" s="9"/>
      <c r="AT2" t="s">
        <v>4</v>
      </c>
      <c r="AU2" t="s">
        <v>5</v>
      </c>
      <c r="AV2" t="s">
        <v>6</v>
      </c>
      <c r="AW2" t="s">
        <v>7</v>
      </c>
      <c r="AX2" t="s">
        <v>8</v>
      </c>
      <c r="AY2" t="s">
        <v>9</v>
      </c>
      <c r="AZ2" s="11" t="s">
        <v>10</v>
      </c>
      <c r="BA2" t="s">
        <v>11</v>
      </c>
      <c r="BB2" t="s">
        <v>12</v>
      </c>
      <c r="BC2" t="s">
        <v>13</v>
      </c>
      <c r="BD2" s="15" t="s">
        <v>14</v>
      </c>
      <c r="BE2" s="49" t="s">
        <v>15</v>
      </c>
      <c r="BF2" t="s">
        <v>16</v>
      </c>
      <c r="BG2" t="s">
        <v>17</v>
      </c>
      <c r="BH2" t="s">
        <v>18</v>
      </c>
      <c r="BI2" t="s">
        <v>19</v>
      </c>
      <c r="BJ2" t="s">
        <v>20</v>
      </c>
      <c r="BK2" t="s">
        <v>21</v>
      </c>
      <c r="BL2" t="s">
        <v>22</v>
      </c>
      <c r="BM2" t="s">
        <v>23</v>
      </c>
      <c r="BN2" t="s">
        <v>24</v>
      </c>
      <c r="BO2" t="s">
        <v>25</v>
      </c>
      <c r="BP2" s="15" t="s">
        <v>26</v>
      </c>
      <c r="BQ2" s="15" t="s">
        <v>27</v>
      </c>
      <c r="BR2" s="15" t="s">
        <v>28</v>
      </c>
      <c r="BS2" t="s">
        <v>29</v>
      </c>
      <c r="BT2" t="s">
        <v>30</v>
      </c>
      <c r="BU2" s="15" t="s">
        <v>31</v>
      </c>
      <c r="BV2" s="15" t="s">
        <v>32</v>
      </c>
    </row>
    <row r="3" spans="21:79">
      <c r="U3" s="8"/>
      <c r="AG3" s="9"/>
      <c r="AT3">
        <v>1</v>
      </c>
      <c r="AU3">
        <v>1.5</v>
      </c>
      <c r="AV3">
        <v>1.5</v>
      </c>
      <c r="AW3">
        <v>1.5</v>
      </c>
      <c r="AX3">
        <v>21</v>
      </c>
      <c r="AY3">
        <f>AV3*AX3</f>
        <v>31.5</v>
      </c>
      <c r="AZ3">
        <f>IF(AU3&gt;AW3,(AU3-AW3)*9.81,0)</f>
        <v>0</v>
      </c>
      <c r="BA3" s="13">
        <f>AY3-AZ3</f>
        <v>31.5</v>
      </c>
      <c r="BB3">
        <v>0.3</v>
      </c>
      <c r="BC3" s="14">
        <f>IF(AU3&lt;=9.15,(1-0.00765*AU3), IF(AU3&lt;=23, (1.174-0.0267*AU3)))</f>
        <v>0.98852499999999999</v>
      </c>
      <c r="BD3" s="16">
        <f>0.65*BB3*(AY3/BA3)*BC3</f>
        <v>0.19276237500000001</v>
      </c>
      <c r="BE3" s="49">
        <v>6.5</v>
      </c>
      <c r="BF3" s="14">
        <f>ROUND((10^2.24)/(BE3^2.56),6)</f>
        <v>1.4419219999999999</v>
      </c>
      <c r="BG3" s="13">
        <v>31.11</v>
      </c>
      <c r="BH3" s="14" t="s">
        <v>44</v>
      </c>
      <c r="BI3" s="14" t="s">
        <v>45</v>
      </c>
      <c r="BJ3">
        <v>22.5</v>
      </c>
      <c r="BK3" s="12">
        <f>IF(BG3&lt;=5, BJ3, IF(BG3&lt;35, EXP(1.76-(190/BG3^2))+(0.99+(BG3^1.5/1000))*BJ3, 5+(1.2*BJ3)))</f>
        <v>30.955593941958412</v>
      </c>
      <c r="BL3" s="13">
        <f>IF(OR(BI3="CL", BI3="CH", BI3="ML", BI3="MH", BI3="OL", BI3="OH", BI3="Pt", BI3="CL-ML"), "N/A (Cohesive)", SQRT(BJ3/60)*100)</f>
        <v>61.237243569579448</v>
      </c>
      <c r="BM3">
        <f>IF(BL3="N/A (Cohesive)", "-", IF(BL3&lt;=40, 0.8, IF(BL3&lt;=70, 0.7, 0.6)))</f>
        <v>0.7</v>
      </c>
      <c r="BN3">
        <f>IF(OR(BM3="-", BM3=""), 1, MIN(1, (BA3/100)^(BM3-1)))</f>
        <v>1</v>
      </c>
      <c r="BO3">
        <f>IF(OR(BM4="N/A (Cohesive)", BM4="-"), 1, IF(BA4/100 &lt;= 3, 1, 1))</f>
        <v>1</v>
      </c>
      <c r="BP3" s="18">
        <f>IF(BK3&gt;=30, 0.6, (1/(34-BK3))+(BK3/135)+(50/((10*BK3)+45)^2)-(1/200))</f>
        <v>0.6</v>
      </c>
      <c r="BQ3" s="19">
        <f>((BP3*BF3*BN3*BO3)/BD3)</f>
        <v>4.4881849997957328</v>
      </c>
      <c r="BR3" s="15" t="str">
        <f>IF(BQ3&gt;1, "NOT LIQUEFIABLE", "LIQUEFIABLE")</f>
        <v>NOT LIQUEFIABLE</v>
      </c>
      <c r="BS3">
        <f>IF(AU3&lt;20, 10-(0.5*AU3), 0)</f>
        <v>9.25</v>
      </c>
      <c r="BT3">
        <f>IF(BQ3&lt;1, 1-BQ3, 0)</f>
        <v>0</v>
      </c>
      <c r="BU3" s="15">
        <f>AV3*BS3*BT3</f>
        <v>0</v>
      </c>
      <c r="BV3" s="15" t="str">
        <f>IF(BU3 &gt; 15, "Very High", IF(BU3 &gt; 5, "High", IF(BU3 &gt; 0, "Low", "Very Low")))</f>
        <v>Very Low</v>
      </c>
    </row>
    <row r="4" spans="21:79">
      <c r="U4" s="8"/>
      <c r="AG4" s="9"/>
      <c r="AT4">
        <v>2</v>
      </c>
      <c r="AU4">
        <v>3</v>
      </c>
      <c r="AV4">
        <v>1.5</v>
      </c>
      <c r="AW4">
        <v>1.5</v>
      </c>
      <c r="AX4">
        <v>20</v>
      </c>
      <c r="AY4">
        <f>AY3+(AV4*AX4)</f>
        <v>61.5</v>
      </c>
      <c r="AZ4" s="13">
        <f>IF(AU4&gt;AW4,(AU4-AW4)*9.81,0)</f>
        <v>14.715</v>
      </c>
      <c r="BA4" s="13">
        <f t="shared" ref="BA4:BA5" si="0">AY4-AZ4</f>
        <v>46.784999999999997</v>
      </c>
      <c r="BB4">
        <v>0.3</v>
      </c>
      <c r="BC4" s="14">
        <f t="shared" ref="BC4:BC5" si="1">IF(AU4&lt;=9.15,(1-0.00765*AU4), IF(AU4&lt;=23, (1.174-0.0267*AU4)))</f>
        <v>0.97704999999999997</v>
      </c>
      <c r="BD4" s="16">
        <f>0.65*BB4*(AY4/BA4)*BC4</f>
        <v>0.25044933472266756</v>
      </c>
      <c r="BE4" s="49">
        <v>6.5</v>
      </c>
      <c r="BF4" s="14">
        <f t="shared" ref="BF4:BF5" si="2">ROUND((10^2.24)/(BE4^2.56),6)</f>
        <v>1.4419219999999999</v>
      </c>
      <c r="BG4">
        <v>25.77</v>
      </c>
      <c r="BH4" t="s">
        <v>44</v>
      </c>
      <c r="BI4" t="s">
        <v>45</v>
      </c>
      <c r="BJ4">
        <v>32.25</v>
      </c>
      <c r="BK4" s="12">
        <f t="shared" ref="BK4:BK5" si="3">IF(BG4&lt;=5, BJ4, IF(BG4&lt;35, EXP(1.76-(190/BG4^2))+(0.99+(BG4^1.5/1000))*BJ4, 5+(1.2*BJ4)))</f>
        <v>40.512630961860566</v>
      </c>
      <c r="BL4" s="13">
        <f>IF(OR(BI4="CL", BI4="CH", BI4="ML", BI4="MH", BI4="OL", BI4="OH", BI4="Pt", BI4="CL-ML"), "N/A (Cohesive)", SQRT(BJ4/60)*100)</f>
        <v>73.314391493075902</v>
      </c>
      <c r="BM4">
        <f t="shared" ref="BM4:BM5" si="4">IF(BL4&lt;=40, 0.8, IF(BL4&lt;=70, 0.7, 0.6))</f>
        <v>0.6</v>
      </c>
      <c r="BN4">
        <f>IF(OR(BM4="-", BM4=""), 1, MIN(1, (BA4/100)^(BM4-1)))</f>
        <v>1</v>
      </c>
      <c r="BO4">
        <f>IF(OR(BM5="N/A (Cohesive)", BM5="-"), 1, IF(BA5/100 &lt;= 3, 1, 1))</f>
        <v>1</v>
      </c>
      <c r="BP4" s="18">
        <f t="shared" ref="BP4:BP5" si="5">IF(BK4&gt;=30, 0.6, (1/(34-BK4))+(BK4/135)+(50/((10*BK4)+45)^2)-(1/200))</f>
        <v>0.6</v>
      </c>
      <c r="BQ4" s="19">
        <f t="shared" ref="BQ4:BQ5" si="6">((BP4*BF4*BN4*BO4)/BD4)</f>
        <v>3.4544040652294736</v>
      </c>
      <c r="BR4" s="15" t="str">
        <f t="shared" ref="BR4:BR5" si="7">IF(BQ4&gt;1, "NOT LIQUEFIABLE", "LIQUEFIABLE")</f>
        <v>NOT LIQUEFIABLE</v>
      </c>
      <c r="BS4">
        <f t="shared" ref="BS4:BS5" si="8">IF(AU4&lt;20, 10-(0.5*AU4), 0)</f>
        <v>8.5</v>
      </c>
      <c r="BT4">
        <f t="shared" ref="BT4:BT5" si="9">IF(BQ4&lt;1, 1-BQ4, 0)</f>
        <v>0</v>
      </c>
      <c r="BU4" s="15">
        <f t="shared" ref="BU4:BU5" si="10">AV4*BS4*BT4</f>
        <v>0</v>
      </c>
      <c r="BV4" s="15" t="str">
        <f t="shared" ref="BV4:BV5" si="11">IF(BU4 &gt; 15, "Very High", IF(BU4 &gt; 5, "High", IF(BU4 &gt; 0, "Low", "Very Low")))</f>
        <v>Very Low</v>
      </c>
    </row>
    <row r="5" spans="21:79">
      <c r="U5" s="8"/>
      <c r="AG5" s="9"/>
      <c r="AT5">
        <v>3</v>
      </c>
      <c r="AU5">
        <v>4.5</v>
      </c>
      <c r="AV5">
        <v>1.5</v>
      </c>
      <c r="AW5">
        <v>1.5</v>
      </c>
      <c r="AX5">
        <v>21</v>
      </c>
      <c r="AY5">
        <f>AY4+(AV5*AX5)</f>
        <v>93</v>
      </c>
      <c r="AZ5">
        <f t="shared" ref="AZ5" si="12">IF(AU5&gt;AW5,(AU5-AW5)*9.81,0)</f>
        <v>29.43</v>
      </c>
      <c r="BA5" s="13">
        <f t="shared" si="0"/>
        <v>63.57</v>
      </c>
      <c r="BB5">
        <v>0.3</v>
      </c>
      <c r="BC5" s="14">
        <f t="shared" si="1"/>
        <v>0.96557499999999996</v>
      </c>
      <c r="BD5" s="16">
        <f t="shared" ref="BD5" si="13">0.65*BB5*(AY5/BA5)*BC5</f>
        <v>0.27545544478527606</v>
      </c>
      <c r="BE5" s="49">
        <v>6.5</v>
      </c>
      <c r="BF5" s="14">
        <f t="shared" si="2"/>
        <v>1.4419219999999999</v>
      </c>
      <c r="BG5">
        <v>29.55</v>
      </c>
      <c r="BH5" t="s">
        <v>44</v>
      </c>
      <c r="BI5" t="s">
        <v>45</v>
      </c>
      <c r="BJ5">
        <v>34.5</v>
      </c>
      <c r="BK5" s="12">
        <f t="shared" si="3"/>
        <v>44.372703295342106</v>
      </c>
      <c r="BL5" s="13">
        <f>IF(OR(BI5="CL", BI5="CH", BI5="ML", BI5="MH", BI5="OL", BI5="OH", BI5="Pt", BI5="CL-ML"), "N/A (Cohesive)", SQRT(BJ5/60)*100)</f>
        <v>75.828754440515496</v>
      </c>
      <c r="BM5">
        <f t="shared" si="4"/>
        <v>0.6</v>
      </c>
      <c r="BN5">
        <f>IF(OR(BM5="-", BM5=""), 1, MIN(1, (BA5/100)^(BM5-1)))</f>
        <v>1</v>
      </c>
      <c r="BO5">
        <f>IF(OR(BM6="N/A (Cohesive)", BM6="-"), 1, IF(BA6/100 &lt;= 3, 1, 1))</f>
        <v>1</v>
      </c>
      <c r="BP5" s="18">
        <f t="shared" si="5"/>
        <v>0.6</v>
      </c>
      <c r="BQ5" s="19">
        <f t="shared" si="6"/>
        <v>3.140809943598708</v>
      </c>
      <c r="BR5" s="15" t="str">
        <f t="shared" si="7"/>
        <v>NOT LIQUEFIABLE</v>
      </c>
      <c r="BS5">
        <f t="shared" si="8"/>
        <v>7.75</v>
      </c>
      <c r="BT5">
        <f t="shared" si="9"/>
        <v>0</v>
      </c>
      <c r="BU5" s="15">
        <f t="shared" si="10"/>
        <v>0</v>
      </c>
      <c r="BV5" s="15" t="str">
        <f t="shared" si="11"/>
        <v>Very Low</v>
      </c>
    </row>
    <row r="6" spans="21:79">
      <c r="U6" s="8"/>
      <c r="AG6" s="9"/>
      <c r="BK6" s="12"/>
    </row>
    <row r="7" spans="21:79">
      <c r="U7" s="8"/>
      <c r="AC7" s="65" t="s">
        <v>46</v>
      </c>
      <c r="AD7" s="66"/>
      <c r="AE7" s="66"/>
      <c r="AF7" s="66"/>
      <c r="AG7" s="67"/>
      <c r="AM7" s="61"/>
      <c r="AN7" s="61"/>
      <c r="AO7" s="61"/>
      <c r="AP7" s="61"/>
      <c r="BK7" s="53" t="s">
        <v>47</v>
      </c>
      <c r="BL7" s="53"/>
      <c r="BM7" s="53"/>
      <c r="BN7" s="53"/>
      <c r="BO7" s="53"/>
      <c r="BP7" s="53"/>
      <c r="BU7" s="53" t="s">
        <v>48</v>
      </c>
      <c r="BV7" s="53"/>
      <c r="BW7" s="53"/>
      <c r="BX7" s="53"/>
      <c r="BY7" s="53"/>
      <c r="BZ7" s="53"/>
      <c r="CA7" s="53"/>
    </row>
    <row r="8" spans="21:79">
      <c r="U8" s="4" t="s">
        <v>4</v>
      </c>
      <c r="V8" s="4" t="s">
        <v>49</v>
      </c>
      <c r="W8" s="4" t="s">
        <v>50</v>
      </c>
      <c r="X8" s="4" t="s">
        <v>51</v>
      </c>
      <c r="Y8" s="4" t="s">
        <v>52</v>
      </c>
      <c r="Z8" s="4" t="s">
        <v>53</v>
      </c>
      <c r="AA8" s="4" t="s">
        <v>54</v>
      </c>
      <c r="AC8" s="2" t="s">
        <v>55</v>
      </c>
      <c r="AD8" s="2" t="s">
        <v>56</v>
      </c>
      <c r="AE8" s="2" t="s">
        <v>57</v>
      </c>
      <c r="AF8" s="2" t="s">
        <v>58</v>
      </c>
      <c r="AG8" s="2" t="s">
        <v>59</v>
      </c>
      <c r="AM8" s="61" t="s">
        <v>13</v>
      </c>
      <c r="AN8" s="61"/>
      <c r="AO8" s="61"/>
      <c r="AP8" s="61"/>
      <c r="BK8" s="53"/>
      <c r="BL8" s="53"/>
      <c r="BM8" s="53"/>
      <c r="BN8" s="53"/>
      <c r="BO8" s="53"/>
      <c r="BP8" s="53"/>
      <c r="BU8" s="53"/>
      <c r="BV8" s="53"/>
      <c r="BW8" s="53"/>
      <c r="BX8" s="53"/>
      <c r="BY8" s="53"/>
      <c r="BZ8" s="53"/>
      <c r="CA8" s="53"/>
    </row>
    <row r="9" spans="21:79">
      <c r="U9" s="3">
        <v>1</v>
      </c>
      <c r="V9" s="3">
        <v>0</v>
      </c>
      <c r="W9" s="3">
        <v>0</v>
      </c>
      <c r="X9" s="3">
        <v>1.5</v>
      </c>
      <c r="Y9" s="3" t="s">
        <v>60</v>
      </c>
      <c r="Z9" s="3">
        <v>1.5</v>
      </c>
      <c r="AA9" s="3">
        <v>31.11</v>
      </c>
      <c r="AC9" s="2" t="str">
        <f>IF(V9&lt;10,"PASSED","NOT PASSED")</f>
        <v>PASSED</v>
      </c>
      <c r="AD9" s="2" t="str">
        <f>IF(W9&lt;1,"PASSED","NOT PASSED")</f>
        <v>PASSED</v>
      </c>
      <c r="AE9" s="2" t="str">
        <f>IF(AND(X9&gt;Z9,X9&lt;20),"PASSED","NOT PASSED")</f>
        <v>NOT PASSED</v>
      </c>
      <c r="AF9" s="2" t="str">
        <f>IF(OR(AA9&lt;35,Y9&lt;15),"PASSED","NOT PASSED")</f>
        <v>PASSED</v>
      </c>
      <c r="AG9" s="2" t="str">
        <f>IF(ISNUMBER(MATCH("NOT PASSED",AC9:AF9,0)),"No Potential","Potential")</f>
        <v>No Potential</v>
      </c>
      <c r="BK9" s="53"/>
      <c r="BL9" s="53"/>
      <c r="BM9" s="53"/>
      <c r="BN9" s="53"/>
      <c r="BO9" s="53"/>
      <c r="BP9" s="53"/>
      <c r="BU9" s="53"/>
      <c r="BV9" s="53"/>
      <c r="BW9" s="53"/>
      <c r="BX9" s="53"/>
      <c r="BY9" s="53"/>
      <c r="BZ9" s="53"/>
      <c r="CA9" s="53"/>
    </row>
    <row r="10" spans="21:79">
      <c r="U10" s="3">
        <v>2</v>
      </c>
      <c r="V10" s="3">
        <v>0</v>
      </c>
      <c r="W10" s="3">
        <v>0</v>
      </c>
      <c r="X10" s="3">
        <v>3</v>
      </c>
      <c r="Y10" s="3" t="s">
        <v>60</v>
      </c>
      <c r="Z10" s="3">
        <v>1.5</v>
      </c>
      <c r="AA10" s="3">
        <v>25.77</v>
      </c>
      <c r="AB10" s="10"/>
      <c r="AC10" s="2" t="str">
        <f>IF(V10&lt;10,"PASSED","NOT PASSED")</f>
        <v>PASSED</v>
      </c>
      <c r="AD10" s="2" t="str">
        <f>IF(W10&lt;1,"PASSED","NOT PASSED")</f>
        <v>PASSED</v>
      </c>
      <c r="AE10" s="2" t="str">
        <f>IF(AND(X10&gt;=Z10,X10&lt;20),"PASSED","NOT PASSED")</f>
        <v>PASSED</v>
      </c>
      <c r="AF10" s="2" t="str">
        <f>IF(OR(AA10&lt;35,Y10&lt;15),"PASSED","NOT PASSED")</f>
        <v>PASSED</v>
      </c>
      <c r="AG10" s="2" t="str">
        <f>IF(ISNUMBER(MATCH("NOT PASSED",AC10:AF10,0)),"No Potential","Potential")</f>
        <v>Potential</v>
      </c>
      <c r="BK10" s="53"/>
      <c r="BL10" s="53"/>
      <c r="BM10" s="53"/>
      <c r="BN10" s="53"/>
      <c r="BO10" s="53"/>
      <c r="BP10" s="53"/>
      <c r="BU10" s="53"/>
      <c r="BV10" s="53"/>
      <c r="BW10" s="53"/>
      <c r="BX10" s="53"/>
      <c r="BY10" s="53"/>
      <c r="BZ10" s="53"/>
      <c r="CA10" s="53"/>
    </row>
    <row r="11" spans="21:79">
      <c r="U11" s="3">
        <v>3</v>
      </c>
      <c r="V11" s="3">
        <v>0</v>
      </c>
      <c r="W11" s="3">
        <v>0</v>
      </c>
      <c r="X11" s="3">
        <v>4.5</v>
      </c>
      <c r="Y11" s="3" t="s">
        <v>60</v>
      </c>
      <c r="Z11" s="3">
        <v>1.5</v>
      </c>
      <c r="AA11" s="3">
        <v>29.55</v>
      </c>
      <c r="AC11" s="2" t="str">
        <f>IF(V11&lt;10,"PASSED","NOT PASSED")</f>
        <v>PASSED</v>
      </c>
      <c r="AD11" s="2" t="str">
        <f>IF(W11&lt;1,"PASSED","NOT PASSED")</f>
        <v>PASSED</v>
      </c>
      <c r="AE11" s="2" t="str">
        <f>IF(AND(X11&gt;=Z11,X11&lt;20),"PASSED","NOT PASSED")</f>
        <v>PASSED</v>
      </c>
      <c r="AF11" s="2" t="str">
        <f>IF(OR(AA11&lt;35,Y11&lt;15),"PASSED","NOT PASSED")</f>
        <v>PASSED</v>
      </c>
      <c r="AG11" s="2" t="str">
        <f>IF(ISNUMBER(MATCH("NOT PASSED",AC11:AF11,0)),"No Potential","Potential")</f>
        <v>Potential</v>
      </c>
      <c r="BK11" s="53"/>
      <c r="BL11" s="53"/>
      <c r="BM11" s="53"/>
      <c r="BN11" s="53"/>
      <c r="BO11" s="53"/>
      <c r="BP11" s="53"/>
    </row>
    <row r="12" spans="21:79">
      <c r="U12" s="8"/>
      <c r="BK12" s="53"/>
      <c r="BL12" s="53"/>
      <c r="BM12" s="53"/>
      <c r="BN12" s="53"/>
      <c r="BO12" s="53"/>
      <c r="BP12" s="53"/>
    </row>
    <row r="13" spans="21:79">
      <c r="AX13" s="11"/>
      <c r="BK13" s="53"/>
      <c r="BL13" s="53"/>
      <c r="BM13" s="53"/>
      <c r="BN13" s="53"/>
      <c r="BO13" s="53"/>
      <c r="BP13" s="53"/>
    </row>
    <row r="15" spans="21:79">
      <c r="AX15" s="11"/>
    </row>
    <row r="16" spans="21:79">
      <c r="BZ16" s="17"/>
    </row>
    <row r="17" spans="39:45">
      <c r="AM17" s="11"/>
    </row>
    <row r="18" spans="39:45">
      <c r="AM18" s="61" t="s">
        <v>65</v>
      </c>
      <c r="AN18" s="61"/>
      <c r="AO18" s="61"/>
      <c r="AP18" s="61"/>
    </row>
    <row r="19" spans="39:45">
      <c r="AM19" s="11"/>
    </row>
    <row r="21" spans="39:45">
      <c r="AM21" s="61" t="s">
        <v>66</v>
      </c>
      <c r="AN21" s="61"/>
      <c r="AO21" s="61"/>
      <c r="AP21" s="61"/>
    </row>
    <row r="22" spans="39:45">
      <c r="AS22" s="11"/>
    </row>
    <row r="24" spans="39:45">
      <c r="AS24" s="11"/>
    </row>
    <row r="32" spans="39:45">
      <c r="AM32" s="61" t="s">
        <v>68</v>
      </c>
      <c r="AN32" s="64"/>
      <c r="AO32" s="64"/>
      <c r="AP32" s="64"/>
      <c r="AQ32" s="64"/>
    </row>
    <row r="51" spans="39:43">
      <c r="AM51" s="61" t="s">
        <v>70</v>
      </c>
      <c r="AN51" s="61"/>
      <c r="AO51" s="61"/>
      <c r="AP51" s="61"/>
      <c r="AQ51" s="61"/>
    </row>
  </sheetData>
  <mergeCells count="10">
    <mergeCell ref="AM18:AP18"/>
    <mergeCell ref="AM21:AP21"/>
    <mergeCell ref="AM32:AQ32"/>
    <mergeCell ref="AM51:AQ51"/>
    <mergeCell ref="AM1:AP1"/>
    <mergeCell ref="AC7:AG7"/>
    <mergeCell ref="AM7:AP7"/>
    <mergeCell ref="BK7:BP13"/>
    <mergeCell ref="BU7:CA10"/>
    <mergeCell ref="AM8:AP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F6B-5EFA-43EC-ADB3-838FACF69B56}">
  <dimension ref="BX1:CM48"/>
  <sheetViews>
    <sheetView tabSelected="1" topLeftCell="BZ1" zoomScale="126" zoomScaleNormal="35" workbookViewId="0">
      <selection activeCell="CL4" sqref="CL4"/>
    </sheetView>
  </sheetViews>
  <sheetFormatPr defaultRowHeight="14.45"/>
  <cols>
    <col min="88" max="88" width="8.28515625" bestFit="1" customWidth="1"/>
    <col min="91" max="91" width="14.5703125" bestFit="1" customWidth="1"/>
  </cols>
  <sheetData>
    <row r="1" spans="76:91">
      <c r="CB1" s="62" t="s">
        <v>2</v>
      </c>
      <c r="CC1" s="62"/>
      <c r="CD1" s="62"/>
      <c r="CE1" s="62"/>
      <c r="CF1" s="62"/>
      <c r="CG1" s="62"/>
      <c r="CH1" s="62"/>
      <c r="CI1" s="15"/>
      <c r="CJ1" s="55" t="s">
        <v>3</v>
      </c>
      <c r="CK1" s="56"/>
      <c r="CL1" s="56"/>
      <c r="CM1" s="57"/>
    </row>
    <row r="2" spans="76:91">
      <c r="BX2" t="s">
        <v>4</v>
      </c>
      <c r="BY2" t="s">
        <v>18</v>
      </c>
      <c r="BZ2" t="s">
        <v>33</v>
      </c>
      <c r="CA2" t="s">
        <v>34</v>
      </c>
      <c r="CB2" s="51" t="s">
        <v>35</v>
      </c>
      <c r="CC2" s="51" t="s">
        <v>36</v>
      </c>
      <c r="CD2" s="29" t="s">
        <v>37</v>
      </c>
      <c r="CE2" s="29" t="s">
        <v>38</v>
      </c>
      <c r="CF2" s="29" t="s">
        <v>39</v>
      </c>
      <c r="CG2" s="29" t="s">
        <v>40</v>
      </c>
      <c r="CH2" s="2" t="s">
        <v>27</v>
      </c>
      <c r="CJ2" s="2" t="s">
        <v>41</v>
      </c>
      <c r="CK2" s="3" t="s">
        <v>42</v>
      </c>
      <c r="CL2" s="3" t="s">
        <v>40</v>
      </c>
      <c r="CM2" s="3" t="s">
        <v>43</v>
      </c>
    </row>
    <row r="3" spans="76:91">
      <c r="BX3">
        <v>1</v>
      </c>
      <c r="BY3" t="s">
        <v>44</v>
      </c>
      <c r="BZ3">
        <v>1.5</v>
      </c>
      <c r="CA3">
        <v>22.5</v>
      </c>
      <c r="CB3" s="52">
        <v>2</v>
      </c>
      <c r="CC3" s="52">
        <v>1.5</v>
      </c>
      <c r="CD3" s="32">
        <f>MIN(1.33, 1 + 0.33 * (CC3/CB3))</f>
        <v>1.2475000000000001</v>
      </c>
      <c r="CE3" s="30">
        <f>AVERAGEIFS($CA$3:$CA$8, $BZ$3:$BZ$8, "&gt;=" &amp; CC3,$BZ$3:$BZ$8, "&lt;=" &amp; (CC3 + 2 * CB3))</f>
        <v>29.75</v>
      </c>
      <c r="CF3" s="30">
        <f>(CE3/2.5)*47.88*CD3</f>
        <v>710.79057000000012</v>
      </c>
      <c r="CG3" s="33">
        <f>IF(CB3&lt;=1.22, 20*CE3*CD3, 12.5*CE3*((CB3+0.305)/CB3)^2*CD3)</f>
        <v>616.19675297851575</v>
      </c>
      <c r="CH3" s="26">
        <f>CF3/CG3</f>
        <v>1.1535123587786618</v>
      </c>
      <c r="CJ3" s="3">
        <v>25</v>
      </c>
      <c r="CK3" s="48">
        <v>50</v>
      </c>
      <c r="CL3" s="26">
        <f>CG3</f>
        <v>616.19675297851575</v>
      </c>
      <c r="CM3" s="26">
        <f>25.4 * (CK3/CL3)</f>
        <v>2.0610300100758234</v>
      </c>
    </row>
    <row r="4" spans="76:91">
      <c r="BX4">
        <v>2</v>
      </c>
      <c r="BY4" t="s">
        <v>44</v>
      </c>
      <c r="BZ4">
        <v>3</v>
      </c>
      <c r="CA4">
        <v>32.25</v>
      </c>
      <c r="CB4" s="48">
        <v>2.5</v>
      </c>
      <c r="CC4" s="48">
        <v>1.5</v>
      </c>
      <c r="CD4" s="32">
        <f>MIN(1.33, 1 + 0.33 * (CC4/CB4))</f>
        <v>1.198</v>
      </c>
      <c r="CE4" s="30">
        <f>AVERAGEIFS($CA$3:$CA$8, $BZ$3:$BZ$8, "&gt;=" &amp; CC4,$BZ$3:$BZ$8, "&lt;=" &amp; (CC4 + 2 * CB4))</f>
        <v>30.1875</v>
      </c>
      <c r="CF4" s="30">
        <f>(CE4/2.5)*47.88*CD4</f>
        <v>692.62489799999992</v>
      </c>
      <c r="CG4" s="33">
        <f>IF(CB4&lt;=1.22, 20*CE4*CD4, 12.5*CE4*((CB4+0.305)/CB4)^2*CD4)</f>
        <v>569.08834723125017</v>
      </c>
      <c r="CH4" s="26">
        <f>CF4/CG4</f>
        <v>1.2170779833566869</v>
      </c>
      <c r="CJ4" s="3">
        <v>25</v>
      </c>
      <c r="CK4" s="3">
        <v>50</v>
      </c>
      <c r="CL4" s="26">
        <f>CG4</f>
        <v>569.08834723125017</v>
      </c>
      <c r="CM4" s="26">
        <f>25.4 * (CK4/CL4)</f>
        <v>2.2316394390762899</v>
      </c>
    </row>
    <row r="5" spans="76:91">
      <c r="BX5">
        <v>3</v>
      </c>
      <c r="BY5" t="s">
        <v>44</v>
      </c>
      <c r="BZ5">
        <v>4.5</v>
      </c>
      <c r="CA5">
        <v>34.5</v>
      </c>
    </row>
    <row r="6" spans="76:91">
      <c r="BX6">
        <v>4</v>
      </c>
      <c r="BY6" t="s">
        <v>44</v>
      </c>
      <c r="BZ6">
        <v>6</v>
      </c>
      <c r="CA6">
        <v>31.5</v>
      </c>
    </row>
    <row r="7" spans="76:91">
      <c r="BX7">
        <v>5</v>
      </c>
      <c r="BY7" t="s">
        <v>44</v>
      </c>
      <c r="BZ7">
        <v>7.5</v>
      </c>
      <c r="CA7">
        <v>35.25</v>
      </c>
    </row>
    <row r="8" spans="76:91">
      <c r="BX8">
        <v>6</v>
      </c>
      <c r="BY8" t="s">
        <v>44</v>
      </c>
      <c r="BZ8">
        <v>9</v>
      </c>
      <c r="CA8">
        <v>37.5</v>
      </c>
    </row>
    <row r="10" spans="76:91">
      <c r="CB10" s="60" t="s">
        <v>61</v>
      </c>
      <c r="CC10" s="60"/>
      <c r="CD10" s="60"/>
      <c r="CE10" s="60"/>
      <c r="CF10" s="60"/>
      <c r="CG10" s="60"/>
      <c r="CH10" s="60"/>
      <c r="CJ10" s="60" t="s">
        <v>62</v>
      </c>
      <c r="CK10" s="60"/>
      <c r="CL10" s="60"/>
      <c r="CM10" s="60"/>
    </row>
    <row r="11" spans="76:91">
      <c r="CB11" s="2" t="s">
        <v>35</v>
      </c>
      <c r="CC11" s="2" t="s">
        <v>36</v>
      </c>
      <c r="CD11" s="2" t="s">
        <v>37</v>
      </c>
      <c r="CE11" s="29" t="s">
        <v>38</v>
      </c>
      <c r="CF11" s="29" t="s">
        <v>39</v>
      </c>
      <c r="CG11" s="29" t="s">
        <v>40</v>
      </c>
      <c r="CH11" s="29" t="s">
        <v>27</v>
      </c>
      <c r="CJ11" s="3" t="s">
        <v>35</v>
      </c>
      <c r="CK11" s="3" t="s">
        <v>42</v>
      </c>
      <c r="CL11" s="3" t="s">
        <v>38</v>
      </c>
      <c r="CM11" s="3" t="s">
        <v>43</v>
      </c>
    </row>
    <row r="12" spans="76:91">
      <c r="CB12" s="3">
        <v>2</v>
      </c>
      <c r="CC12" s="3">
        <v>1.5</v>
      </c>
      <c r="CD12" s="25">
        <f>MIN(1.33, 1 + 0.33 * (CC12/CB12))</f>
        <v>1.2475000000000001</v>
      </c>
      <c r="CE12" s="30">
        <f>AVERAGEIFS($CA$3:$CA$8, $BZ$3:$BZ$8, "&gt;=" &amp; CC12,$BZ$3:$BZ$8, "&lt;=" &amp; (CC12 + 2 * CB12))</f>
        <v>29.75</v>
      </c>
      <c r="CF12" s="30">
        <f>(CE12/4) * 47.88 * CD12</f>
        <v>444.24410625000002</v>
      </c>
      <c r="CG12" s="33">
        <f>IF(CB12&lt;=1.22, 12*CE12*CD12, 8*CE12*((CB12+0.305)/CB12)^2*CD12)</f>
        <v>394.36592190625004</v>
      </c>
      <c r="CH12" s="26">
        <f>CF12/CG12</f>
        <v>1.1264769128697869</v>
      </c>
      <c r="CJ12" s="3">
        <f>CB12</f>
        <v>2</v>
      </c>
      <c r="CK12" s="26">
        <v>50</v>
      </c>
      <c r="CL12" s="26">
        <f>CE12</f>
        <v>29.75</v>
      </c>
      <c r="CM12" s="26">
        <f>IF(CJ12&lt;=1.22, (1.91*CK12)/(CL12*CD12), (2.84*CK12)/(CL12*CD12*((CJ12+0.305)/CJ12)^2))</f>
        <v>2.880573439279202</v>
      </c>
    </row>
    <row r="13" spans="76:91">
      <c r="CB13" s="3">
        <v>2.5</v>
      </c>
      <c r="CC13" s="3">
        <v>1.5</v>
      </c>
      <c r="CD13" s="25">
        <f>MIN(1.33, 1 + 0.33 * (CC13/CB13))</f>
        <v>1.198</v>
      </c>
      <c r="CE13" s="30">
        <f>AVERAGEIFS($CA$3:$CA$8, $BZ$3:$BZ$8, "&gt;=" &amp; CC13,$BZ$3:$BZ$8, "&lt;=" &amp; (CC13 + 2 * CB13))</f>
        <v>30.1875</v>
      </c>
      <c r="CF13" s="30">
        <f>(CE13/4) * 47.88 * CD13</f>
        <v>432.89056125000002</v>
      </c>
      <c r="CG13" s="33">
        <f>IF(CB13&lt;=1.22, 12*CE13*CD13, 8*CE13*((CB13+0.305)/CB13)^2*CD13)</f>
        <v>364.21654222800004</v>
      </c>
      <c r="CH13" s="26">
        <f>CF13/CG13</f>
        <v>1.188552718121765</v>
      </c>
      <c r="CJ13" s="3">
        <f>CB13</f>
        <v>2.5</v>
      </c>
      <c r="CK13" s="26">
        <v>50</v>
      </c>
      <c r="CL13" s="26">
        <f>CE13</f>
        <v>30.1875</v>
      </c>
      <c r="CM13" s="26">
        <f>IF(CJ13&lt;=1.22, (1.91*CK13)/(CL13*CD13), (2.84*CK13)/(CL13*CD13*((CJ13+0.305)/CJ13)^2))</f>
        <v>3.1190236254806414</v>
      </c>
    </row>
    <row r="16" spans="76:91">
      <c r="CB16" s="63" t="s">
        <v>64</v>
      </c>
      <c r="CC16" s="63"/>
      <c r="CD16" s="63"/>
      <c r="CE16" s="63"/>
      <c r="CF16" s="63"/>
      <c r="CG16" s="63"/>
      <c r="CH16" s="63"/>
      <c r="CI16" s="63"/>
      <c r="CJ16" s="63"/>
      <c r="CK16" s="63"/>
      <c r="CL16" s="63"/>
      <c r="CM16" s="63"/>
    </row>
    <row r="17" spans="80:91">
      <c r="CB17" s="63"/>
      <c r="CC17" s="63"/>
      <c r="CD17" s="63"/>
      <c r="CE17" s="63"/>
      <c r="CF17" s="63"/>
      <c r="CG17" s="63"/>
      <c r="CH17" s="63"/>
      <c r="CI17" s="63"/>
      <c r="CJ17" s="63"/>
      <c r="CK17" s="63"/>
      <c r="CL17" s="63"/>
      <c r="CM17" s="63"/>
    </row>
    <row r="23" spans="80:91">
      <c r="CB23" s="61" t="s">
        <v>67</v>
      </c>
      <c r="CC23" s="61"/>
      <c r="CD23" s="61"/>
      <c r="CE23" s="61"/>
      <c r="CF23" s="61"/>
      <c r="CG23" s="61"/>
      <c r="CH23" s="61"/>
      <c r="CI23" s="61"/>
    </row>
    <row r="44" spans="80:90">
      <c r="CB44" s="53" t="s">
        <v>69</v>
      </c>
      <c r="CC44" s="54"/>
      <c r="CD44" s="54"/>
      <c r="CE44" s="54"/>
      <c r="CF44" s="54"/>
      <c r="CG44" s="54"/>
      <c r="CH44" s="54"/>
      <c r="CI44" s="54"/>
      <c r="CJ44" s="54"/>
      <c r="CK44" s="54"/>
      <c r="CL44" s="54"/>
    </row>
    <row r="45" spans="80:90">
      <c r="CB45" s="54"/>
      <c r="CC45" s="54"/>
      <c r="CD45" s="54"/>
      <c r="CE45" s="54"/>
      <c r="CF45" s="54"/>
      <c r="CG45" s="54"/>
      <c r="CH45" s="54"/>
      <c r="CI45" s="54"/>
      <c r="CJ45" s="54"/>
      <c r="CK45" s="54"/>
      <c r="CL45" s="54"/>
    </row>
    <row r="46" spans="80:90">
      <c r="CB46" s="54"/>
      <c r="CC46" s="54"/>
      <c r="CD46" s="54"/>
      <c r="CE46" s="54"/>
      <c r="CF46" s="54"/>
      <c r="CG46" s="54"/>
      <c r="CH46" s="54"/>
      <c r="CI46" s="54"/>
      <c r="CJ46" s="54"/>
      <c r="CK46" s="54"/>
      <c r="CL46" s="54"/>
    </row>
    <row r="47" spans="80:90">
      <c r="CB47" s="54"/>
      <c r="CC47" s="54"/>
      <c r="CD47" s="54"/>
      <c r="CE47" s="54"/>
      <c r="CF47" s="54"/>
      <c r="CG47" s="54"/>
      <c r="CH47" s="54"/>
      <c r="CI47" s="54"/>
      <c r="CJ47" s="54"/>
      <c r="CK47" s="54"/>
      <c r="CL47" s="54"/>
    </row>
    <row r="48" spans="80:90">
      <c r="CB48" s="54"/>
      <c r="CC48" s="54"/>
      <c r="CD48" s="54"/>
      <c r="CE48" s="54"/>
      <c r="CF48" s="54"/>
      <c r="CG48" s="54"/>
      <c r="CH48" s="54"/>
      <c r="CI48" s="54"/>
      <c r="CJ48" s="54"/>
      <c r="CK48" s="54"/>
      <c r="CL48" s="54"/>
    </row>
  </sheetData>
  <mergeCells count="7">
    <mergeCell ref="CB44:CL48"/>
    <mergeCell ref="CB1:CH1"/>
    <mergeCell ref="CJ1:CM1"/>
    <mergeCell ref="CB10:CH10"/>
    <mergeCell ref="CJ10:CM10"/>
    <mergeCell ref="CB16:CM17"/>
    <mergeCell ref="CB23:CI2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0B18-A174-43C5-8008-857FE07919BD}">
  <dimension ref="A1:Z39"/>
  <sheetViews>
    <sheetView topLeftCell="A2" zoomScale="70" workbookViewId="0">
      <selection activeCell="H3" sqref="H3"/>
    </sheetView>
  </sheetViews>
  <sheetFormatPr defaultRowHeight="14.45"/>
  <cols>
    <col min="1" max="1" width="36" bestFit="1" customWidth="1"/>
    <col min="2" max="4" width="15.5703125" bestFit="1" customWidth="1"/>
  </cols>
  <sheetData>
    <row r="1" spans="1:26">
      <c r="A1" s="36" t="s">
        <v>73</v>
      </c>
      <c r="B1">
        <v>2</v>
      </c>
      <c r="O1" s="17"/>
      <c r="P1" s="17"/>
      <c r="Q1" s="17"/>
      <c r="R1" s="17"/>
      <c r="S1" s="17"/>
      <c r="T1" s="17"/>
      <c r="U1" s="17"/>
      <c r="V1" s="17"/>
      <c r="W1" s="17"/>
      <c r="X1" s="17"/>
      <c r="Y1" s="17"/>
      <c r="Z1" s="17"/>
    </row>
    <row r="2" spans="1:26">
      <c r="A2" s="36" t="s">
        <v>74</v>
      </c>
      <c r="B2">
        <v>2</v>
      </c>
      <c r="O2" s="17"/>
      <c r="P2" s="17"/>
      <c r="Q2" s="17"/>
      <c r="R2" s="17"/>
      <c r="S2" s="17"/>
      <c r="T2" s="17"/>
      <c r="U2" s="17"/>
      <c r="V2" s="17"/>
      <c r="W2" s="17"/>
      <c r="X2" s="17"/>
      <c r="Y2" s="17"/>
      <c r="Z2" s="17"/>
    </row>
    <row r="3" spans="1:26">
      <c r="A3" s="36" t="s">
        <v>75</v>
      </c>
      <c r="B3">
        <v>1.5</v>
      </c>
    </row>
    <row r="4" spans="1:26">
      <c r="A4" s="36" t="s">
        <v>76</v>
      </c>
      <c r="B4">
        <v>11.22</v>
      </c>
    </row>
    <row r="5" spans="1:26">
      <c r="A5" s="36" t="s">
        <v>77</v>
      </c>
      <c r="B5">
        <v>30</v>
      </c>
    </row>
    <row r="6" spans="1:26">
      <c r="A6" s="36" t="s">
        <v>78</v>
      </c>
      <c r="B6" s="42">
        <f>SUMIFS(C35:Z35, C34:Z34, "&gt;=" &amp; B3, C36:Z36, "Liquifiable")</f>
        <v>0</v>
      </c>
    </row>
    <row r="7" spans="1:26">
      <c r="A7" s="36" t="s">
        <v>79</v>
      </c>
      <c r="B7">
        <v>22.5</v>
      </c>
    </row>
    <row r="8" spans="1:26">
      <c r="A8" s="36" t="s">
        <v>80</v>
      </c>
      <c r="B8">
        <v>31.11</v>
      </c>
    </row>
    <row r="9" spans="1:26">
      <c r="A9" s="37" t="s">
        <v>81</v>
      </c>
      <c r="B9">
        <f>Summary!CK3</f>
        <v>50</v>
      </c>
    </row>
    <row r="10" spans="1:26">
      <c r="A10" s="68" t="s">
        <v>82</v>
      </c>
      <c r="B10" s="68"/>
      <c r="C10" s="68"/>
      <c r="D10" s="68"/>
      <c r="E10" s="68"/>
      <c r="F10" s="68"/>
      <c r="G10" s="68"/>
      <c r="H10" s="68"/>
      <c r="I10" s="68"/>
      <c r="J10" s="68"/>
      <c r="K10" s="68"/>
    </row>
    <row r="11" spans="1:26" ht="17.100000000000001">
      <c r="A11" s="36" t="s">
        <v>83</v>
      </c>
      <c r="B11" s="39">
        <f>1.5 - 0.5 * (B1 / B2)</f>
        <v>1</v>
      </c>
    </row>
    <row r="12" spans="1:26" ht="17.45">
      <c r="A12" s="36" t="s">
        <v>84</v>
      </c>
      <c r="B12" s="39">
        <f>B4 * B3</f>
        <v>16.830000000000002</v>
      </c>
    </row>
    <row r="13" spans="1:26">
      <c r="A13" t="s">
        <v>85</v>
      </c>
      <c r="B13" s="39">
        <f>IF(B8&gt;=75, 5, IF(B8&gt;=50, 4, IF(B8&gt;=25, 2, 1)))</f>
        <v>2</v>
      </c>
    </row>
    <row r="14" spans="1:26">
      <c r="A14" t="s">
        <v>86</v>
      </c>
      <c r="B14" s="39">
        <f>B7 + B13</f>
        <v>24.5</v>
      </c>
    </row>
    <row r="15" spans="1:26">
      <c r="A15" s="37" t="s">
        <v>87</v>
      </c>
      <c r="B15">
        <f>EXP(((B14/16)+((B14/16)^2)/21.2)^3 - 3)</f>
        <v>4.161562598497091</v>
      </c>
    </row>
    <row r="16" spans="1:26">
      <c r="A16" s="37" t="s">
        <v>88</v>
      </c>
      <c r="B16" s="40">
        <f>B15 * (B12 + (B11 * B1 * B4))</f>
        <v>163.42456324298078</v>
      </c>
      <c r="C16" s="41"/>
    </row>
    <row r="17" spans="1:12">
      <c r="A17" s="37" t="s">
        <v>89</v>
      </c>
      <c r="B17" s="39">
        <f>B15 * (B12 + (B11 * B1 * B4 / 2))</f>
        <v>116.73183088784342</v>
      </c>
    </row>
    <row r="18" spans="1:12" ht="17.100000000000001">
      <c r="A18" s="68" t="s">
        <v>90</v>
      </c>
      <c r="B18" s="68"/>
      <c r="C18" s="68"/>
      <c r="D18" s="68"/>
      <c r="E18" s="68"/>
      <c r="F18" s="68"/>
      <c r="G18" s="68"/>
      <c r="H18" s="68"/>
      <c r="I18" s="68"/>
      <c r="J18" s="68"/>
      <c r="K18" s="68"/>
    </row>
    <row r="19" spans="1:12" ht="17.45">
      <c r="A19" s="38" t="s">
        <v>91</v>
      </c>
      <c r="B19">
        <f>IF(B6=0, 1, IF(B6 &lt;= (B11*B1), (2-0.03*B12)*(B6/(B11*B1))^(0.3-0.006*B12)*B1^(0.007*B12-0.7*(B6/(B11*B1))), (2-0.03*B12)*(B6/(B11*B1))^-0.85*B1^(0.007*B12-0.7)))</f>
        <v>1</v>
      </c>
    </row>
    <row r="20" spans="1:12" ht="17.100000000000001">
      <c r="A20" s="38" t="s">
        <v>92</v>
      </c>
      <c r="B20" s="42">
        <f>B11 * (30 + 0.3 * B12) * (TAN(RADIANS(45 + DEGREES(ATAN(B19 * TAN(RADIANS(B5)))) / 2))^2)</f>
        <v>105.14699999999993</v>
      </c>
      <c r="J20" t="s">
        <v>93</v>
      </c>
    </row>
    <row r="21" spans="1:12" ht="17.100000000000001">
      <c r="A21" s="68" t="s">
        <v>94</v>
      </c>
      <c r="B21" s="68"/>
      <c r="C21" s="68"/>
      <c r="D21" s="68"/>
      <c r="E21" s="68"/>
      <c r="F21" s="68"/>
      <c r="G21" s="68"/>
      <c r="H21" s="68"/>
      <c r="I21" s="68"/>
      <c r="J21" s="68"/>
      <c r="K21" s="68"/>
    </row>
    <row r="22" spans="1:12">
      <c r="A22" s="38" t="s">
        <v>95</v>
      </c>
      <c r="B22" s="42">
        <f>0.1 + 3 * B15</f>
        <v>12.584687795491272</v>
      </c>
    </row>
    <row r="23" spans="1:12" ht="17.100000000000001">
      <c r="A23" s="38" t="s">
        <v>96</v>
      </c>
      <c r="B23" s="43">
        <f>B11 * (PI() + 2 * (1 + 0.2 * B11 * B1 / B2)) * B16 + 2 * B11 * (1 + B11 * B1 / B2) * B17 - (B11^2) * B1 * B4 * B22</f>
        <v>1090.1592885039722</v>
      </c>
    </row>
    <row r="24" spans="1:12">
      <c r="A24" s="68" t="s">
        <v>97</v>
      </c>
      <c r="B24" s="68"/>
      <c r="C24" s="68"/>
      <c r="D24" s="68"/>
      <c r="E24" s="68"/>
      <c r="F24" s="68"/>
      <c r="G24" s="68"/>
      <c r="H24" s="68"/>
      <c r="I24" s="68"/>
      <c r="J24" s="68"/>
      <c r="K24" s="68"/>
    </row>
    <row r="25" spans="1:12" ht="17.100000000000001">
      <c r="A25" s="38" t="s">
        <v>98</v>
      </c>
      <c r="B25">
        <f>IF(B6=0, B30, IF(B6 &lt;= (B11 * B1), B20, MIN(B20, B23)))</f>
        <v>639.30454145882629</v>
      </c>
    </row>
    <row r="26" spans="1:12">
      <c r="A26" s="38" t="s">
        <v>99</v>
      </c>
      <c r="B26" s="39" t="str">
        <f>IF(B9/B25 &gt; 1, "FAILURE (Settlement &gt; 10%B)", "STABLE")</f>
        <v>STABLE</v>
      </c>
    </row>
    <row r="27" spans="1:12">
      <c r="A27" s="38" t="s">
        <v>100</v>
      </c>
      <c r="B27" s="39">
        <f>(B25/B30)*100</f>
        <v>100</v>
      </c>
    </row>
    <row r="28" spans="1:12" ht="17.100000000000001">
      <c r="A28" s="44" t="s">
        <v>101</v>
      </c>
      <c r="B28" s="39">
        <f>EXP(PI()*TAN(RADIANS(B5)))*(TAN(RADIANS(45+B5/2))^2)</f>
        <v>18.401122218708668</v>
      </c>
    </row>
    <row r="29" spans="1:12" ht="17.100000000000001">
      <c r="A29" s="44" t="s">
        <v>102</v>
      </c>
      <c r="B29" s="39">
        <f>2*(B28+1)*TAN(RADIANS(B5))</f>
        <v>22.402486271104557</v>
      </c>
      <c r="C29" s="17"/>
      <c r="D29" s="17"/>
      <c r="E29" s="17"/>
      <c r="F29" s="17"/>
      <c r="G29" s="17"/>
      <c r="H29" s="17"/>
      <c r="I29" s="17"/>
      <c r="J29" s="17"/>
      <c r="K29" s="17"/>
      <c r="L29" s="17"/>
    </row>
    <row r="30" spans="1:12" ht="17.100000000000001">
      <c r="A30" s="44" t="s">
        <v>103</v>
      </c>
      <c r="B30" s="39">
        <f>(B12*B28*(1+(B1/B2)*TAN(RADIANS(B5)))) + (0.5*B4*B1*B29*(1-0.4*(B1/B2)))</f>
        <v>639.30454145882629</v>
      </c>
      <c r="C30" s="17"/>
      <c r="D30" s="17"/>
      <c r="E30" s="17"/>
      <c r="F30" s="17"/>
      <c r="G30" s="17"/>
      <c r="H30" s="17"/>
      <c r="I30" s="17"/>
      <c r="J30" s="17"/>
      <c r="K30" s="17"/>
      <c r="L30" s="17"/>
    </row>
    <row r="31" spans="1:12" ht="17.100000000000001">
      <c r="A31" s="45" t="s">
        <v>104</v>
      </c>
      <c r="B31" s="46">
        <f>IF(B6=0, B30, MIN(B20, B23))</f>
        <v>639.30454145882629</v>
      </c>
    </row>
    <row r="32" spans="1:12" ht="17.100000000000001">
      <c r="A32" s="45" t="s">
        <v>105</v>
      </c>
      <c r="B32" s="47">
        <f>MAX(0, B1 * ((0.1746 * (B9/B31 - 0.25)) / (6.1775 - 6.6502 * (B9/B31 - 0.25)))) * 1000</f>
        <v>0</v>
      </c>
    </row>
    <row r="33" spans="1:12">
      <c r="A33" s="38" t="s">
        <v>106</v>
      </c>
      <c r="B33" s="42" t="str">
        <f>IF(B32/B1 &gt; 0.1, "FAILED (Settlement &gt; 10%B)", "STABLE")</f>
        <v>STABLE</v>
      </c>
    </row>
    <row r="34" spans="1:12">
      <c r="A34" t="s">
        <v>33</v>
      </c>
      <c r="B34">
        <f>Summary!D9</f>
        <v>1.5</v>
      </c>
      <c r="C34">
        <f>Summary!AA4</f>
        <v>3</v>
      </c>
      <c r="D34">
        <f>Summary!AA5</f>
        <v>4.5</v>
      </c>
    </row>
    <row r="35" spans="1:12">
      <c r="A35" t="s">
        <v>107</v>
      </c>
      <c r="B35">
        <f>Summary!AB3</f>
        <v>1.5</v>
      </c>
      <c r="C35">
        <f>Summary!AB4</f>
        <v>1.5</v>
      </c>
      <c r="D35">
        <f>Summary!AB5</f>
        <v>1.5</v>
      </c>
    </row>
    <row r="36" spans="1:12">
      <c r="A36" t="s">
        <v>108</v>
      </c>
      <c r="B36" t="str">
        <f>Summary!AX3</f>
        <v>NOT LIQUEFIABLE</v>
      </c>
      <c r="C36" t="str">
        <f>Summary!AX4</f>
        <v>NOT LIQUEFIABLE</v>
      </c>
      <c r="D36" t="str">
        <f>Summary!AX5</f>
        <v>NOT LIQUEFIABLE</v>
      </c>
    </row>
    <row r="38" spans="1:12">
      <c r="A38" s="63" t="s">
        <v>109</v>
      </c>
      <c r="B38" s="63"/>
      <c r="C38" s="63"/>
      <c r="D38" s="63"/>
      <c r="E38" s="63"/>
      <c r="F38" s="63"/>
      <c r="G38" s="63"/>
      <c r="H38" s="63"/>
      <c r="I38" s="63"/>
      <c r="J38" s="63"/>
      <c r="K38" s="63"/>
      <c r="L38" s="63"/>
    </row>
    <row r="39" spans="1:12">
      <c r="A39" s="63"/>
      <c r="B39" s="63"/>
      <c r="C39" s="63"/>
      <c r="D39" s="63"/>
      <c r="E39" s="63"/>
      <c r="F39" s="63"/>
      <c r="G39" s="63"/>
      <c r="H39" s="63"/>
      <c r="I39" s="63"/>
      <c r="J39" s="63"/>
      <c r="K39" s="63"/>
      <c r="L39" s="63"/>
    </row>
  </sheetData>
  <mergeCells count="5">
    <mergeCell ref="A38:L39"/>
    <mergeCell ref="A10:K10"/>
    <mergeCell ref="A18:K18"/>
    <mergeCell ref="A21:K21"/>
    <mergeCell ref="A24:K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CC71-C6D8-47C2-9D71-C832E92059F2}">
  <dimension ref="A1:AB103"/>
  <sheetViews>
    <sheetView zoomScale="62" zoomScaleNormal="85" workbookViewId="0">
      <pane xSplit="3" ySplit="1" topLeftCell="N6" activePane="bottomRight" state="frozen"/>
      <selection pane="bottomRight" activeCell="Q19" sqref="P19:Q24"/>
      <selection pane="bottomLeft" activeCell="A3" sqref="A3"/>
      <selection pane="topRight" activeCell="D1" sqref="D1"/>
    </sheetView>
  </sheetViews>
  <sheetFormatPr defaultColWidth="8.85546875" defaultRowHeight="14.45"/>
  <cols>
    <col min="1" max="1" width="31.85546875" bestFit="1" customWidth="1"/>
    <col min="2" max="2" width="12.42578125" style="20" customWidth="1"/>
    <col min="3" max="3" width="10.42578125" style="20"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0" bestFit="1" customWidth="1"/>
    <col min="23" max="23" width="27.140625" style="20" bestFit="1" customWidth="1"/>
    <col min="24" max="24" width="85.85546875" style="20"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21" t="s">
        <v>120</v>
      </c>
      <c r="M1" s="34" t="s">
        <v>121</v>
      </c>
      <c r="N1" s="21" t="s">
        <v>122</v>
      </c>
      <c r="O1" s="21" t="s">
        <v>123</v>
      </c>
      <c r="P1" s="21" t="s">
        <v>8</v>
      </c>
      <c r="Q1" s="20" t="s">
        <v>73</v>
      </c>
      <c r="R1" s="20" t="s">
        <v>124</v>
      </c>
      <c r="S1" s="21" t="s">
        <v>125</v>
      </c>
      <c r="T1" s="20" t="s">
        <v>126</v>
      </c>
      <c r="U1" s="21" t="s">
        <v>127</v>
      </c>
      <c r="V1" s="21" t="s">
        <v>17</v>
      </c>
      <c r="W1" s="21" t="s">
        <v>128</v>
      </c>
      <c r="X1" s="21" t="s">
        <v>129</v>
      </c>
      <c r="Y1" s="21" t="s">
        <v>130</v>
      </c>
      <c r="Z1" s="21" t="s">
        <v>131</v>
      </c>
      <c r="AA1" s="21" t="s">
        <v>132</v>
      </c>
      <c r="AB1" s="21" t="s">
        <v>133</v>
      </c>
    </row>
    <row r="2" spans="1:28">
      <c r="A2" s="35" t="s">
        <v>134</v>
      </c>
      <c r="B2" s="35" t="s">
        <v>135</v>
      </c>
      <c r="C2" s="35" t="s">
        <v>136</v>
      </c>
      <c r="D2" s="35" t="s">
        <v>137</v>
      </c>
      <c r="E2" s="35" t="s">
        <v>138</v>
      </c>
      <c r="F2" s="35">
        <v>16.78</v>
      </c>
      <c r="G2" s="35" t="s">
        <v>44</v>
      </c>
      <c r="H2" s="35" t="s">
        <v>45</v>
      </c>
      <c r="I2" s="35">
        <v>26.3</v>
      </c>
      <c r="J2" s="35">
        <v>28.5</v>
      </c>
      <c r="K2" s="35">
        <v>8</v>
      </c>
      <c r="L2" s="35"/>
      <c r="M2" s="35">
        <v>0.1762</v>
      </c>
      <c r="N2" s="35">
        <v>0.2</v>
      </c>
      <c r="O2" s="35">
        <v>28.5</v>
      </c>
      <c r="P2" s="35">
        <v>18</v>
      </c>
      <c r="Q2" s="35">
        <v>30</v>
      </c>
      <c r="R2" s="35">
        <v>6</v>
      </c>
      <c r="S2" s="35">
        <v>0.28539999999999999</v>
      </c>
      <c r="T2" s="35"/>
      <c r="U2" s="35" t="s">
        <v>139</v>
      </c>
      <c r="V2" s="35"/>
      <c r="W2" s="35" t="s">
        <v>140</v>
      </c>
    </row>
    <row r="3" spans="1:28">
      <c r="A3" s="35" t="s">
        <v>134</v>
      </c>
      <c r="B3" s="35" t="s">
        <v>141</v>
      </c>
      <c r="C3" s="35" t="s">
        <v>136</v>
      </c>
      <c r="D3" s="35" t="s">
        <v>142</v>
      </c>
      <c r="E3" s="35" t="s">
        <v>143</v>
      </c>
      <c r="F3" s="35">
        <v>27.15</v>
      </c>
      <c r="G3" s="35" t="s">
        <v>144</v>
      </c>
      <c r="H3" s="35" t="s">
        <v>145</v>
      </c>
      <c r="I3" s="35">
        <v>30.8</v>
      </c>
      <c r="J3" s="35">
        <v>1.5</v>
      </c>
      <c r="K3" s="35">
        <v>5</v>
      </c>
      <c r="L3" s="35">
        <v>0.32100000000000001</v>
      </c>
      <c r="M3" s="35">
        <v>0.34770000000000001</v>
      </c>
      <c r="N3" s="35">
        <v>0</v>
      </c>
      <c r="O3" s="35">
        <v>1.5</v>
      </c>
      <c r="P3" s="35">
        <v>17</v>
      </c>
      <c r="Q3" s="35">
        <v>18</v>
      </c>
      <c r="R3" s="35">
        <v>3.75</v>
      </c>
      <c r="S3" s="35">
        <v>0.85850000000000004</v>
      </c>
      <c r="T3" s="35"/>
      <c r="U3" s="35" t="s">
        <v>146</v>
      </c>
      <c r="V3" s="35"/>
      <c r="W3" s="35">
        <v>6000</v>
      </c>
    </row>
    <row r="4" spans="1:28">
      <c r="A4" s="35" t="s">
        <v>134</v>
      </c>
      <c r="B4" s="35" t="s">
        <v>147</v>
      </c>
      <c r="C4" s="35" t="s">
        <v>136</v>
      </c>
      <c r="D4" s="35" t="s">
        <v>148</v>
      </c>
      <c r="E4" s="35" t="s">
        <v>149</v>
      </c>
      <c r="F4" s="35">
        <v>23.49</v>
      </c>
      <c r="G4" s="35" t="s">
        <v>144</v>
      </c>
      <c r="H4" s="35" t="s">
        <v>145</v>
      </c>
      <c r="I4" s="35">
        <v>30.8</v>
      </c>
      <c r="J4" s="35">
        <v>1.5</v>
      </c>
      <c r="K4" s="35">
        <v>9</v>
      </c>
      <c r="L4" s="35">
        <v>0.3584</v>
      </c>
      <c r="M4" s="35">
        <v>0.3468</v>
      </c>
      <c r="N4" s="35">
        <v>0</v>
      </c>
      <c r="O4" s="35">
        <v>1.5</v>
      </c>
      <c r="P4" s="35">
        <v>17</v>
      </c>
      <c r="Q4" s="35">
        <v>19.5</v>
      </c>
      <c r="R4" s="35">
        <v>6.75</v>
      </c>
      <c r="S4" s="35">
        <v>0.84089999999999998</v>
      </c>
      <c r="T4" s="35"/>
      <c r="U4" s="35" t="s">
        <v>146</v>
      </c>
      <c r="V4" s="35"/>
      <c r="W4" s="35">
        <v>13000</v>
      </c>
    </row>
    <row r="5" spans="1:28">
      <c r="A5" s="35" t="s">
        <v>150</v>
      </c>
      <c r="B5" s="35" t="s">
        <v>151</v>
      </c>
      <c r="C5" s="35" t="s">
        <v>136</v>
      </c>
      <c r="D5" s="35" t="s">
        <v>152</v>
      </c>
      <c r="E5" s="35" t="s">
        <v>153</v>
      </c>
      <c r="F5" s="35">
        <v>80.45</v>
      </c>
      <c r="G5" s="35" t="s">
        <v>154</v>
      </c>
      <c r="H5" s="35" t="s">
        <v>145</v>
      </c>
      <c r="I5" s="35">
        <v>19.8</v>
      </c>
      <c r="J5" s="35"/>
      <c r="K5" s="35">
        <v>17</v>
      </c>
      <c r="L5" s="35">
        <v>0.3</v>
      </c>
      <c r="M5" s="35">
        <v>0.40560000000000002</v>
      </c>
      <c r="N5" s="35"/>
      <c r="O5" s="35"/>
      <c r="P5" s="35" t="s">
        <v>155</v>
      </c>
      <c r="Q5" s="35" t="s">
        <v>156</v>
      </c>
      <c r="R5" s="35"/>
      <c r="S5" s="35">
        <v>0.84499999999999997</v>
      </c>
      <c r="T5" s="35"/>
      <c r="U5" s="35" t="s">
        <v>157</v>
      </c>
      <c r="V5" s="35">
        <v>0.129</v>
      </c>
      <c r="W5" s="35"/>
    </row>
    <row r="6" spans="1:28">
      <c r="A6" s="35" t="s">
        <v>158</v>
      </c>
      <c r="B6" s="35" t="s">
        <v>159</v>
      </c>
      <c r="C6" s="35" t="s">
        <v>136</v>
      </c>
      <c r="D6" s="35" t="s">
        <v>160</v>
      </c>
      <c r="E6" s="35" t="s">
        <v>161</v>
      </c>
      <c r="F6" s="35">
        <v>16.48</v>
      </c>
      <c r="G6" s="35" t="s">
        <v>162</v>
      </c>
      <c r="H6" s="35" t="s">
        <v>163</v>
      </c>
      <c r="I6" s="35">
        <v>7.6</v>
      </c>
      <c r="J6" s="35">
        <v>4.5</v>
      </c>
      <c r="K6" s="35">
        <v>18</v>
      </c>
      <c r="L6" s="35">
        <v>0.23</v>
      </c>
      <c r="M6" s="35">
        <v>0.34250000000000003</v>
      </c>
      <c r="N6" s="35"/>
      <c r="O6" s="35">
        <v>4.5</v>
      </c>
      <c r="P6" s="35">
        <v>17</v>
      </c>
      <c r="Q6" s="35">
        <v>25</v>
      </c>
      <c r="R6" s="35"/>
      <c r="S6" s="35">
        <v>0.65100000000000002</v>
      </c>
      <c r="T6" s="35"/>
      <c r="U6" s="35" t="s">
        <v>139</v>
      </c>
      <c r="V6" s="35"/>
      <c r="W6" s="35">
        <v>15</v>
      </c>
    </row>
    <row r="7" spans="1:28">
      <c r="A7" s="35" t="s">
        <v>158</v>
      </c>
      <c r="B7" s="35" t="s">
        <v>164</v>
      </c>
      <c r="C7" s="35" t="s">
        <v>136</v>
      </c>
      <c r="D7" s="35" t="s">
        <v>165</v>
      </c>
      <c r="E7" s="35" t="s">
        <v>166</v>
      </c>
      <c r="F7" s="35">
        <v>16.78</v>
      </c>
      <c r="G7" s="35" t="s">
        <v>162</v>
      </c>
      <c r="H7" s="35" t="s">
        <v>163</v>
      </c>
      <c r="I7" s="35">
        <v>7.6</v>
      </c>
      <c r="J7" s="35">
        <v>5</v>
      </c>
      <c r="K7" s="35">
        <v>16</v>
      </c>
      <c r="L7" s="35">
        <v>0.24399999999999999</v>
      </c>
      <c r="M7" s="35">
        <v>0.34710000000000002</v>
      </c>
      <c r="N7" s="35"/>
      <c r="O7" s="35">
        <v>5</v>
      </c>
      <c r="P7" s="35">
        <v>17.100000000000001</v>
      </c>
      <c r="Q7" s="35">
        <v>25</v>
      </c>
      <c r="R7" s="35"/>
      <c r="S7" s="35">
        <v>0.65200000000000002</v>
      </c>
      <c r="T7" s="35"/>
      <c r="U7" s="35" t="s">
        <v>139</v>
      </c>
      <c r="V7" s="35"/>
      <c r="W7" s="35">
        <v>15</v>
      </c>
    </row>
    <row r="8" spans="1:28">
      <c r="A8" s="35" t="s">
        <v>158</v>
      </c>
      <c r="B8" s="35" t="s">
        <v>167</v>
      </c>
      <c r="C8" s="35" t="s">
        <v>136</v>
      </c>
      <c r="D8" s="35" t="s">
        <v>168</v>
      </c>
      <c r="E8" s="35" t="s">
        <v>169</v>
      </c>
      <c r="F8" s="35">
        <v>16.170000000000002</v>
      </c>
      <c r="G8" s="35" t="s">
        <v>170</v>
      </c>
      <c r="H8" s="35" t="s">
        <v>163</v>
      </c>
      <c r="I8" s="35">
        <v>8.3000000000000007</v>
      </c>
      <c r="J8" s="35">
        <v>6</v>
      </c>
      <c r="K8" s="35">
        <v>11</v>
      </c>
      <c r="L8" s="35">
        <v>0.23599999999999999</v>
      </c>
      <c r="M8" s="35">
        <v>0.35859999999999997</v>
      </c>
      <c r="N8" s="35"/>
      <c r="O8" s="35">
        <v>6</v>
      </c>
      <c r="P8" s="35">
        <v>20</v>
      </c>
      <c r="Q8" s="35">
        <v>27.5</v>
      </c>
      <c r="R8" s="35"/>
      <c r="S8" s="35">
        <v>0.67100000000000004</v>
      </c>
      <c r="T8" s="35"/>
      <c r="U8" s="35" t="s">
        <v>157</v>
      </c>
      <c r="V8" s="35"/>
      <c r="W8" s="35" t="s">
        <v>171</v>
      </c>
    </row>
    <row r="9" spans="1:28">
      <c r="A9" s="35" t="s">
        <v>158</v>
      </c>
      <c r="B9" s="35" t="s">
        <v>172</v>
      </c>
      <c r="C9" s="35" t="s">
        <v>136</v>
      </c>
      <c r="D9" s="35" t="s">
        <v>173</v>
      </c>
      <c r="E9" s="35" t="s">
        <v>174</v>
      </c>
      <c r="F9" s="35">
        <v>17.09</v>
      </c>
      <c r="G9" s="35" t="s">
        <v>170</v>
      </c>
      <c r="H9" s="35" t="s">
        <v>163</v>
      </c>
      <c r="I9" s="35">
        <v>8.3000000000000007</v>
      </c>
      <c r="J9" s="35">
        <v>7</v>
      </c>
      <c r="K9" s="35">
        <v>10</v>
      </c>
      <c r="L9" s="35">
        <v>0.27300000000000002</v>
      </c>
      <c r="M9" s="35">
        <v>0.3735</v>
      </c>
      <c r="N9" s="35"/>
      <c r="O9" s="35">
        <v>7</v>
      </c>
      <c r="P9" s="35">
        <v>20</v>
      </c>
      <c r="Q9" s="35">
        <v>27.5</v>
      </c>
      <c r="R9" s="35"/>
      <c r="S9" s="35">
        <v>0.63800000000000001</v>
      </c>
      <c r="T9" s="35"/>
      <c r="U9" s="35" t="s">
        <v>157</v>
      </c>
      <c r="V9" s="35"/>
      <c r="W9" s="35" t="s">
        <v>171</v>
      </c>
    </row>
    <row r="10" spans="1:28">
      <c r="A10" s="35" t="s">
        <v>158</v>
      </c>
      <c r="B10" s="35" t="s">
        <v>175</v>
      </c>
      <c r="C10" s="35" t="s">
        <v>136</v>
      </c>
      <c r="D10" s="35" t="s">
        <v>176</v>
      </c>
      <c r="E10" s="35" t="s">
        <v>177</v>
      </c>
      <c r="F10" s="35">
        <v>11.3</v>
      </c>
      <c r="G10" s="35" t="s">
        <v>162</v>
      </c>
      <c r="H10" s="35" t="s">
        <v>163</v>
      </c>
      <c r="I10" s="35">
        <v>11.3</v>
      </c>
      <c r="J10" s="35">
        <v>4.3</v>
      </c>
      <c r="K10" s="35">
        <v>9</v>
      </c>
      <c r="L10" s="35">
        <v>0.26300000000000001</v>
      </c>
      <c r="M10" s="35">
        <v>0.33289999999999997</v>
      </c>
      <c r="N10" s="35">
        <v>0</v>
      </c>
      <c r="O10" s="35">
        <v>4.3</v>
      </c>
      <c r="P10" s="35">
        <v>17</v>
      </c>
      <c r="Q10" s="35">
        <v>20</v>
      </c>
      <c r="R10" s="35">
        <v>7</v>
      </c>
      <c r="S10" s="35">
        <v>0.67100000000000004</v>
      </c>
      <c r="T10" s="35"/>
      <c r="U10" s="35" t="s">
        <v>178</v>
      </c>
      <c r="V10" s="35"/>
      <c r="W10" s="35">
        <v>10</v>
      </c>
    </row>
    <row r="11" spans="1:28">
      <c r="A11" s="35" t="s">
        <v>158</v>
      </c>
      <c r="B11" s="35" t="s">
        <v>179</v>
      </c>
      <c r="C11" s="35" t="s">
        <v>136</v>
      </c>
      <c r="D11" s="35" t="s">
        <v>180</v>
      </c>
      <c r="E11" s="35" t="s">
        <v>181</v>
      </c>
      <c r="F11" s="35">
        <v>25.93</v>
      </c>
      <c r="G11" s="35" t="s">
        <v>182</v>
      </c>
      <c r="H11" s="35" t="s">
        <v>183</v>
      </c>
      <c r="I11" s="35">
        <v>12.5</v>
      </c>
      <c r="J11" s="35" t="s">
        <v>184</v>
      </c>
      <c r="K11" s="35">
        <v>25</v>
      </c>
      <c r="L11" s="35">
        <v>0.14799999999999999</v>
      </c>
      <c r="M11" s="35">
        <v>0.2455</v>
      </c>
      <c r="N11" s="35">
        <v>0</v>
      </c>
      <c r="O11" s="35" t="s">
        <v>185</v>
      </c>
      <c r="P11" s="35">
        <v>23</v>
      </c>
      <c r="Q11" s="35">
        <v>30</v>
      </c>
      <c r="R11" s="35">
        <v>19</v>
      </c>
      <c r="S11" s="35">
        <v>0.57399999999999995</v>
      </c>
      <c r="T11" s="35"/>
      <c r="U11" s="35" t="s">
        <v>186</v>
      </c>
      <c r="V11" s="35"/>
      <c r="W11" s="35">
        <v>300</v>
      </c>
    </row>
    <row r="12" spans="1:28">
      <c r="A12" s="35" t="s">
        <v>158</v>
      </c>
      <c r="B12" s="35" t="s">
        <v>187</v>
      </c>
      <c r="C12" s="35" t="s">
        <v>136</v>
      </c>
      <c r="D12" s="35" t="s">
        <v>188</v>
      </c>
      <c r="E12" s="35" t="s">
        <v>189</v>
      </c>
      <c r="F12" s="35">
        <v>26.84</v>
      </c>
      <c r="G12" s="35" t="s">
        <v>182</v>
      </c>
      <c r="H12" s="35" t="s">
        <v>183</v>
      </c>
      <c r="I12" s="35">
        <v>12.5</v>
      </c>
      <c r="J12" s="35" t="s">
        <v>185</v>
      </c>
      <c r="K12" s="35">
        <v>24</v>
      </c>
      <c r="L12" s="35">
        <v>0.14499999999999999</v>
      </c>
      <c r="M12" s="35">
        <v>0.25750000000000001</v>
      </c>
      <c r="N12" s="35">
        <v>0</v>
      </c>
      <c r="O12" s="35" t="s">
        <v>185</v>
      </c>
      <c r="P12" s="35">
        <v>23</v>
      </c>
      <c r="Q12" s="35">
        <v>30</v>
      </c>
      <c r="R12" s="35">
        <v>18</v>
      </c>
      <c r="S12" s="35">
        <v>0.55200000000000005</v>
      </c>
      <c r="T12" s="35"/>
      <c r="U12" s="35" t="s">
        <v>186</v>
      </c>
      <c r="V12" s="35"/>
      <c r="W12" s="35">
        <v>300</v>
      </c>
    </row>
    <row r="13" spans="1:28">
      <c r="A13" s="35" t="s">
        <v>158</v>
      </c>
      <c r="B13" s="35" t="s">
        <v>190</v>
      </c>
      <c r="C13" s="35" t="s">
        <v>136</v>
      </c>
      <c r="D13" s="35" t="s">
        <v>191</v>
      </c>
      <c r="E13" s="35" t="s">
        <v>192</v>
      </c>
      <c r="F13" s="35">
        <v>18.920000000000002</v>
      </c>
      <c r="G13" s="35" t="s">
        <v>182</v>
      </c>
      <c r="H13" s="35" t="s">
        <v>183</v>
      </c>
      <c r="I13" s="35">
        <v>4.8</v>
      </c>
      <c r="J13" s="35">
        <v>6</v>
      </c>
      <c r="K13" s="35">
        <v>15</v>
      </c>
      <c r="L13" s="35">
        <v>0.15</v>
      </c>
      <c r="M13" s="35">
        <v>0.27029999999999998</v>
      </c>
      <c r="N13" s="35"/>
      <c r="O13" s="35">
        <v>6</v>
      </c>
      <c r="P13" s="35">
        <v>17.7</v>
      </c>
      <c r="Q13" s="35">
        <v>22.5</v>
      </c>
      <c r="R13" s="35">
        <v>11</v>
      </c>
      <c r="S13" s="35">
        <v>0.57999999999999996</v>
      </c>
      <c r="T13" s="35"/>
      <c r="U13" s="35" t="s">
        <v>157</v>
      </c>
      <c r="V13" s="35"/>
      <c r="W13" s="35">
        <v>12</v>
      </c>
    </row>
    <row r="14" spans="1:28">
      <c r="A14" s="35" t="s">
        <v>158</v>
      </c>
      <c r="B14" s="35" t="s">
        <v>193</v>
      </c>
      <c r="C14" s="35" t="s">
        <v>136</v>
      </c>
      <c r="D14" s="35" t="s">
        <v>194</v>
      </c>
      <c r="E14" s="35" t="s">
        <v>195</v>
      </c>
      <c r="F14" s="35">
        <v>33.950000000000003</v>
      </c>
      <c r="G14" s="35" t="s">
        <v>196</v>
      </c>
      <c r="H14" s="35" t="s">
        <v>197</v>
      </c>
      <c r="I14" s="35">
        <v>3</v>
      </c>
      <c r="J14" s="35">
        <v>4</v>
      </c>
      <c r="K14" s="35">
        <v>27</v>
      </c>
      <c r="L14" s="35">
        <v>0.22</v>
      </c>
      <c r="M14" s="35">
        <v>0.23200000000000001</v>
      </c>
      <c r="N14" s="35"/>
      <c r="O14" s="35">
        <v>4</v>
      </c>
      <c r="P14" s="35">
        <v>20</v>
      </c>
      <c r="Q14" s="35">
        <v>36</v>
      </c>
      <c r="R14" s="35"/>
      <c r="S14" s="35">
        <v>0.2999</v>
      </c>
      <c r="T14" s="35"/>
      <c r="U14" s="35" t="s">
        <v>157</v>
      </c>
      <c r="V14" s="35"/>
      <c r="W14" s="35">
        <v>30</v>
      </c>
    </row>
    <row r="15" spans="1:28">
      <c r="A15" s="35" t="s">
        <v>198</v>
      </c>
      <c r="B15" s="35" t="s">
        <v>199</v>
      </c>
      <c r="C15" s="35" t="s">
        <v>136</v>
      </c>
      <c r="D15" s="35" t="s">
        <v>200</v>
      </c>
      <c r="E15" s="35" t="s">
        <v>201</v>
      </c>
      <c r="F15" s="35">
        <v>24.4</v>
      </c>
      <c r="G15" s="35" t="s">
        <v>44</v>
      </c>
      <c r="H15" s="35" t="s">
        <v>45</v>
      </c>
      <c r="I15" s="35">
        <v>19</v>
      </c>
      <c r="J15" s="35">
        <v>7.5</v>
      </c>
      <c r="K15" s="35">
        <v>21</v>
      </c>
      <c r="L15" s="35"/>
      <c r="M15" s="35">
        <v>0.1643</v>
      </c>
      <c r="N15" s="35">
        <v>0</v>
      </c>
      <c r="O15" s="35">
        <v>7.5</v>
      </c>
      <c r="P15" s="35">
        <v>20</v>
      </c>
      <c r="Q15" s="35" t="s">
        <v>202</v>
      </c>
      <c r="R15" s="35">
        <v>16</v>
      </c>
      <c r="S15" s="35">
        <v>0.23799999999999999</v>
      </c>
      <c r="T15" s="35"/>
      <c r="U15" s="35" t="s">
        <v>146</v>
      </c>
      <c r="V15" s="35"/>
      <c r="W15" s="35">
        <v>15000</v>
      </c>
    </row>
    <row r="16" spans="1:28">
      <c r="A16" s="35" t="s">
        <v>198</v>
      </c>
      <c r="B16" s="35" t="s">
        <v>203</v>
      </c>
      <c r="C16" s="35" t="s">
        <v>136</v>
      </c>
      <c r="D16" s="35" t="s">
        <v>204</v>
      </c>
      <c r="E16" s="35" t="s">
        <v>205</v>
      </c>
      <c r="F16" s="35">
        <v>23.79</v>
      </c>
      <c r="G16" s="35" t="s">
        <v>44</v>
      </c>
      <c r="H16" s="35" t="s">
        <v>45</v>
      </c>
      <c r="I16" s="35">
        <v>19</v>
      </c>
      <c r="J16" s="35">
        <v>7.5</v>
      </c>
      <c r="K16" s="35">
        <v>21</v>
      </c>
      <c r="L16" s="35"/>
      <c r="M16" s="35">
        <v>0.1482</v>
      </c>
      <c r="N16" s="35">
        <v>0</v>
      </c>
      <c r="O16" s="35">
        <v>7.5</v>
      </c>
      <c r="P16" s="35">
        <v>21</v>
      </c>
      <c r="Q16" s="35" t="s">
        <v>202</v>
      </c>
      <c r="R16" s="35">
        <v>16</v>
      </c>
      <c r="S16" s="35">
        <v>0.26900000000000002</v>
      </c>
      <c r="T16" s="35"/>
      <c r="U16" s="35" t="s">
        <v>146</v>
      </c>
      <c r="V16" s="35"/>
      <c r="W16" s="35">
        <v>15000</v>
      </c>
    </row>
    <row r="17" spans="1:23">
      <c r="A17" s="35" t="s">
        <v>198</v>
      </c>
      <c r="B17" s="35" t="s">
        <v>206</v>
      </c>
      <c r="C17" s="35" t="s">
        <v>136</v>
      </c>
      <c r="D17" s="35" t="s">
        <v>207</v>
      </c>
      <c r="E17" s="35" t="s">
        <v>208</v>
      </c>
      <c r="F17" s="35">
        <v>31.11</v>
      </c>
      <c r="G17" s="35" t="s">
        <v>182</v>
      </c>
      <c r="H17" s="35" t="s">
        <v>183</v>
      </c>
      <c r="I17" s="35">
        <v>11.3</v>
      </c>
      <c r="J17" s="35">
        <v>3</v>
      </c>
      <c r="K17" s="35">
        <v>10</v>
      </c>
      <c r="L17" s="35">
        <v>0.17</v>
      </c>
      <c r="M17" s="35">
        <v>0.28489999999999999</v>
      </c>
      <c r="N17" s="35">
        <v>0</v>
      </c>
      <c r="O17" s="35">
        <v>3</v>
      </c>
      <c r="P17" s="35">
        <v>18</v>
      </c>
      <c r="Q17" s="35">
        <v>20</v>
      </c>
      <c r="R17" s="35">
        <v>8</v>
      </c>
      <c r="S17" s="35">
        <v>0.53900000000000003</v>
      </c>
      <c r="T17" s="35"/>
      <c r="U17" s="35" t="s">
        <v>146</v>
      </c>
      <c r="V17" s="35"/>
      <c r="W17" s="35">
        <v>10000</v>
      </c>
    </row>
    <row r="18" spans="1:23">
      <c r="A18" s="35" t="s">
        <v>198</v>
      </c>
      <c r="B18" s="35" t="s">
        <v>209</v>
      </c>
      <c r="C18" s="35" t="s">
        <v>136</v>
      </c>
      <c r="D18" s="35" t="s">
        <v>210</v>
      </c>
      <c r="E18" s="35" t="s">
        <v>211</v>
      </c>
      <c r="F18" s="35">
        <v>31.11</v>
      </c>
      <c r="G18" s="35" t="s">
        <v>182</v>
      </c>
      <c r="H18" s="35" t="s">
        <v>183</v>
      </c>
      <c r="I18" s="35">
        <v>11.3</v>
      </c>
      <c r="J18" s="35">
        <v>3</v>
      </c>
      <c r="K18" s="35">
        <v>7</v>
      </c>
      <c r="L18" s="35">
        <v>0.16</v>
      </c>
      <c r="M18" s="35">
        <v>0.25990000000000002</v>
      </c>
      <c r="N18" s="35">
        <v>0</v>
      </c>
      <c r="O18" s="35">
        <v>3</v>
      </c>
      <c r="P18" s="35">
        <v>18</v>
      </c>
      <c r="Q18" s="35">
        <v>20</v>
      </c>
      <c r="R18" s="35">
        <v>5</v>
      </c>
      <c r="S18" s="35">
        <v>0.56799999999999995</v>
      </c>
      <c r="T18" s="35"/>
      <c r="U18" s="35" t="s">
        <v>146</v>
      </c>
      <c r="V18" s="35"/>
      <c r="W18" s="35">
        <v>10000</v>
      </c>
    </row>
    <row r="19" spans="1:23">
      <c r="A19" s="35" t="s">
        <v>198</v>
      </c>
      <c r="B19" s="35" t="s">
        <v>212</v>
      </c>
      <c r="C19" s="35" t="s">
        <v>136</v>
      </c>
      <c r="D19" s="35" t="s">
        <v>213</v>
      </c>
      <c r="E19" s="35" t="s">
        <v>214</v>
      </c>
      <c r="F19" s="35">
        <v>31.41</v>
      </c>
      <c r="G19" s="35" t="s">
        <v>182</v>
      </c>
      <c r="H19" s="35" t="s">
        <v>183</v>
      </c>
      <c r="I19" s="35">
        <v>15.5</v>
      </c>
      <c r="J19" s="35">
        <v>3</v>
      </c>
      <c r="K19" s="35">
        <v>17</v>
      </c>
      <c r="L19" s="35">
        <v>0.182</v>
      </c>
      <c r="M19" s="35">
        <v>0.252</v>
      </c>
      <c r="N19" s="35">
        <v>0</v>
      </c>
      <c r="O19" s="35">
        <v>3</v>
      </c>
      <c r="P19" s="35">
        <v>18</v>
      </c>
      <c r="Q19" s="35">
        <v>22.5</v>
      </c>
      <c r="R19" s="35">
        <v>13</v>
      </c>
      <c r="S19" s="35">
        <v>0.56499999999999995</v>
      </c>
      <c r="T19" s="35"/>
      <c r="U19" s="35" t="s">
        <v>146</v>
      </c>
      <c r="V19" s="35"/>
      <c r="W19" s="35">
        <v>12000</v>
      </c>
    </row>
    <row r="20" spans="1:23">
      <c r="A20" s="35" t="s">
        <v>198</v>
      </c>
      <c r="B20" s="35" t="s">
        <v>215</v>
      </c>
      <c r="C20" s="35" t="s">
        <v>136</v>
      </c>
      <c r="D20" s="35" t="s">
        <v>216</v>
      </c>
      <c r="E20" s="35" t="s">
        <v>217</v>
      </c>
      <c r="F20" s="35">
        <v>31.4</v>
      </c>
      <c r="G20" s="35" t="s">
        <v>44</v>
      </c>
      <c r="H20" s="35" t="s">
        <v>45</v>
      </c>
      <c r="I20" s="35">
        <v>15.5</v>
      </c>
      <c r="J20" s="35">
        <v>3</v>
      </c>
      <c r="K20" s="35">
        <v>14</v>
      </c>
      <c r="L20" s="35"/>
      <c r="M20" s="35">
        <v>0.17169999999999999</v>
      </c>
      <c r="N20" s="35">
        <v>0</v>
      </c>
      <c r="O20" s="35">
        <v>3</v>
      </c>
      <c r="P20" s="35">
        <v>20</v>
      </c>
      <c r="Q20" s="35" t="s">
        <v>202</v>
      </c>
      <c r="R20" s="35">
        <v>11</v>
      </c>
      <c r="S20" s="35">
        <v>0.219</v>
      </c>
      <c r="T20" s="35"/>
      <c r="U20" s="35" t="s">
        <v>146</v>
      </c>
      <c r="V20" s="35"/>
      <c r="W20" s="35">
        <v>15000</v>
      </c>
    </row>
    <row r="21" spans="1:23">
      <c r="A21" s="35" t="s">
        <v>198</v>
      </c>
      <c r="B21" s="35" t="s">
        <v>218</v>
      </c>
      <c r="C21" s="35" t="s">
        <v>136</v>
      </c>
      <c r="D21" s="35" t="s">
        <v>219</v>
      </c>
      <c r="E21" s="35" t="s">
        <v>220</v>
      </c>
      <c r="F21" s="35">
        <v>31.41</v>
      </c>
      <c r="G21" s="35" t="s">
        <v>44</v>
      </c>
      <c r="H21" s="35" t="s">
        <v>45</v>
      </c>
      <c r="I21" s="35">
        <v>9</v>
      </c>
      <c r="J21" s="35" t="s">
        <v>221</v>
      </c>
      <c r="K21" s="35">
        <v>12</v>
      </c>
      <c r="L21" s="35"/>
      <c r="M21" s="35">
        <v>0.17680000000000001</v>
      </c>
      <c r="N21" s="35">
        <v>0</v>
      </c>
      <c r="O21" s="35" t="s">
        <v>221</v>
      </c>
      <c r="P21" s="35">
        <v>19</v>
      </c>
      <c r="Q21" s="35" t="s">
        <v>222</v>
      </c>
      <c r="R21" s="35">
        <v>9</v>
      </c>
      <c r="S21" s="35">
        <v>0.25600000000000001</v>
      </c>
      <c r="T21" s="35"/>
      <c r="U21" s="35" t="s">
        <v>146</v>
      </c>
      <c r="V21" s="35"/>
      <c r="W21" s="35">
        <v>10000</v>
      </c>
    </row>
    <row r="22" spans="1:23">
      <c r="A22" s="35" t="s">
        <v>198</v>
      </c>
      <c r="B22" s="35" t="s">
        <v>223</v>
      </c>
      <c r="C22" s="35" t="s">
        <v>136</v>
      </c>
      <c r="D22" s="35" t="s">
        <v>224</v>
      </c>
      <c r="E22" s="35" t="s">
        <v>225</v>
      </c>
      <c r="F22" s="35">
        <v>31.41</v>
      </c>
      <c r="G22" s="35" t="s">
        <v>44</v>
      </c>
      <c r="H22" s="35" t="s">
        <v>45</v>
      </c>
      <c r="I22" s="35">
        <v>9</v>
      </c>
      <c r="J22" s="35" t="s">
        <v>221</v>
      </c>
      <c r="K22" s="35">
        <v>12</v>
      </c>
      <c r="L22" s="35"/>
      <c r="M22" s="35">
        <v>0.2016</v>
      </c>
      <c r="N22" s="35">
        <v>0</v>
      </c>
      <c r="O22" s="35" t="s">
        <v>221</v>
      </c>
      <c r="P22" s="35">
        <v>19</v>
      </c>
      <c r="Q22" s="35" t="s">
        <v>222</v>
      </c>
      <c r="R22" s="35">
        <v>9</v>
      </c>
      <c r="S22" s="35">
        <v>0.23100000000000001</v>
      </c>
      <c r="T22" s="35"/>
      <c r="U22" s="35" t="s">
        <v>146</v>
      </c>
      <c r="V22" s="35"/>
      <c r="W22" s="35">
        <v>10000</v>
      </c>
    </row>
    <row r="23" spans="1:23">
      <c r="A23" s="35" t="s">
        <v>198</v>
      </c>
      <c r="B23" s="35" t="s">
        <v>226</v>
      </c>
      <c r="C23" s="35" t="s">
        <v>136</v>
      </c>
      <c r="D23" s="35" t="s">
        <v>227</v>
      </c>
      <c r="E23" s="35" t="s">
        <v>228</v>
      </c>
      <c r="F23" s="35">
        <v>28.06</v>
      </c>
      <c r="G23" s="35" t="s">
        <v>44</v>
      </c>
      <c r="H23" s="35" t="s">
        <v>45</v>
      </c>
      <c r="I23" s="35">
        <v>11.1</v>
      </c>
      <c r="J23" s="35">
        <v>12</v>
      </c>
      <c r="K23" s="35">
        <v>35</v>
      </c>
      <c r="L23" s="35"/>
      <c r="M23" s="35">
        <v>0.21540000000000001</v>
      </c>
      <c r="N23" s="35">
        <v>0</v>
      </c>
      <c r="O23" s="35">
        <v>12</v>
      </c>
      <c r="P23" s="35">
        <v>20</v>
      </c>
      <c r="Q23" s="35" t="s">
        <v>229</v>
      </c>
      <c r="R23" s="35">
        <v>26.25</v>
      </c>
      <c r="S23" s="35">
        <v>0.20849999999999999</v>
      </c>
      <c r="T23" s="35"/>
      <c r="U23" s="35" t="s">
        <v>146</v>
      </c>
      <c r="V23" s="35"/>
      <c r="W23" s="35">
        <v>20000</v>
      </c>
    </row>
    <row r="24" spans="1:23">
      <c r="A24" s="35" t="s">
        <v>198</v>
      </c>
      <c r="B24" s="35" t="s">
        <v>230</v>
      </c>
      <c r="C24" s="35" t="s">
        <v>136</v>
      </c>
      <c r="D24" s="35" t="s">
        <v>231</v>
      </c>
      <c r="E24" s="35" t="s">
        <v>232</v>
      </c>
      <c r="F24" s="35">
        <v>28.98</v>
      </c>
      <c r="G24" s="35" t="s">
        <v>44</v>
      </c>
      <c r="H24" s="35" t="s">
        <v>45</v>
      </c>
      <c r="I24" s="35">
        <v>11.1</v>
      </c>
      <c r="J24" s="35">
        <v>4.5</v>
      </c>
      <c r="K24" s="35">
        <v>26</v>
      </c>
      <c r="L24" s="35"/>
      <c r="M24" s="35">
        <v>0.17050000000000001</v>
      </c>
      <c r="N24" s="35">
        <v>0</v>
      </c>
      <c r="O24" s="35">
        <v>4.5</v>
      </c>
      <c r="P24" s="35">
        <v>21</v>
      </c>
      <c r="Q24" s="35" t="s">
        <v>202</v>
      </c>
      <c r="R24" s="35">
        <v>19.5</v>
      </c>
      <c r="S24" s="35">
        <v>0.3</v>
      </c>
      <c r="T24" s="35"/>
      <c r="U24" s="35" t="s">
        <v>146</v>
      </c>
      <c r="V24" s="35"/>
      <c r="W24" s="35">
        <v>15000</v>
      </c>
    </row>
    <row r="25" spans="1:23">
      <c r="A25" s="35" t="s">
        <v>198</v>
      </c>
      <c r="B25" s="35" t="s">
        <v>233</v>
      </c>
      <c r="C25" s="35" t="s">
        <v>136</v>
      </c>
      <c r="D25" s="35" t="s">
        <v>234</v>
      </c>
      <c r="E25" s="35" t="s">
        <v>235</v>
      </c>
      <c r="F25" s="35">
        <v>22.57</v>
      </c>
      <c r="G25" s="35" t="s">
        <v>162</v>
      </c>
      <c r="H25" s="35" t="s">
        <v>163</v>
      </c>
      <c r="I25" s="35">
        <v>11.1</v>
      </c>
      <c r="J25" s="35" t="s">
        <v>221</v>
      </c>
      <c r="K25" s="35">
        <v>24</v>
      </c>
      <c r="L25" s="35">
        <v>0.26</v>
      </c>
      <c r="M25" s="35">
        <v>0.3478</v>
      </c>
      <c r="N25" s="35">
        <v>0</v>
      </c>
      <c r="O25" s="35" t="s">
        <v>221</v>
      </c>
      <c r="P25" s="35">
        <v>17</v>
      </c>
      <c r="Q25" s="35">
        <v>25</v>
      </c>
      <c r="R25" s="35">
        <v>18</v>
      </c>
      <c r="S25" s="35">
        <v>0.67900000000000005</v>
      </c>
      <c r="T25" s="35"/>
      <c r="U25" s="35" t="s">
        <v>146</v>
      </c>
      <c r="V25" s="35"/>
      <c r="W25" s="35">
        <v>15000</v>
      </c>
    </row>
    <row r="26" spans="1:23">
      <c r="A26" s="35" t="s">
        <v>198</v>
      </c>
      <c r="B26" s="35" t="s">
        <v>236</v>
      </c>
      <c r="C26" s="35" t="s">
        <v>136</v>
      </c>
      <c r="D26" s="35" t="s">
        <v>237</v>
      </c>
      <c r="E26" s="35" t="s">
        <v>238</v>
      </c>
      <c r="F26" s="35">
        <v>22.57</v>
      </c>
      <c r="G26" s="35" t="s">
        <v>162</v>
      </c>
      <c r="H26" s="35" t="s">
        <v>163</v>
      </c>
      <c r="I26" s="35">
        <v>11.1</v>
      </c>
      <c r="J26" s="35" t="s">
        <v>221</v>
      </c>
      <c r="K26" s="35">
        <v>22</v>
      </c>
      <c r="L26" s="35">
        <v>0.26</v>
      </c>
      <c r="M26" s="35">
        <v>0.33889999999999998</v>
      </c>
      <c r="N26" s="35">
        <v>0</v>
      </c>
      <c r="O26" s="35" t="s">
        <v>221</v>
      </c>
      <c r="P26" s="35">
        <v>17</v>
      </c>
      <c r="Q26" s="35">
        <v>25</v>
      </c>
      <c r="R26" s="35">
        <v>17</v>
      </c>
      <c r="S26" s="35">
        <v>0.67200000000000004</v>
      </c>
      <c r="T26" s="35"/>
      <c r="U26" s="35" t="s">
        <v>146</v>
      </c>
      <c r="V26" s="35"/>
      <c r="W26" s="35">
        <v>15000</v>
      </c>
    </row>
    <row r="27" spans="1:23">
      <c r="A27" s="35" t="s">
        <v>198</v>
      </c>
      <c r="B27" s="35" t="s">
        <v>239</v>
      </c>
      <c r="C27" s="35" t="s">
        <v>136</v>
      </c>
      <c r="D27" s="35" t="s">
        <v>240</v>
      </c>
      <c r="E27" s="35" t="s">
        <v>241</v>
      </c>
      <c r="F27" s="35">
        <v>29.46</v>
      </c>
      <c r="G27" s="35" t="s">
        <v>44</v>
      </c>
      <c r="H27" s="35" t="s">
        <v>45</v>
      </c>
      <c r="I27" s="35">
        <v>13.3</v>
      </c>
      <c r="J27" s="35">
        <v>2.5</v>
      </c>
      <c r="K27" s="35">
        <v>21</v>
      </c>
      <c r="L27" s="35"/>
      <c r="M27" s="35">
        <v>0.15559999999999999</v>
      </c>
      <c r="N27" s="35">
        <v>0</v>
      </c>
      <c r="O27" s="35">
        <v>2.5</v>
      </c>
      <c r="P27" s="35">
        <v>0</v>
      </c>
      <c r="Q27" s="35" t="s">
        <v>202</v>
      </c>
      <c r="R27" s="35">
        <v>16</v>
      </c>
      <c r="S27" s="35">
        <v>0.28799999999999998</v>
      </c>
      <c r="T27" s="35"/>
      <c r="U27" s="35" t="s">
        <v>146</v>
      </c>
      <c r="V27" s="35"/>
      <c r="W27" s="35">
        <v>15000</v>
      </c>
    </row>
    <row r="28" spans="1:23">
      <c r="A28" s="35" t="s">
        <v>198</v>
      </c>
      <c r="B28" s="35" t="s">
        <v>242</v>
      </c>
      <c r="C28" s="35" t="s">
        <v>136</v>
      </c>
      <c r="D28" s="35" t="s">
        <v>243</v>
      </c>
      <c r="E28" s="35" t="s">
        <v>244</v>
      </c>
      <c r="F28" s="35">
        <v>29.16</v>
      </c>
      <c r="G28" s="35" t="s">
        <v>44</v>
      </c>
      <c r="H28" s="35" t="s">
        <v>45</v>
      </c>
      <c r="I28" s="35">
        <v>13.3</v>
      </c>
      <c r="J28" s="35">
        <v>2.5</v>
      </c>
      <c r="K28" s="35">
        <v>14</v>
      </c>
      <c r="L28" s="35"/>
      <c r="M28" s="35">
        <v>0.1676</v>
      </c>
      <c r="N28" s="35">
        <v>0</v>
      </c>
      <c r="O28" s="35">
        <v>2.5</v>
      </c>
      <c r="P28" s="35">
        <v>0</v>
      </c>
      <c r="Q28" s="35" t="s">
        <v>202</v>
      </c>
      <c r="R28" s="35">
        <v>11</v>
      </c>
      <c r="S28" s="35">
        <v>0.29699999999999999</v>
      </c>
      <c r="T28" s="35"/>
      <c r="U28" s="35" t="s">
        <v>146</v>
      </c>
      <c r="V28" s="35"/>
      <c r="W28" s="35">
        <v>15000</v>
      </c>
    </row>
    <row r="29" spans="1:23">
      <c r="A29" s="35" t="s">
        <v>198</v>
      </c>
      <c r="B29" s="35" t="s">
        <v>245</v>
      </c>
      <c r="C29" s="35" t="s">
        <v>136</v>
      </c>
      <c r="D29" s="35" t="s">
        <v>246</v>
      </c>
      <c r="E29" s="35" t="s">
        <v>247</v>
      </c>
      <c r="F29" s="35">
        <v>29.58</v>
      </c>
      <c r="G29" s="35" t="s">
        <v>182</v>
      </c>
      <c r="H29" s="35" t="s">
        <v>183</v>
      </c>
      <c r="I29" s="35">
        <v>11</v>
      </c>
      <c r="J29" s="35">
        <v>3</v>
      </c>
      <c r="K29" s="35">
        <v>35</v>
      </c>
      <c r="L29" s="35">
        <v>0.19</v>
      </c>
      <c r="M29" s="35">
        <v>0.22789999999999999</v>
      </c>
      <c r="N29" s="35">
        <v>0</v>
      </c>
      <c r="O29" s="35">
        <v>3</v>
      </c>
      <c r="P29" s="35">
        <v>19</v>
      </c>
      <c r="Q29" s="35">
        <v>12</v>
      </c>
      <c r="R29" s="35">
        <v>26</v>
      </c>
      <c r="S29" s="35">
        <v>0.54400000000000004</v>
      </c>
      <c r="T29" s="35"/>
      <c r="U29" s="35" t="s">
        <v>146</v>
      </c>
      <c r="V29" s="35"/>
      <c r="W29" s="35">
        <v>15000</v>
      </c>
    </row>
    <row r="30" spans="1:23">
      <c r="A30" s="35" t="s">
        <v>198</v>
      </c>
      <c r="B30" s="35" t="s">
        <v>248</v>
      </c>
      <c r="C30" s="35" t="s">
        <v>136</v>
      </c>
      <c r="D30" s="35" t="s">
        <v>249</v>
      </c>
      <c r="E30" s="35" t="s">
        <v>250</v>
      </c>
      <c r="F30" s="35">
        <v>28.67</v>
      </c>
      <c r="G30" s="35" t="s">
        <v>182</v>
      </c>
      <c r="H30" s="35" t="s">
        <v>183</v>
      </c>
      <c r="I30" s="35">
        <v>11</v>
      </c>
      <c r="J30" s="35">
        <v>2.37</v>
      </c>
      <c r="K30" s="35">
        <v>30</v>
      </c>
      <c r="L30" s="35">
        <v>0.16</v>
      </c>
      <c r="M30" s="35">
        <v>0.27960000000000002</v>
      </c>
      <c r="N30" s="35">
        <v>0</v>
      </c>
      <c r="O30" s="35">
        <v>2.37</v>
      </c>
      <c r="P30" s="35">
        <v>18</v>
      </c>
      <c r="Q30" s="35">
        <v>12</v>
      </c>
      <c r="R30" s="35">
        <v>23</v>
      </c>
      <c r="S30" s="35">
        <v>0.52100000000000002</v>
      </c>
      <c r="T30" s="35"/>
      <c r="U30" s="35" t="s">
        <v>146</v>
      </c>
      <c r="V30" s="35"/>
      <c r="W30" s="35">
        <v>15000</v>
      </c>
    </row>
    <row r="31" spans="1:23">
      <c r="A31" s="35" t="s">
        <v>198</v>
      </c>
      <c r="B31" s="35" t="s">
        <v>251</v>
      </c>
      <c r="C31" s="35" t="s">
        <v>136</v>
      </c>
      <c r="D31" s="35" t="s">
        <v>252</v>
      </c>
      <c r="E31" s="35" t="s">
        <v>253</v>
      </c>
      <c r="F31" s="35">
        <v>58.57</v>
      </c>
      <c r="G31" s="35" t="s">
        <v>182</v>
      </c>
      <c r="H31" s="35" t="s">
        <v>183</v>
      </c>
      <c r="I31" s="35">
        <v>10.199999999999999</v>
      </c>
      <c r="J31" s="35">
        <v>7</v>
      </c>
      <c r="K31" s="35">
        <v>58</v>
      </c>
      <c r="L31" s="35">
        <v>17</v>
      </c>
      <c r="M31" s="35">
        <v>2.2822</v>
      </c>
      <c r="N31" s="35">
        <v>0</v>
      </c>
      <c r="O31" s="35">
        <v>7</v>
      </c>
      <c r="P31" s="35">
        <v>18</v>
      </c>
      <c r="Q31" s="35">
        <v>27.5</v>
      </c>
      <c r="R31" s="35">
        <v>43.5</v>
      </c>
      <c r="S31" s="35">
        <v>0.53</v>
      </c>
      <c r="T31" s="35"/>
      <c r="U31" s="35" t="s">
        <v>254</v>
      </c>
      <c r="V31" s="35"/>
      <c r="W31" s="35">
        <v>20000</v>
      </c>
    </row>
    <row r="32" spans="1:23">
      <c r="A32" s="35" t="s">
        <v>198</v>
      </c>
      <c r="B32" s="35" t="s">
        <v>255</v>
      </c>
      <c r="C32" s="35" t="s">
        <v>136</v>
      </c>
      <c r="D32" s="35" t="s">
        <v>256</v>
      </c>
      <c r="E32" s="35" t="s">
        <v>257</v>
      </c>
      <c r="F32" s="35">
        <v>49.43</v>
      </c>
      <c r="G32" s="35" t="s">
        <v>182</v>
      </c>
      <c r="H32" s="35" t="s">
        <v>183</v>
      </c>
      <c r="I32" s="35">
        <v>10.199999999999999</v>
      </c>
      <c r="J32" s="35">
        <v>12</v>
      </c>
      <c r="K32" s="35">
        <v>56</v>
      </c>
      <c r="L32" s="35">
        <v>14</v>
      </c>
      <c r="M32" s="35">
        <v>0.27650000000000002</v>
      </c>
      <c r="N32" s="35">
        <v>0</v>
      </c>
      <c r="O32" s="35">
        <v>12</v>
      </c>
      <c r="P32" s="35">
        <v>18</v>
      </c>
      <c r="Q32" s="35">
        <v>27.5</v>
      </c>
      <c r="R32" s="35">
        <v>42</v>
      </c>
      <c r="S32" s="35">
        <v>0.56999999999999995</v>
      </c>
      <c r="T32" s="35"/>
      <c r="U32" s="35" t="s">
        <v>254</v>
      </c>
      <c r="V32" s="35"/>
      <c r="W32" s="35">
        <v>20000</v>
      </c>
    </row>
    <row r="33" spans="1:23">
      <c r="A33" s="35" t="s">
        <v>198</v>
      </c>
      <c r="B33" s="35" t="s">
        <v>258</v>
      </c>
      <c r="C33" s="35" t="s">
        <v>136</v>
      </c>
      <c r="D33" s="35" t="s">
        <v>259</v>
      </c>
      <c r="E33" s="35" t="s">
        <v>260</v>
      </c>
      <c r="F33" s="35">
        <v>30.8</v>
      </c>
      <c r="G33" s="35" t="s">
        <v>144</v>
      </c>
      <c r="H33" s="35" t="s">
        <v>145</v>
      </c>
      <c r="I33" s="35">
        <v>12</v>
      </c>
      <c r="J33" s="35">
        <v>2</v>
      </c>
      <c r="K33" s="35">
        <v>12</v>
      </c>
      <c r="L33" s="35">
        <v>34</v>
      </c>
      <c r="M33" s="35">
        <v>0.32219999999999999</v>
      </c>
      <c r="N33" s="35">
        <v>0</v>
      </c>
      <c r="O33" s="35">
        <v>2</v>
      </c>
      <c r="P33" s="35">
        <v>17</v>
      </c>
      <c r="Q33" s="35">
        <v>20</v>
      </c>
      <c r="R33" s="35">
        <v>9</v>
      </c>
      <c r="S33" s="35">
        <v>0.85</v>
      </c>
      <c r="T33" s="35"/>
      <c r="U33" s="35" t="s">
        <v>146</v>
      </c>
      <c r="V33" s="35"/>
      <c r="W33" s="35">
        <v>25000</v>
      </c>
    </row>
    <row r="34" spans="1:23">
      <c r="A34" s="35" t="s">
        <v>198</v>
      </c>
      <c r="B34" s="35" t="s">
        <v>261</v>
      </c>
      <c r="C34" s="35" t="s">
        <v>136</v>
      </c>
      <c r="D34" s="35" t="s">
        <v>262</v>
      </c>
      <c r="E34" s="35" t="s">
        <v>263</v>
      </c>
      <c r="F34" s="35">
        <v>30.8</v>
      </c>
      <c r="G34" s="35" t="s">
        <v>144</v>
      </c>
      <c r="H34" s="35" t="s">
        <v>145</v>
      </c>
      <c r="I34" s="35">
        <v>12</v>
      </c>
      <c r="J34" s="35">
        <v>2</v>
      </c>
      <c r="K34" s="35">
        <v>11</v>
      </c>
      <c r="L34" s="35">
        <v>32</v>
      </c>
      <c r="M34" s="35">
        <v>0.35680000000000001</v>
      </c>
      <c r="N34" s="35">
        <v>0</v>
      </c>
      <c r="O34" s="35">
        <v>2</v>
      </c>
      <c r="P34" s="35">
        <v>17</v>
      </c>
      <c r="Q34" s="35">
        <v>19.5</v>
      </c>
      <c r="R34" s="35">
        <v>8.25</v>
      </c>
      <c r="S34" s="35">
        <v>0.84</v>
      </c>
      <c r="T34" s="35"/>
      <c r="U34" s="35" t="s">
        <v>146</v>
      </c>
      <c r="V34" s="35"/>
      <c r="W34" s="35">
        <v>13000</v>
      </c>
    </row>
    <row r="35" spans="1:23">
      <c r="A35" s="35" t="s">
        <v>198</v>
      </c>
      <c r="B35" s="35" t="s">
        <v>264</v>
      </c>
      <c r="C35" s="35" t="s">
        <v>136</v>
      </c>
      <c r="D35" s="35" t="s">
        <v>265</v>
      </c>
      <c r="E35" s="35" t="s">
        <v>266</v>
      </c>
      <c r="F35" s="35">
        <v>32.020000000000003</v>
      </c>
      <c r="G35" s="35" t="s">
        <v>44</v>
      </c>
      <c r="H35" s="35" t="s">
        <v>45</v>
      </c>
      <c r="I35" s="35">
        <v>11.1</v>
      </c>
      <c r="J35" s="35">
        <v>4.5</v>
      </c>
      <c r="K35" s="35">
        <v>27</v>
      </c>
      <c r="L35" s="35"/>
      <c r="M35" s="35">
        <v>0.18140000000000001</v>
      </c>
      <c r="N35" s="35">
        <v>0</v>
      </c>
      <c r="O35" s="35">
        <v>4.5</v>
      </c>
      <c r="P35" s="35">
        <v>21</v>
      </c>
      <c r="Q35" s="35" t="s">
        <v>202</v>
      </c>
      <c r="R35" s="35">
        <v>20</v>
      </c>
      <c r="S35" s="35">
        <v>0.27</v>
      </c>
      <c r="T35" s="35"/>
      <c r="U35" s="35" t="s">
        <v>146</v>
      </c>
      <c r="V35" s="35"/>
      <c r="W35" s="35">
        <v>15000</v>
      </c>
    </row>
    <row r="36" spans="1:23">
      <c r="A36" s="35" t="s">
        <v>198</v>
      </c>
      <c r="B36" s="35" t="s">
        <v>267</v>
      </c>
      <c r="C36" s="35" t="s">
        <v>136</v>
      </c>
      <c r="D36" s="35" t="s">
        <v>268</v>
      </c>
      <c r="E36" s="35" t="s">
        <v>269</v>
      </c>
      <c r="F36" s="35">
        <v>32.630000000000003</v>
      </c>
      <c r="G36" s="35" t="s">
        <v>44</v>
      </c>
      <c r="H36" s="35" t="s">
        <v>45</v>
      </c>
      <c r="I36" s="35">
        <v>11.1</v>
      </c>
      <c r="J36" s="35">
        <v>4.5</v>
      </c>
      <c r="K36" s="35">
        <v>21</v>
      </c>
      <c r="L36" s="35"/>
      <c r="M36" s="35">
        <v>0.16980000000000001</v>
      </c>
      <c r="N36" s="35">
        <v>0</v>
      </c>
      <c r="O36" s="35">
        <v>4.5</v>
      </c>
      <c r="P36" s="35">
        <v>0</v>
      </c>
      <c r="Q36" s="35" t="s">
        <v>202</v>
      </c>
      <c r="R36" s="35">
        <v>16</v>
      </c>
      <c r="S36" s="35">
        <v>0.25</v>
      </c>
      <c r="T36" s="35"/>
      <c r="U36" s="35" t="s">
        <v>146</v>
      </c>
      <c r="V36" s="35"/>
      <c r="W36" s="35">
        <v>15000</v>
      </c>
    </row>
    <row r="37" spans="1:23">
      <c r="A37" s="35" t="s">
        <v>270</v>
      </c>
      <c r="B37" s="35" t="s">
        <v>271</v>
      </c>
      <c r="C37" s="35" t="s">
        <v>136</v>
      </c>
      <c r="D37" s="35" t="s">
        <v>272</v>
      </c>
      <c r="E37" s="35" t="s">
        <v>273</v>
      </c>
      <c r="F37" s="35">
        <v>22.3</v>
      </c>
      <c r="G37" s="35" t="s">
        <v>182</v>
      </c>
      <c r="H37" s="35" t="s">
        <v>183</v>
      </c>
      <c r="I37" s="35">
        <v>26.5</v>
      </c>
      <c r="J37" s="35">
        <v>2</v>
      </c>
      <c r="K37" s="35">
        <v>11</v>
      </c>
      <c r="L37" s="35">
        <v>0.16</v>
      </c>
      <c r="M37" s="35">
        <v>0.2762</v>
      </c>
      <c r="N37" s="35"/>
      <c r="O37" s="35">
        <v>2</v>
      </c>
      <c r="P37" s="35">
        <v>20</v>
      </c>
      <c r="Q37" s="35">
        <v>27.5</v>
      </c>
      <c r="R37" s="35"/>
      <c r="S37" s="35">
        <v>0.55000000000000004</v>
      </c>
      <c r="T37" s="35"/>
      <c r="U37" s="35" t="s">
        <v>274</v>
      </c>
      <c r="V37" s="35"/>
      <c r="W37" s="35" t="s">
        <v>171</v>
      </c>
    </row>
    <row r="38" spans="1:23">
      <c r="A38" s="35" t="s">
        <v>270</v>
      </c>
      <c r="B38" s="35" t="s">
        <v>275</v>
      </c>
      <c r="C38" s="35" t="s">
        <v>136</v>
      </c>
      <c r="D38" s="35" t="s">
        <v>276</v>
      </c>
      <c r="E38" s="35" t="s">
        <v>277</v>
      </c>
      <c r="F38" s="35">
        <v>23.2</v>
      </c>
      <c r="G38" s="35" t="s">
        <v>182</v>
      </c>
      <c r="H38" s="35" t="s">
        <v>183</v>
      </c>
      <c r="I38" s="35">
        <v>26.5</v>
      </c>
      <c r="J38" s="35">
        <v>2</v>
      </c>
      <c r="K38" s="35">
        <v>13</v>
      </c>
      <c r="L38" s="35">
        <v>0.17</v>
      </c>
      <c r="M38" s="35">
        <v>0.25469999999999998</v>
      </c>
      <c r="N38" s="35"/>
      <c r="O38" s="35">
        <v>2</v>
      </c>
      <c r="P38" s="35">
        <v>20</v>
      </c>
      <c r="Q38" s="35">
        <v>27.5</v>
      </c>
      <c r="R38" s="35"/>
      <c r="S38" s="35">
        <v>0.52</v>
      </c>
      <c r="T38" s="35"/>
      <c r="U38" s="35" t="s">
        <v>274</v>
      </c>
      <c r="V38" s="35"/>
      <c r="W38" s="35" t="s">
        <v>171</v>
      </c>
    </row>
    <row r="39" spans="1:23">
      <c r="A39" s="35" t="s">
        <v>270</v>
      </c>
      <c r="B39" s="35" t="s">
        <v>278</v>
      </c>
      <c r="C39" s="35" t="s">
        <v>136</v>
      </c>
      <c r="D39" s="35" t="s">
        <v>279</v>
      </c>
      <c r="E39" s="35" t="s">
        <v>280</v>
      </c>
      <c r="F39" s="35">
        <v>20.399999999999999</v>
      </c>
      <c r="G39" s="35" t="s">
        <v>182</v>
      </c>
      <c r="H39" s="35" t="s">
        <v>183</v>
      </c>
      <c r="I39" s="35">
        <v>27</v>
      </c>
      <c r="J39" s="35">
        <v>1.05</v>
      </c>
      <c r="K39" s="35">
        <v>8</v>
      </c>
      <c r="L39" s="35">
        <v>0.151</v>
      </c>
      <c r="M39" s="35">
        <v>0.27289999999999998</v>
      </c>
      <c r="N39" s="35"/>
      <c r="O39" s="35">
        <v>1.05</v>
      </c>
      <c r="P39" s="35">
        <v>20</v>
      </c>
      <c r="Q39" s="35">
        <v>27.5</v>
      </c>
      <c r="R39" s="35"/>
      <c r="S39" s="35">
        <v>0.51980000000000004</v>
      </c>
      <c r="T39" s="35"/>
      <c r="U39" s="35"/>
      <c r="V39" s="35"/>
      <c r="W39" s="35" t="s">
        <v>171</v>
      </c>
    </row>
    <row r="40" spans="1:23">
      <c r="A40" s="35" t="s">
        <v>270</v>
      </c>
      <c r="B40" s="35" t="s">
        <v>281</v>
      </c>
      <c r="C40" s="35" t="s">
        <v>136</v>
      </c>
      <c r="D40" s="35" t="s">
        <v>282</v>
      </c>
      <c r="E40" s="35" t="s">
        <v>283</v>
      </c>
      <c r="F40" s="35">
        <v>19.8</v>
      </c>
      <c r="G40" s="35" t="s">
        <v>182</v>
      </c>
      <c r="H40" s="35" t="s">
        <v>183</v>
      </c>
      <c r="I40" s="35">
        <v>27</v>
      </c>
      <c r="J40" s="35">
        <v>1</v>
      </c>
      <c r="K40" s="35">
        <v>14</v>
      </c>
      <c r="L40" s="35">
        <v>0.13089999999999999</v>
      </c>
      <c r="M40" s="35">
        <v>0.21659999999999999</v>
      </c>
      <c r="N40" s="35"/>
      <c r="O40" s="35">
        <v>1</v>
      </c>
      <c r="P40" s="35">
        <v>20</v>
      </c>
      <c r="Q40" s="35">
        <v>27.5</v>
      </c>
      <c r="R40" s="35"/>
      <c r="S40" s="35">
        <v>0.51200000000000001</v>
      </c>
      <c r="T40" s="35"/>
      <c r="U40" s="35"/>
      <c r="V40" s="35"/>
      <c r="W40" s="35" t="s">
        <v>171</v>
      </c>
    </row>
    <row r="41" spans="1:23">
      <c r="A41" s="35" t="s">
        <v>270</v>
      </c>
      <c r="B41" s="35" t="s">
        <v>284</v>
      </c>
      <c r="C41" s="35" t="s">
        <v>136</v>
      </c>
      <c r="D41" s="35" t="s">
        <v>285</v>
      </c>
      <c r="E41" s="35" t="s">
        <v>286</v>
      </c>
      <c r="F41" s="35">
        <v>21.7</v>
      </c>
      <c r="G41" s="35" t="s">
        <v>182</v>
      </c>
      <c r="H41" s="35" t="s">
        <v>183</v>
      </c>
      <c r="I41" s="35">
        <v>28.5</v>
      </c>
      <c r="J41" s="35">
        <v>1</v>
      </c>
      <c r="K41" s="35">
        <v>15</v>
      </c>
      <c r="L41" s="35">
        <v>0.13300000000000001</v>
      </c>
      <c r="M41" s="35">
        <v>0.23699999999999999</v>
      </c>
      <c r="N41" s="35"/>
      <c r="O41" s="35">
        <v>1</v>
      </c>
      <c r="P41" s="35">
        <v>20</v>
      </c>
      <c r="Q41" s="35">
        <v>27.5</v>
      </c>
      <c r="R41" s="35"/>
      <c r="S41" s="35">
        <v>0.56200000000000006</v>
      </c>
      <c r="T41" s="35"/>
      <c r="U41" s="35"/>
      <c r="V41" s="35"/>
      <c r="W41" s="35" t="s">
        <v>171</v>
      </c>
    </row>
    <row r="42" spans="1:23">
      <c r="A42" s="35" t="s">
        <v>270</v>
      </c>
      <c r="B42" s="35" t="s">
        <v>287</v>
      </c>
      <c r="C42" s="35" t="s">
        <v>136</v>
      </c>
      <c r="D42" s="35" t="s">
        <v>288</v>
      </c>
      <c r="E42" s="35" t="s">
        <v>289</v>
      </c>
      <c r="F42" s="35">
        <v>21.7</v>
      </c>
      <c r="G42" s="35" t="s">
        <v>182</v>
      </c>
      <c r="H42" s="35" t="s">
        <v>183</v>
      </c>
      <c r="I42" s="35">
        <v>28.5</v>
      </c>
      <c r="J42" s="35">
        <v>1</v>
      </c>
      <c r="K42" s="35">
        <v>13</v>
      </c>
      <c r="L42" s="35">
        <v>0.14899999999999999</v>
      </c>
      <c r="M42" s="35">
        <v>0.25019999999999998</v>
      </c>
      <c r="N42" s="35"/>
      <c r="O42" s="35">
        <v>1</v>
      </c>
      <c r="P42" s="35">
        <v>20</v>
      </c>
      <c r="Q42" s="35">
        <v>27.5</v>
      </c>
      <c r="R42" s="35"/>
      <c r="S42" s="35">
        <v>0.53100000000000003</v>
      </c>
      <c r="T42" s="35"/>
      <c r="U42" s="35"/>
      <c r="V42" s="35"/>
      <c r="W42" s="35" t="s">
        <v>171</v>
      </c>
    </row>
    <row r="43" spans="1:23">
      <c r="A43" s="35" t="s">
        <v>270</v>
      </c>
      <c r="B43" s="35" t="s">
        <v>290</v>
      </c>
      <c r="C43" s="35" t="s">
        <v>136</v>
      </c>
      <c r="D43" s="35" t="s">
        <v>291</v>
      </c>
      <c r="E43" s="35" t="s">
        <v>292</v>
      </c>
      <c r="F43" s="35">
        <v>254.4</v>
      </c>
      <c r="G43" s="35" t="s">
        <v>182</v>
      </c>
      <c r="H43" s="35" t="s">
        <v>183</v>
      </c>
      <c r="I43" s="35">
        <v>26.1</v>
      </c>
      <c r="J43" s="35">
        <v>6</v>
      </c>
      <c r="K43" s="35">
        <v>9</v>
      </c>
      <c r="L43" s="35">
        <v>0.13</v>
      </c>
      <c r="M43" s="35">
        <v>0.26690000000000003</v>
      </c>
      <c r="N43" s="35"/>
      <c r="O43" s="35">
        <v>6</v>
      </c>
      <c r="P43" s="35">
        <v>20</v>
      </c>
      <c r="Q43" s="35">
        <v>27.5</v>
      </c>
      <c r="R43" s="35"/>
      <c r="S43" s="35">
        <v>0.55589999999999995</v>
      </c>
      <c r="T43" s="35"/>
      <c r="U43" s="35"/>
      <c r="V43" s="35"/>
      <c r="W43" s="35" t="s">
        <v>171</v>
      </c>
    </row>
    <row r="44" spans="1:23">
      <c r="A44" s="35" t="s">
        <v>270</v>
      </c>
      <c r="B44" s="35" t="s">
        <v>293</v>
      </c>
      <c r="C44" s="35" t="s">
        <v>136</v>
      </c>
      <c r="D44" s="35" t="s">
        <v>294</v>
      </c>
      <c r="E44" s="35" t="s">
        <v>295</v>
      </c>
      <c r="F44" s="35">
        <v>254.4</v>
      </c>
      <c r="G44" s="35" t="s">
        <v>182</v>
      </c>
      <c r="H44" s="35" t="s">
        <v>183</v>
      </c>
      <c r="I44" s="35">
        <v>26.1</v>
      </c>
      <c r="J44" s="35">
        <v>6</v>
      </c>
      <c r="K44" s="35">
        <v>11</v>
      </c>
      <c r="L44" s="35">
        <v>0.15740000000000001</v>
      </c>
      <c r="M44" s="35">
        <v>0.2555</v>
      </c>
      <c r="N44" s="35"/>
      <c r="O44" s="35">
        <v>6</v>
      </c>
      <c r="P44" s="35">
        <v>20</v>
      </c>
      <c r="Q44" s="35">
        <v>27.5</v>
      </c>
      <c r="R44" s="35"/>
      <c r="S44" s="35">
        <v>0.54179999999999995</v>
      </c>
      <c r="T44" s="35"/>
      <c r="U44" s="35"/>
      <c r="V44" s="35"/>
      <c r="W44" s="35" t="s">
        <v>171</v>
      </c>
    </row>
    <row r="45" spans="1:23">
      <c r="A45" s="35" t="s">
        <v>270</v>
      </c>
      <c r="B45" s="35" t="s">
        <v>296</v>
      </c>
      <c r="C45" s="35" t="s">
        <v>136</v>
      </c>
      <c r="D45" s="35" t="s">
        <v>297</v>
      </c>
      <c r="E45" s="35" t="s">
        <v>298</v>
      </c>
      <c r="F45" s="35">
        <v>21.05</v>
      </c>
      <c r="G45" s="35" t="s">
        <v>162</v>
      </c>
      <c r="H45" s="35" t="s">
        <v>163</v>
      </c>
      <c r="I45" s="35">
        <v>27.3</v>
      </c>
      <c r="J45" s="35" t="s">
        <v>184</v>
      </c>
      <c r="K45" s="35">
        <v>17</v>
      </c>
      <c r="L45" s="35">
        <v>0.1983</v>
      </c>
      <c r="M45" s="35">
        <v>0.31440000000000001</v>
      </c>
      <c r="N45" s="35">
        <v>0</v>
      </c>
      <c r="O45" s="35" t="s">
        <v>185</v>
      </c>
      <c r="P45" s="35">
        <v>17</v>
      </c>
      <c r="Q45" s="35">
        <v>22.5</v>
      </c>
      <c r="R45" s="35">
        <v>12.75</v>
      </c>
      <c r="S45" s="35">
        <v>0.65559999999999996</v>
      </c>
      <c r="T45" s="35"/>
      <c r="U45" s="35" t="s">
        <v>299</v>
      </c>
      <c r="V45" s="35"/>
      <c r="W45" s="35">
        <v>12</v>
      </c>
    </row>
    <row r="46" spans="1:23">
      <c r="A46" s="35" t="s">
        <v>270</v>
      </c>
      <c r="B46" s="35" t="s">
        <v>300</v>
      </c>
      <c r="C46" s="35" t="s">
        <v>136</v>
      </c>
      <c r="D46" s="35" t="s">
        <v>301</v>
      </c>
      <c r="E46" s="35" t="s">
        <v>302</v>
      </c>
      <c r="F46" s="35">
        <v>20.440000000000001</v>
      </c>
      <c r="G46" s="35" t="s">
        <v>162</v>
      </c>
      <c r="H46" s="35" t="s">
        <v>163</v>
      </c>
      <c r="I46" s="35">
        <v>27.3</v>
      </c>
      <c r="J46" s="35" t="s">
        <v>185</v>
      </c>
      <c r="K46" s="35">
        <v>28</v>
      </c>
      <c r="L46" s="35">
        <v>0.2112</v>
      </c>
      <c r="M46" s="35">
        <v>0.37740000000000001</v>
      </c>
      <c r="N46" s="35">
        <v>0</v>
      </c>
      <c r="O46" s="35" t="s">
        <v>185</v>
      </c>
      <c r="P46" s="35">
        <v>17</v>
      </c>
      <c r="Q46" s="35">
        <v>25</v>
      </c>
      <c r="R46" s="35">
        <v>21</v>
      </c>
      <c r="S46" s="35">
        <v>0.62229999999999996</v>
      </c>
      <c r="T46" s="35"/>
      <c r="U46" s="35" t="s">
        <v>299</v>
      </c>
      <c r="V46" s="35"/>
      <c r="W46" s="35">
        <v>15</v>
      </c>
    </row>
    <row r="47" spans="1:23">
      <c r="A47" s="35" t="s">
        <v>303</v>
      </c>
      <c r="B47" s="35" t="s">
        <v>304</v>
      </c>
      <c r="C47" s="35" t="s">
        <v>136</v>
      </c>
      <c r="D47" s="35" t="s">
        <v>305</v>
      </c>
      <c r="E47" s="35" t="s">
        <v>306</v>
      </c>
      <c r="F47" s="35">
        <v>18.61</v>
      </c>
      <c r="G47" s="35" t="s">
        <v>44</v>
      </c>
      <c r="H47" s="35" t="s">
        <v>45</v>
      </c>
      <c r="I47" s="35">
        <v>15.1</v>
      </c>
      <c r="J47" s="35">
        <v>6</v>
      </c>
      <c r="K47" s="35">
        <v>35</v>
      </c>
      <c r="L47" s="35">
        <v>0</v>
      </c>
      <c r="M47" s="35">
        <v>0.16470000000000001</v>
      </c>
      <c r="N47" s="35">
        <v>0.23</v>
      </c>
      <c r="O47" s="35">
        <v>6</v>
      </c>
      <c r="P47" s="35">
        <v>19.2</v>
      </c>
      <c r="Q47" s="35">
        <v>37</v>
      </c>
      <c r="R47" s="35">
        <v>26</v>
      </c>
      <c r="S47" s="35">
        <v>0.24</v>
      </c>
      <c r="T47" s="35"/>
      <c r="U47" s="35" t="s">
        <v>139</v>
      </c>
      <c r="V47" s="35"/>
      <c r="W47" s="35">
        <v>20000</v>
      </c>
    </row>
    <row r="48" spans="1:23">
      <c r="A48" s="35" t="s">
        <v>303</v>
      </c>
      <c r="B48" s="35" t="s">
        <v>307</v>
      </c>
      <c r="C48" s="35" t="s">
        <v>136</v>
      </c>
      <c r="D48" s="35" t="s">
        <v>308</v>
      </c>
      <c r="E48" s="35" t="s">
        <v>309</v>
      </c>
      <c r="F48" s="35">
        <v>21.96</v>
      </c>
      <c r="G48" s="35" t="s">
        <v>44</v>
      </c>
      <c r="H48" s="35" t="s">
        <v>45</v>
      </c>
      <c r="I48" s="35">
        <v>18.2</v>
      </c>
      <c r="J48" s="35">
        <v>2</v>
      </c>
      <c r="K48" s="35">
        <v>8</v>
      </c>
      <c r="L48" s="35"/>
      <c r="M48" s="35">
        <v>0.22270000000000001</v>
      </c>
      <c r="N48" s="35">
        <v>0</v>
      </c>
      <c r="O48" s="35">
        <v>2</v>
      </c>
      <c r="P48" s="35">
        <v>20</v>
      </c>
      <c r="Q48" s="35" t="s">
        <v>222</v>
      </c>
      <c r="R48" s="35">
        <v>6</v>
      </c>
      <c r="S48" s="35">
        <v>0.23699999999999999</v>
      </c>
      <c r="T48" s="35"/>
      <c r="U48" s="35" t="s">
        <v>146</v>
      </c>
      <c r="V48" s="35"/>
      <c r="W48" s="35">
        <v>10000</v>
      </c>
    </row>
    <row r="49" spans="1:23">
      <c r="A49" s="35" t="s">
        <v>303</v>
      </c>
      <c r="B49" s="35" t="s">
        <v>310</v>
      </c>
      <c r="C49" s="35" t="s">
        <v>136</v>
      </c>
      <c r="D49" s="35" t="s">
        <v>311</v>
      </c>
      <c r="E49" s="35" t="s">
        <v>312</v>
      </c>
      <c r="F49" s="35">
        <v>21.96</v>
      </c>
      <c r="G49" s="35" t="s">
        <v>44</v>
      </c>
      <c r="H49" s="35" t="s">
        <v>45</v>
      </c>
      <c r="I49" s="35">
        <v>18.2</v>
      </c>
      <c r="J49" s="35">
        <v>2</v>
      </c>
      <c r="K49" s="35">
        <v>9</v>
      </c>
      <c r="L49" s="35"/>
      <c r="M49" s="35">
        <v>0.22090000000000001</v>
      </c>
      <c r="N49" s="35">
        <v>0</v>
      </c>
      <c r="O49" s="35">
        <v>2</v>
      </c>
      <c r="P49" s="35">
        <v>19</v>
      </c>
      <c r="Q49" s="35" t="s">
        <v>222</v>
      </c>
      <c r="R49" s="35">
        <v>7</v>
      </c>
      <c r="S49" s="35">
        <v>0.23599999999999999</v>
      </c>
      <c r="T49" s="35"/>
      <c r="U49" s="35" t="s">
        <v>146</v>
      </c>
      <c r="V49" s="35"/>
      <c r="W49" s="35">
        <v>10000</v>
      </c>
    </row>
    <row r="50" spans="1:23">
      <c r="A50" s="35" t="s">
        <v>303</v>
      </c>
      <c r="B50" s="35" t="s">
        <v>313</v>
      </c>
      <c r="C50" s="35" t="s">
        <v>136</v>
      </c>
      <c r="D50" s="35" t="s">
        <v>314</v>
      </c>
      <c r="E50" s="35" t="s">
        <v>315</v>
      </c>
      <c r="F50" s="35">
        <v>21.66</v>
      </c>
      <c r="G50" s="35" t="s">
        <v>44</v>
      </c>
      <c r="H50" s="35" t="s">
        <v>45</v>
      </c>
      <c r="I50" s="35">
        <v>15.2</v>
      </c>
      <c r="J50" s="35">
        <v>3</v>
      </c>
      <c r="K50" s="35">
        <v>22</v>
      </c>
      <c r="L50" s="35"/>
      <c r="M50" s="35">
        <v>0.15090000000000001</v>
      </c>
      <c r="N50" s="35">
        <v>0.22</v>
      </c>
      <c r="O50" s="35">
        <v>3</v>
      </c>
      <c r="P50" s="35">
        <v>20.7</v>
      </c>
      <c r="Q50" s="35">
        <v>32</v>
      </c>
      <c r="R50" s="35">
        <v>16.5</v>
      </c>
      <c r="S50" s="35">
        <v>0.26889999999999997</v>
      </c>
      <c r="T50" s="35"/>
      <c r="U50" s="35" t="s">
        <v>316</v>
      </c>
      <c r="V50" s="35"/>
      <c r="W50" s="35">
        <v>15000</v>
      </c>
    </row>
    <row r="51" spans="1:23">
      <c r="A51" s="35" t="s">
        <v>303</v>
      </c>
      <c r="B51" s="35" t="s">
        <v>317</v>
      </c>
      <c r="C51" s="35" t="s">
        <v>136</v>
      </c>
      <c r="D51" s="35" t="s">
        <v>318</v>
      </c>
      <c r="E51" s="35" t="s">
        <v>319</v>
      </c>
      <c r="F51" s="35">
        <v>25.9</v>
      </c>
      <c r="G51" s="35" t="s">
        <v>162</v>
      </c>
      <c r="H51" s="35" t="s">
        <v>163</v>
      </c>
      <c r="I51" s="35">
        <v>16</v>
      </c>
      <c r="J51" s="35">
        <v>3</v>
      </c>
      <c r="K51" s="35">
        <v>15</v>
      </c>
      <c r="L51" s="35">
        <v>0.253</v>
      </c>
      <c r="M51" s="35">
        <v>0.35220000000000001</v>
      </c>
      <c r="N51" s="35"/>
      <c r="O51" s="35">
        <v>3</v>
      </c>
      <c r="P51" s="35">
        <v>20</v>
      </c>
      <c r="Q51" s="35">
        <v>27.5</v>
      </c>
      <c r="R51" s="35"/>
      <c r="S51" s="35">
        <v>0.65</v>
      </c>
      <c r="T51" s="35"/>
      <c r="U51" s="35" t="s">
        <v>146</v>
      </c>
      <c r="V51" s="35"/>
      <c r="W51" s="35" t="s">
        <v>320</v>
      </c>
    </row>
    <row r="52" spans="1:23">
      <c r="A52" s="35" t="s">
        <v>303</v>
      </c>
      <c r="B52" s="35" t="s">
        <v>321</v>
      </c>
      <c r="C52" s="35" t="s">
        <v>136</v>
      </c>
      <c r="D52" s="35" t="s">
        <v>322</v>
      </c>
      <c r="E52" s="35" t="s">
        <v>323</v>
      </c>
      <c r="F52" s="35">
        <v>25.3</v>
      </c>
      <c r="G52" s="35" t="s">
        <v>162</v>
      </c>
      <c r="H52" s="35" t="s">
        <v>163</v>
      </c>
      <c r="I52" s="35">
        <v>16</v>
      </c>
      <c r="J52" s="35">
        <v>3</v>
      </c>
      <c r="K52" s="35">
        <v>2</v>
      </c>
      <c r="L52" s="35">
        <v>0.249</v>
      </c>
      <c r="M52" s="35">
        <v>0.34100000000000003</v>
      </c>
      <c r="N52" s="35"/>
      <c r="O52" s="35">
        <v>3</v>
      </c>
      <c r="P52" s="35" t="s">
        <v>324</v>
      </c>
      <c r="Q52" s="35">
        <v>25</v>
      </c>
      <c r="R52" s="35"/>
      <c r="S52" s="35">
        <v>0.64900000000000002</v>
      </c>
      <c r="T52" s="35"/>
      <c r="U52" s="35" t="s">
        <v>146</v>
      </c>
      <c r="V52" s="35"/>
      <c r="W52" s="35" t="s">
        <v>325</v>
      </c>
    </row>
    <row r="53" spans="1:23">
      <c r="A53" s="35" t="s">
        <v>303</v>
      </c>
      <c r="B53" s="35" t="s">
        <v>326</v>
      </c>
      <c r="C53" s="35" t="s">
        <v>136</v>
      </c>
      <c r="D53" s="35" t="s">
        <v>327</v>
      </c>
      <c r="E53" s="35" t="s">
        <v>328</v>
      </c>
      <c r="F53" s="35">
        <v>23.18</v>
      </c>
      <c r="G53" s="35" t="s">
        <v>44</v>
      </c>
      <c r="H53" s="35" t="s">
        <v>45</v>
      </c>
      <c r="I53" s="35">
        <v>20.100000000000001</v>
      </c>
      <c r="J53" s="35">
        <v>3</v>
      </c>
      <c r="K53" s="35">
        <v>9</v>
      </c>
      <c r="L53" s="35"/>
      <c r="M53" s="35">
        <v>0.14560000000000001</v>
      </c>
      <c r="N53" s="35">
        <v>0</v>
      </c>
      <c r="O53" s="35">
        <v>3</v>
      </c>
      <c r="P53" s="35">
        <v>21</v>
      </c>
      <c r="Q53" s="35" t="s">
        <v>222</v>
      </c>
      <c r="R53" s="35">
        <v>6.75</v>
      </c>
      <c r="S53" s="35">
        <v>0.26</v>
      </c>
      <c r="T53" s="35"/>
      <c r="U53" s="35" t="s">
        <v>146</v>
      </c>
      <c r="V53" s="35"/>
      <c r="W53" s="35">
        <v>10000</v>
      </c>
    </row>
    <row r="54" spans="1:23">
      <c r="A54" s="35" t="s">
        <v>303</v>
      </c>
      <c r="B54" s="35" t="s">
        <v>329</v>
      </c>
      <c r="C54" s="35" t="s">
        <v>136</v>
      </c>
      <c r="D54" s="35" t="s">
        <v>330</v>
      </c>
      <c r="E54" s="35" t="s">
        <v>331</v>
      </c>
      <c r="F54" s="35">
        <v>20.75</v>
      </c>
      <c r="G54" s="35" t="s">
        <v>162</v>
      </c>
      <c r="H54" s="35" t="s">
        <v>163</v>
      </c>
      <c r="I54" s="35">
        <v>20.2</v>
      </c>
      <c r="J54" s="35">
        <v>1</v>
      </c>
      <c r="K54" s="35">
        <v>13</v>
      </c>
      <c r="L54" s="35">
        <v>0.253</v>
      </c>
      <c r="M54" s="35">
        <v>0.35930000000000001</v>
      </c>
      <c r="N54" s="35"/>
      <c r="O54" s="35">
        <v>1</v>
      </c>
      <c r="P54" s="35">
        <v>18</v>
      </c>
      <c r="Q54" s="35">
        <v>22.5</v>
      </c>
      <c r="R54" s="35">
        <v>10</v>
      </c>
      <c r="S54" s="35">
        <v>0.66300000000000003</v>
      </c>
      <c r="T54" s="35"/>
      <c r="U54" s="35" t="s">
        <v>146</v>
      </c>
      <c r="V54" s="35"/>
      <c r="W54" s="35">
        <v>12000</v>
      </c>
    </row>
    <row r="55" spans="1:23">
      <c r="A55" s="35" t="s">
        <v>303</v>
      </c>
      <c r="B55" s="35" t="s">
        <v>332</v>
      </c>
      <c r="C55" s="35" t="s">
        <v>136</v>
      </c>
      <c r="D55" s="35" t="s">
        <v>333</v>
      </c>
      <c r="E55" s="35" t="s">
        <v>334</v>
      </c>
      <c r="F55" s="35">
        <v>18.600000000000001</v>
      </c>
      <c r="G55" s="35" t="s">
        <v>162</v>
      </c>
      <c r="H55" s="35" t="s">
        <v>163</v>
      </c>
      <c r="I55" s="35">
        <v>22.2</v>
      </c>
      <c r="J55" s="35">
        <v>3</v>
      </c>
      <c r="K55" s="35">
        <v>17</v>
      </c>
      <c r="L55" s="35">
        <v>0.25</v>
      </c>
      <c r="M55" s="35">
        <v>0.33579999999999999</v>
      </c>
      <c r="N55" s="35"/>
      <c r="O55" s="35">
        <v>3</v>
      </c>
      <c r="P55" s="35">
        <v>21</v>
      </c>
      <c r="Q55" s="35">
        <v>27.5</v>
      </c>
      <c r="R55" s="35"/>
      <c r="S55" s="35">
        <v>0.66700000000000004</v>
      </c>
      <c r="T55" s="35"/>
      <c r="U55" s="35" t="s">
        <v>146</v>
      </c>
      <c r="V55" s="35"/>
      <c r="W55" s="35" t="s">
        <v>325</v>
      </c>
    </row>
    <row r="56" spans="1:23">
      <c r="A56" s="35" t="s">
        <v>303</v>
      </c>
      <c r="B56" s="35" t="s">
        <v>335</v>
      </c>
      <c r="C56" s="35" t="s">
        <v>136</v>
      </c>
      <c r="D56" s="35" t="s">
        <v>336</v>
      </c>
      <c r="E56" s="35" t="s">
        <v>337</v>
      </c>
      <c r="F56" s="35">
        <v>18.600000000000001</v>
      </c>
      <c r="G56" s="35" t="s">
        <v>162</v>
      </c>
      <c r="H56" s="35" t="s">
        <v>163</v>
      </c>
      <c r="I56" s="35">
        <v>22.2</v>
      </c>
      <c r="J56" s="35">
        <v>3</v>
      </c>
      <c r="K56" s="35">
        <v>10</v>
      </c>
      <c r="L56" s="35">
        <v>0.26</v>
      </c>
      <c r="M56" s="35">
        <v>0.36220000000000002</v>
      </c>
      <c r="N56" s="35"/>
      <c r="O56" s="35">
        <v>3</v>
      </c>
      <c r="P56" s="35">
        <v>20</v>
      </c>
      <c r="Q56" s="35">
        <v>27.5</v>
      </c>
      <c r="R56" s="35"/>
      <c r="S56" s="35">
        <v>0.64900000000000002</v>
      </c>
      <c r="T56" s="35"/>
      <c r="U56" s="35" t="s">
        <v>146</v>
      </c>
      <c r="V56" s="35"/>
      <c r="W56" s="35" t="s">
        <v>320</v>
      </c>
    </row>
    <row r="57" spans="1:23">
      <c r="A57" s="35" t="s">
        <v>303</v>
      </c>
      <c r="B57" s="35" t="s">
        <v>338</v>
      </c>
      <c r="C57" s="35" t="s">
        <v>136</v>
      </c>
      <c r="D57" s="35" t="s">
        <v>339</v>
      </c>
      <c r="E57" s="35" t="s">
        <v>340</v>
      </c>
      <c r="F57" s="35">
        <v>27.4</v>
      </c>
      <c r="G57" s="35" t="s">
        <v>162</v>
      </c>
      <c r="H57" s="35" t="s">
        <v>163</v>
      </c>
      <c r="I57" s="35">
        <v>12.8</v>
      </c>
      <c r="J57" s="35">
        <v>1.05</v>
      </c>
      <c r="K57" s="35">
        <v>46</v>
      </c>
      <c r="L57" s="35">
        <v>0.28000000000000003</v>
      </c>
      <c r="M57" s="35">
        <v>0.34350000000000003</v>
      </c>
      <c r="N57" s="35"/>
      <c r="O57" s="35">
        <v>1.05</v>
      </c>
      <c r="P57" s="35">
        <v>21</v>
      </c>
      <c r="Q57" s="35">
        <v>27.5</v>
      </c>
      <c r="R57" s="35"/>
      <c r="S57" s="35">
        <v>0.61799999999999999</v>
      </c>
      <c r="T57" s="35"/>
      <c r="U57" s="35" t="s">
        <v>139</v>
      </c>
      <c r="V57" s="35"/>
      <c r="W57" s="35" t="s">
        <v>341</v>
      </c>
    </row>
    <row r="58" spans="1:23">
      <c r="A58" s="35" t="s">
        <v>303</v>
      </c>
      <c r="B58" s="35" t="s">
        <v>342</v>
      </c>
      <c r="C58" s="35" t="s">
        <v>136</v>
      </c>
      <c r="D58" s="35" t="s">
        <v>343</v>
      </c>
      <c r="E58" s="35" t="s">
        <v>344</v>
      </c>
      <c r="F58" s="35">
        <v>27.4</v>
      </c>
      <c r="G58" s="35" t="s">
        <v>162</v>
      </c>
      <c r="H58" s="35" t="s">
        <v>163</v>
      </c>
      <c r="I58" s="35">
        <v>12.8</v>
      </c>
      <c r="J58" s="35">
        <v>1.05</v>
      </c>
      <c r="K58" s="35">
        <v>50</v>
      </c>
      <c r="L58" s="35">
        <v>0.24</v>
      </c>
      <c r="M58" s="35">
        <v>0.32300000000000001</v>
      </c>
      <c r="N58" s="35"/>
      <c r="O58" s="35">
        <v>1.05</v>
      </c>
      <c r="P58" s="35">
        <v>21</v>
      </c>
      <c r="Q58" s="35">
        <v>27.5</v>
      </c>
      <c r="R58" s="35"/>
      <c r="S58" s="35">
        <v>0.63700000000000001</v>
      </c>
      <c r="T58" s="35"/>
      <c r="U58" s="35" t="s">
        <v>139</v>
      </c>
      <c r="V58" s="35"/>
      <c r="W58" s="35" t="s">
        <v>341</v>
      </c>
    </row>
    <row r="59" spans="1:23">
      <c r="A59" s="35" t="s">
        <v>303</v>
      </c>
      <c r="B59" s="35" t="s">
        <v>345</v>
      </c>
      <c r="C59" s="35" t="s">
        <v>136</v>
      </c>
      <c r="D59" s="35" t="s">
        <v>346</v>
      </c>
      <c r="E59" s="35" t="s">
        <v>347</v>
      </c>
      <c r="F59" s="35">
        <v>20.14</v>
      </c>
      <c r="G59" s="35" t="s">
        <v>44</v>
      </c>
      <c r="H59" s="35" t="s">
        <v>45</v>
      </c>
      <c r="I59" s="35">
        <v>13.3</v>
      </c>
      <c r="J59" s="35">
        <v>6.1</v>
      </c>
      <c r="K59" s="35">
        <v>43</v>
      </c>
      <c r="L59" s="35"/>
      <c r="M59" s="35">
        <v>0.17810000000000001</v>
      </c>
      <c r="N59" s="35"/>
      <c r="O59" s="35">
        <v>6.1</v>
      </c>
      <c r="P59" s="35">
        <v>20</v>
      </c>
      <c r="Q59" s="35">
        <v>37</v>
      </c>
      <c r="R59" s="35">
        <v>32</v>
      </c>
      <c r="S59" s="35">
        <v>0.28000000000000003</v>
      </c>
      <c r="T59" s="35"/>
      <c r="U59" s="35" t="s">
        <v>139</v>
      </c>
      <c r="V59" s="35"/>
      <c r="W59" s="35">
        <v>20000</v>
      </c>
    </row>
    <row r="60" spans="1:23">
      <c r="A60" s="35" t="s">
        <v>303</v>
      </c>
      <c r="B60" s="35" t="s">
        <v>348</v>
      </c>
      <c r="C60" s="35" t="s">
        <v>136</v>
      </c>
      <c r="D60" s="35" t="s">
        <v>349</v>
      </c>
      <c r="E60" s="35" t="s">
        <v>350</v>
      </c>
      <c r="F60" s="35"/>
      <c r="G60" s="35" t="s">
        <v>351</v>
      </c>
      <c r="H60" s="35" t="s">
        <v>197</v>
      </c>
      <c r="I60" s="35">
        <v>18</v>
      </c>
      <c r="J60" s="35">
        <v>1</v>
      </c>
      <c r="K60" s="35">
        <v>6</v>
      </c>
      <c r="L60" s="35" t="s">
        <v>352</v>
      </c>
      <c r="M60" s="35">
        <v>0.3</v>
      </c>
      <c r="N60" s="35"/>
      <c r="O60" s="35">
        <v>1</v>
      </c>
      <c r="P60" s="35">
        <v>19.093</v>
      </c>
      <c r="Q60" s="35"/>
      <c r="R60" s="35">
        <v>7.6580000000000004</v>
      </c>
      <c r="S60" s="35">
        <v>0.5</v>
      </c>
      <c r="T60" s="35"/>
      <c r="U60" s="35" t="s">
        <v>353</v>
      </c>
      <c r="V60" s="35"/>
      <c r="W60" s="35"/>
    </row>
    <row r="61" spans="1:23">
      <c r="A61" s="35" t="s">
        <v>303</v>
      </c>
      <c r="B61" s="35" t="s">
        <v>354</v>
      </c>
      <c r="C61" s="35" t="s">
        <v>136</v>
      </c>
      <c r="D61" s="35" t="s">
        <v>355</v>
      </c>
      <c r="E61" s="35" t="s">
        <v>356</v>
      </c>
      <c r="F61" s="35"/>
      <c r="G61" s="35" t="s">
        <v>351</v>
      </c>
      <c r="H61" s="35" t="s">
        <v>197</v>
      </c>
      <c r="I61" s="35">
        <v>18</v>
      </c>
      <c r="J61" s="35">
        <v>1</v>
      </c>
      <c r="K61" s="35">
        <v>5</v>
      </c>
      <c r="L61" s="35" t="s">
        <v>352</v>
      </c>
      <c r="M61" s="35">
        <v>0.19450000000000001</v>
      </c>
      <c r="N61" s="35"/>
      <c r="O61" s="35">
        <v>1</v>
      </c>
      <c r="P61" s="35">
        <v>19.093</v>
      </c>
      <c r="Q61" s="35"/>
      <c r="R61" s="35">
        <v>6.3810000000000002</v>
      </c>
      <c r="S61" s="35">
        <v>0.66059999999999997</v>
      </c>
      <c r="T61" s="35"/>
      <c r="U61" s="35" t="s">
        <v>353</v>
      </c>
      <c r="V61" s="35"/>
      <c r="W61" s="35"/>
    </row>
    <row r="62" spans="1:23">
      <c r="A62" s="35" t="s">
        <v>303</v>
      </c>
      <c r="B62" s="35" t="s">
        <v>357</v>
      </c>
      <c r="C62" s="35" t="s">
        <v>136</v>
      </c>
      <c r="D62" s="35" t="s">
        <v>358</v>
      </c>
      <c r="E62" s="35" t="s">
        <v>359</v>
      </c>
      <c r="F62" s="35"/>
      <c r="G62" s="35" t="s">
        <v>351</v>
      </c>
      <c r="H62" s="35" t="s">
        <v>197</v>
      </c>
      <c r="I62" s="35">
        <v>18</v>
      </c>
      <c r="J62" s="35">
        <v>1</v>
      </c>
      <c r="K62" s="35">
        <v>2</v>
      </c>
      <c r="L62" s="35" t="s">
        <v>352</v>
      </c>
      <c r="M62" s="35">
        <v>0.13800000000000001</v>
      </c>
      <c r="N62" s="35"/>
      <c r="O62" s="35">
        <v>1</v>
      </c>
      <c r="P62" s="35">
        <v>21.725999999999999</v>
      </c>
      <c r="Q62" s="35"/>
      <c r="R62" s="35">
        <v>2.5019999999999998</v>
      </c>
      <c r="S62" s="35">
        <v>0.46239999999999998</v>
      </c>
      <c r="T62" s="35"/>
      <c r="U62" s="35" t="s">
        <v>353</v>
      </c>
      <c r="V62" s="35"/>
      <c r="W62" s="35"/>
    </row>
    <row r="63" spans="1:23">
      <c r="A63" s="35" t="s">
        <v>360</v>
      </c>
      <c r="B63" s="35" t="s">
        <v>361</v>
      </c>
      <c r="C63" s="35" t="s">
        <v>136</v>
      </c>
      <c r="D63" s="35" t="s">
        <v>362</v>
      </c>
      <c r="E63" s="35" t="s">
        <v>363</v>
      </c>
      <c r="F63" s="35">
        <v>25.62</v>
      </c>
      <c r="G63" s="35" t="s">
        <v>44</v>
      </c>
      <c r="H63" s="35" t="s">
        <v>45</v>
      </c>
      <c r="I63" s="35">
        <v>20.3</v>
      </c>
      <c r="J63" s="35">
        <v>6</v>
      </c>
      <c r="K63" s="35">
        <v>16</v>
      </c>
      <c r="L63" s="35"/>
      <c r="M63" s="35">
        <v>0.2112</v>
      </c>
      <c r="N63" s="35">
        <v>0</v>
      </c>
      <c r="O63" s="35">
        <v>6</v>
      </c>
      <c r="P63" s="35">
        <v>20</v>
      </c>
      <c r="Q63" s="35" t="s">
        <v>202</v>
      </c>
      <c r="R63" s="35">
        <v>12</v>
      </c>
      <c r="S63" s="35">
        <v>0.34429999999999999</v>
      </c>
      <c r="T63" s="35"/>
      <c r="U63" s="35" t="s">
        <v>299</v>
      </c>
      <c r="V63" s="35"/>
      <c r="W63" s="35">
        <v>15</v>
      </c>
    </row>
    <row r="64" spans="1:23">
      <c r="A64" s="35" t="s">
        <v>360</v>
      </c>
      <c r="B64" s="35" t="s">
        <v>364</v>
      </c>
      <c r="C64" s="35" t="s">
        <v>136</v>
      </c>
      <c r="D64" s="35" t="s">
        <v>365</v>
      </c>
      <c r="E64" s="35" t="s">
        <v>366</v>
      </c>
      <c r="F64" s="35">
        <v>25.01</v>
      </c>
      <c r="G64" s="35" t="s">
        <v>44</v>
      </c>
      <c r="H64" s="35" t="s">
        <v>45</v>
      </c>
      <c r="I64" s="35">
        <v>20.3</v>
      </c>
      <c r="J64" s="35">
        <v>6</v>
      </c>
      <c r="K64" s="35">
        <v>17</v>
      </c>
      <c r="L64" s="35"/>
      <c r="M64" s="35">
        <v>0.22539999999999999</v>
      </c>
      <c r="N64" s="35">
        <v>0</v>
      </c>
      <c r="O64" s="35">
        <v>6</v>
      </c>
      <c r="P64" s="35">
        <v>20</v>
      </c>
      <c r="Q64" s="35" t="s">
        <v>202</v>
      </c>
      <c r="R64" s="35">
        <v>12.75</v>
      </c>
      <c r="S64" s="35">
        <v>0.2742</v>
      </c>
      <c r="T64" s="35"/>
      <c r="U64" s="35" t="s">
        <v>299</v>
      </c>
      <c r="V64" s="35"/>
      <c r="W64" s="35">
        <v>15</v>
      </c>
    </row>
    <row r="65" spans="1:23">
      <c r="A65" s="35" t="s">
        <v>360</v>
      </c>
      <c r="B65" s="35" t="s">
        <v>367</v>
      </c>
      <c r="C65" s="35" t="s">
        <v>136</v>
      </c>
      <c r="D65" s="35" t="s">
        <v>368</v>
      </c>
      <c r="E65" s="35" t="s">
        <v>369</v>
      </c>
      <c r="F65" s="35">
        <v>21.05</v>
      </c>
      <c r="G65" s="35" t="s">
        <v>182</v>
      </c>
      <c r="H65" s="35" t="s">
        <v>183</v>
      </c>
      <c r="I65" s="35">
        <v>23.4</v>
      </c>
      <c r="J65" s="35">
        <v>3</v>
      </c>
      <c r="K65" s="35">
        <v>7</v>
      </c>
      <c r="L65" s="35">
        <v>0.16850000000000001</v>
      </c>
      <c r="M65" s="35">
        <v>0.28010000000000002</v>
      </c>
      <c r="N65" s="35"/>
      <c r="O65" s="35">
        <v>3</v>
      </c>
      <c r="P65" s="35">
        <v>17.7</v>
      </c>
      <c r="Q65" s="35">
        <v>20</v>
      </c>
      <c r="R65" s="35">
        <v>7</v>
      </c>
      <c r="S65" s="35">
        <v>0.57740000000000002</v>
      </c>
      <c r="T65" s="35"/>
      <c r="U65" s="35" t="s">
        <v>370</v>
      </c>
      <c r="V65" s="35"/>
      <c r="W65" s="35">
        <v>10</v>
      </c>
    </row>
    <row r="66" spans="1:23">
      <c r="A66" s="35" t="s">
        <v>371</v>
      </c>
      <c r="B66" s="35" t="s">
        <v>372</v>
      </c>
      <c r="C66" s="35" t="s">
        <v>136</v>
      </c>
      <c r="D66" s="35" t="s">
        <v>373</v>
      </c>
      <c r="E66" s="35" t="s">
        <v>374</v>
      </c>
      <c r="F66" s="35">
        <v>9.16</v>
      </c>
      <c r="G66" s="35" t="s">
        <v>162</v>
      </c>
      <c r="H66" s="35" t="s">
        <v>163</v>
      </c>
      <c r="I66" s="35">
        <v>24.2</v>
      </c>
      <c r="J66" s="35">
        <v>3</v>
      </c>
      <c r="K66" s="35">
        <v>27</v>
      </c>
      <c r="L66" s="35">
        <v>0.223</v>
      </c>
      <c r="M66" s="35">
        <v>0.34689999999999999</v>
      </c>
      <c r="N66" s="35">
        <v>0</v>
      </c>
      <c r="O66" s="35">
        <v>3</v>
      </c>
      <c r="P66" s="35">
        <v>17</v>
      </c>
      <c r="Q66" s="35">
        <v>25</v>
      </c>
      <c r="R66" s="35">
        <v>20.25</v>
      </c>
      <c r="S66" s="35">
        <v>0.66639999999999999</v>
      </c>
      <c r="T66" s="35"/>
      <c r="U66" s="35" t="s">
        <v>299</v>
      </c>
      <c r="V66" s="35"/>
      <c r="W66" s="35">
        <v>15</v>
      </c>
    </row>
    <row r="67" spans="1:23">
      <c r="A67" s="35" t="s">
        <v>371</v>
      </c>
      <c r="B67" s="35" t="s">
        <v>375</v>
      </c>
      <c r="C67" s="35" t="s">
        <v>136</v>
      </c>
      <c r="D67" s="35" t="s">
        <v>376</v>
      </c>
      <c r="E67" s="35" t="s">
        <v>377</v>
      </c>
      <c r="F67" s="35">
        <v>21.36</v>
      </c>
      <c r="G67" s="35" t="s">
        <v>162</v>
      </c>
      <c r="H67" s="35" t="s">
        <v>163</v>
      </c>
      <c r="I67" s="35">
        <v>23</v>
      </c>
      <c r="J67" s="35">
        <v>1</v>
      </c>
      <c r="K67" s="35">
        <v>6</v>
      </c>
      <c r="L67" s="35">
        <v>0.26079999999999998</v>
      </c>
      <c r="M67" s="35">
        <v>0.3589</v>
      </c>
      <c r="N67" s="35"/>
      <c r="O67" s="35">
        <v>1</v>
      </c>
      <c r="P67" s="35">
        <v>17</v>
      </c>
      <c r="Q67" s="35">
        <v>18</v>
      </c>
      <c r="R67" s="35">
        <v>4.5</v>
      </c>
      <c r="S67" s="35">
        <v>0.63339999999999996</v>
      </c>
      <c r="T67" s="35"/>
      <c r="U67" s="35" t="s">
        <v>299</v>
      </c>
      <c r="V67" s="35"/>
      <c r="W67" s="35">
        <v>8</v>
      </c>
    </row>
    <row r="68" spans="1:23">
      <c r="A68" s="35" t="s">
        <v>371</v>
      </c>
      <c r="B68" s="35" t="s">
        <v>378</v>
      </c>
      <c r="C68" s="35" t="s">
        <v>136</v>
      </c>
      <c r="D68" s="35" t="s">
        <v>379</v>
      </c>
      <c r="E68" s="35" t="s">
        <v>380</v>
      </c>
      <c r="F68" s="35">
        <v>17.09</v>
      </c>
      <c r="G68" s="35" t="s">
        <v>162</v>
      </c>
      <c r="H68" s="35" t="s">
        <v>163</v>
      </c>
      <c r="I68" s="35">
        <v>24.2</v>
      </c>
      <c r="J68" s="35">
        <v>21</v>
      </c>
      <c r="K68" s="35">
        <v>13</v>
      </c>
      <c r="L68" s="35">
        <v>0.22789999999999999</v>
      </c>
      <c r="M68" s="35">
        <v>0.36530000000000001</v>
      </c>
      <c r="N68" s="35">
        <v>0</v>
      </c>
      <c r="O68" s="35">
        <v>21</v>
      </c>
      <c r="P68" s="35">
        <v>17</v>
      </c>
      <c r="Q68" s="35">
        <v>22.5</v>
      </c>
      <c r="R68" s="35">
        <v>9.75</v>
      </c>
      <c r="S68" s="35">
        <v>0.6552</v>
      </c>
      <c r="T68" s="35"/>
      <c r="U68" s="35" t="s">
        <v>299</v>
      </c>
      <c r="V68" s="35"/>
      <c r="W68" s="35">
        <v>12</v>
      </c>
    </row>
    <row r="69" spans="1:23">
      <c r="A69" s="35" t="s">
        <v>371</v>
      </c>
      <c r="B69" s="35" t="s">
        <v>381</v>
      </c>
      <c r="C69" s="35" t="s">
        <v>136</v>
      </c>
      <c r="D69" s="35" t="s">
        <v>382</v>
      </c>
      <c r="E69" s="35" t="s">
        <v>383</v>
      </c>
      <c r="F69" s="35">
        <v>21.36</v>
      </c>
      <c r="G69" s="35" t="s">
        <v>44</v>
      </c>
      <c r="H69" s="35" t="s">
        <v>45</v>
      </c>
      <c r="I69" s="35">
        <v>24.2</v>
      </c>
      <c r="J69" s="35">
        <v>1</v>
      </c>
      <c r="K69" s="35">
        <v>9</v>
      </c>
      <c r="L69" s="35">
        <v>0</v>
      </c>
      <c r="M69" s="35">
        <v>0.20349999999999999</v>
      </c>
      <c r="N69" s="35">
        <v>0.2</v>
      </c>
      <c r="O69" s="35">
        <v>1</v>
      </c>
      <c r="P69" s="35">
        <v>19.7</v>
      </c>
      <c r="Q69" s="35">
        <v>30</v>
      </c>
      <c r="R69" s="35">
        <v>6.75</v>
      </c>
      <c r="S69" s="35">
        <v>0.22270000000000001</v>
      </c>
      <c r="T69" s="35"/>
      <c r="U69" s="35" t="s">
        <v>370</v>
      </c>
      <c r="V69" s="35"/>
      <c r="W69" s="35">
        <v>10</v>
      </c>
    </row>
    <row r="70" spans="1:23">
      <c r="A70" s="35" t="s">
        <v>384</v>
      </c>
      <c r="B70" s="35" t="s">
        <v>385</v>
      </c>
      <c r="C70" s="35" t="s">
        <v>136</v>
      </c>
      <c r="D70" s="35" t="s">
        <v>386</v>
      </c>
      <c r="E70" s="35" t="s">
        <v>387</v>
      </c>
      <c r="F70" s="35">
        <v>25.62</v>
      </c>
      <c r="G70" s="35" t="s">
        <v>182</v>
      </c>
      <c r="H70" s="35" t="s">
        <v>183</v>
      </c>
      <c r="I70" s="35">
        <v>30.8</v>
      </c>
      <c r="J70" s="35">
        <v>3.5</v>
      </c>
      <c r="K70" s="35">
        <v>8</v>
      </c>
      <c r="L70" s="35">
        <v>17.2</v>
      </c>
      <c r="M70" s="35">
        <v>0.23400000000000001</v>
      </c>
      <c r="N70" s="35">
        <v>0</v>
      </c>
      <c r="O70" s="35">
        <v>3.5</v>
      </c>
      <c r="P70" s="35">
        <v>18</v>
      </c>
      <c r="Q70" s="35">
        <v>20</v>
      </c>
      <c r="R70" s="35">
        <v>6</v>
      </c>
      <c r="S70" s="35">
        <v>0.53100000000000003</v>
      </c>
      <c r="T70" s="35"/>
      <c r="U70" s="35" t="s">
        <v>299</v>
      </c>
      <c r="V70" s="35"/>
      <c r="W70" s="35">
        <v>10</v>
      </c>
    </row>
    <row r="71" spans="1:23">
      <c r="A71" s="35" t="s">
        <v>384</v>
      </c>
      <c r="B71" s="35" t="s">
        <v>388</v>
      </c>
      <c r="C71" s="35" t="s">
        <v>136</v>
      </c>
      <c r="D71" s="35" t="s">
        <v>389</v>
      </c>
      <c r="E71" s="35" t="s">
        <v>390</v>
      </c>
      <c r="F71" s="35">
        <v>24.4</v>
      </c>
      <c r="G71" s="35" t="s">
        <v>162</v>
      </c>
      <c r="H71" s="35" t="s">
        <v>163</v>
      </c>
      <c r="I71" s="35">
        <v>30.8</v>
      </c>
      <c r="J71" s="35">
        <v>4.5</v>
      </c>
      <c r="K71" s="35">
        <v>7</v>
      </c>
      <c r="L71" s="35">
        <v>0.22700000000000001</v>
      </c>
      <c r="M71" s="35">
        <v>0.33600000000000002</v>
      </c>
      <c r="N71" s="35">
        <v>0</v>
      </c>
      <c r="O71" s="35">
        <v>4.5</v>
      </c>
      <c r="P71" s="35">
        <v>17</v>
      </c>
      <c r="Q71" s="35">
        <v>20</v>
      </c>
      <c r="R71" s="35">
        <v>5</v>
      </c>
      <c r="S71" s="35">
        <v>0.64200000000000002</v>
      </c>
      <c r="T71" s="35"/>
      <c r="U71" s="35" t="s">
        <v>299</v>
      </c>
      <c r="V71" s="35"/>
      <c r="W71" s="35">
        <v>10</v>
      </c>
    </row>
    <row r="72" spans="1:23">
      <c r="A72" s="35" t="s">
        <v>384</v>
      </c>
      <c r="B72" s="35" t="s">
        <v>391</v>
      </c>
      <c r="C72" s="35" t="s">
        <v>136</v>
      </c>
      <c r="D72" s="35" t="s">
        <v>392</v>
      </c>
      <c r="E72" s="35" t="s">
        <v>393</v>
      </c>
      <c r="F72" s="35">
        <v>28.37</v>
      </c>
      <c r="G72" s="35" t="s">
        <v>182</v>
      </c>
      <c r="H72" s="35" t="s">
        <v>183</v>
      </c>
      <c r="I72" s="35">
        <v>30</v>
      </c>
      <c r="J72" s="35" t="s">
        <v>184</v>
      </c>
      <c r="K72" s="35">
        <v>26</v>
      </c>
      <c r="L72" s="35">
        <v>0.13500000000000001</v>
      </c>
      <c r="M72" s="35">
        <v>0.24779999999999999</v>
      </c>
      <c r="N72" s="35">
        <v>0</v>
      </c>
      <c r="O72" s="35" t="s">
        <v>184</v>
      </c>
      <c r="P72" s="35">
        <v>18</v>
      </c>
      <c r="Q72" s="35">
        <v>25</v>
      </c>
      <c r="R72" s="35">
        <v>20</v>
      </c>
      <c r="S72" s="35">
        <v>0.55900000000000005</v>
      </c>
      <c r="T72" s="35"/>
      <c r="U72" s="35" t="s">
        <v>370</v>
      </c>
      <c r="V72" s="35"/>
      <c r="W72" s="35">
        <v>15</v>
      </c>
    </row>
    <row r="73" spans="1:23">
      <c r="A73" s="35" t="s">
        <v>384</v>
      </c>
      <c r="B73" s="35" t="s">
        <v>394</v>
      </c>
      <c r="C73" s="35" t="s">
        <v>136</v>
      </c>
      <c r="D73" s="35" t="s">
        <v>395</v>
      </c>
      <c r="E73" s="35" t="s">
        <v>396</v>
      </c>
      <c r="F73" s="35">
        <v>28.67</v>
      </c>
      <c r="G73" s="35" t="s">
        <v>182</v>
      </c>
      <c r="H73" s="35" t="s">
        <v>183</v>
      </c>
      <c r="I73" s="35">
        <v>30</v>
      </c>
      <c r="J73" s="35" t="s">
        <v>185</v>
      </c>
      <c r="K73" s="35">
        <v>23</v>
      </c>
      <c r="L73" s="35">
        <v>0.13300000000000001</v>
      </c>
      <c r="M73" s="35">
        <v>0.29459999999999997</v>
      </c>
      <c r="N73" s="35">
        <v>0</v>
      </c>
      <c r="O73" s="35" t="s">
        <v>185</v>
      </c>
      <c r="P73" s="35">
        <v>18</v>
      </c>
      <c r="Q73" s="35">
        <v>25</v>
      </c>
      <c r="R73" s="35">
        <v>17</v>
      </c>
      <c r="S73" s="35">
        <v>0.54900000000000004</v>
      </c>
      <c r="T73" s="35"/>
      <c r="U73" s="35" t="s">
        <v>370</v>
      </c>
      <c r="V73" s="35"/>
      <c r="W73" s="35">
        <v>15</v>
      </c>
    </row>
    <row r="74" spans="1:23">
      <c r="A74" s="35" t="s">
        <v>384</v>
      </c>
      <c r="B74" s="35" t="s">
        <v>397</v>
      </c>
      <c r="C74" s="35" t="s">
        <v>136</v>
      </c>
      <c r="D74" s="35" t="s">
        <v>398</v>
      </c>
      <c r="E74" s="35" t="s">
        <v>399</v>
      </c>
      <c r="F74" s="35">
        <v>21.36</v>
      </c>
      <c r="G74" s="35" t="s">
        <v>44</v>
      </c>
      <c r="H74" s="35" t="s">
        <v>45</v>
      </c>
      <c r="I74" s="35">
        <v>31.3</v>
      </c>
      <c r="J74" s="35">
        <v>5</v>
      </c>
      <c r="K74" s="35">
        <v>7</v>
      </c>
      <c r="L74" s="35"/>
      <c r="M74" s="35">
        <v>0.2273</v>
      </c>
      <c r="N74" s="35">
        <v>0</v>
      </c>
      <c r="O74" s="35">
        <v>5</v>
      </c>
      <c r="P74" s="35">
        <v>20</v>
      </c>
      <c r="Q74" s="35">
        <v>12</v>
      </c>
      <c r="R74" s="35">
        <v>5.25</v>
      </c>
      <c r="S74" s="35">
        <v>0.33439999999999998</v>
      </c>
      <c r="T74" s="35"/>
      <c r="U74" s="35" t="s">
        <v>400</v>
      </c>
      <c r="V74" s="35"/>
      <c r="W74" s="35">
        <v>10</v>
      </c>
    </row>
    <row r="75" spans="1:23">
      <c r="A75" s="35" t="s">
        <v>384</v>
      </c>
      <c r="B75" s="35" t="s">
        <v>401</v>
      </c>
      <c r="C75" s="35" t="s">
        <v>136</v>
      </c>
      <c r="D75" s="35" t="s">
        <v>402</v>
      </c>
      <c r="E75" s="35" t="s">
        <v>403</v>
      </c>
      <c r="F75" s="35">
        <v>21.05</v>
      </c>
      <c r="G75" s="35" t="s">
        <v>44</v>
      </c>
      <c r="H75" s="35" t="s">
        <v>45</v>
      </c>
      <c r="I75" s="35">
        <v>31.3</v>
      </c>
      <c r="J75" s="35">
        <v>3</v>
      </c>
      <c r="K75" s="35">
        <v>8</v>
      </c>
      <c r="L75" s="35"/>
      <c r="M75" s="35">
        <v>0.1147</v>
      </c>
      <c r="N75" s="35">
        <v>0</v>
      </c>
      <c r="O75" s="35">
        <v>3</v>
      </c>
      <c r="P75" s="35">
        <v>21</v>
      </c>
      <c r="Q75" s="35">
        <v>12</v>
      </c>
      <c r="R75" s="35">
        <v>6</v>
      </c>
      <c r="S75" s="35">
        <v>0.22070000000000001</v>
      </c>
      <c r="T75" s="35"/>
      <c r="U75" s="35" t="s">
        <v>400</v>
      </c>
      <c r="V75" s="35"/>
      <c r="W75" s="35">
        <v>10</v>
      </c>
    </row>
    <row r="76" spans="1:23">
      <c r="A76" s="35" t="s">
        <v>384</v>
      </c>
      <c r="B76" s="35" t="s">
        <v>404</v>
      </c>
      <c r="C76" s="35" t="s">
        <v>136</v>
      </c>
      <c r="D76" s="35" t="s">
        <v>405</v>
      </c>
      <c r="E76" s="35" t="s">
        <v>406</v>
      </c>
      <c r="F76" s="35">
        <v>22.27</v>
      </c>
      <c r="G76" s="35" t="s">
        <v>44</v>
      </c>
      <c r="H76" s="35" t="s">
        <v>45</v>
      </c>
      <c r="I76" s="35">
        <v>31.3</v>
      </c>
      <c r="J76" s="35">
        <v>3</v>
      </c>
      <c r="K76" s="35">
        <v>6</v>
      </c>
      <c r="L76" s="35"/>
      <c r="M76" s="35">
        <v>0.2389</v>
      </c>
      <c r="N76" s="35">
        <v>0</v>
      </c>
      <c r="O76" s="35">
        <v>3</v>
      </c>
      <c r="P76" s="35">
        <v>20</v>
      </c>
      <c r="Q76" s="35">
        <v>12</v>
      </c>
      <c r="R76" s="35">
        <v>4.5</v>
      </c>
      <c r="S76" s="35">
        <v>0.32840000000000003</v>
      </c>
      <c r="T76" s="35"/>
      <c r="U76" s="35" t="s">
        <v>400</v>
      </c>
      <c r="V76" s="35"/>
      <c r="W76" s="35">
        <v>5</v>
      </c>
    </row>
    <row r="77" spans="1:23">
      <c r="A77" s="35" t="s">
        <v>384</v>
      </c>
      <c r="B77" s="35" t="s">
        <v>407</v>
      </c>
      <c r="C77" s="35" t="s">
        <v>136</v>
      </c>
      <c r="D77" s="35" t="s">
        <v>408</v>
      </c>
      <c r="E77" s="35" t="s">
        <v>409</v>
      </c>
      <c r="F77" s="35">
        <v>26.84</v>
      </c>
      <c r="G77" s="35" t="s">
        <v>44</v>
      </c>
      <c r="H77" s="35" t="s">
        <v>45</v>
      </c>
      <c r="I77" s="35">
        <v>30</v>
      </c>
      <c r="J77" s="35">
        <v>0.4</v>
      </c>
      <c r="K77" s="35">
        <v>17</v>
      </c>
      <c r="L77" s="35">
        <v>0</v>
      </c>
      <c r="M77" s="35">
        <v>0.1842</v>
      </c>
      <c r="N77" s="35">
        <v>0.2</v>
      </c>
      <c r="O77" s="35">
        <v>0.4</v>
      </c>
      <c r="P77" s="35">
        <v>20.399999999999999</v>
      </c>
      <c r="Q77" s="35">
        <v>32</v>
      </c>
      <c r="R77" s="35">
        <v>12.75</v>
      </c>
      <c r="S77" s="35">
        <v>0.31950000000000001</v>
      </c>
      <c r="T77" s="35"/>
      <c r="U77" s="35" t="s">
        <v>370</v>
      </c>
      <c r="V77" s="35"/>
      <c r="W77" s="35">
        <v>15</v>
      </c>
    </row>
    <row r="78" spans="1:23">
      <c r="A78" s="35" t="s">
        <v>384</v>
      </c>
      <c r="B78" s="35" t="s">
        <v>410</v>
      </c>
      <c r="C78" s="35" t="s">
        <v>136</v>
      </c>
      <c r="D78" s="35" t="s">
        <v>411</v>
      </c>
      <c r="E78" s="35" t="s">
        <v>412</v>
      </c>
      <c r="F78" s="35">
        <v>25.32</v>
      </c>
      <c r="G78" s="35" t="s">
        <v>44</v>
      </c>
      <c r="H78" s="35" t="s">
        <v>45</v>
      </c>
      <c r="I78" s="35">
        <v>29.9</v>
      </c>
      <c r="J78" s="35">
        <v>1.1000000000000001</v>
      </c>
      <c r="K78" s="35">
        <v>15</v>
      </c>
      <c r="L78" s="35"/>
      <c r="M78" s="35">
        <v>0.2127</v>
      </c>
      <c r="N78" s="35">
        <v>0.21</v>
      </c>
      <c r="O78" s="35">
        <v>1.1000000000000001</v>
      </c>
      <c r="P78" s="35">
        <v>19.600000000000001</v>
      </c>
      <c r="Q78" s="35">
        <v>32</v>
      </c>
      <c r="R78" s="35">
        <v>11.25</v>
      </c>
      <c r="S78" s="35">
        <v>0.33739999999999998</v>
      </c>
      <c r="T78" s="35"/>
      <c r="U78" s="35" t="s">
        <v>370</v>
      </c>
      <c r="V78" s="35"/>
      <c r="W78" s="35">
        <v>15</v>
      </c>
    </row>
    <row r="79" spans="1:23">
      <c r="A79" s="35" t="s">
        <v>384</v>
      </c>
      <c r="B79" s="35" t="s">
        <v>413</v>
      </c>
      <c r="C79" s="35" t="s">
        <v>136</v>
      </c>
      <c r="D79" s="35" t="s">
        <v>414</v>
      </c>
      <c r="E79" s="35" t="s">
        <v>415</v>
      </c>
      <c r="F79" s="35">
        <v>24.1</v>
      </c>
      <c r="G79" s="35" t="s">
        <v>44</v>
      </c>
      <c r="H79" s="35" t="s">
        <v>45</v>
      </c>
      <c r="I79" s="35">
        <v>29.9</v>
      </c>
      <c r="J79" s="35">
        <v>2.5</v>
      </c>
      <c r="K79" s="35">
        <v>22</v>
      </c>
      <c r="L79" s="35"/>
      <c r="M79" s="35">
        <v>0.1182</v>
      </c>
      <c r="N79" s="35">
        <v>0.2</v>
      </c>
      <c r="O79" s="35">
        <v>2.5</v>
      </c>
      <c r="P79" s="35">
        <v>22.3</v>
      </c>
      <c r="Q79" s="35">
        <v>32</v>
      </c>
      <c r="R79" s="35">
        <v>16.5</v>
      </c>
      <c r="S79" s="35">
        <v>0.34029999999999999</v>
      </c>
      <c r="T79" s="35"/>
      <c r="U79" s="35" t="s">
        <v>370</v>
      </c>
      <c r="V79" s="35"/>
      <c r="W79" s="35">
        <v>15</v>
      </c>
    </row>
    <row r="80" spans="1:23">
      <c r="A80" s="35" t="s">
        <v>416</v>
      </c>
      <c r="B80" s="35" t="s">
        <v>417</v>
      </c>
      <c r="C80" s="35" t="s">
        <v>418</v>
      </c>
      <c r="D80" s="35">
        <v>15.615180000000001</v>
      </c>
      <c r="E80" s="35">
        <v>120.4387</v>
      </c>
      <c r="F80" s="35">
        <v>38</v>
      </c>
      <c r="G80" s="35" t="s">
        <v>419</v>
      </c>
      <c r="H80" s="35" t="s">
        <v>420</v>
      </c>
      <c r="I80" s="35">
        <v>5.9</v>
      </c>
      <c r="J80" s="35"/>
      <c r="K80" s="35">
        <v>22</v>
      </c>
      <c r="L80" s="35">
        <v>0.19</v>
      </c>
      <c r="M80" s="35">
        <v>0.20610000000000001</v>
      </c>
      <c r="N80" s="35"/>
      <c r="O80" s="35"/>
      <c r="P80" s="35"/>
      <c r="Q80" s="35">
        <v>33</v>
      </c>
      <c r="R80" s="35">
        <v>22</v>
      </c>
      <c r="S80" s="35">
        <v>52</v>
      </c>
      <c r="T80" s="35" t="s">
        <v>421</v>
      </c>
      <c r="U80" s="35"/>
      <c r="V80" s="35"/>
      <c r="W80" s="35">
        <v>8000</v>
      </c>
    </row>
    <row r="81" spans="1:23">
      <c r="A81" s="35" t="s">
        <v>416</v>
      </c>
      <c r="B81" s="35" t="s">
        <v>422</v>
      </c>
      <c r="C81" s="35" t="s">
        <v>418</v>
      </c>
      <c r="D81" s="35">
        <v>15.615600000000001</v>
      </c>
      <c r="E81" s="35">
        <v>120.43899999999999</v>
      </c>
      <c r="F81" s="35">
        <v>38</v>
      </c>
      <c r="G81" s="35" t="s">
        <v>44</v>
      </c>
      <c r="H81" s="35" t="s">
        <v>45</v>
      </c>
      <c r="I81" s="35">
        <v>5.9</v>
      </c>
      <c r="J81" s="35"/>
      <c r="K81" s="35">
        <v>25</v>
      </c>
      <c r="L81" s="35">
        <v>0</v>
      </c>
      <c r="M81" s="35">
        <v>0.50409999999999999</v>
      </c>
      <c r="N81" s="35"/>
      <c r="O81" s="35"/>
      <c r="P81" s="35"/>
      <c r="Q81" s="35">
        <v>33</v>
      </c>
      <c r="R81" s="35">
        <v>47</v>
      </c>
      <c r="S81" s="35">
        <v>43</v>
      </c>
      <c r="T81" s="35" t="s">
        <v>423</v>
      </c>
      <c r="U81" s="35"/>
      <c r="V81" s="35"/>
      <c r="W81" s="35">
        <v>8000</v>
      </c>
    </row>
    <row r="82" spans="1:23">
      <c r="A82" s="35" t="s">
        <v>424</v>
      </c>
      <c r="B82" s="35" t="s">
        <v>425</v>
      </c>
      <c r="C82" s="35" t="s">
        <v>136</v>
      </c>
      <c r="D82" s="35">
        <v>15.463749999999999</v>
      </c>
      <c r="E82" s="35">
        <v>120.4663</v>
      </c>
      <c r="F82" s="35">
        <v>86.86</v>
      </c>
      <c r="G82" s="35" t="s">
        <v>144</v>
      </c>
      <c r="H82" s="35" t="s">
        <v>197</v>
      </c>
      <c r="I82" s="35">
        <v>5.7</v>
      </c>
      <c r="J82" s="35">
        <v>9.1300000000000008</v>
      </c>
      <c r="K82" s="35">
        <v>13</v>
      </c>
      <c r="L82" s="35">
        <v>0.36</v>
      </c>
      <c r="M82" s="35">
        <v>0.43030000000000002</v>
      </c>
      <c r="N82" s="35">
        <v>0</v>
      </c>
      <c r="O82" s="35">
        <v>9.1300000000000008</v>
      </c>
      <c r="P82" s="35">
        <v>16</v>
      </c>
      <c r="Q82" s="35">
        <v>12</v>
      </c>
      <c r="R82" s="35">
        <v>10</v>
      </c>
      <c r="S82" s="35">
        <v>88.2</v>
      </c>
      <c r="T82" s="35"/>
      <c r="U82" s="35" t="s">
        <v>139</v>
      </c>
      <c r="V82" s="35"/>
      <c r="W82" s="35">
        <v>25000</v>
      </c>
    </row>
    <row r="83" spans="1:23">
      <c r="A83" s="35" t="s">
        <v>424</v>
      </c>
      <c r="B83" s="35" t="s">
        <v>426</v>
      </c>
      <c r="C83" s="35" t="s">
        <v>136</v>
      </c>
      <c r="D83" s="35">
        <v>15.463480000000001</v>
      </c>
      <c r="E83" s="35">
        <v>120.4663</v>
      </c>
      <c r="F83" s="35">
        <v>87.78</v>
      </c>
      <c r="G83" s="35" t="s">
        <v>144</v>
      </c>
      <c r="H83" s="35" t="s">
        <v>197</v>
      </c>
      <c r="I83" s="35">
        <v>5.7</v>
      </c>
      <c r="J83" s="35">
        <v>4.7699999999999996</v>
      </c>
      <c r="K83" s="35">
        <v>8</v>
      </c>
      <c r="L83" s="35">
        <v>33</v>
      </c>
      <c r="M83" s="35">
        <v>41.06</v>
      </c>
      <c r="N83" s="35">
        <v>0</v>
      </c>
      <c r="O83" s="35">
        <v>4.7699999999999996</v>
      </c>
      <c r="P83" s="35">
        <v>17</v>
      </c>
      <c r="Q83" s="35">
        <v>12</v>
      </c>
      <c r="R83" s="35">
        <v>6</v>
      </c>
      <c r="S83" s="35">
        <v>84.9</v>
      </c>
      <c r="T83" s="35"/>
      <c r="U83" s="35" t="s">
        <v>139</v>
      </c>
      <c r="V83" s="35"/>
      <c r="W83" s="35">
        <v>13000</v>
      </c>
    </row>
    <row r="84" spans="1:23">
      <c r="A84" s="35" t="s">
        <v>427</v>
      </c>
      <c r="B84" s="35" t="s">
        <v>428</v>
      </c>
      <c r="C84" s="35" t="s">
        <v>429</v>
      </c>
      <c r="D84" s="35">
        <v>15.47709</v>
      </c>
      <c r="E84" s="35">
        <v>120.57259999999999</v>
      </c>
      <c r="F84" s="35"/>
      <c r="G84" s="35" t="s">
        <v>419</v>
      </c>
      <c r="H84" s="35" t="s">
        <v>420</v>
      </c>
      <c r="I84" s="35">
        <v>5</v>
      </c>
      <c r="J84" s="35">
        <v>3</v>
      </c>
      <c r="K84" s="35">
        <v>56</v>
      </c>
      <c r="L84" s="35">
        <v>0.25</v>
      </c>
      <c r="M84" s="35">
        <v>0.58699999999999997</v>
      </c>
      <c r="N84" s="35"/>
      <c r="O84" s="35">
        <v>3</v>
      </c>
      <c r="P84" s="35"/>
      <c r="Q84" s="35"/>
      <c r="R84" s="35"/>
      <c r="S84" s="35"/>
      <c r="T84" s="35"/>
      <c r="U84" s="35"/>
      <c r="V84" s="35"/>
      <c r="W84" s="35">
        <v>25000</v>
      </c>
    </row>
    <row r="85" spans="1:23">
      <c r="A85" s="35" t="s">
        <v>427</v>
      </c>
      <c r="B85" s="35" t="s">
        <v>430</v>
      </c>
      <c r="C85" s="35" t="s">
        <v>429</v>
      </c>
      <c r="D85" s="35">
        <v>15.47711</v>
      </c>
      <c r="E85" s="35">
        <v>120.57250000000001</v>
      </c>
      <c r="F85" s="35"/>
      <c r="G85" s="35" t="s">
        <v>431</v>
      </c>
      <c r="H85" s="35" t="s">
        <v>420</v>
      </c>
      <c r="I85" s="35">
        <v>5</v>
      </c>
      <c r="J85" s="35">
        <v>3.1</v>
      </c>
      <c r="K85" s="35">
        <v>62</v>
      </c>
      <c r="L85" s="35">
        <v>0.23</v>
      </c>
      <c r="M85" s="35">
        <v>0.54210000000000003</v>
      </c>
      <c r="N85" s="35"/>
      <c r="O85" s="35">
        <v>3.1</v>
      </c>
      <c r="P85" s="35"/>
      <c r="Q85" s="35"/>
      <c r="R85" s="35"/>
      <c r="S85" s="35"/>
      <c r="T85" s="35"/>
      <c r="U85" s="35"/>
      <c r="V85" s="35"/>
      <c r="W85" s="35">
        <v>25000</v>
      </c>
    </row>
    <row r="86" spans="1:23">
      <c r="A86" s="35" t="s">
        <v>427</v>
      </c>
      <c r="B86" s="35" t="s">
        <v>432</v>
      </c>
      <c r="C86" s="35" t="s">
        <v>136</v>
      </c>
      <c r="D86" s="35">
        <v>15.4297</v>
      </c>
      <c r="E86" s="35">
        <v>120.64</v>
      </c>
      <c r="F86" s="35"/>
      <c r="G86" s="35" t="s">
        <v>433</v>
      </c>
      <c r="H86" s="35" t="s">
        <v>183</v>
      </c>
      <c r="I86" s="35">
        <v>11.9</v>
      </c>
      <c r="J86" s="35">
        <v>1.3</v>
      </c>
      <c r="K86" s="35">
        <v>0.08</v>
      </c>
      <c r="L86" s="35">
        <v>0</v>
      </c>
      <c r="M86" s="35">
        <v>22</v>
      </c>
      <c r="N86" s="35"/>
      <c r="O86" s="35">
        <v>1.3</v>
      </c>
      <c r="P86" s="35">
        <v>16.670000000000002</v>
      </c>
      <c r="Q86" s="35">
        <v>29.5</v>
      </c>
      <c r="R86" s="35">
        <v>10</v>
      </c>
      <c r="S86" s="35">
        <v>56</v>
      </c>
      <c r="T86" s="35" t="s">
        <v>434</v>
      </c>
      <c r="U86" s="35" t="s">
        <v>435</v>
      </c>
      <c r="V86" s="35"/>
      <c r="W86" s="35"/>
    </row>
    <row r="87" spans="1:23">
      <c r="A87" s="35" t="s">
        <v>427</v>
      </c>
      <c r="B87" s="35" t="s">
        <v>436</v>
      </c>
      <c r="C87" s="35" t="s">
        <v>136</v>
      </c>
      <c r="D87" s="35">
        <v>15.489739999999999</v>
      </c>
      <c r="E87" s="35">
        <v>120.59</v>
      </c>
      <c r="F87" s="35">
        <v>47.2</v>
      </c>
      <c r="G87" s="35" t="s">
        <v>433</v>
      </c>
      <c r="H87" s="35" t="s">
        <v>183</v>
      </c>
      <c r="I87" s="35">
        <v>7.9</v>
      </c>
      <c r="J87" s="35">
        <v>4.5</v>
      </c>
      <c r="K87" s="35">
        <v>0.19</v>
      </c>
      <c r="L87" s="35">
        <v>0.1351</v>
      </c>
      <c r="M87" s="35">
        <v>27.23</v>
      </c>
      <c r="N87" s="35"/>
      <c r="O87" s="35">
        <v>4.5</v>
      </c>
      <c r="P87" s="35">
        <v>21</v>
      </c>
      <c r="Q87" s="35">
        <v>27.5</v>
      </c>
      <c r="R87" s="35"/>
      <c r="S87" s="35">
        <v>55.07</v>
      </c>
      <c r="T87" s="35"/>
      <c r="U87" s="35"/>
      <c r="V87" s="35"/>
      <c r="W87" s="35">
        <v>25000</v>
      </c>
    </row>
    <row r="88" spans="1:23">
      <c r="A88" s="35" t="s">
        <v>427</v>
      </c>
      <c r="B88" s="35" t="s">
        <v>437</v>
      </c>
      <c r="C88" s="35" t="s">
        <v>136</v>
      </c>
      <c r="D88" s="35">
        <v>15.489610000000001</v>
      </c>
      <c r="E88" s="35">
        <v>120.59</v>
      </c>
      <c r="F88" s="35">
        <v>47.5</v>
      </c>
      <c r="G88" s="35" t="s">
        <v>433</v>
      </c>
      <c r="H88" s="35" t="s">
        <v>183</v>
      </c>
      <c r="I88" s="35">
        <v>7.9</v>
      </c>
      <c r="J88" s="35">
        <v>4.5</v>
      </c>
      <c r="K88" s="35">
        <v>0.21</v>
      </c>
      <c r="L88" s="35">
        <v>0.16120000000000001</v>
      </c>
      <c r="M88" s="35">
        <v>27.47</v>
      </c>
      <c r="N88" s="35"/>
      <c r="O88" s="35">
        <v>6</v>
      </c>
      <c r="P88" s="35">
        <v>21</v>
      </c>
      <c r="Q88" s="35">
        <v>27.5</v>
      </c>
      <c r="R88" s="35"/>
      <c r="S88" s="35">
        <v>53.79</v>
      </c>
      <c r="T88" s="35"/>
      <c r="U88" s="35"/>
      <c r="V88" s="35"/>
      <c r="W88" s="35">
        <v>25000</v>
      </c>
    </row>
    <row r="89" spans="1:23">
      <c r="A89" s="35" t="s">
        <v>427</v>
      </c>
      <c r="B89" s="35" t="s">
        <v>438</v>
      </c>
      <c r="C89" s="35" t="s">
        <v>136</v>
      </c>
      <c r="D89" s="35">
        <v>15.484069999999999</v>
      </c>
      <c r="E89" s="35">
        <v>120.61799999999999</v>
      </c>
      <c r="F89" s="35">
        <v>38.700000000000003</v>
      </c>
      <c r="G89" s="35" t="s">
        <v>439</v>
      </c>
      <c r="H89" s="35" t="s">
        <v>45</v>
      </c>
      <c r="I89" s="35">
        <v>10.9</v>
      </c>
      <c r="J89" s="35">
        <v>1</v>
      </c>
      <c r="K89" s="35">
        <v>35</v>
      </c>
      <c r="L89" s="35"/>
      <c r="M89" s="35">
        <v>22</v>
      </c>
      <c r="N89" s="35"/>
      <c r="O89" s="35">
        <v>1</v>
      </c>
      <c r="P89" s="35">
        <v>21</v>
      </c>
      <c r="Q89" s="35">
        <v>35</v>
      </c>
      <c r="R89" s="35"/>
      <c r="S89" s="35">
        <v>25.5</v>
      </c>
      <c r="T89" s="35"/>
      <c r="U89" s="35"/>
      <c r="V89" s="35"/>
      <c r="W89" s="35">
        <v>35000</v>
      </c>
    </row>
    <row r="90" spans="1:23">
      <c r="A90" s="35" t="s">
        <v>427</v>
      </c>
      <c r="B90" s="35" t="s">
        <v>440</v>
      </c>
      <c r="C90" s="35" t="s">
        <v>136</v>
      </c>
      <c r="D90" s="35">
        <v>15.48394</v>
      </c>
      <c r="E90" s="35">
        <v>120.61799999999999</v>
      </c>
      <c r="F90" s="35">
        <v>38.4</v>
      </c>
      <c r="G90" s="35" t="s">
        <v>433</v>
      </c>
      <c r="H90" s="35" t="s">
        <v>183</v>
      </c>
      <c r="I90" s="35">
        <v>10.9</v>
      </c>
      <c r="J90" s="35">
        <v>1</v>
      </c>
      <c r="K90" s="35">
        <v>28</v>
      </c>
      <c r="L90" s="35">
        <v>17</v>
      </c>
      <c r="M90" s="35">
        <v>26.19</v>
      </c>
      <c r="N90" s="35"/>
      <c r="O90" s="35">
        <v>1</v>
      </c>
      <c r="P90" s="35">
        <v>21</v>
      </c>
      <c r="Q90" s="35">
        <v>27.5</v>
      </c>
      <c r="R90" s="35"/>
      <c r="S90" s="35">
        <v>54.3</v>
      </c>
      <c r="T90" s="35"/>
      <c r="U90" s="35"/>
      <c r="V90" s="35"/>
      <c r="W90" s="35">
        <v>25000</v>
      </c>
    </row>
    <row r="91" spans="1:23">
      <c r="A91" s="35" t="s">
        <v>427</v>
      </c>
      <c r="B91" s="35" t="s">
        <v>441</v>
      </c>
      <c r="C91" s="35" t="s">
        <v>136</v>
      </c>
      <c r="D91" s="35">
        <v>15.46881</v>
      </c>
      <c r="E91" s="35">
        <v>120.6532</v>
      </c>
      <c r="F91" s="35">
        <v>27.4</v>
      </c>
      <c r="G91" s="35" t="s">
        <v>433</v>
      </c>
      <c r="H91" s="35" t="s">
        <v>183</v>
      </c>
      <c r="I91" s="35">
        <v>13.5</v>
      </c>
      <c r="J91" s="35">
        <v>3</v>
      </c>
      <c r="K91" s="35">
        <v>10</v>
      </c>
      <c r="L91" s="35">
        <v>12</v>
      </c>
      <c r="M91" s="35">
        <v>30.94</v>
      </c>
      <c r="N91" s="35"/>
      <c r="O91" s="35">
        <v>3</v>
      </c>
      <c r="P91" s="35">
        <v>20</v>
      </c>
      <c r="Q91" s="35">
        <v>27.5</v>
      </c>
      <c r="R91" s="35"/>
      <c r="S91" s="35">
        <v>54.72</v>
      </c>
      <c r="T91" s="35"/>
      <c r="U91" s="35"/>
      <c r="V91" s="35"/>
      <c r="W91" s="35">
        <v>20000</v>
      </c>
    </row>
    <row r="92" spans="1:23">
      <c r="A92" s="35" t="s">
        <v>427</v>
      </c>
      <c r="B92" s="35" t="s">
        <v>442</v>
      </c>
      <c r="C92" s="35" t="s">
        <v>136</v>
      </c>
      <c r="D92" s="35">
        <v>15.474780000000001</v>
      </c>
      <c r="E92" s="35">
        <v>120.62520000000001</v>
      </c>
      <c r="F92" s="35">
        <v>35.659999999999997</v>
      </c>
      <c r="G92" s="35" t="s">
        <v>443</v>
      </c>
      <c r="H92" s="35" t="s">
        <v>163</v>
      </c>
      <c r="I92" s="35">
        <v>10.7</v>
      </c>
      <c r="J92" s="35">
        <v>4.5</v>
      </c>
      <c r="K92" s="35">
        <v>18</v>
      </c>
      <c r="L92" s="35">
        <v>22.4</v>
      </c>
      <c r="M92" s="35">
        <v>33.619999999999997</v>
      </c>
      <c r="N92" s="35"/>
      <c r="O92" s="35">
        <v>4.5</v>
      </c>
      <c r="P92" s="35">
        <v>17.2</v>
      </c>
      <c r="Q92" s="35">
        <v>22.5</v>
      </c>
      <c r="R92" s="35">
        <v>13.5</v>
      </c>
      <c r="S92" s="35">
        <v>64.25</v>
      </c>
      <c r="T92" s="35"/>
      <c r="U92" s="35" t="s">
        <v>139</v>
      </c>
      <c r="V92" s="35"/>
      <c r="W92" s="35">
        <v>12000</v>
      </c>
    </row>
    <row r="93" spans="1:23">
      <c r="A93" s="35" t="s">
        <v>427</v>
      </c>
      <c r="B93" s="35" t="s">
        <v>444</v>
      </c>
      <c r="C93" s="35" t="s">
        <v>136</v>
      </c>
      <c r="D93" s="35">
        <v>15.529920000000001</v>
      </c>
      <c r="E93" s="35">
        <v>120.5932</v>
      </c>
      <c r="F93" s="35">
        <v>35.049999999999997</v>
      </c>
      <c r="G93" s="35" t="s">
        <v>439</v>
      </c>
      <c r="H93" s="35" t="s">
        <v>45</v>
      </c>
      <c r="I93" s="35">
        <v>9.1999999999999993</v>
      </c>
      <c r="J93" s="35">
        <v>1.5</v>
      </c>
      <c r="K93" s="35">
        <v>13</v>
      </c>
      <c r="L93" s="35">
        <v>0</v>
      </c>
      <c r="M93" s="35">
        <v>23.74</v>
      </c>
      <c r="N93" s="35">
        <v>0.27</v>
      </c>
      <c r="O93" s="35">
        <v>1.5</v>
      </c>
      <c r="P93" s="35">
        <v>19.3</v>
      </c>
      <c r="Q93" s="35">
        <v>22.5</v>
      </c>
      <c r="R93" s="35">
        <v>13</v>
      </c>
      <c r="S93" s="35">
        <v>21.1</v>
      </c>
      <c r="T93" s="35"/>
      <c r="U93" s="35" t="s">
        <v>139</v>
      </c>
      <c r="V93" s="35"/>
      <c r="W93" s="35">
        <v>12000</v>
      </c>
    </row>
    <row r="94" spans="1:23">
      <c r="A94" s="35" t="s">
        <v>445</v>
      </c>
      <c r="B94" s="35" t="s">
        <v>446</v>
      </c>
      <c r="C94" s="35" t="s">
        <v>136</v>
      </c>
      <c r="D94" s="35" t="s">
        <v>447</v>
      </c>
      <c r="E94" s="35" t="s">
        <v>448</v>
      </c>
      <c r="F94" s="35">
        <v>23.18</v>
      </c>
      <c r="G94" s="35" t="s">
        <v>44</v>
      </c>
      <c r="H94" s="35" t="s">
        <v>45</v>
      </c>
      <c r="I94" s="35">
        <v>19.399999999999999</v>
      </c>
      <c r="J94" s="35">
        <v>6</v>
      </c>
      <c r="K94" s="35">
        <v>5</v>
      </c>
      <c r="L94" s="35"/>
      <c r="M94" s="35">
        <v>0.2273</v>
      </c>
      <c r="N94" s="35">
        <v>0</v>
      </c>
      <c r="O94" s="35">
        <v>6</v>
      </c>
      <c r="P94" s="35">
        <v>20</v>
      </c>
      <c r="Q94" s="35" t="s">
        <v>449</v>
      </c>
      <c r="R94" s="35">
        <v>3.75</v>
      </c>
      <c r="S94" s="35">
        <v>0.33439999999999998</v>
      </c>
      <c r="T94" s="35"/>
      <c r="U94" s="35" t="s">
        <v>299</v>
      </c>
      <c r="V94" s="35"/>
      <c r="W94" s="35">
        <v>5</v>
      </c>
    </row>
    <row r="95" spans="1:23">
      <c r="A95" s="35" t="s">
        <v>445</v>
      </c>
      <c r="B95" s="35" t="s">
        <v>450</v>
      </c>
      <c r="C95" s="35" t="s">
        <v>136</v>
      </c>
      <c r="D95" s="35" t="s">
        <v>451</v>
      </c>
      <c r="E95" s="35" t="s">
        <v>452</v>
      </c>
      <c r="F95" s="35">
        <v>22.88</v>
      </c>
      <c r="G95" s="35" t="s">
        <v>44</v>
      </c>
      <c r="H95" s="35" t="s">
        <v>45</v>
      </c>
      <c r="I95" s="35">
        <v>19.399999999999999</v>
      </c>
      <c r="J95" s="35">
        <v>6</v>
      </c>
      <c r="K95" s="35">
        <v>6</v>
      </c>
      <c r="L95" s="35"/>
      <c r="M95" s="35">
        <v>0.18679999999999999</v>
      </c>
      <c r="N95" s="35">
        <v>0</v>
      </c>
      <c r="O95" s="35">
        <v>6</v>
      </c>
      <c r="P95" s="35">
        <v>21</v>
      </c>
      <c r="Q95" s="35" t="s">
        <v>449</v>
      </c>
      <c r="R95" s="35">
        <v>4.5</v>
      </c>
      <c r="S95" s="35">
        <v>0.18210000000000001</v>
      </c>
      <c r="T95" s="35"/>
      <c r="U95" s="35" t="s">
        <v>299</v>
      </c>
      <c r="V95" s="35"/>
      <c r="W95" s="35">
        <v>5</v>
      </c>
    </row>
    <row r="96" spans="1:23">
      <c r="A96" s="35" t="s">
        <v>445</v>
      </c>
      <c r="B96" s="35" t="s">
        <v>453</v>
      </c>
      <c r="C96" s="35" t="s">
        <v>136</v>
      </c>
      <c r="D96" s="35" t="s">
        <v>454</v>
      </c>
      <c r="E96" s="35" t="s">
        <v>455</v>
      </c>
      <c r="F96" s="35">
        <v>22.88</v>
      </c>
      <c r="G96" s="35" t="s">
        <v>182</v>
      </c>
      <c r="H96" s="35" t="s">
        <v>183</v>
      </c>
      <c r="I96" s="35">
        <v>19.600000000000001</v>
      </c>
      <c r="J96" s="35">
        <v>3</v>
      </c>
      <c r="K96" s="35">
        <v>11</v>
      </c>
      <c r="L96" s="35">
        <v>0.12989999999999999</v>
      </c>
      <c r="M96" s="35">
        <v>0.25929999999999997</v>
      </c>
      <c r="N96" s="35">
        <v>0</v>
      </c>
      <c r="O96" s="35">
        <v>3</v>
      </c>
      <c r="P96" s="35">
        <v>18</v>
      </c>
      <c r="Q96" s="35">
        <v>20</v>
      </c>
      <c r="R96" s="35">
        <v>8.25</v>
      </c>
      <c r="S96" s="35">
        <v>0.53690000000000004</v>
      </c>
      <c r="T96" s="35"/>
      <c r="U96" s="35" t="s">
        <v>299</v>
      </c>
      <c r="V96" s="35"/>
      <c r="W96" s="35">
        <v>10</v>
      </c>
    </row>
    <row r="97" spans="1:23">
      <c r="A97" s="35" t="s">
        <v>445</v>
      </c>
      <c r="B97" s="35" t="s">
        <v>456</v>
      </c>
      <c r="C97" s="35" t="s">
        <v>136</v>
      </c>
      <c r="D97" s="35" t="s">
        <v>457</v>
      </c>
      <c r="E97" s="35" t="s">
        <v>458</v>
      </c>
      <c r="F97" s="35">
        <v>22.88</v>
      </c>
      <c r="G97" s="35" t="s">
        <v>182</v>
      </c>
      <c r="H97" s="35" t="s">
        <v>183</v>
      </c>
      <c r="I97" s="35">
        <v>19.600000000000001</v>
      </c>
      <c r="J97" s="35">
        <v>3</v>
      </c>
      <c r="K97" s="35">
        <v>13</v>
      </c>
      <c r="L97" s="35">
        <v>0.14949999999999999</v>
      </c>
      <c r="M97" s="35">
        <v>0.2838</v>
      </c>
      <c r="N97" s="35">
        <v>0</v>
      </c>
      <c r="O97" s="35">
        <v>3</v>
      </c>
      <c r="P97" s="35">
        <v>18</v>
      </c>
      <c r="Q97" s="35">
        <v>22.5</v>
      </c>
      <c r="R97" s="35">
        <v>9.75</v>
      </c>
      <c r="S97" s="35">
        <v>0.56699999999999995</v>
      </c>
      <c r="T97" s="35"/>
      <c r="U97" s="35" t="s">
        <v>299</v>
      </c>
      <c r="V97" s="35"/>
      <c r="W97" s="35">
        <v>12</v>
      </c>
    </row>
    <row r="98" spans="1:23">
      <c r="A98" s="35" t="s">
        <v>445</v>
      </c>
      <c r="B98" s="35" t="s">
        <v>459</v>
      </c>
      <c r="C98" s="35" t="s">
        <v>136</v>
      </c>
      <c r="D98" s="35" t="s">
        <v>460</v>
      </c>
      <c r="E98" s="35" t="s">
        <v>461</v>
      </c>
      <c r="F98" s="35">
        <v>21.96</v>
      </c>
      <c r="G98" s="35" t="s">
        <v>182</v>
      </c>
      <c r="H98" s="35" t="s">
        <v>183</v>
      </c>
      <c r="I98" s="35">
        <v>22.2</v>
      </c>
      <c r="J98" s="35">
        <v>1.1000000000000001</v>
      </c>
      <c r="K98" s="35">
        <v>6</v>
      </c>
      <c r="L98" s="35">
        <v>0.18190000000000001</v>
      </c>
      <c r="M98" s="35">
        <v>0.26829999999999998</v>
      </c>
      <c r="N98" s="35"/>
      <c r="O98" s="35">
        <v>1.1000000000000001</v>
      </c>
      <c r="P98" s="35">
        <v>18</v>
      </c>
      <c r="Q98" s="35">
        <v>22.5</v>
      </c>
      <c r="R98" s="35">
        <v>6</v>
      </c>
      <c r="S98" s="35">
        <v>0.57320000000000004</v>
      </c>
      <c r="T98" s="35"/>
      <c r="U98" s="35" t="s">
        <v>370</v>
      </c>
      <c r="V98" s="35"/>
      <c r="W98" s="35">
        <v>12</v>
      </c>
    </row>
    <row r="99" spans="1:23">
      <c r="A99" s="35" t="s">
        <v>445</v>
      </c>
      <c r="B99" s="35" t="s">
        <v>462</v>
      </c>
      <c r="C99" s="35" t="s">
        <v>136</v>
      </c>
      <c r="D99" s="35" t="s">
        <v>463</v>
      </c>
      <c r="E99" s="35" t="s">
        <v>464</v>
      </c>
      <c r="F99" s="35">
        <v>19.22</v>
      </c>
      <c r="G99" s="35" t="s">
        <v>182</v>
      </c>
      <c r="H99" s="35" t="s">
        <v>183</v>
      </c>
      <c r="I99" s="35">
        <v>22.6</v>
      </c>
      <c r="J99" s="35">
        <v>3</v>
      </c>
      <c r="K99" s="35">
        <v>13</v>
      </c>
      <c r="L99" s="35">
        <v>0.13200000000000001</v>
      </c>
      <c r="M99" s="35">
        <v>0.25600000000000001</v>
      </c>
      <c r="N99" s="35"/>
      <c r="O99" s="35">
        <v>3</v>
      </c>
      <c r="P99" s="35">
        <v>18</v>
      </c>
      <c r="Q99" s="35">
        <v>22.5</v>
      </c>
      <c r="R99" s="35">
        <v>10</v>
      </c>
      <c r="S99" s="35">
        <v>0.53100000000000003</v>
      </c>
      <c r="T99" s="35"/>
      <c r="U99" s="35" t="s">
        <v>370</v>
      </c>
      <c r="V99" s="35"/>
      <c r="W99" s="35">
        <v>12</v>
      </c>
    </row>
    <row r="100" spans="1:23">
      <c r="A100" s="35" t="s">
        <v>445</v>
      </c>
      <c r="B100" s="35" t="s">
        <v>465</v>
      </c>
      <c r="C100" s="35" t="s">
        <v>136</v>
      </c>
      <c r="D100" s="35" t="s">
        <v>466</v>
      </c>
      <c r="E100" s="35" t="s">
        <v>467</v>
      </c>
      <c r="F100" s="35">
        <v>20.440000000000001</v>
      </c>
      <c r="G100" s="35" t="s">
        <v>162</v>
      </c>
      <c r="H100" s="35" t="s">
        <v>163</v>
      </c>
      <c r="I100" s="35">
        <v>20</v>
      </c>
      <c r="J100" s="35">
        <v>1.5</v>
      </c>
      <c r="K100" s="35">
        <v>11</v>
      </c>
      <c r="L100" s="35">
        <v>0.25</v>
      </c>
      <c r="M100" s="35">
        <v>0.34329999999999999</v>
      </c>
      <c r="N100" s="35">
        <v>0</v>
      </c>
      <c r="O100" s="35">
        <v>1.5</v>
      </c>
      <c r="P100" s="35">
        <v>17</v>
      </c>
      <c r="Q100" s="35">
        <v>20</v>
      </c>
      <c r="R100" s="35">
        <v>8</v>
      </c>
      <c r="S100" s="35">
        <v>0.65400000000000003</v>
      </c>
      <c r="T100" s="35"/>
      <c r="U100" s="35" t="s">
        <v>299</v>
      </c>
      <c r="V100" s="35"/>
      <c r="W100" s="35">
        <v>10</v>
      </c>
    </row>
    <row r="101" spans="1:23">
      <c r="A101" s="35" t="s">
        <v>445</v>
      </c>
      <c r="B101" s="35" t="s">
        <v>468</v>
      </c>
      <c r="C101" s="35" t="s">
        <v>136</v>
      </c>
      <c r="D101" s="35" t="s">
        <v>469</v>
      </c>
      <c r="E101" s="35" t="s">
        <v>470</v>
      </c>
      <c r="F101" s="35">
        <v>20.440000000000001</v>
      </c>
      <c r="G101" s="35" t="s">
        <v>162</v>
      </c>
      <c r="H101" s="35" t="s">
        <v>163</v>
      </c>
      <c r="I101" s="35">
        <v>20</v>
      </c>
      <c r="J101" s="35">
        <v>1.5</v>
      </c>
      <c r="K101" s="35">
        <v>16</v>
      </c>
      <c r="L101" s="35">
        <v>0.25</v>
      </c>
      <c r="M101" s="35">
        <v>0.34189999999999998</v>
      </c>
      <c r="N101" s="35">
        <v>0</v>
      </c>
      <c r="O101" s="35">
        <v>1.5</v>
      </c>
      <c r="P101" s="35">
        <v>17</v>
      </c>
      <c r="Q101" s="35">
        <v>20</v>
      </c>
      <c r="R101" s="35">
        <v>12</v>
      </c>
      <c r="S101" s="35">
        <v>0.64400000000000002</v>
      </c>
      <c r="T101" s="35"/>
      <c r="U101" s="35" t="s">
        <v>299</v>
      </c>
      <c r="V101" s="35"/>
      <c r="W101" s="35">
        <v>10</v>
      </c>
    </row>
    <row r="102" spans="1:23">
      <c r="A102" s="35" t="s">
        <v>445</v>
      </c>
      <c r="B102" s="35" t="s">
        <v>471</v>
      </c>
      <c r="C102" s="35" t="s">
        <v>136</v>
      </c>
      <c r="D102" s="35" t="s">
        <v>472</v>
      </c>
      <c r="E102" s="35" t="s">
        <v>473</v>
      </c>
      <c r="F102" s="35">
        <v>22.57</v>
      </c>
      <c r="G102" s="35" t="s">
        <v>44</v>
      </c>
      <c r="H102" s="35" t="s">
        <v>45</v>
      </c>
      <c r="I102" s="35">
        <v>18.600000000000001</v>
      </c>
      <c r="J102" s="35">
        <v>6</v>
      </c>
      <c r="K102" s="35">
        <v>13</v>
      </c>
      <c r="L102" s="35"/>
      <c r="M102" s="35">
        <v>0.1409</v>
      </c>
      <c r="N102" s="35">
        <v>0</v>
      </c>
      <c r="O102" s="35">
        <v>6</v>
      </c>
      <c r="P102" s="35">
        <v>21</v>
      </c>
      <c r="Q102" s="35" t="s">
        <v>222</v>
      </c>
      <c r="R102" s="35">
        <v>9.75</v>
      </c>
      <c r="S102" s="35">
        <v>0.2681</v>
      </c>
      <c r="T102" s="35"/>
      <c r="U102" s="35" t="s">
        <v>299</v>
      </c>
      <c r="V102" s="35"/>
      <c r="W102" s="35">
        <v>10</v>
      </c>
    </row>
    <row r="103" spans="1:23">
      <c r="A103" s="35" t="s">
        <v>445</v>
      </c>
      <c r="B103" s="35" t="s">
        <v>474</v>
      </c>
      <c r="C103" s="35" t="s">
        <v>136</v>
      </c>
      <c r="D103" s="35" t="s">
        <v>475</v>
      </c>
      <c r="E103" s="35" t="s">
        <v>476</v>
      </c>
      <c r="F103" s="35">
        <v>22.88</v>
      </c>
      <c r="G103" s="35" t="s">
        <v>44</v>
      </c>
      <c r="H103" s="35" t="s">
        <v>45</v>
      </c>
      <c r="I103" s="35">
        <v>18.600000000000001</v>
      </c>
      <c r="J103" s="35">
        <v>6</v>
      </c>
      <c r="K103" s="35">
        <v>13</v>
      </c>
      <c r="L103" s="35"/>
      <c r="M103" s="35">
        <v>0.22650000000000001</v>
      </c>
      <c r="N103" s="35">
        <v>0</v>
      </c>
      <c r="O103" s="35">
        <v>6</v>
      </c>
      <c r="P103" s="35">
        <v>19</v>
      </c>
      <c r="Q103" s="35" t="s">
        <v>222</v>
      </c>
      <c r="R103" s="35">
        <v>9.75</v>
      </c>
      <c r="S103" s="35">
        <v>0.23300000000000001</v>
      </c>
      <c r="T103" s="35"/>
      <c r="U103" s="35" t="s">
        <v>299</v>
      </c>
      <c r="V103" s="35"/>
      <c r="W103" s="35">
        <v>10</v>
      </c>
    </row>
  </sheetData>
  <phoneticPr fontId="2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0FA8-E028-4BCC-94F1-BF0AD5D8B1C0}">
  <dimension ref="A1:AB103"/>
  <sheetViews>
    <sheetView zoomScale="77" zoomScaleNormal="40" workbookViewId="0">
      <pane xSplit="2" ySplit="1" topLeftCell="U22" activePane="bottomRight" state="frozen"/>
      <selection pane="bottomRight" activeCell="X27" sqref="X27"/>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32.8554687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50" t="s">
        <v>129</v>
      </c>
      <c r="Y1" s="50" t="s">
        <v>130</v>
      </c>
      <c r="Z1" s="50" t="s">
        <v>131</v>
      </c>
      <c r="AA1" s="50" t="s">
        <v>132</v>
      </c>
      <c r="AB1" s="21" t="s">
        <v>133</v>
      </c>
    </row>
    <row r="2" spans="1:28">
      <c r="A2" s="35" t="s">
        <v>134</v>
      </c>
      <c r="B2" s="35" t="s">
        <v>135</v>
      </c>
      <c r="C2" s="35" t="s">
        <v>477</v>
      </c>
      <c r="D2" s="35" t="s">
        <v>137</v>
      </c>
      <c r="E2" s="35" t="s">
        <v>138</v>
      </c>
      <c r="F2" s="35">
        <v>15.28</v>
      </c>
      <c r="G2" s="35" t="s">
        <v>44</v>
      </c>
      <c r="H2" s="35" t="s">
        <v>45</v>
      </c>
      <c r="I2" s="35">
        <v>26.3</v>
      </c>
      <c r="J2" s="35">
        <v>28.5</v>
      </c>
      <c r="K2" s="35">
        <v>13</v>
      </c>
      <c r="L2" s="35"/>
      <c r="M2" s="35">
        <v>0.1716</v>
      </c>
      <c r="N2" s="35">
        <v>0.2</v>
      </c>
      <c r="O2" s="35">
        <v>28.5</v>
      </c>
      <c r="P2" s="35">
        <v>18</v>
      </c>
      <c r="Q2" s="35">
        <v>30</v>
      </c>
      <c r="R2" s="35">
        <v>9.75</v>
      </c>
      <c r="S2" s="35">
        <v>0.29139999999999999</v>
      </c>
      <c r="T2" s="35"/>
      <c r="U2" s="35" t="s">
        <v>139</v>
      </c>
      <c r="V2" s="35"/>
      <c r="W2" s="35" t="s">
        <v>140</v>
      </c>
    </row>
    <row r="3" spans="1:28">
      <c r="A3" s="35" t="s">
        <v>134</v>
      </c>
      <c r="B3" s="35" t="s">
        <v>141</v>
      </c>
      <c r="C3" s="35" t="s">
        <v>477</v>
      </c>
      <c r="D3" s="35" t="s">
        <v>142</v>
      </c>
      <c r="E3" s="35" t="s">
        <v>143</v>
      </c>
      <c r="F3" s="35">
        <v>25.65</v>
      </c>
      <c r="G3" s="35" t="s">
        <v>144</v>
      </c>
      <c r="H3" s="35" t="s">
        <v>145</v>
      </c>
      <c r="I3" s="35">
        <v>30.8</v>
      </c>
      <c r="J3" s="35">
        <v>1.5</v>
      </c>
      <c r="K3" s="35">
        <v>8</v>
      </c>
      <c r="L3" s="35">
        <v>0.30880000000000002</v>
      </c>
      <c r="M3" s="35">
        <v>0.31430000000000002</v>
      </c>
      <c r="N3" s="35">
        <v>0</v>
      </c>
      <c r="O3" s="35">
        <v>1.5</v>
      </c>
      <c r="P3" s="35">
        <v>17</v>
      </c>
      <c r="Q3" s="35">
        <v>19.5</v>
      </c>
      <c r="R3" s="35">
        <v>6</v>
      </c>
      <c r="S3" s="35">
        <v>0.88190000000000002</v>
      </c>
      <c r="T3" s="35"/>
      <c r="U3" s="35" t="s">
        <v>146</v>
      </c>
      <c r="V3" s="35"/>
      <c r="W3" s="35">
        <v>13000</v>
      </c>
    </row>
    <row r="4" spans="1:28">
      <c r="A4" s="35" t="s">
        <v>134</v>
      </c>
      <c r="B4" s="35" t="s">
        <v>147</v>
      </c>
      <c r="C4" s="35" t="s">
        <v>477</v>
      </c>
      <c r="D4" s="35" t="s">
        <v>148</v>
      </c>
      <c r="E4" s="35" t="s">
        <v>149</v>
      </c>
      <c r="F4" s="35">
        <v>21.99</v>
      </c>
      <c r="G4" s="35" t="s">
        <v>144</v>
      </c>
      <c r="H4" s="35" t="s">
        <v>145</v>
      </c>
      <c r="I4" s="35">
        <v>30.8</v>
      </c>
      <c r="J4" s="35">
        <v>1.5</v>
      </c>
      <c r="K4" s="35">
        <v>13</v>
      </c>
      <c r="L4" s="35">
        <v>0.3014</v>
      </c>
      <c r="M4" s="35">
        <v>0.31609999999999999</v>
      </c>
      <c r="N4" s="35">
        <v>0</v>
      </c>
      <c r="O4" s="35">
        <v>1.5</v>
      </c>
      <c r="P4" s="35">
        <v>17</v>
      </c>
      <c r="Q4" s="35">
        <v>20</v>
      </c>
      <c r="R4" s="35">
        <v>9.75</v>
      </c>
      <c r="S4" s="35">
        <v>0.82689999999999997</v>
      </c>
      <c r="T4" s="35"/>
      <c r="U4" s="35" t="s">
        <v>146</v>
      </c>
      <c r="V4" s="35"/>
      <c r="W4" s="35">
        <v>25000</v>
      </c>
    </row>
    <row r="5" spans="1:28">
      <c r="A5" s="35" t="s">
        <v>150</v>
      </c>
      <c r="B5" s="35" t="s">
        <v>151</v>
      </c>
      <c r="C5" s="35" t="s">
        <v>477</v>
      </c>
      <c r="D5" s="35" t="s">
        <v>152</v>
      </c>
      <c r="E5" s="35" t="s">
        <v>153</v>
      </c>
      <c r="F5" s="35">
        <v>79.45</v>
      </c>
      <c r="G5" s="35" t="s">
        <v>478</v>
      </c>
      <c r="H5" s="35" t="s">
        <v>183</v>
      </c>
      <c r="I5" s="35">
        <v>19.8</v>
      </c>
      <c r="J5" s="35"/>
      <c r="K5" s="35">
        <v>25</v>
      </c>
      <c r="L5" s="35">
        <v>0.18</v>
      </c>
      <c r="M5" s="35">
        <v>0.50580000000000003</v>
      </c>
      <c r="N5" s="35"/>
      <c r="O5" s="35"/>
      <c r="P5" s="35" t="s">
        <v>155</v>
      </c>
      <c r="Q5" s="35" t="s">
        <v>156</v>
      </c>
      <c r="R5" s="35"/>
      <c r="S5" s="35">
        <v>0.89700000000000002</v>
      </c>
      <c r="T5" s="35"/>
      <c r="U5" s="35" t="s">
        <v>157</v>
      </c>
      <c r="V5" s="35">
        <v>0.128</v>
      </c>
      <c r="W5" s="35"/>
    </row>
    <row r="6" spans="1:28">
      <c r="A6" s="35" t="s">
        <v>158</v>
      </c>
      <c r="B6" s="35" t="s">
        <v>159</v>
      </c>
      <c r="C6" s="35" t="s">
        <v>477</v>
      </c>
      <c r="D6" s="35" t="s">
        <v>160</v>
      </c>
      <c r="E6" s="35" t="s">
        <v>161</v>
      </c>
      <c r="F6" s="35">
        <v>14.98</v>
      </c>
      <c r="G6" s="35" t="s">
        <v>162</v>
      </c>
      <c r="H6" s="35" t="s">
        <v>163</v>
      </c>
      <c r="I6" s="35">
        <v>7.6</v>
      </c>
      <c r="J6" s="35">
        <v>4.5</v>
      </c>
      <c r="K6" s="35">
        <v>19</v>
      </c>
      <c r="L6" s="35">
        <v>0.25600000000000001</v>
      </c>
      <c r="M6" s="35">
        <v>0.37990000000000002</v>
      </c>
      <c r="N6" s="35"/>
      <c r="O6" s="35">
        <v>4.5</v>
      </c>
      <c r="P6" s="35">
        <v>10</v>
      </c>
      <c r="Q6" s="35">
        <v>25</v>
      </c>
      <c r="R6" s="35"/>
      <c r="S6" s="35">
        <v>0.625</v>
      </c>
      <c r="T6" s="35"/>
      <c r="U6" s="35" t="s">
        <v>139</v>
      </c>
      <c r="V6" s="35"/>
      <c r="W6" s="35">
        <v>15</v>
      </c>
    </row>
    <row r="7" spans="1:28">
      <c r="A7" s="35" t="s">
        <v>158</v>
      </c>
      <c r="B7" s="35" t="s">
        <v>164</v>
      </c>
      <c r="C7" s="35" t="s">
        <v>477</v>
      </c>
      <c r="D7" s="35" t="s">
        <v>165</v>
      </c>
      <c r="E7" s="35" t="s">
        <v>166</v>
      </c>
      <c r="F7" s="35">
        <v>15.28</v>
      </c>
      <c r="G7" s="35" t="s">
        <v>162</v>
      </c>
      <c r="H7" s="35" t="s">
        <v>163</v>
      </c>
      <c r="I7" s="35">
        <v>7.6</v>
      </c>
      <c r="J7" s="35">
        <v>5</v>
      </c>
      <c r="K7" s="35">
        <v>20</v>
      </c>
      <c r="L7" s="35">
        <v>0.27800000000000002</v>
      </c>
      <c r="M7" s="35">
        <v>0.314</v>
      </c>
      <c r="N7" s="35"/>
      <c r="O7" s="35">
        <v>5</v>
      </c>
      <c r="P7" s="35">
        <v>10</v>
      </c>
      <c r="Q7" s="35">
        <v>25</v>
      </c>
      <c r="R7" s="35"/>
      <c r="S7" s="35">
        <v>0.67100000000000004</v>
      </c>
      <c r="T7" s="35"/>
      <c r="U7" s="35" t="s">
        <v>139</v>
      </c>
      <c r="V7" s="35"/>
      <c r="W7" s="35">
        <v>15</v>
      </c>
    </row>
    <row r="8" spans="1:28">
      <c r="A8" s="35" t="s">
        <v>158</v>
      </c>
      <c r="B8" s="35" t="s">
        <v>167</v>
      </c>
      <c r="C8" s="35" t="s">
        <v>477</v>
      </c>
      <c r="D8" s="35" t="s">
        <v>168</v>
      </c>
      <c r="E8" s="35" t="s">
        <v>169</v>
      </c>
      <c r="F8" s="35">
        <v>14.67</v>
      </c>
      <c r="G8" s="35" t="s">
        <v>170</v>
      </c>
      <c r="H8" s="35" t="s">
        <v>163</v>
      </c>
      <c r="I8" s="35">
        <v>8.3000000000000007</v>
      </c>
      <c r="J8" s="35">
        <v>6</v>
      </c>
      <c r="K8" s="35">
        <v>13</v>
      </c>
      <c r="L8" s="35">
        <v>0.26600000000000001</v>
      </c>
      <c r="M8" s="35">
        <v>0.3735</v>
      </c>
      <c r="N8" s="35"/>
      <c r="O8" s="35">
        <v>6</v>
      </c>
      <c r="P8" s="35">
        <v>20</v>
      </c>
      <c r="Q8" s="35">
        <v>27.5</v>
      </c>
      <c r="R8" s="35"/>
      <c r="S8" s="35">
        <v>0.623</v>
      </c>
      <c r="T8" s="35"/>
      <c r="U8" s="35" t="s">
        <v>157</v>
      </c>
      <c r="V8" s="35"/>
      <c r="W8" s="35" t="s">
        <v>171</v>
      </c>
    </row>
    <row r="9" spans="1:28">
      <c r="A9" s="35" t="s">
        <v>158</v>
      </c>
      <c r="B9" s="35" t="s">
        <v>172</v>
      </c>
      <c r="C9" s="35" t="s">
        <v>477</v>
      </c>
      <c r="D9" s="35" t="s">
        <v>173</v>
      </c>
      <c r="E9" s="35" t="s">
        <v>174</v>
      </c>
      <c r="F9" s="35">
        <v>15.59</v>
      </c>
      <c r="G9" s="35" t="s">
        <v>170</v>
      </c>
      <c r="H9" s="35" t="s">
        <v>163</v>
      </c>
      <c r="I9" s="35">
        <v>8.3000000000000007</v>
      </c>
      <c r="J9" s="35">
        <v>7</v>
      </c>
      <c r="K9" s="35">
        <v>11</v>
      </c>
      <c r="L9" s="35">
        <v>0.23100000000000001</v>
      </c>
      <c r="M9" s="35">
        <v>0.39300000000000002</v>
      </c>
      <c r="N9" s="35"/>
      <c r="O9" s="35">
        <v>7</v>
      </c>
      <c r="P9" s="35">
        <v>20</v>
      </c>
      <c r="Q9" s="35">
        <v>27.5</v>
      </c>
      <c r="R9" s="35"/>
      <c r="S9" s="35">
        <v>0.66100000000000003</v>
      </c>
      <c r="T9" s="35"/>
      <c r="U9" s="35" t="s">
        <v>157</v>
      </c>
      <c r="V9" s="35"/>
      <c r="W9" s="35" t="s">
        <v>171</v>
      </c>
    </row>
    <row r="10" spans="1:28">
      <c r="A10" s="35" t="s">
        <v>158</v>
      </c>
      <c r="B10" s="35" t="s">
        <v>175</v>
      </c>
      <c r="C10" s="35" t="s">
        <v>477</v>
      </c>
      <c r="D10" s="35" t="s">
        <v>479</v>
      </c>
      <c r="E10" s="35" t="s">
        <v>480</v>
      </c>
      <c r="F10" s="35">
        <v>15.59</v>
      </c>
      <c r="G10" s="35" t="s">
        <v>170</v>
      </c>
      <c r="H10" s="35" t="s">
        <v>163</v>
      </c>
      <c r="I10" s="35">
        <v>8.3000000000000007</v>
      </c>
      <c r="J10" s="35">
        <v>7</v>
      </c>
      <c r="K10" s="35">
        <v>13</v>
      </c>
      <c r="L10" s="35">
        <v>0.26100000000000001</v>
      </c>
      <c r="M10" s="35">
        <v>0.3821</v>
      </c>
      <c r="N10" s="35"/>
      <c r="O10" s="35">
        <v>7</v>
      </c>
      <c r="P10" s="35">
        <v>20</v>
      </c>
      <c r="Q10" s="35">
        <v>27.5</v>
      </c>
      <c r="R10" s="35"/>
      <c r="S10" s="35">
        <v>0.65200000000000002</v>
      </c>
      <c r="T10" s="35"/>
      <c r="U10" s="35" t="s">
        <v>157</v>
      </c>
      <c r="V10" s="35"/>
      <c r="W10" s="35" t="s">
        <v>171</v>
      </c>
    </row>
    <row r="11" spans="1:28">
      <c r="A11" s="35" t="s">
        <v>158</v>
      </c>
      <c r="B11" s="35" t="s">
        <v>179</v>
      </c>
      <c r="C11" s="35" t="s">
        <v>477</v>
      </c>
      <c r="D11" s="35" t="s">
        <v>176</v>
      </c>
      <c r="E11" s="35" t="s">
        <v>177</v>
      </c>
      <c r="F11" s="35">
        <v>9.8000000000000007</v>
      </c>
      <c r="G11" s="35" t="s">
        <v>162</v>
      </c>
      <c r="H11" s="35" t="s">
        <v>163</v>
      </c>
      <c r="I11" s="35">
        <v>11.3</v>
      </c>
      <c r="J11" s="35">
        <v>4.3</v>
      </c>
      <c r="K11" s="35">
        <v>10</v>
      </c>
      <c r="L11" s="35">
        <v>0.25</v>
      </c>
      <c r="M11" s="35">
        <v>0.35489999999999999</v>
      </c>
      <c r="N11" s="35">
        <v>0</v>
      </c>
      <c r="O11" s="35">
        <v>4.3</v>
      </c>
      <c r="P11" s="35">
        <v>17</v>
      </c>
      <c r="Q11" s="35">
        <v>20</v>
      </c>
      <c r="R11" s="35">
        <v>8</v>
      </c>
      <c r="S11" s="35">
        <v>0.65100000000000002</v>
      </c>
      <c r="T11" s="35"/>
      <c r="U11" s="35" t="s">
        <v>178</v>
      </c>
      <c r="V11" s="35"/>
      <c r="W11" s="35">
        <v>10</v>
      </c>
    </row>
    <row r="12" spans="1:28">
      <c r="A12" s="35" t="s">
        <v>158</v>
      </c>
      <c r="B12" s="35" t="s">
        <v>187</v>
      </c>
      <c r="C12" s="35" t="s">
        <v>477</v>
      </c>
      <c r="D12" s="35" t="s">
        <v>180</v>
      </c>
      <c r="E12" s="35" t="s">
        <v>181</v>
      </c>
      <c r="F12" s="35">
        <v>24.43</v>
      </c>
      <c r="G12" s="35" t="s">
        <v>182</v>
      </c>
      <c r="H12" s="35" t="s">
        <v>183</v>
      </c>
      <c r="I12" s="35">
        <v>12.5</v>
      </c>
      <c r="J12" s="35" t="s">
        <v>185</v>
      </c>
      <c r="K12" s="35" t="s">
        <v>481</v>
      </c>
      <c r="L12" s="35">
        <v>0.13200000000000001</v>
      </c>
      <c r="M12" s="35">
        <v>0.27139999999999997</v>
      </c>
      <c r="N12" s="35">
        <v>0</v>
      </c>
      <c r="O12" s="35" t="s">
        <v>185</v>
      </c>
      <c r="P12" s="35">
        <v>23</v>
      </c>
      <c r="Q12" s="35">
        <v>30</v>
      </c>
      <c r="R12" s="35" t="s">
        <v>481</v>
      </c>
      <c r="S12" s="35">
        <v>0.54200000000000004</v>
      </c>
      <c r="T12" s="35"/>
      <c r="U12" s="35" t="s">
        <v>186</v>
      </c>
      <c r="V12" s="35"/>
      <c r="W12" s="35">
        <v>300</v>
      </c>
    </row>
    <row r="13" spans="1:28">
      <c r="A13" s="35" t="s">
        <v>158</v>
      </c>
      <c r="B13" s="35" t="s">
        <v>190</v>
      </c>
      <c r="C13" s="35" t="s">
        <v>477</v>
      </c>
      <c r="D13" s="35" t="s">
        <v>188</v>
      </c>
      <c r="E13" s="35" t="s">
        <v>189</v>
      </c>
      <c r="F13" s="35">
        <v>25.34</v>
      </c>
      <c r="G13" s="35" t="s">
        <v>182</v>
      </c>
      <c r="H13" s="35" t="s">
        <v>183</v>
      </c>
      <c r="I13" s="35">
        <v>12.5</v>
      </c>
      <c r="J13" s="35" t="s">
        <v>185</v>
      </c>
      <c r="K13" s="35" t="s">
        <v>481</v>
      </c>
      <c r="L13" s="35">
        <v>0.161</v>
      </c>
      <c r="M13" s="35">
        <v>0.223</v>
      </c>
      <c r="N13" s="35">
        <v>0</v>
      </c>
      <c r="O13" s="35" t="s">
        <v>185</v>
      </c>
      <c r="P13" s="35">
        <v>23</v>
      </c>
      <c r="Q13" s="35">
        <v>30</v>
      </c>
      <c r="R13" s="35" t="s">
        <v>481</v>
      </c>
      <c r="S13" s="35">
        <v>0.56200000000000006</v>
      </c>
      <c r="T13" s="35"/>
      <c r="U13" s="35" t="s">
        <v>186</v>
      </c>
      <c r="V13" s="35"/>
      <c r="W13" s="35">
        <v>300</v>
      </c>
    </row>
    <row r="14" spans="1:28">
      <c r="A14" s="35" t="s">
        <v>158</v>
      </c>
      <c r="B14" s="35" t="s">
        <v>193</v>
      </c>
      <c r="C14" s="35" t="s">
        <v>477</v>
      </c>
      <c r="D14" s="35" t="s">
        <v>191</v>
      </c>
      <c r="E14" s="35" t="s">
        <v>192</v>
      </c>
      <c r="F14" s="35">
        <v>17.420000000000002</v>
      </c>
      <c r="G14" s="35" t="s">
        <v>182</v>
      </c>
      <c r="H14" s="35" t="s">
        <v>183</v>
      </c>
      <c r="I14" s="35">
        <v>4.8</v>
      </c>
      <c r="J14" s="35">
        <v>6</v>
      </c>
      <c r="K14" s="35">
        <v>16</v>
      </c>
      <c r="L14" s="35">
        <v>0.17</v>
      </c>
      <c r="M14" s="35">
        <v>0.2445</v>
      </c>
      <c r="N14" s="35"/>
      <c r="O14" s="35">
        <v>6</v>
      </c>
      <c r="P14" s="35">
        <v>18</v>
      </c>
      <c r="Q14" s="35">
        <v>22.5</v>
      </c>
      <c r="R14" s="35">
        <v>12</v>
      </c>
      <c r="S14" s="35">
        <v>0.55000000000000004</v>
      </c>
      <c r="T14" s="35"/>
      <c r="U14" s="35" t="s">
        <v>157</v>
      </c>
      <c r="V14" s="35"/>
      <c r="W14" s="35">
        <v>12</v>
      </c>
    </row>
    <row r="15" spans="1:28">
      <c r="A15" s="35" t="s">
        <v>158</v>
      </c>
      <c r="B15" s="35" t="s">
        <v>199</v>
      </c>
      <c r="C15" s="35" t="s">
        <v>477</v>
      </c>
      <c r="D15" s="35" t="s">
        <v>194</v>
      </c>
      <c r="E15" s="35" t="s">
        <v>195</v>
      </c>
      <c r="F15" s="35">
        <v>32.450000000000003</v>
      </c>
      <c r="G15" s="35" t="s">
        <v>482</v>
      </c>
      <c r="H15" s="35" t="s">
        <v>483</v>
      </c>
      <c r="I15" s="35">
        <v>3</v>
      </c>
      <c r="J15" s="35">
        <v>4</v>
      </c>
      <c r="K15" s="35">
        <v>31</v>
      </c>
      <c r="L15" s="35">
        <v>0.08</v>
      </c>
      <c r="M15" s="35">
        <v>0.14699999999999999</v>
      </c>
      <c r="N15" s="35"/>
      <c r="O15" s="35">
        <v>4</v>
      </c>
      <c r="P15" s="35">
        <v>19</v>
      </c>
      <c r="Q15" s="35">
        <v>32</v>
      </c>
      <c r="R15" s="35"/>
      <c r="S15" s="35">
        <v>0.15939999999999999</v>
      </c>
      <c r="T15" s="35"/>
      <c r="U15" s="35" t="s">
        <v>157</v>
      </c>
      <c r="V15" s="35"/>
      <c r="W15" s="35">
        <v>30</v>
      </c>
    </row>
    <row r="16" spans="1:28">
      <c r="A16" s="35" t="s">
        <v>198</v>
      </c>
      <c r="B16" s="35" t="s">
        <v>203</v>
      </c>
      <c r="C16" s="35" t="s">
        <v>477</v>
      </c>
      <c r="D16" s="35" t="s">
        <v>200</v>
      </c>
      <c r="E16" s="35" t="s">
        <v>201</v>
      </c>
      <c r="F16" s="35">
        <v>22.9</v>
      </c>
      <c r="G16" s="35" t="s">
        <v>44</v>
      </c>
      <c r="H16" s="35" t="s">
        <v>45</v>
      </c>
      <c r="I16" s="35">
        <v>19</v>
      </c>
      <c r="J16" s="35">
        <v>7.5</v>
      </c>
      <c r="K16" s="35">
        <v>17</v>
      </c>
      <c r="L16" s="35"/>
      <c r="M16" s="35">
        <v>0.19670000000000001</v>
      </c>
      <c r="N16" s="35">
        <v>0</v>
      </c>
      <c r="O16" s="35">
        <v>7.5</v>
      </c>
      <c r="P16" s="35">
        <v>20</v>
      </c>
      <c r="Q16" s="35" t="s">
        <v>202</v>
      </c>
      <c r="R16" s="35">
        <v>13</v>
      </c>
      <c r="S16" s="35">
        <v>0.28299999999999997</v>
      </c>
      <c r="T16" s="35"/>
      <c r="U16" s="35" t="s">
        <v>146</v>
      </c>
      <c r="V16" s="35"/>
      <c r="W16" s="35">
        <v>15000</v>
      </c>
    </row>
    <row r="17" spans="1:23">
      <c r="A17" s="35" t="s">
        <v>198</v>
      </c>
      <c r="B17" s="35" t="s">
        <v>206</v>
      </c>
      <c r="C17" s="35" t="s">
        <v>477</v>
      </c>
      <c r="D17" s="35" t="s">
        <v>204</v>
      </c>
      <c r="E17" s="35" t="s">
        <v>205</v>
      </c>
      <c r="F17" s="35">
        <v>22.29</v>
      </c>
      <c r="G17" s="35" t="s">
        <v>44</v>
      </c>
      <c r="H17" s="35" t="s">
        <v>45</v>
      </c>
      <c r="I17" s="35">
        <v>19</v>
      </c>
      <c r="J17" s="35">
        <v>7.5</v>
      </c>
      <c r="K17" s="35">
        <v>16</v>
      </c>
      <c r="L17" s="35"/>
      <c r="M17" s="35">
        <v>0.2029</v>
      </c>
      <c r="N17" s="35">
        <v>0</v>
      </c>
      <c r="O17" s="35">
        <v>7.5</v>
      </c>
      <c r="P17" s="35">
        <v>20</v>
      </c>
      <c r="Q17" s="35" t="s">
        <v>202</v>
      </c>
      <c r="R17" s="35">
        <v>12</v>
      </c>
      <c r="S17" s="35">
        <v>0.27400000000000002</v>
      </c>
      <c r="T17" s="35"/>
      <c r="U17" s="35" t="s">
        <v>146</v>
      </c>
      <c r="V17" s="35"/>
      <c r="W17" s="35">
        <v>15000</v>
      </c>
    </row>
    <row r="18" spans="1:23">
      <c r="A18" s="35" t="s">
        <v>198</v>
      </c>
      <c r="B18" s="35" t="s">
        <v>209</v>
      </c>
      <c r="C18" s="35" t="s">
        <v>477</v>
      </c>
      <c r="D18" s="35" t="s">
        <v>207</v>
      </c>
      <c r="E18" s="35" t="s">
        <v>208</v>
      </c>
      <c r="F18" s="35">
        <v>29.61</v>
      </c>
      <c r="G18" s="35" t="s">
        <v>44</v>
      </c>
      <c r="H18" s="35" t="s">
        <v>45</v>
      </c>
      <c r="I18" s="35">
        <v>11.3</v>
      </c>
      <c r="J18" s="35">
        <v>3</v>
      </c>
      <c r="K18" s="35">
        <v>11</v>
      </c>
      <c r="L18" s="35"/>
      <c r="M18" s="35">
        <v>0.2356</v>
      </c>
      <c r="N18" s="35">
        <v>0</v>
      </c>
      <c r="O18" s="35">
        <v>3</v>
      </c>
      <c r="P18" s="35">
        <v>20</v>
      </c>
      <c r="Q18" s="35" t="s">
        <v>222</v>
      </c>
      <c r="R18" s="35">
        <v>8.25</v>
      </c>
      <c r="S18" s="35">
        <v>0.20100000000000001</v>
      </c>
      <c r="T18" s="35"/>
      <c r="U18" s="35" t="s">
        <v>146</v>
      </c>
      <c r="V18" s="35"/>
      <c r="W18" s="35">
        <v>10000</v>
      </c>
    </row>
    <row r="19" spans="1:23">
      <c r="A19" s="35" t="s">
        <v>198</v>
      </c>
      <c r="B19" s="35" t="s">
        <v>212</v>
      </c>
      <c r="C19" s="35" t="s">
        <v>477</v>
      </c>
      <c r="D19" s="35" t="s">
        <v>210</v>
      </c>
      <c r="E19" s="35" t="s">
        <v>211</v>
      </c>
      <c r="F19" s="35">
        <v>29.61</v>
      </c>
      <c r="G19" s="35" t="s">
        <v>44</v>
      </c>
      <c r="H19" s="35" t="s">
        <v>45</v>
      </c>
      <c r="I19" s="35">
        <v>11.3</v>
      </c>
      <c r="J19" s="35">
        <v>3</v>
      </c>
      <c r="K19" s="35">
        <v>11</v>
      </c>
      <c r="L19" s="35"/>
      <c r="M19" s="35">
        <v>0.22539999999999999</v>
      </c>
      <c r="N19" s="35">
        <v>0</v>
      </c>
      <c r="O19" s="35">
        <v>3</v>
      </c>
      <c r="P19" s="35">
        <v>19</v>
      </c>
      <c r="Q19" s="35" t="s">
        <v>222</v>
      </c>
      <c r="R19" s="35">
        <v>8.25</v>
      </c>
      <c r="S19" s="35">
        <v>0.23300000000000001</v>
      </c>
      <c r="T19" s="35"/>
      <c r="U19" s="35" t="s">
        <v>146</v>
      </c>
      <c r="V19" s="35"/>
      <c r="W19" s="35">
        <v>10000</v>
      </c>
    </row>
    <row r="20" spans="1:23">
      <c r="A20" s="35" t="s">
        <v>198</v>
      </c>
      <c r="B20" s="35" t="s">
        <v>215</v>
      </c>
      <c r="C20" s="35" t="s">
        <v>477</v>
      </c>
      <c r="D20" s="35" t="s">
        <v>213</v>
      </c>
      <c r="E20" s="35" t="s">
        <v>214</v>
      </c>
      <c r="F20" s="35">
        <v>29.91</v>
      </c>
      <c r="G20" s="35" t="s">
        <v>44</v>
      </c>
      <c r="H20" s="35" t="s">
        <v>45</v>
      </c>
      <c r="I20" s="35">
        <v>15.5</v>
      </c>
      <c r="J20" s="35">
        <v>3</v>
      </c>
      <c r="K20" s="35">
        <v>20</v>
      </c>
      <c r="L20" s="35"/>
      <c r="M20" s="35">
        <v>0.1726</v>
      </c>
      <c r="N20" s="35">
        <v>0</v>
      </c>
      <c r="O20" s="35">
        <v>3</v>
      </c>
      <c r="P20" s="35">
        <v>20</v>
      </c>
      <c r="Q20" s="35" t="s">
        <v>202</v>
      </c>
      <c r="R20" s="35">
        <v>15</v>
      </c>
      <c r="S20" s="35">
        <v>0.26200000000000001</v>
      </c>
      <c r="T20" s="35"/>
      <c r="U20" s="35" t="s">
        <v>146</v>
      </c>
      <c r="V20" s="35"/>
      <c r="W20" s="35">
        <v>15000</v>
      </c>
    </row>
    <row r="21" spans="1:23">
      <c r="A21" s="35" t="s">
        <v>198</v>
      </c>
      <c r="B21" s="35" t="s">
        <v>218</v>
      </c>
      <c r="C21" s="35" t="s">
        <v>477</v>
      </c>
      <c r="D21" s="35" t="s">
        <v>216</v>
      </c>
      <c r="E21" s="35" t="s">
        <v>217</v>
      </c>
      <c r="F21" s="35">
        <v>29.9</v>
      </c>
      <c r="G21" s="35" t="s">
        <v>44</v>
      </c>
      <c r="H21" s="35" t="s">
        <v>45</v>
      </c>
      <c r="I21" s="35">
        <v>15.5</v>
      </c>
      <c r="J21" s="35">
        <v>3</v>
      </c>
      <c r="K21" s="35">
        <v>21</v>
      </c>
      <c r="L21" s="35"/>
      <c r="M21" s="35">
        <v>0.1479</v>
      </c>
      <c r="N21" s="35">
        <v>0</v>
      </c>
      <c r="O21" s="35">
        <v>3</v>
      </c>
      <c r="P21" s="35">
        <v>21</v>
      </c>
      <c r="Q21" s="35" t="s">
        <v>202</v>
      </c>
      <c r="R21" s="35">
        <v>16</v>
      </c>
      <c r="S21" s="35">
        <v>0.247</v>
      </c>
      <c r="T21" s="35"/>
      <c r="U21" s="35" t="s">
        <v>146</v>
      </c>
      <c r="V21" s="35"/>
      <c r="W21" s="35">
        <v>15000</v>
      </c>
    </row>
    <row r="22" spans="1:23">
      <c r="A22" s="35" t="s">
        <v>198</v>
      </c>
      <c r="B22" s="35" t="s">
        <v>223</v>
      </c>
      <c r="C22" s="35" t="s">
        <v>477</v>
      </c>
      <c r="D22" s="35" t="s">
        <v>219</v>
      </c>
      <c r="E22" s="35" t="s">
        <v>220</v>
      </c>
      <c r="F22" s="35">
        <v>29.91</v>
      </c>
      <c r="G22" s="35" t="s">
        <v>44</v>
      </c>
      <c r="H22" s="35" t="s">
        <v>45</v>
      </c>
      <c r="I22" s="35">
        <v>9</v>
      </c>
      <c r="J22" s="35" t="s">
        <v>221</v>
      </c>
      <c r="K22" s="35">
        <v>11</v>
      </c>
      <c r="L22" s="35"/>
      <c r="M22" s="35">
        <v>0.15429999999999999</v>
      </c>
      <c r="N22" s="35">
        <v>0</v>
      </c>
      <c r="O22" s="35" t="s">
        <v>221</v>
      </c>
      <c r="P22" s="35">
        <v>20</v>
      </c>
      <c r="Q22" s="35" t="s">
        <v>222</v>
      </c>
      <c r="R22" s="35">
        <v>8</v>
      </c>
      <c r="S22" s="35">
        <v>0.32600000000000001</v>
      </c>
      <c r="T22" s="35"/>
      <c r="U22" s="35" t="s">
        <v>146</v>
      </c>
      <c r="V22" s="35"/>
      <c r="W22" s="35">
        <v>10000</v>
      </c>
    </row>
    <row r="23" spans="1:23">
      <c r="A23" s="35" t="s">
        <v>198</v>
      </c>
      <c r="B23" s="35" t="s">
        <v>226</v>
      </c>
      <c r="C23" s="35" t="s">
        <v>477</v>
      </c>
      <c r="D23" s="35" t="s">
        <v>224</v>
      </c>
      <c r="E23" s="35" t="s">
        <v>225</v>
      </c>
      <c r="F23" s="35">
        <v>29.91</v>
      </c>
      <c r="G23" s="35" t="s">
        <v>44</v>
      </c>
      <c r="H23" s="35" t="s">
        <v>45</v>
      </c>
      <c r="I23" s="35">
        <v>9</v>
      </c>
      <c r="J23" s="35" t="s">
        <v>221</v>
      </c>
      <c r="K23" s="35">
        <v>14</v>
      </c>
      <c r="L23" s="35"/>
      <c r="M23" s="35">
        <v>0.19769999999999999</v>
      </c>
      <c r="N23" s="35">
        <v>0</v>
      </c>
      <c r="O23" s="35" t="s">
        <v>221</v>
      </c>
      <c r="P23" s="35">
        <v>19</v>
      </c>
      <c r="Q23" s="35" t="s">
        <v>202</v>
      </c>
      <c r="R23" s="35">
        <v>11</v>
      </c>
      <c r="S23" s="35">
        <v>0.27800000000000002</v>
      </c>
      <c r="T23" s="35"/>
      <c r="U23" s="35" t="s">
        <v>146</v>
      </c>
      <c r="V23" s="35"/>
      <c r="W23" s="35">
        <v>15000</v>
      </c>
    </row>
    <row r="24" spans="1:23">
      <c r="A24" s="35" t="s">
        <v>198</v>
      </c>
      <c r="B24" s="35" t="s">
        <v>230</v>
      </c>
      <c r="C24" s="35" t="s">
        <v>477</v>
      </c>
      <c r="D24" s="35" t="s">
        <v>227</v>
      </c>
      <c r="E24" s="35" t="s">
        <v>228</v>
      </c>
      <c r="F24" s="35">
        <v>26.56</v>
      </c>
      <c r="G24" s="35" t="s">
        <v>44</v>
      </c>
      <c r="H24" s="35" t="s">
        <v>45</v>
      </c>
      <c r="I24" s="35">
        <v>11.1</v>
      </c>
      <c r="J24" s="35">
        <v>12</v>
      </c>
      <c r="K24" s="35">
        <v>33</v>
      </c>
      <c r="L24" s="35"/>
      <c r="M24" s="35">
        <v>0.1255</v>
      </c>
      <c r="N24" s="35">
        <v>0</v>
      </c>
      <c r="O24" s="35">
        <v>12</v>
      </c>
      <c r="P24" s="35">
        <v>22</v>
      </c>
      <c r="Q24" s="35" t="s">
        <v>202</v>
      </c>
      <c r="R24" s="35">
        <v>24.75</v>
      </c>
      <c r="S24" s="35">
        <v>0.31290000000000001</v>
      </c>
      <c r="T24" s="35"/>
      <c r="U24" s="35" t="s">
        <v>146</v>
      </c>
      <c r="V24" s="35"/>
      <c r="W24" s="35">
        <v>15000</v>
      </c>
    </row>
    <row r="25" spans="1:23">
      <c r="A25" s="35" t="s">
        <v>198</v>
      </c>
      <c r="B25" s="35" t="s">
        <v>233</v>
      </c>
      <c r="C25" s="35" t="s">
        <v>477</v>
      </c>
      <c r="D25" s="35" t="s">
        <v>231</v>
      </c>
      <c r="E25" s="35" t="s">
        <v>232</v>
      </c>
      <c r="F25" s="35">
        <v>27.48</v>
      </c>
      <c r="G25" s="35" t="s">
        <v>44</v>
      </c>
      <c r="H25" s="35" t="s">
        <v>45</v>
      </c>
      <c r="I25" s="35">
        <v>11.1</v>
      </c>
      <c r="J25" s="35">
        <v>4.5</v>
      </c>
      <c r="K25" s="35">
        <v>33</v>
      </c>
      <c r="L25" s="35"/>
      <c r="M25" s="35">
        <v>0.17069999999999999</v>
      </c>
      <c r="N25" s="35">
        <v>0</v>
      </c>
      <c r="O25" s="35">
        <v>4.5</v>
      </c>
      <c r="P25" s="35">
        <v>21</v>
      </c>
      <c r="Q25" s="35" t="s">
        <v>202</v>
      </c>
      <c r="R25" s="35">
        <v>24.75</v>
      </c>
      <c r="S25" s="35">
        <v>0.29339999999999999</v>
      </c>
      <c r="T25" s="35"/>
      <c r="U25" s="35" t="s">
        <v>146</v>
      </c>
      <c r="V25" s="35"/>
      <c r="W25" s="35">
        <v>15000</v>
      </c>
    </row>
    <row r="26" spans="1:23">
      <c r="A26" s="35" t="s">
        <v>198</v>
      </c>
      <c r="B26" s="35" t="s">
        <v>236</v>
      </c>
      <c r="C26" s="35" t="s">
        <v>477</v>
      </c>
      <c r="D26" s="35" t="s">
        <v>234</v>
      </c>
      <c r="E26" s="35" t="s">
        <v>235</v>
      </c>
      <c r="F26" s="35">
        <v>21.07</v>
      </c>
      <c r="G26" s="35" t="s">
        <v>162</v>
      </c>
      <c r="H26" s="35" t="s">
        <v>163</v>
      </c>
      <c r="I26" s="35">
        <v>11.1</v>
      </c>
      <c r="J26" s="35" t="s">
        <v>221</v>
      </c>
      <c r="K26" s="35">
        <v>34</v>
      </c>
      <c r="L26" s="35">
        <v>0.25</v>
      </c>
      <c r="M26" s="35">
        <v>0.34260000000000002</v>
      </c>
      <c r="N26" s="35">
        <v>0</v>
      </c>
      <c r="O26" s="35" t="s">
        <v>221</v>
      </c>
      <c r="P26" s="35">
        <v>17</v>
      </c>
      <c r="Q26" s="35">
        <v>25</v>
      </c>
      <c r="R26" s="35">
        <v>26</v>
      </c>
      <c r="S26" s="35">
        <v>0.625</v>
      </c>
      <c r="T26" s="35"/>
      <c r="U26" s="35" t="s">
        <v>146</v>
      </c>
      <c r="V26" s="35"/>
      <c r="W26" s="35">
        <v>15000</v>
      </c>
    </row>
    <row r="27" spans="1:23">
      <c r="A27" s="35" t="s">
        <v>198</v>
      </c>
      <c r="B27" s="35" t="s">
        <v>239</v>
      </c>
      <c r="C27" s="35" t="s">
        <v>477</v>
      </c>
      <c r="D27" s="35" t="s">
        <v>237</v>
      </c>
      <c r="E27" s="35" t="s">
        <v>238</v>
      </c>
      <c r="F27" s="35">
        <v>21.07</v>
      </c>
      <c r="G27" s="35" t="s">
        <v>162</v>
      </c>
      <c r="H27" s="35" t="s">
        <v>163</v>
      </c>
      <c r="I27" s="35">
        <v>11.1</v>
      </c>
      <c r="J27" s="35" t="s">
        <v>221</v>
      </c>
      <c r="K27" s="35">
        <v>24</v>
      </c>
      <c r="L27" s="35">
        <v>0.24</v>
      </c>
      <c r="M27" s="35">
        <v>0.35709999999999997</v>
      </c>
      <c r="N27" s="35">
        <v>0</v>
      </c>
      <c r="O27" s="35" t="s">
        <v>221</v>
      </c>
      <c r="P27" s="35">
        <v>17</v>
      </c>
      <c r="Q27" s="35">
        <v>25</v>
      </c>
      <c r="R27" s="35">
        <v>18</v>
      </c>
      <c r="S27" s="35">
        <v>0.63900000000000001</v>
      </c>
      <c r="T27" s="35"/>
      <c r="U27" s="35" t="s">
        <v>146</v>
      </c>
      <c r="V27" s="35"/>
      <c r="W27" s="35">
        <v>15000</v>
      </c>
    </row>
    <row r="28" spans="1:23">
      <c r="A28" s="35" t="s">
        <v>198</v>
      </c>
      <c r="B28" s="35" t="s">
        <v>242</v>
      </c>
      <c r="C28" s="35" t="s">
        <v>477</v>
      </c>
      <c r="D28" s="35" t="s">
        <v>240</v>
      </c>
      <c r="E28" s="35" t="s">
        <v>241</v>
      </c>
      <c r="F28" s="35">
        <v>27.96</v>
      </c>
      <c r="G28" s="35" t="s">
        <v>44</v>
      </c>
      <c r="H28" s="35" t="s">
        <v>45</v>
      </c>
      <c r="I28" s="35">
        <v>13.3</v>
      </c>
      <c r="J28" s="35">
        <v>2.5</v>
      </c>
      <c r="K28" s="35">
        <v>23</v>
      </c>
      <c r="L28" s="35"/>
      <c r="M28" s="35">
        <v>0.15629999999999999</v>
      </c>
      <c r="N28" s="35">
        <v>0</v>
      </c>
      <c r="O28" s="35">
        <v>2.5</v>
      </c>
      <c r="P28" s="35">
        <v>0</v>
      </c>
      <c r="Q28" s="35" t="s">
        <v>202</v>
      </c>
      <c r="R28" s="35">
        <v>17</v>
      </c>
      <c r="S28" s="35">
        <v>0.29099999999999998</v>
      </c>
      <c r="T28" s="35"/>
      <c r="U28" s="35" t="s">
        <v>146</v>
      </c>
      <c r="V28" s="35"/>
      <c r="W28" s="35">
        <v>15000</v>
      </c>
    </row>
    <row r="29" spans="1:23">
      <c r="A29" s="35" t="s">
        <v>198</v>
      </c>
      <c r="B29" s="35" t="s">
        <v>245</v>
      </c>
      <c r="C29" s="35" t="s">
        <v>477</v>
      </c>
      <c r="D29" s="35" t="s">
        <v>243</v>
      </c>
      <c r="E29" s="35" t="s">
        <v>244</v>
      </c>
      <c r="F29" s="35">
        <v>27.66</v>
      </c>
      <c r="G29" s="35" t="s">
        <v>44</v>
      </c>
      <c r="H29" s="35" t="s">
        <v>45</v>
      </c>
      <c r="I29" s="35">
        <v>13.3</v>
      </c>
      <c r="J29" s="35">
        <v>2.5</v>
      </c>
      <c r="K29" s="35">
        <v>21</v>
      </c>
      <c r="L29" s="35"/>
      <c r="M29" s="35">
        <v>0.14810000000000001</v>
      </c>
      <c r="N29" s="35">
        <v>0</v>
      </c>
      <c r="O29" s="35">
        <v>2.5</v>
      </c>
      <c r="P29" s="35">
        <v>0</v>
      </c>
      <c r="Q29" s="35" t="s">
        <v>202</v>
      </c>
      <c r="R29" s="35">
        <v>16</v>
      </c>
      <c r="S29" s="35">
        <v>0.28599999999999998</v>
      </c>
      <c r="T29" s="35"/>
      <c r="U29" s="35" t="s">
        <v>146</v>
      </c>
      <c r="V29" s="35"/>
      <c r="W29" s="35">
        <v>15000</v>
      </c>
    </row>
    <row r="30" spans="1:23">
      <c r="A30" s="35" t="s">
        <v>198</v>
      </c>
      <c r="B30" s="35" t="s">
        <v>248</v>
      </c>
      <c r="C30" s="35" t="s">
        <v>477</v>
      </c>
      <c r="D30" s="35" t="s">
        <v>246</v>
      </c>
      <c r="E30" s="35" t="s">
        <v>247</v>
      </c>
      <c r="F30" s="35">
        <v>28.08</v>
      </c>
      <c r="G30" s="35" t="s">
        <v>182</v>
      </c>
      <c r="H30" s="35" t="s">
        <v>183</v>
      </c>
      <c r="I30" s="35">
        <v>11</v>
      </c>
      <c r="J30" s="35">
        <v>3</v>
      </c>
      <c r="K30" s="35">
        <v>100</v>
      </c>
      <c r="L30" s="35">
        <v>0.18</v>
      </c>
      <c r="M30" s="35">
        <v>0.2344</v>
      </c>
      <c r="N30" s="35">
        <v>0</v>
      </c>
      <c r="O30" s="35">
        <v>3</v>
      </c>
      <c r="P30" s="35">
        <v>19</v>
      </c>
      <c r="Q30" s="35">
        <v>27.5</v>
      </c>
      <c r="R30" s="35">
        <v>100</v>
      </c>
      <c r="S30" s="35">
        <v>0.56100000000000005</v>
      </c>
      <c r="T30" s="35"/>
      <c r="U30" s="35" t="s">
        <v>146</v>
      </c>
      <c r="V30" s="35"/>
      <c r="W30" s="35">
        <v>20000</v>
      </c>
    </row>
    <row r="31" spans="1:23">
      <c r="A31" s="35" t="s">
        <v>198</v>
      </c>
      <c r="B31" s="35" t="s">
        <v>251</v>
      </c>
      <c r="C31" s="35" t="s">
        <v>477</v>
      </c>
      <c r="D31" s="35" t="s">
        <v>249</v>
      </c>
      <c r="E31" s="35" t="s">
        <v>250</v>
      </c>
      <c r="F31" s="35">
        <v>27.17</v>
      </c>
      <c r="G31" s="35" t="s">
        <v>182</v>
      </c>
      <c r="H31" s="35" t="s">
        <v>183</v>
      </c>
      <c r="I31" s="35">
        <v>11</v>
      </c>
      <c r="J31" s="35">
        <v>2.37</v>
      </c>
      <c r="K31" s="35">
        <v>100</v>
      </c>
      <c r="L31" s="35">
        <v>0.19</v>
      </c>
      <c r="M31" s="35">
        <v>0.26500000000000001</v>
      </c>
      <c r="N31" s="35">
        <v>0</v>
      </c>
      <c r="O31" s="35">
        <v>2.37</v>
      </c>
      <c r="P31" s="35">
        <v>18</v>
      </c>
      <c r="Q31" s="35">
        <v>27.5</v>
      </c>
      <c r="R31" s="35">
        <v>100</v>
      </c>
      <c r="S31" s="35">
        <v>0.56599999999999995</v>
      </c>
      <c r="T31" s="35"/>
      <c r="U31" s="35" t="s">
        <v>146</v>
      </c>
      <c r="V31" s="35"/>
      <c r="W31" s="35">
        <v>20000</v>
      </c>
    </row>
    <row r="32" spans="1:23">
      <c r="A32" s="35" t="s">
        <v>198</v>
      </c>
      <c r="B32" s="35" t="s">
        <v>255</v>
      </c>
      <c r="C32" s="35" t="s">
        <v>477</v>
      </c>
      <c r="D32" s="35" t="s">
        <v>252</v>
      </c>
      <c r="E32" s="35" t="s">
        <v>253</v>
      </c>
      <c r="F32" s="35">
        <v>57.07</v>
      </c>
      <c r="G32" s="35" t="s">
        <v>44</v>
      </c>
      <c r="H32" s="35" t="s">
        <v>45</v>
      </c>
      <c r="I32" s="35">
        <v>10.199999999999999</v>
      </c>
      <c r="J32" s="35">
        <v>7</v>
      </c>
      <c r="K32" s="35">
        <v>59</v>
      </c>
      <c r="L32" s="35"/>
      <c r="M32" s="35">
        <v>0.23269999999999999</v>
      </c>
      <c r="N32" s="35">
        <v>0</v>
      </c>
      <c r="O32" s="35">
        <v>7</v>
      </c>
      <c r="P32" s="35">
        <v>19</v>
      </c>
      <c r="Q32" s="35" t="s">
        <v>229</v>
      </c>
      <c r="R32" s="35">
        <v>44.25</v>
      </c>
      <c r="S32" s="35">
        <v>0.35</v>
      </c>
      <c r="T32" s="35"/>
      <c r="U32" s="35" t="s">
        <v>254</v>
      </c>
      <c r="V32" s="35"/>
      <c r="W32" s="35">
        <v>20000</v>
      </c>
    </row>
    <row r="33" spans="1:23">
      <c r="A33" s="35" t="s">
        <v>198</v>
      </c>
      <c r="B33" s="35" t="s">
        <v>258</v>
      </c>
      <c r="C33" s="35" t="s">
        <v>477</v>
      </c>
      <c r="D33" s="35" t="s">
        <v>256</v>
      </c>
      <c r="E33" s="35" t="s">
        <v>257</v>
      </c>
      <c r="F33" s="35">
        <v>47.88</v>
      </c>
      <c r="G33" s="35" t="s">
        <v>44</v>
      </c>
      <c r="H33" s="35" t="s">
        <v>183</v>
      </c>
      <c r="I33" s="35">
        <v>10.199999999999999</v>
      </c>
      <c r="J33" s="35">
        <v>12</v>
      </c>
      <c r="K33" s="35">
        <v>55</v>
      </c>
      <c r="L33" s="35">
        <v>16</v>
      </c>
      <c r="M33" s="35">
        <v>0.26300000000000001</v>
      </c>
      <c r="N33" s="35">
        <v>0</v>
      </c>
      <c r="O33" s="35">
        <v>12</v>
      </c>
      <c r="P33" s="35">
        <v>18</v>
      </c>
      <c r="Q33" s="35">
        <v>27.5</v>
      </c>
      <c r="R33" s="35">
        <v>41.25</v>
      </c>
      <c r="S33" s="35">
        <v>0.57999999999999996</v>
      </c>
      <c r="T33" s="35"/>
      <c r="U33" s="35" t="s">
        <v>254</v>
      </c>
      <c r="V33" s="35"/>
      <c r="W33" s="35">
        <v>20000</v>
      </c>
    </row>
    <row r="34" spans="1:23">
      <c r="A34" s="35" t="s">
        <v>198</v>
      </c>
      <c r="B34" s="35" t="s">
        <v>261</v>
      </c>
      <c r="C34" s="35" t="s">
        <v>477</v>
      </c>
      <c r="D34" s="35" t="s">
        <v>259</v>
      </c>
      <c r="E34" s="35" t="s">
        <v>260</v>
      </c>
      <c r="F34" s="35">
        <v>29.3</v>
      </c>
      <c r="G34" s="35" t="s">
        <v>144</v>
      </c>
      <c r="H34" s="35" t="s">
        <v>145</v>
      </c>
      <c r="I34" s="35">
        <v>12</v>
      </c>
      <c r="J34" s="35">
        <v>2</v>
      </c>
      <c r="K34" s="35">
        <v>10</v>
      </c>
      <c r="L34" s="35">
        <v>33</v>
      </c>
      <c r="M34" s="35">
        <v>0.3785</v>
      </c>
      <c r="N34" s="35">
        <v>0</v>
      </c>
      <c r="O34" s="35">
        <v>2</v>
      </c>
      <c r="P34" s="35">
        <v>17</v>
      </c>
      <c r="Q34" s="35">
        <v>19.5</v>
      </c>
      <c r="R34" s="35">
        <v>7.5</v>
      </c>
      <c r="S34" s="35">
        <v>0.85</v>
      </c>
      <c r="T34" s="35"/>
      <c r="U34" s="35" t="s">
        <v>146</v>
      </c>
      <c r="V34" s="35"/>
      <c r="W34" s="35">
        <v>13000</v>
      </c>
    </row>
    <row r="35" spans="1:23">
      <c r="A35" s="35" t="s">
        <v>198</v>
      </c>
      <c r="B35" s="35" t="s">
        <v>264</v>
      </c>
      <c r="C35" s="35" t="s">
        <v>477</v>
      </c>
      <c r="D35" s="35" t="s">
        <v>262</v>
      </c>
      <c r="E35" s="35" t="s">
        <v>263</v>
      </c>
      <c r="F35" s="35">
        <v>29.3</v>
      </c>
      <c r="G35" s="35" t="s">
        <v>144</v>
      </c>
      <c r="H35" s="35" t="s">
        <v>145</v>
      </c>
      <c r="I35" s="35">
        <v>12</v>
      </c>
      <c r="J35" s="35">
        <v>2</v>
      </c>
      <c r="K35" s="35">
        <v>10</v>
      </c>
      <c r="L35" s="35">
        <v>32</v>
      </c>
      <c r="M35" s="35">
        <v>0.45269999999999999</v>
      </c>
      <c r="N35" s="35">
        <v>0</v>
      </c>
      <c r="O35" s="35">
        <v>2</v>
      </c>
      <c r="P35" s="35">
        <v>16</v>
      </c>
      <c r="Q35" s="35">
        <v>19.5</v>
      </c>
      <c r="R35" s="35">
        <v>7.5</v>
      </c>
      <c r="S35" s="35">
        <v>0.87</v>
      </c>
      <c r="T35" s="35"/>
      <c r="U35" s="35" t="s">
        <v>146</v>
      </c>
      <c r="V35" s="35"/>
      <c r="W35" s="35">
        <v>13000</v>
      </c>
    </row>
    <row r="36" spans="1:23">
      <c r="A36" s="35" t="s">
        <v>198</v>
      </c>
      <c r="B36" s="35" t="s">
        <v>267</v>
      </c>
      <c r="C36" s="35" t="s">
        <v>477</v>
      </c>
      <c r="D36" s="35" t="s">
        <v>265</v>
      </c>
      <c r="E36" s="35" t="s">
        <v>266</v>
      </c>
      <c r="F36" s="35">
        <v>30.52</v>
      </c>
      <c r="G36" s="35" t="s">
        <v>44</v>
      </c>
      <c r="H36" s="35" t="s">
        <v>45</v>
      </c>
      <c r="I36" s="35">
        <v>11.1</v>
      </c>
      <c r="J36" s="35">
        <v>4.5</v>
      </c>
      <c r="K36" s="35">
        <v>39</v>
      </c>
      <c r="L36" s="35"/>
      <c r="M36" s="35">
        <v>0.161</v>
      </c>
      <c r="N36" s="35">
        <v>0</v>
      </c>
      <c r="O36" s="35">
        <v>4.5</v>
      </c>
      <c r="P36" s="35">
        <v>21</v>
      </c>
      <c r="Q36" s="35" t="s">
        <v>229</v>
      </c>
      <c r="R36" s="35">
        <v>29</v>
      </c>
      <c r="S36" s="35">
        <v>0.28399999999999997</v>
      </c>
      <c r="T36" s="35"/>
      <c r="U36" s="35" t="s">
        <v>146</v>
      </c>
      <c r="V36" s="35"/>
      <c r="W36" s="35">
        <v>20000</v>
      </c>
    </row>
    <row r="37" spans="1:23">
      <c r="A37" s="35" t="s">
        <v>198</v>
      </c>
      <c r="B37" s="35" t="s">
        <v>271</v>
      </c>
      <c r="C37" s="35" t="s">
        <v>477</v>
      </c>
      <c r="D37" s="35" t="s">
        <v>268</v>
      </c>
      <c r="E37" s="35" t="s">
        <v>269</v>
      </c>
      <c r="F37" s="35">
        <v>31.13</v>
      </c>
      <c r="G37" s="35" t="s">
        <v>44</v>
      </c>
      <c r="H37" s="35" t="s">
        <v>45</v>
      </c>
      <c r="I37" s="35">
        <v>11.1</v>
      </c>
      <c r="J37" s="35">
        <v>4.5</v>
      </c>
      <c r="K37" s="35">
        <v>22</v>
      </c>
      <c r="L37" s="35"/>
      <c r="M37" s="35">
        <v>0.1704</v>
      </c>
      <c r="N37" s="35">
        <v>0</v>
      </c>
      <c r="O37" s="35">
        <v>4.5</v>
      </c>
      <c r="P37" s="35">
        <v>0</v>
      </c>
      <c r="Q37" s="35" t="s">
        <v>202</v>
      </c>
      <c r="R37" s="35">
        <v>17</v>
      </c>
      <c r="S37" s="35">
        <v>0.24199999999999999</v>
      </c>
      <c r="T37" s="35"/>
      <c r="U37" s="35" t="s">
        <v>146</v>
      </c>
      <c r="V37" s="35"/>
      <c r="W37" s="35">
        <v>15000</v>
      </c>
    </row>
    <row r="38" spans="1:23">
      <c r="A38" s="35" t="s">
        <v>270</v>
      </c>
      <c r="B38" s="35" t="s">
        <v>275</v>
      </c>
      <c r="C38" s="35" t="s">
        <v>477</v>
      </c>
      <c r="D38" s="35" t="s">
        <v>272</v>
      </c>
      <c r="E38" s="35" t="s">
        <v>273</v>
      </c>
      <c r="F38" s="35">
        <v>20.8</v>
      </c>
      <c r="G38" s="35" t="s">
        <v>182</v>
      </c>
      <c r="H38" s="35" t="s">
        <v>183</v>
      </c>
      <c r="I38" s="35">
        <v>26.5</v>
      </c>
      <c r="J38" s="35">
        <v>2</v>
      </c>
      <c r="K38" s="35">
        <v>15</v>
      </c>
      <c r="L38" s="35">
        <v>0.15</v>
      </c>
      <c r="M38" s="35">
        <v>0.26469999999999999</v>
      </c>
      <c r="N38" s="35"/>
      <c r="O38" s="35">
        <v>2</v>
      </c>
      <c r="P38" s="35">
        <v>20</v>
      </c>
      <c r="Q38" s="35">
        <v>27.5</v>
      </c>
      <c r="R38" s="35"/>
      <c r="S38" s="35">
        <v>0.56000000000000005</v>
      </c>
      <c r="T38" s="35"/>
      <c r="U38" s="35" t="s">
        <v>274</v>
      </c>
      <c r="V38" s="35"/>
      <c r="W38" s="35" t="s">
        <v>171</v>
      </c>
    </row>
    <row r="39" spans="1:23">
      <c r="A39" s="35" t="s">
        <v>270</v>
      </c>
      <c r="B39" s="35" t="s">
        <v>278</v>
      </c>
      <c r="C39" s="35" t="s">
        <v>477</v>
      </c>
      <c r="D39" s="35" t="s">
        <v>276</v>
      </c>
      <c r="E39" s="35" t="s">
        <v>277</v>
      </c>
      <c r="F39" s="35">
        <v>21.7</v>
      </c>
      <c r="G39" s="35" t="s">
        <v>182</v>
      </c>
      <c r="H39" s="35" t="s">
        <v>183</v>
      </c>
      <c r="I39" s="35">
        <v>26.5</v>
      </c>
      <c r="J39" s="35">
        <v>2</v>
      </c>
      <c r="K39" s="35">
        <v>18</v>
      </c>
      <c r="L39" s="35">
        <v>0.2</v>
      </c>
      <c r="M39" s="35">
        <v>0.26979999999999998</v>
      </c>
      <c r="N39" s="35"/>
      <c r="O39" s="35">
        <v>2</v>
      </c>
      <c r="P39" s="35">
        <v>21</v>
      </c>
      <c r="Q39" s="35">
        <v>27.5</v>
      </c>
      <c r="R39" s="35"/>
      <c r="S39" s="35">
        <v>0.54</v>
      </c>
      <c r="T39" s="35"/>
      <c r="U39" s="35" t="s">
        <v>274</v>
      </c>
      <c r="V39" s="35"/>
      <c r="W39" s="35" t="s">
        <v>484</v>
      </c>
    </row>
    <row r="40" spans="1:23">
      <c r="A40" s="35" t="s">
        <v>270</v>
      </c>
      <c r="B40" s="35" t="s">
        <v>281</v>
      </c>
      <c r="C40" s="35" t="s">
        <v>477</v>
      </c>
      <c r="D40" s="35" t="s">
        <v>279</v>
      </c>
      <c r="E40" s="35" t="s">
        <v>280</v>
      </c>
      <c r="F40" s="35">
        <v>18.899999999999999</v>
      </c>
      <c r="G40" s="35" t="s">
        <v>182</v>
      </c>
      <c r="H40" s="35" t="s">
        <v>183</v>
      </c>
      <c r="I40" s="35">
        <v>27</v>
      </c>
      <c r="J40" s="35">
        <v>1.05</v>
      </c>
      <c r="K40" s="35">
        <v>17</v>
      </c>
      <c r="L40" s="35">
        <v>0.16450000000000001</v>
      </c>
      <c r="M40" s="35">
        <v>0.29520000000000002</v>
      </c>
      <c r="N40" s="35"/>
      <c r="O40" s="35">
        <v>1.05</v>
      </c>
      <c r="P40" s="35">
        <v>21</v>
      </c>
      <c r="Q40" s="35">
        <v>27.5</v>
      </c>
      <c r="R40" s="35"/>
      <c r="S40" s="35">
        <v>0.5161</v>
      </c>
      <c r="T40" s="35"/>
      <c r="U40" s="35"/>
      <c r="V40" s="35"/>
      <c r="W40" s="35" t="s">
        <v>484</v>
      </c>
    </row>
    <row r="41" spans="1:23">
      <c r="A41" s="35" t="s">
        <v>270</v>
      </c>
      <c r="B41" s="35" t="s">
        <v>284</v>
      </c>
      <c r="C41" s="35" t="s">
        <v>477</v>
      </c>
      <c r="D41" s="35" t="s">
        <v>282</v>
      </c>
      <c r="E41" s="35" t="s">
        <v>283</v>
      </c>
      <c r="F41" s="35">
        <v>18.3</v>
      </c>
      <c r="G41" s="35" t="s">
        <v>182</v>
      </c>
      <c r="H41" s="35" t="s">
        <v>183</v>
      </c>
      <c r="I41" s="35">
        <v>27</v>
      </c>
      <c r="J41" s="35">
        <v>1</v>
      </c>
      <c r="K41" s="35">
        <v>19</v>
      </c>
      <c r="L41" s="35">
        <v>0.1376</v>
      </c>
      <c r="M41" s="35">
        <v>0.2641</v>
      </c>
      <c r="N41" s="35"/>
      <c r="O41" s="35">
        <v>1</v>
      </c>
      <c r="P41" s="35">
        <v>21</v>
      </c>
      <c r="Q41" s="35">
        <v>27.5</v>
      </c>
      <c r="R41" s="35"/>
      <c r="S41" s="35">
        <v>0.57620000000000005</v>
      </c>
      <c r="T41" s="35"/>
      <c r="U41" s="35"/>
      <c r="V41" s="35"/>
      <c r="W41" s="35" t="s">
        <v>484</v>
      </c>
    </row>
    <row r="42" spans="1:23">
      <c r="A42" s="35" t="s">
        <v>270</v>
      </c>
      <c r="B42" s="35" t="s">
        <v>287</v>
      </c>
      <c r="C42" s="35" t="s">
        <v>477</v>
      </c>
      <c r="D42" s="35" t="s">
        <v>285</v>
      </c>
      <c r="E42" s="35" t="s">
        <v>286</v>
      </c>
      <c r="F42" s="35">
        <v>20.2</v>
      </c>
      <c r="G42" s="35" t="s">
        <v>182</v>
      </c>
      <c r="H42" s="35" t="s">
        <v>183</v>
      </c>
      <c r="I42" s="35">
        <v>28.5</v>
      </c>
      <c r="J42" s="35">
        <v>1</v>
      </c>
      <c r="K42" s="35">
        <v>12</v>
      </c>
      <c r="L42" s="35">
        <v>0.16300000000000001</v>
      </c>
      <c r="M42" s="35">
        <v>0.23799999999999999</v>
      </c>
      <c r="N42" s="35"/>
      <c r="O42" s="35">
        <v>1</v>
      </c>
      <c r="P42" s="35">
        <v>20</v>
      </c>
      <c r="Q42" s="35">
        <v>27.5</v>
      </c>
      <c r="R42" s="35"/>
      <c r="S42" s="35">
        <v>0.57199999999999995</v>
      </c>
      <c r="T42" s="35"/>
      <c r="U42" s="35"/>
      <c r="V42" s="35"/>
      <c r="W42" s="35" t="s">
        <v>171</v>
      </c>
    </row>
    <row r="43" spans="1:23">
      <c r="A43" s="35" t="s">
        <v>270</v>
      </c>
      <c r="B43" s="35" t="s">
        <v>290</v>
      </c>
      <c r="C43" s="35" t="s">
        <v>477</v>
      </c>
      <c r="D43" s="35" t="s">
        <v>288</v>
      </c>
      <c r="E43" s="35" t="s">
        <v>289</v>
      </c>
      <c r="F43" s="35">
        <v>20.2</v>
      </c>
      <c r="G43" s="35" t="s">
        <v>182</v>
      </c>
      <c r="H43" s="35" t="s">
        <v>183</v>
      </c>
      <c r="I43" s="35">
        <v>28.5</v>
      </c>
      <c r="J43" s="35">
        <v>1</v>
      </c>
      <c r="K43" s="35">
        <v>19</v>
      </c>
      <c r="L43" s="35">
        <v>0.161</v>
      </c>
      <c r="M43" s="35">
        <v>0.27260000000000001</v>
      </c>
      <c r="N43" s="35"/>
      <c r="O43" s="35">
        <v>1</v>
      </c>
      <c r="P43" s="35">
        <v>21</v>
      </c>
      <c r="Q43" s="35">
        <v>27.5</v>
      </c>
      <c r="R43" s="35"/>
      <c r="S43" s="35">
        <v>0.57599999999999996</v>
      </c>
      <c r="T43" s="35"/>
      <c r="U43" s="35"/>
      <c r="V43" s="35"/>
      <c r="W43" s="35" t="s">
        <v>484</v>
      </c>
    </row>
    <row r="44" spans="1:23">
      <c r="A44" s="35" t="s">
        <v>270</v>
      </c>
      <c r="B44" s="35" t="s">
        <v>293</v>
      </c>
      <c r="C44" s="35" t="s">
        <v>477</v>
      </c>
      <c r="D44" s="35" t="s">
        <v>291</v>
      </c>
      <c r="E44" s="35" t="s">
        <v>292</v>
      </c>
      <c r="F44" s="35">
        <v>252.9</v>
      </c>
      <c r="G44" s="35" t="s">
        <v>182</v>
      </c>
      <c r="H44" s="35" t="s">
        <v>183</v>
      </c>
      <c r="I44" s="35">
        <v>26.1</v>
      </c>
      <c r="J44" s="35">
        <v>6</v>
      </c>
      <c r="K44" s="35">
        <v>10</v>
      </c>
      <c r="L44" s="35">
        <v>0.1545</v>
      </c>
      <c r="M44" s="35">
        <v>0.28139999999999998</v>
      </c>
      <c r="N44" s="35"/>
      <c r="O44" s="35">
        <v>6</v>
      </c>
      <c r="P44" s="35">
        <v>20</v>
      </c>
      <c r="Q44" s="35">
        <v>27.5</v>
      </c>
      <c r="R44" s="35"/>
      <c r="S44" s="35">
        <v>0.54179999999999995</v>
      </c>
      <c r="T44" s="35"/>
      <c r="U44" s="35"/>
      <c r="V44" s="35"/>
      <c r="W44" s="35" t="s">
        <v>171</v>
      </c>
    </row>
    <row r="45" spans="1:23">
      <c r="A45" s="35" t="s">
        <v>270</v>
      </c>
      <c r="B45" s="35" t="s">
        <v>296</v>
      </c>
      <c r="C45" s="35" t="s">
        <v>477</v>
      </c>
      <c r="D45" s="35" t="s">
        <v>294</v>
      </c>
      <c r="E45" s="35" t="s">
        <v>295</v>
      </c>
      <c r="F45" s="35">
        <v>252.9</v>
      </c>
      <c r="G45" s="35" t="s">
        <v>182</v>
      </c>
      <c r="H45" s="35" t="s">
        <v>183</v>
      </c>
      <c r="I45" s="35">
        <v>26.1</v>
      </c>
      <c r="J45" s="35">
        <v>6</v>
      </c>
      <c r="K45" s="35">
        <v>13</v>
      </c>
      <c r="L45" s="35">
        <v>0.1575</v>
      </c>
      <c r="M45" s="35">
        <v>0.28120000000000001</v>
      </c>
      <c r="N45" s="35"/>
      <c r="O45" s="35">
        <v>6</v>
      </c>
      <c r="P45" s="35">
        <v>20</v>
      </c>
      <c r="Q45" s="35">
        <v>27.5</v>
      </c>
      <c r="R45" s="35"/>
      <c r="S45" s="35">
        <v>0.57310000000000005</v>
      </c>
      <c r="T45" s="35"/>
      <c r="U45" s="35"/>
      <c r="V45" s="35"/>
      <c r="W45" s="35" t="s">
        <v>171</v>
      </c>
    </row>
    <row r="46" spans="1:23">
      <c r="A46" s="35" t="s">
        <v>270</v>
      </c>
      <c r="B46" s="35" t="s">
        <v>300</v>
      </c>
      <c r="C46" s="35" t="s">
        <v>477</v>
      </c>
      <c r="D46" s="35" t="s">
        <v>297</v>
      </c>
      <c r="E46" s="35" t="s">
        <v>298</v>
      </c>
      <c r="F46" s="35">
        <v>19.55</v>
      </c>
      <c r="G46" s="35" t="s">
        <v>162</v>
      </c>
      <c r="H46" s="35" t="s">
        <v>163</v>
      </c>
      <c r="I46" s="35">
        <v>27.3</v>
      </c>
      <c r="J46" s="35" t="s">
        <v>185</v>
      </c>
      <c r="K46" s="35">
        <v>25</v>
      </c>
      <c r="L46" s="35">
        <v>0.22009999999999999</v>
      </c>
      <c r="M46" s="35">
        <v>0.3483</v>
      </c>
      <c r="N46" s="35">
        <v>0</v>
      </c>
      <c r="O46" s="35" t="s">
        <v>185</v>
      </c>
      <c r="P46" s="35">
        <v>17</v>
      </c>
      <c r="Q46" s="35">
        <v>25</v>
      </c>
      <c r="R46" s="35">
        <v>18.75</v>
      </c>
      <c r="S46" s="35">
        <v>0.62170000000000003</v>
      </c>
      <c r="T46" s="35"/>
      <c r="U46" s="35" t="s">
        <v>299</v>
      </c>
      <c r="V46" s="35"/>
      <c r="W46" s="35">
        <v>15</v>
      </c>
    </row>
    <row r="47" spans="1:23">
      <c r="A47" s="35" t="s">
        <v>270</v>
      </c>
      <c r="B47" s="35" t="s">
        <v>304</v>
      </c>
      <c r="C47" s="35" t="s">
        <v>477</v>
      </c>
      <c r="D47" s="35" t="s">
        <v>301</v>
      </c>
      <c r="E47" s="35" t="s">
        <v>302</v>
      </c>
      <c r="F47" s="35">
        <v>18.940000000000001</v>
      </c>
      <c r="G47" s="35" t="s">
        <v>162</v>
      </c>
      <c r="H47" s="35" t="s">
        <v>163</v>
      </c>
      <c r="I47" s="35">
        <v>27.3</v>
      </c>
      <c r="J47" s="35" t="s">
        <v>185</v>
      </c>
      <c r="K47" s="35">
        <v>24</v>
      </c>
      <c r="L47" s="35">
        <v>0.22</v>
      </c>
      <c r="M47" s="35">
        <v>0.31929999999999997</v>
      </c>
      <c r="N47" s="35">
        <v>0</v>
      </c>
      <c r="O47" s="35" t="s">
        <v>185</v>
      </c>
      <c r="P47" s="35">
        <v>17</v>
      </c>
      <c r="Q47" s="35">
        <v>25</v>
      </c>
      <c r="R47" s="35">
        <v>18</v>
      </c>
      <c r="S47" s="35">
        <v>0.6804</v>
      </c>
      <c r="T47" s="35"/>
      <c r="U47" s="35" t="s">
        <v>299</v>
      </c>
      <c r="V47" s="35"/>
      <c r="W47" s="35">
        <v>15</v>
      </c>
    </row>
    <row r="48" spans="1:23">
      <c r="A48" s="35" t="s">
        <v>303</v>
      </c>
      <c r="B48" s="35" t="s">
        <v>307</v>
      </c>
      <c r="C48" s="35" t="s">
        <v>477</v>
      </c>
      <c r="D48" s="35" t="s">
        <v>305</v>
      </c>
      <c r="E48" s="35" t="s">
        <v>306</v>
      </c>
      <c r="F48" s="35">
        <v>17.11</v>
      </c>
      <c r="G48" s="35" t="s">
        <v>44</v>
      </c>
      <c r="H48" s="35" t="s">
        <v>45</v>
      </c>
      <c r="I48" s="35">
        <v>15.1</v>
      </c>
      <c r="J48" s="35">
        <v>6</v>
      </c>
      <c r="K48" s="35">
        <v>31</v>
      </c>
      <c r="L48" s="35">
        <v>0</v>
      </c>
      <c r="M48" s="35">
        <v>0.20960000000000001</v>
      </c>
      <c r="N48" s="35">
        <v>0.24</v>
      </c>
      <c r="O48" s="35">
        <v>6</v>
      </c>
      <c r="P48" s="35">
        <v>18.600000000000001</v>
      </c>
      <c r="Q48" s="35">
        <v>32</v>
      </c>
      <c r="R48" s="35">
        <v>23</v>
      </c>
      <c r="S48" s="35">
        <v>0.2</v>
      </c>
      <c r="T48" s="35"/>
      <c r="U48" s="35" t="s">
        <v>139</v>
      </c>
      <c r="V48" s="35"/>
      <c r="W48" s="35">
        <v>15000</v>
      </c>
    </row>
    <row r="49" spans="1:23">
      <c r="A49" s="35" t="s">
        <v>303</v>
      </c>
      <c r="B49" s="35" t="s">
        <v>310</v>
      </c>
      <c r="C49" s="35" t="s">
        <v>477</v>
      </c>
      <c r="D49" s="35" t="s">
        <v>308</v>
      </c>
      <c r="E49" s="35" t="s">
        <v>309</v>
      </c>
      <c r="F49" s="35">
        <v>20.46</v>
      </c>
      <c r="G49" s="35" t="s">
        <v>44</v>
      </c>
      <c r="H49" s="35" t="s">
        <v>45</v>
      </c>
      <c r="I49" s="35">
        <v>18.2</v>
      </c>
      <c r="J49" s="35">
        <v>2</v>
      </c>
      <c r="K49" s="35">
        <v>9</v>
      </c>
      <c r="L49" s="35"/>
      <c r="M49" s="35">
        <v>0.2382</v>
      </c>
      <c r="N49" s="35">
        <v>0</v>
      </c>
      <c r="O49" s="35">
        <v>2</v>
      </c>
      <c r="P49" s="35">
        <v>19</v>
      </c>
      <c r="Q49" s="35" t="s">
        <v>222</v>
      </c>
      <c r="R49" s="35">
        <v>6.75</v>
      </c>
      <c r="S49" s="35">
        <v>0.24199999999999999</v>
      </c>
      <c r="T49" s="35"/>
      <c r="U49" s="35" t="s">
        <v>146</v>
      </c>
      <c r="V49" s="35"/>
      <c r="W49" s="35">
        <v>10000</v>
      </c>
    </row>
    <row r="50" spans="1:23">
      <c r="A50" s="35" t="s">
        <v>303</v>
      </c>
      <c r="B50" s="35" t="s">
        <v>313</v>
      </c>
      <c r="C50" s="35" t="s">
        <v>477</v>
      </c>
      <c r="D50" s="35" t="s">
        <v>311</v>
      </c>
      <c r="E50" s="35" t="s">
        <v>312</v>
      </c>
      <c r="F50" s="35">
        <v>20.46</v>
      </c>
      <c r="G50" s="35" t="s">
        <v>44</v>
      </c>
      <c r="H50" s="35" t="s">
        <v>45</v>
      </c>
      <c r="I50" s="35">
        <v>18.2</v>
      </c>
      <c r="J50" s="35">
        <v>2</v>
      </c>
      <c r="K50" s="35">
        <v>14</v>
      </c>
      <c r="L50" s="35"/>
      <c r="M50" s="35">
        <v>0.24079999999999999</v>
      </c>
      <c r="N50" s="35">
        <v>0</v>
      </c>
      <c r="O50" s="35">
        <v>2</v>
      </c>
      <c r="P50" s="35">
        <v>19</v>
      </c>
      <c r="Q50" s="35" t="s">
        <v>222</v>
      </c>
      <c r="R50" s="35">
        <v>10.5</v>
      </c>
      <c r="S50" s="35">
        <v>0.214</v>
      </c>
      <c r="T50" s="35"/>
      <c r="U50" s="35" t="s">
        <v>146</v>
      </c>
      <c r="V50" s="35"/>
      <c r="W50" s="35">
        <v>10000</v>
      </c>
    </row>
    <row r="51" spans="1:23">
      <c r="A51" s="35" t="s">
        <v>303</v>
      </c>
      <c r="B51" s="35" t="s">
        <v>317</v>
      </c>
      <c r="C51" s="35" t="s">
        <v>477</v>
      </c>
      <c r="D51" s="35" t="s">
        <v>314</v>
      </c>
      <c r="E51" s="35" t="s">
        <v>315</v>
      </c>
      <c r="F51" s="35">
        <v>20.16</v>
      </c>
      <c r="G51" s="35" t="s">
        <v>44</v>
      </c>
      <c r="H51" s="35" t="s">
        <v>45</v>
      </c>
      <c r="I51" s="35">
        <v>15.2</v>
      </c>
      <c r="J51" s="35">
        <v>3</v>
      </c>
      <c r="K51" s="35">
        <v>25</v>
      </c>
      <c r="L51" s="35"/>
      <c r="M51" s="35">
        <v>0.16850000000000001</v>
      </c>
      <c r="N51" s="35">
        <v>0.24</v>
      </c>
      <c r="O51" s="35">
        <v>3</v>
      </c>
      <c r="P51" s="35">
        <v>20.399999999999999</v>
      </c>
      <c r="Q51" s="35">
        <v>32</v>
      </c>
      <c r="R51" s="35">
        <v>18.75</v>
      </c>
      <c r="S51" s="35">
        <v>0.3327</v>
      </c>
      <c r="T51" s="35"/>
      <c r="U51" s="35" t="s">
        <v>316</v>
      </c>
      <c r="V51" s="35"/>
      <c r="W51" s="35">
        <v>15000</v>
      </c>
    </row>
    <row r="52" spans="1:23">
      <c r="A52" s="35" t="s">
        <v>303</v>
      </c>
      <c r="B52" s="35" t="s">
        <v>321</v>
      </c>
      <c r="C52" s="35" t="s">
        <v>477</v>
      </c>
      <c r="D52" s="35" t="s">
        <v>318</v>
      </c>
      <c r="E52" s="35" t="s">
        <v>319</v>
      </c>
      <c r="F52" s="35">
        <v>24.35</v>
      </c>
      <c r="G52" s="35" t="s">
        <v>162</v>
      </c>
      <c r="H52" s="35" t="s">
        <v>163</v>
      </c>
      <c r="I52" s="35">
        <v>16</v>
      </c>
      <c r="J52" s="35">
        <v>3</v>
      </c>
      <c r="K52" s="35">
        <v>8</v>
      </c>
      <c r="L52" s="35">
        <v>0.24099999999999999</v>
      </c>
      <c r="M52" s="35">
        <v>0.35709999999999997</v>
      </c>
      <c r="N52" s="35"/>
      <c r="O52" s="35">
        <v>3</v>
      </c>
      <c r="P52" s="35" t="s">
        <v>485</v>
      </c>
      <c r="Q52" s="35">
        <v>25</v>
      </c>
      <c r="R52" s="35"/>
      <c r="S52" s="35">
        <v>0.65800000000000003</v>
      </c>
      <c r="T52" s="35"/>
      <c r="U52" s="35" t="s">
        <v>146</v>
      </c>
      <c r="V52" s="35"/>
      <c r="W52" s="35" t="s">
        <v>486</v>
      </c>
    </row>
    <row r="53" spans="1:23">
      <c r="A53" s="35" t="s">
        <v>303</v>
      </c>
      <c r="B53" s="35" t="s">
        <v>326</v>
      </c>
      <c r="C53" s="35" t="s">
        <v>477</v>
      </c>
      <c r="D53" s="35" t="s">
        <v>322</v>
      </c>
      <c r="E53" s="35" t="s">
        <v>323</v>
      </c>
      <c r="F53" s="35">
        <v>23.8</v>
      </c>
      <c r="G53" s="35" t="s">
        <v>162</v>
      </c>
      <c r="H53" s="35" t="s">
        <v>163</v>
      </c>
      <c r="I53" s="35">
        <v>16</v>
      </c>
      <c r="J53" s="35">
        <v>3</v>
      </c>
      <c r="K53" s="35">
        <v>4</v>
      </c>
      <c r="L53" s="35">
        <v>0.24399999999999999</v>
      </c>
      <c r="M53" s="35">
        <v>0.34939999999999999</v>
      </c>
      <c r="N53" s="35"/>
      <c r="O53" s="35">
        <v>3</v>
      </c>
      <c r="P53" s="35" t="s">
        <v>324</v>
      </c>
      <c r="Q53" s="35">
        <v>25</v>
      </c>
      <c r="R53" s="35"/>
      <c r="S53" s="35">
        <v>0.64400000000000002</v>
      </c>
      <c r="T53" s="35"/>
      <c r="U53" s="35" t="s">
        <v>146</v>
      </c>
      <c r="V53" s="35"/>
      <c r="W53" s="35" t="s">
        <v>325</v>
      </c>
    </row>
    <row r="54" spans="1:23">
      <c r="A54" s="35" t="s">
        <v>303</v>
      </c>
      <c r="B54" s="35" t="s">
        <v>329</v>
      </c>
      <c r="C54" s="35" t="s">
        <v>477</v>
      </c>
      <c r="D54" s="35" t="s">
        <v>327</v>
      </c>
      <c r="E54" s="35" t="s">
        <v>328</v>
      </c>
      <c r="F54" s="35">
        <v>21.68</v>
      </c>
      <c r="G54" s="35" t="s">
        <v>44</v>
      </c>
      <c r="H54" s="35" t="s">
        <v>45</v>
      </c>
      <c r="I54" s="35">
        <v>20.100000000000001</v>
      </c>
      <c r="J54" s="35">
        <v>3</v>
      </c>
      <c r="K54" s="35">
        <v>14</v>
      </c>
      <c r="L54" s="35"/>
      <c r="M54" s="35">
        <v>0.2258</v>
      </c>
      <c r="N54" s="35">
        <v>0</v>
      </c>
      <c r="O54" s="35">
        <v>3</v>
      </c>
      <c r="P54" s="35">
        <v>20</v>
      </c>
      <c r="Q54" s="35" t="s">
        <v>222</v>
      </c>
      <c r="R54" s="35">
        <v>10.5</v>
      </c>
      <c r="S54" s="35">
        <v>0.34279999999999999</v>
      </c>
      <c r="T54" s="35"/>
      <c r="U54" s="35" t="s">
        <v>146</v>
      </c>
      <c r="V54" s="35"/>
      <c r="W54" s="35">
        <v>10000</v>
      </c>
    </row>
    <row r="55" spans="1:23">
      <c r="A55" s="35" t="s">
        <v>303</v>
      </c>
      <c r="B55" s="35" t="s">
        <v>332</v>
      </c>
      <c r="C55" s="35" t="s">
        <v>477</v>
      </c>
      <c r="D55" s="35" t="s">
        <v>330</v>
      </c>
      <c r="E55" s="35" t="s">
        <v>331</v>
      </c>
      <c r="F55" s="35">
        <v>19.25</v>
      </c>
      <c r="G55" s="35" t="s">
        <v>162</v>
      </c>
      <c r="H55" s="35" t="s">
        <v>163</v>
      </c>
      <c r="I55" s="35">
        <v>20.2</v>
      </c>
      <c r="J55" s="35">
        <v>1</v>
      </c>
      <c r="K55" s="35">
        <v>13</v>
      </c>
      <c r="L55" s="35">
        <v>0.26600000000000001</v>
      </c>
      <c r="M55" s="35">
        <v>0.3221</v>
      </c>
      <c r="N55" s="35"/>
      <c r="O55" s="35">
        <v>1</v>
      </c>
      <c r="P55" s="35">
        <v>18</v>
      </c>
      <c r="Q55" s="35">
        <v>22.5</v>
      </c>
      <c r="R55" s="35">
        <v>10</v>
      </c>
      <c r="S55" s="35">
        <v>0.68100000000000005</v>
      </c>
      <c r="T55" s="35"/>
      <c r="U55" s="35" t="s">
        <v>146</v>
      </c>
      <c r="V55" s="35"/>
      <c r="W55" s="35">
        <v>12000</v>
      </c>
    </row>
    <row r="56" spans="1:23">
      <c r="A56" s="35" t="s">
        <v>303</v>
      </c>
      <c r="B56" s="35" t="s">
        <v>335</v>
      </c>
      <c r="C56" s="35" t="s">
        <v>477</v>
      </c>
      <c r="D56" s="35" t="s">
        <v>333</v>
      </c>
      <c r="E56" s="35" t="s">
        <v>334</v>
      </c>
      <c r="F56" s="35">
        <v>17.100000000000001</v>
      </c>
      <c r="G56" s="35" t="s">
        <v>162</v>
      </c>
      <c r="H56" s="35" t="s">
        <v>163</v>
      </c>
      <c r="I56" s="35">
        <v>22.2</v>
      </c>
      <c r="J56" s="35">
        <v>3</v>
      </c>
      <c r="K56" s="35">
        <v>11</v>
      </c>
      <c r="L56" s="35">
        <v>0.25</v>
      </c>
      <c r="M56" s="35">
        <v>0.33119999999999999</v>
      </c>
      <c r="N56" s="35"/>
      <c r="O56" s="35">
        <v>3</v>
      </c>
      <c r="P56" s="35">
        <v>20</v>
      </c>
      <c r="Q56" s="35">
        <v>27.5</v>
      </c>
      <c r="R56" s="35"/>
      <c r="S56" s="35">
        <v>0.63800000000000001</v>
      </c>
      <c r="T56" s="35"/>
      <c r="U56" s="35" t="s">
        <v>146</v>
      </c>
      <c r="V56" s="35"/>
      <c r="W56" s="35" t="s">
        <v>487</v>
      </c>
    </row>
    <row r="57" spans="1:23">
      <c r="A57" s="35" t="s">
        <v>303</v>
      </c>
      <c r="B57" s="35" t="s">
        <v>338</v>
      </c>
      <c r="C57" s="35" t="s">
        <v>477</v>
      </c>
      <c r="D57" s="35" t="s">
        <v>336</v>
      </c>
      <c r="E57" s="35" t="s">
        <v>337</v>
      </c>
      <c r="F57" s="35">
        <v>17.100000000000001</v>
      </c>
      <c r="G57" s="35" t="s">
        <v>162</v>
      </c>
      <c r="H57" s="35" t="s">
        <v>163</v>
      </c>
      <c r="I57" s="35">
        <v>22.2</v>
      </c>
      <c r="J57" s="35">
        <v>3</v>
      </c>
      <c r="K57" s="35">
        <v>9</v>
      </c>
      <c r="L57" s="35">
        <v>0.25</v>
      </c>
      <c r="M57" s="35">
        <v>0.37059999999999998</v>
      </c>
      <c r="N57" s="35"/>
      <c r="O57" s="35">
        <v>3</v>
      </c>
      <c r="P57" s="35">
        <v>20</v>
      </c>
      <c r="Q57" s="35">
        <v>27.5</v>
      </c>
      <c r="R57" s="35"/>
      <c r="S57" s="35">
        <v>0.67</v>
      </c>
      <c r="T57" s="35"/>
      <c r="U57" s="35" t="s">
        <v>146</v>
      </c>
      <c r="V57" s="35"/>
      <c r="W57" s="35" t="s">
        <v>320</v>
      </c>
    </row>
    <row r="58" spans="1:23">
      <c r="A58" s="35" t="s">
        <v>303</v>
      </c>
      <c r="B58" s="35" t="s">
        <v>342</v>
      </c>
      <c r="C58" s="35" t="s">
        <v>477</v>
      </c>
      <c r="D58" s="35" t="s">
        <v>349</v>
      </c>
      <c r="E58" s="35" t="s">
        <v>350</v>
      </c>
      <c r="F58" s="35"/>
      <c r="G58" s="35" t="s">
        <v>488</v>
      </c>
      <c r="H58" s="35" t="s">
        <v>145</v>
      </c>
      <c r="I58" s="35">
        <v>18</v>
      </c>
      <c r="J58" s="35">
        <v>1</v>
      </c>
      <c r="K58" s="35">
        <v>10</v>
      </c>
      <c r="L58" s="35" t="s">
        <v>352</v>
      </c>
      <c r="M58" s="35"/>
      <c r="N58" s="35"/>
      <c r="O58" s="35">
        <v>1</v>
      </c>
      <c r="P58" s="35">
        <v>18.888000000000002</v>
      </c>
      <c r="Q58" s="35"/>
      <c r="R58" s="35">
        <v>11.943</v>
      </c>
      <c r="S58" s="35">
        <v>0.87</v>
      </c>
      <c r="T58" s="35"/>
      <c r="U58" s="35" t="s">
        <v>353</v>
      </c>
      <c r="V58" s="35"/>
      <c r="W58" s="35"/>
    </row>
    <row r="59" spans="1:23">
      <c r="A59" s="35" t="s">
        <v>303</v>
      </c>
      <c r="B59" s="35" t="s">
        <v>345</v>
      </c>
      <c r="C59" s="35" t="s">
        <v>477</v>
      </c>
      <c r="D59" s="35" t="s">
        <v>355</v>
      </c>
      <c r="E59" s="35" t="s">
        <v>356</v>
      </c>
      <c r="F59" s="35"/>
      <c r="G59" s="35" t="s">
        <v>351</v>
      </c>
      <c r="H59" s="35" t="s">
        <v>197</v>
      </c>
      <c r="I59" s="35">
        <v>18</v>
      </c>
      <c r="J59" s="35">
        <v>1</v>
      </c>
      <c r="K59" s="35">
        <v>6</v>
      </c>
      <c r="L59" s="35" t="s">
        <v>352</v>
      </c>
      <c r="M59" s="35"/>
      <c r="N59" s="35"/>
      <c r="O59" s="35">
        <v>1</v>
      </c>
      <c r="P59" s="35">
        <v>20.754000000000001</v>
      </c>
      <c r="Q59" s="35"/>
      <c r="R59" s="35">
        <v>6.9770000000000003</v>
      </c>
      <c r="S59" s="35">
        <v>0.47920000000000001</v>
      </c>
      <c r="T59" s="35"/>
      <c r="U59" s="35" t="s">
        <v>353</v>
      </c>
      <c r="V59" s="35"/>
      <c r="W59" s="35"/>
    </row>
    <row r="60" spans="1:23">
      <c r="A60" s="35" t="s">
        <v>303</v>
      </c>
      <c r="B60" s="35" t="s">
        <v>348</v>
      </c>
      <c r="C60" s="35" t="s">
        <v>477</v>
      </c>
      <c r="D60" s="35" t="s">
        <v>358</v>
      </c>
      <c r="E60" s="35" t="s">
        <v>359</v>
      </c>
      <c r="F60" s="35"/>
      <c r="G60" s="35" t="s">
        <v>351</v>
      </c>
      <c r="H60" s="35" t="s">
        <v>197</v>
      </c>
      <c r="I60" s="35">
        <v>18</v>
      </c>
      <c r="J60" s="35">
        <v>1</v>
      </c>
      <c r="K60" s="35">
        <v>3</v>
      </c>
      <c r="L60" s="35">
        <v>0.44</v>
      </c>
      <c r="M60" s="35"/>
      <c r="N60" s="35"/>
      <c r="O60" s="35">
        <v>1</v>
      </c>
      <c r="P60" s="35">
        <v>22.204000000000001</v>
      </c>
      <c r="Q60" s="35"/>
      <c r="R60" s="35">
        <v>3.419</v>
      </c>
      <c r="S60" s="35">
        <v>0.60599999999999998</v>
      </c>
      <c r="T60" s="35"/>
      <c r="U60" s="35" t="s">
        <v>353</v>
      </c>
      <c r="V60" s="35"/>
      <c r="W60" s="35"/>
    </row>
    <row r="61" spans="1:23">
      <c r="A61" s="35" t="s">
        <v>360</v>
      </c>
      <c r="B61" s="35" t="s">
        <v>354</v>
      </c>
      <c r="C61" s="35" t="s">
        <v>477</v>
      </c>
      <c r="D61" s="35" t="s">
        <v>362</v>
      </c>
      <c r="E61" s="35" t="s">
        <v>363</v>
      </c>
      <c r="F61" s="35">
        <v>24.12</v>
      </c>
      <c r="G61" s="35" t="s">
        <v>44</v>
      </c>
      <c r="H61" s="35" t="s">
        <v>45</v>
      </c>
      <c r="I61" s="35">
        <v>20.3</v>
      </c>
      <c r="J61" s="35">
        <v>6</v>
      </c>
      <c r="K61" s="35">
        <v>20</v>
      </c>
      <c r="L61" s="35"/>
      <c r="M61" s="35">
        <v>0.14649999999999999</v>
      </c>
      <c r="N61" s="35">
        <v>0</v>
      </c>
      <c r="O61" s="35">
        <v>6</v>
      </c>
      <c r="P61" s="35">
        <v>21</v>
      </c>
      <c r="Q61" s="35" t="s">
        <v>202</v>
      </c>
      <c r="R61" s="35">
        <v>15</v>
      </c>
      <c r="S61" s="35">
        <v>0.25180000000000002</v>
      </c>
      <c r="T61" s="35"/>
      <c r="U61" s="35" t="s">
        <v>299</v>
      </c>
      <c r="V61" s="35"/>
      <c r="W61" s="35">
        <v>15</v>
      </c>
    </row>
    <row r="62" spans="1:23">
      <c r="A62" s="35" t="s">
        <v>360</v>
      </c>
      <c r="B62" s="35" t="s">
        <v>357</v>
      </c>
      <c r="C62" s="35" t="s">
        <v>477</v>
      </c>
      <c r="D62" s="35" t="s">
        <v>365</v>
      </c>
      <c r="E62" s="35" t="s">
        <v>366</v>
      </c>
      <c r="F62" s="35">
        <v>23.51</v>
      </c>
      <c r="G62" s="35" t="s">
        <v>44</v>
      </c>
      <c r="H62" s="35" t="s">
        <v>45</v>
      </c>
      <c r="I62" s="35">
        <v>20.3</v>
      </c>
      <c r="J62" s="35">
        <v>6</v>
      </c>
      <c r="K62" s="35">
        <v>20</v>
      </c>
      <c r="L62" s="35"/>
      <c r="M62" s="35">
        <v>0.19450000000000001</v>
      </c>
      <c r="N62" s="35">
        <v>0</v>
      </c>
      <c r="O62" s="35">
        <v>6</v>
      </c>
      <c r="P62" s="35">
        <v>20</v>
      </c>
      <c r="Q62" s="35" t="s">
        <v>202</v>
      </c>
      <c r="R62" s="35">
        <v>15</v>
      </c>
      <c r="S62" s="35">
        <v>0.32419999999999999</v>
      </c>
      <c r="T62" s="35"/>
      <c r="U62" s="35" t="s">
        <v>299</v>
      </c>
      <c r="V62" s="35"/>
      <c r="W62" s="35">
        <v>15</v>
      </c>
    </row>
    <row r="63" spans="1:23">
      <c r="A63" s="35" t="s">
        <v>360</v>
      </c>
      <c r="B63" s="35" t="s">
        <v>361</v>
      </c>
      <c r="C63" s="35" t="s">
        <v>477</v>
      </c>
      <c r="D63" s="35" t="s">
        <v>368</v>
      </c>
      <c r="E63" s="35" t="s">
        <v>369</v>
      </c>
      <c r="F63" s="35">
        <v>19.55</v>
      </c>
      <c r="G63" s="35" t="s">
        <v>182</v>
      </c>
      <c r="H63" s="35" t="s">
        <v>183</v>
      </c>
      <c r="I63" s="35">
        <v>23.4</v>
      </c>
      <c r="J63" s="35">
        <v>3</v>
      </c>
      <c r="K63" s="35">
        <v>8</v>
      </c>
      <c r="L63" s="35">
        <v>0.15659999999999999</v>
      </c>
      <c r="M63" s="35">
        <v>0.24199999999999999</v>
      </c>
      <c r="N63" s="35"/>
      <c r="O63" s="35">
        <v>3</v>
      </c>
      <c r="P63" s="35">
        <v>18.100000000000001</v>
      </c>
      <c r="Q63" s="35">
        <v>20</v>
      </c>
      <c r="R63" s="35">
        <v>8</v>
      </c>
      <c r="S63" s="35">
        <v>0.53539999999999999</v>
      </c>
      <c r="T63" s="35"/>
      <c r="U63" s="35" t="s">
        <v>370</v>
      </c>
      <c r="V63" s="35"/>
      <c r="W63" s="35">
        <v>10</v>
      </c>
    </row>
    <row r="64" spans="1:23">
      <c r="A64" s="35" t="s">
        <v>371</v>
      </c>
      <c r="B64" s="35" t="s">
        <v>364</v>
      </c>
      <c r="C64" s="35" t="s">
        <v>477</v>
      </c>
      <c r="D64" s="35" t="s">
        <v>373</v>
      </c>
      <c r="E64" s="35" t="s">
        <v>374</v>
      </c>
      <c r="F64" s="35">
        <v>7.66</v>
      </c>
      <c r="G64" s="35" t="s">
        <v>162</v>
      </c>
      <c r="H64" s="35" t="s">
        <v>163</v>
      </c>
      <c r="I64" s="35">
        <v>24.2</v>
      </c>
      <c r="J64" s="35">
        <v>3</v>
      </c>
      <c r="K64" s="35">
        <v>33</v>
      </c>
      <c r="L64" s="35">
        <v>0.2306</v>
      </c>
      <c r="M64" s="35">
        <v>0.36599999999999999</v>
      </c>
      <c r="N64" s="35">
        <v>0</v>
      </c>
      <c r="O64" s="35">
        <v>3</v>
      </c>
      <c r="P64" s="35">
        <v>17</v>
      </c>
      <c r="Q64" s="35">
        <v>25</v>
      </c>
      <c r="R64" s="35">
        <v>24.75</v>
      </c>
      <c r="S64" s="35">
        <v>0.63859999999999995</v>
      </c>
      <c r="T64" s="35"/>
      <c r="U64" s="35" t="s">
        <v>299</v>
      </c>
      <c r="V64" s="35"/>
      <c r="W64" s="35">
        <v>15</v>
      </c>
    </row>
    <row r="65" spans="1:23">
      <c r="A65" s="35" t="s">
        <v>371</v>
      </c>
      <c r="B65" s="35" t="s">
        <v>367</v>
      </c>
      <c r="C65" s="35" t="s">
        <v>477</v>
      </c>
      <c r="D65" s="35" t="s">
        <v>376</v>
      </c>
      <c r="E65" s="35" t="s">
        <v>377</v>
      </c>
      <c r="F65" s="35">
        <v>19.86</v>
      </c>
      <c r="G65" s="35" t="s">
        <v>162</v>
      </c>
      <c r="H65" s="35" t="s">
        <v>163</v>
      </c>
      <c r="I65" s="35">
        <v>23</v>
      </c>
      <c r="J65" s="35">
        <v>1</v>
      </c>
      <c r="K65" s="35">
        <v>4</v>
      </c>
      <c r="L65" s="35">
        <v>0.26140000000000002</v>
      </c>
      <c r="M65" s="35">
        <v>0.35370000000000001</v>
      </c>
      <c r="N65" s="35"/>
      <c r="O65" s="35">
        <v>1</v>
      </c>
      <c r="P65" s="35">
        <v>17</v>
      </c>
      <c r="Q65" s="35">
        <v>18</v>
      </c>
      <c r="R65" s="35">
        <v>3</v>
      </c>
      <c r="S65" s="35">
        <v>0.63619999999999999</v>
      </c>
      <c r="T65" s="35"/>
      <c r="U65" s="35" t="s">
        <v>299</v>
      </c>
      <c r="V65" s="35"/>
      <c r="W65" s="35">
        <v>8</v>
      </c>
    </row>
    <row r="66" spans="1:23">
      <c r="A66" s="35" t="s">
        <v>371</v>
      </c>
      <c r="B66" s="35" t="s">
        <v>372</v>
      </c>
      <c r="C66" s="35" t="s">
        <v>477</v>
      </c>
      <c r="D66" s="35" t="s">
        <v>379</v>
      </c>
      <c r="E66" s="35" t="s">
        <v>380</v>
      </c>
      <c r="F66" s="35">
        <v>15.59</v>
      </c>
      <c r="G66" s="35" t="s">
        <v>162</v>
      </c>
      <c r="H66" s="35" t="s">
        <v>163</v>
      </c>
      <c r="I66" s="35">
        <v>24.2</v>
      </c>
      <c r="J66" s="35">
        <v>21</v>
      </c>
      <c r="K66" s="35">
        <v>15</v>
      </c>
      <c r="L66" s="35">
        <v>0.24970000000000001</v>
      </c>
      <c r="M66" s="35">
        <v>0.34470000000000001</v>
      </c>
      <c r="N66" s="35">
        <v>0</v>
      </c>
      <c r="O66" s="35">
        <v>21</v>
      </c>
      <c r="P66" s="35">
        <v>17</v>
      </c>
      <c r="Q66" s="35">
        <v>22.5</v>
      </c>
      <c r="R66" s="35">
        <v>11.25</v>
      </c>
      <c r="S66" s="35">
        <v>0.63900000000000001</v>
      </c>
      <c r="T66" s="35"/>
      <c r="U66" s="35" t="s">
        <v>299</v>
      </c>
      <c r="V66" s="35"/>
      <c r="W66" s="35">
        <v>12</v>
      </c>
    </row>
    <row r="67" spans="1:23">
      <c r="A67" s="35" t="s">
        <v>371</v>
      </c>
      <c r="B67" s="35" t="s">
        <v>375</v>
      </c>
      <c r="C67" s="35" t="s">
        <v>477</v>
      </c>
      <c r="D67" s="35" t="s">
        <v>382</v>
      </c>
      <c r="E67" s="35" t="s">
        <v>383</v>
      </c>
      <c r="F67" s="35">
        <v>19.86</v>
      </c>
      <c r="G67" s="35" t="s">
        <v>44</v>
      </c>
      <c r="H67" s="35" t="s">
        <v>45</v>
      </c>
      <c r="I67" s="35">
        <v>24.2</v>
      </c>
      <c r="J67" s="35">
        <v>1</v>
      </c>
      <c r="K67" s="35">
        <v>11</v>
      </c>
      <c r="L67" s="35">
        <v>0</v>
      </c>
      <c r="M67" s="35">
        <v>0.1716</v>
      </c>
      <c r="N67" s="35">
        <v>0.2</v>
      </c>
      <c r="O67" s="35">
        <v>1</v>
      </c>
      <c r="P67" s="35">
        <v>20.3</v>
      </c>
      <c r="Q67" s="35">
        <v>30</v>
      </c>
      <c r="R67" s="35">
        <v>8.25</v>
      </c>
      <c r="S67" s="35">
        <v>0.24709999999999999</v>
      </c>
      <c r="T67" s="35"/>
      <c r="U67" s="35" t="s">
        <v>370</v>
      </c>
      <c r="V67" s="35"/>
      <c r="W67" s="35">
        <v>10</v>
      </c>
    </row>
    <row r="68" spans="1:23">
      <c r="A68" s="35" t="s">
        <v>384</v>
      </c>
      <c r="B68" s="35" t="s">
        <v>378</v>
      </c>
      <c r="C68" s="35" t="s">
        <v>477</v>
      </c>
      <c r="D68" s="35" t="s">
        <v>386</v>
      </c>
      <c r="E68" s="35" t="s">
        <v>387</v>
      </c>
      <c r="F68" s="35">
        <v>24.12</v>
      </c>
      <c r="G68" s="35" t="s">
        <v>182</v>
      </c>
      <c r="H68" s="35" t="s">
        <v>183</v>
      </c>
      <c r="I68" s="35">
        <v>30.8</v>
      </c>
      <c r="J68" s="35">
        <v>3.5</v>
      </c>
      <c r="K68" s="35">
        <v>9</v>
      </c>
      <c r="L68" s="35">
        <v>9.9</v>
      </c>
      <c r="M68" s="35">
        <v>0.25390000000000001</v>
      </c>
      <c r="N68" s="35">
        <v>0</v>
      </c>
      <c r="O68" s="35">
        <v>3.5</v>
      </c>
      <c r="P68" s="35">
        <v>18</v>
      </c>
      <c r="Q68" s="35">
        <v>20</v>
      </c>
      <c r="R68" s="35">
        <v>7</v>
      </c>
      <c r="S68" s="35">
        <v>0.55100000000000005</v>
      </c>
      <c r="T68" s="35"/>
      <c r="U68" s="35" t="s">
        <v>299</v>
      </c>
      <c r="V68" s="35"/>
      <c r="W68" s="35">
        <v>10</v>
      </c>
    </row>
    <row r="69" spans="1:23">
      <c r="A69" s="35" t="s">
        <v>384</v>
      </c>
      <c r="B69" s="35" t="s">
        <v>381</v>
      </c>
      <c r="C69" s="35" t="s">
        <v>477</v>
      </c>
      <c r="D69" s="35" t="s">
        <v>389</v>
      </c>
      <c r="E69" s="35" t="s">
        <v>390</v>
      </c>
      <c r="F69" s="35">
        <v>22.9</v>
      </c>
      <c r="G69" s="35" t="s">
        <v>162</v>
      </c>
      <c r="H69" s="35" t="s">
        <v>163</v>
      </c>
      <c r="I69" s="35">
        <v>30.8</v>
      </c>
      <c r="J69" s="35">
        <v>4.5</v>
      </c>
      <c r="K69" s="35">
        <v>9</v>
      </c>
      <c r="L69" s="35">
        <v>0.254</v>
      </c>
      <c r="M69" s="35">
        <v>0.35349999999999998</v>
      </c>
      <c r="N69" s="35">
        <v>0</v>
      </c>
      <c r="O69" s="35">
        <v>4.5</v>
      </c>
      <c r="P69" s="35">
        <v>17</v>
      </c>
      <c r="Q69" s="35">
        <v>22.5</v>
      </c>
      <c r="R69" s="35">
        <v>7</v>
      </c>
      <c r="S69" s="35">
        <v>0.68</v>
      </c>
      <c r="T69" s="35"/>
      <c r="U69" s="35" t="s">
        <v>299</v>
      </c>
      <c r="V69" s="35"/>
      <c r="W69" s="35">
        <v>12</v>
      </c>
    </row>
    <row r="70" spans="1:23">
      <c r="A70" s="35" t="s">
        <v>384</v>
      </c>
      <c r="B70" s="35" t="s">
        <v>385</v>
      </c>
      <c r="C70" s="35" t="s">
        <v>477</v>
      </c>
      <c r="D70" s="35" t="s">
        <v>392</v>
      </c>
      <c r="E70" s="35" t="s">
        <v>393</v>
      </c>
      <c r="F70" s="35">
        <v>26.87</v>
      </c>
      <c r="G70" s="35" t="s">
        <v>182</v>
      </c>
      <c r="H70" s="35" t="s">
        <v>183</v>
      </c>
      <c r="I70" s="35">
        <v>30</v>
      </c>
      <c r="J70" s="35" t="s">
        <v>185</v>
      </c>
      <c r="K70" s="35">
        <v>28</v>
      </c>
      <c r="L70" s="35">
        <v>0.158</v>
      </c>
      <c r="M70" s="35">
        <v>0.24779999999999999</v>
      </c>
      <c r="N70" s="35">
        <v>0</v>
      </c>
      <c r="O70" s="35" t="s">
        <v>185</v>
      </c>
      <c r="P70" s="35">
        <v>18</v>
      </c>
      <c r="Q70" s="35">
        <v>25</v>
      </c>
      <c r="R70" s="35">
        <v>21</v>
      </c>
      <c r="S70" s="35">
        <v>0.55900000000000005</v>
      </c>
      <c r="T70" s="35"/>
      <c r="U70" s="35" t="s">
        <v>370</v>
      </c>
      <c r="V70" s="35"/>
      <c r="W70" s="35">
        <v>15</v>
      </c>
    </row>
    <row r="71" spans="1:23">
      <c r="A71" s="35" t="s">
        <v>384</v>
      </c>
      <c r="B71" s="35" t="s">
        <v>388</v>
      </c>
      <c r="C71" s="35" t="s">
        <v>477</v>
      </c>
      <c r="D71" s="35" t="s">
        <v>395</v>
      </c>
      <c r="E71" s="35" t="s">
        <v>396</v>
      </c>
      <c r="F71" s="35">
        <v>27.17</v>
      </c>
      <c r="G71" s="35" t="s">
        <v>182</v>
      </c>
      <c r="H71" s="35" t="s">
        <v>183</v>
      </c>
      <c r="I71" s="35">
        <v>30</v>
      </c>
      <c r="J71" s="35" t="s">
        <v>185</v>
      </c>
      <c r="K71" s="35">
        <v>29</v>
      </c>
      <c r="L71" s="35">
        <v>0.11</v>
      </c>
      <c r="M71" s="35">
        <v>0.27750000000000002</v>
      </c>
      <c r="N71" s="35">
        <v>0</v>
      </c>
      <c r="O71" s="35" t="s">
        <v>185</v>
      </c>
      <c r="P71" s="35">
        <v>18</v>
      </c>
      <c r="Q71" s="35">
        <v>25</v>
      </c>
      <c r="R71" s="35">
        <v>22</v>
      </c>
      <c r="S71" s="35">
        <v>0.57399999999999995</v>
      </c>
      <c r="T71" s="35"/>
      <c r="U71" s="35" t="s">
        <v>370</v>
      </c>
      <c r="V71" s="35"/>
      <c r="W71" s="35">
        <v>15</v>
      </c>
    </row>
    <row r="72" spans="1:23">
      <c r="A72" s="35" t="s">
        <v>384</v>
      </c>
      <c r="B72" s="35" t="s">
        <v>391</v>
      </c>
      <c r="C72" s="35" t="s">
        <v>477</v>
      </c>
      <c r="D72" s="35" t="s">
        <v>398</v>
      </c>
      <c r="E72" s="35" t="s">
        <v>399</v>
      </c>
      <c r="F72" s="35">
        <v>19.86</v>
      </c>
      <c r="G72" s="35" t="s">
        <v>44</v>
      </c>
      <c r="H72" s="35" t="s">
        <v>45</v>
      </c>
      <c r="I72" s="35">
        <v>31.3</v>
      </c>
      <c r="J72" s="35">
        <v>5</v>
      </c>
      <c r="K72" s="35">
        <v>10</v>
      </c>
      <c r="L72" s="35"/>
      <c r="M72" s="35">
        <v>0.1242</v>
      </c>
      <c r="N72" s="35">
        <v>0</v>
      </c>
      <c r="O72" s="35">
        <v>5</v>
      </c>
      <c r="P72" s="35">
        <v>22</v>
      </c>
      <c r="Q72" s="35" t="s">
        <v>222</v>
      </c>
      <c r="R72" s="35">
        <v>7.5</v>
      </c>
      <c r="S72" s="35">
        <v>0.29070000000000001</v>
      </c>
      <c r="T72" s="35"/>
      <c r="U72" s="35" t="s">
        <v>400</v>
      </c>
      <c r="V72" s="35"/>
      <c r="W72" s="35">
        <v>10</v>
      </c>
    </row>
    <row r="73" spans="1:23">
      <c r="A73" s="35" t="s">
        <v>384</v>
      </c>
      <c r="B73" s="35" t="s">
        <v>394</v>
      </c>
      <c r="C73" s="35" t="s">
        <v>477</v>
      </c>
      <c r="D73" s="35" t="s">
        <v>402</v>
      </c>
      <c r="E73" s="35" t="s">
        <v>403</v>
      </c>
      <c r="F73" s="35">
        <v>19.55</v>
      </c>
      <c r="G73" s="35" t="s">
        <v>44</v>
      </c>
      <c r="H73" s="35" t="s">
        <v>45</v>
      </c>
      <c r="I73" s="35">
        <v>31.3</v>
      </c>
      <c r="J73" s="35">
        <v>3</v>
      </c>
      <c r="K73" s="35">
        <v>13</v>
      </c>
      <c r="L73" s="35"/>
      <c r="M73" s="35">
        <v>0.1842</v>
      </c>
      <c r="N73" s="35">
        <v>0</v>
      </c>
      <c r="O73" s="35">
        <v>3</v>
      </c>
      <c r="P73" s="35">
        <v>20</v>
      </c>
      <c r="Q73" s="35" t="s">
        <v>222</v>
      </c>
      <c r="R73" s="35">
        <v>9.75</v>
      </c>
      <c r="S73" s="35">
        <v>0.3322</v>
      </c>
      <c r="T73" s="35"/>
      <c r="U73" s="35" t="s">
        <v>400</v>
      </c>
      <c r="V73" s="35"/>
      <c r="W73" s="35">
        <v>10</v>
      </c>
    </row>
    <row r="74" spans="1:23">
      <c r="A74" s="35" t="s">
        <v>384</v>
      </c>
      <c r="B74" s="35" t="s">
        <v>397</v>
      </c>
      <c r="C74" s="35" t="s">
        <v>477</v>
      </c>
      <c r="D74" s="35" t="s">
        <v>405</v>
      </c>
      <c r="E74" s="35" t="s">
        <v>406</v>
      </c>
      <c r="F74" s="35">
        <v>20.77</v>
      </c>
      <c r="G74" s="35" t="s">
        <v>144</v>
      </c>
      <c r="H74" s="35" t="s">
        <v>145</v>
      </c>
      <c r="I74" s="35">
        <v>31.3</v>
      </c>
      <c r="J74" s="35">
        <v>3</v>
      </c>
      <c r="K74" s="35">
        <v>7</v>
      </c>
      <c r="L74" s="35">
        <v>0.1547</v>
      </c>
      <c r="M74" s="35">
        <v>0.33660000000000001</v>
      </c>
      <c r="N74" s="35">
        <v>0</v>
      </c>
      <c r="O74" s="35">
        <v>3</v>
      </c>
      <c r="P74" s="35">
        <v>17</v>
      </c>
      <c r="Q74" s="35">
        <v>19.5</v>
      </c>
      <c r="R74" s="35">
        <v>5.25</v>
      </c>
      <c r="S74" s="35">
        <v>0.88600000000000001</v>
      </c>
      <c r="T74" s="35"/>
      <c r="U74" s="35" t="s">
        <v>400</v>
      </c>
      <c r="V74" s="35"/>
      <c r="W74" s="35">
        <v>13</v>
      </c>
    </row>
    <row r="75" spans="1:23">
      <c r="A75" s="35" t="s">
        <v>384</v>
      </c>
      <c r="B75" s="35" t="s">
        <v>401</v>
      </c>
      <c r="C75" s="35" t="s">
        <v>477</v>
      </c>
      <c r="D75" s="35" t="s">
        <v>408</v>
      </c>
      <c r="E75" s="35" t="s">
        <v>409</v>
      </c>
      <c r="F75" s="35">
        <v>25.34</v>
      </c>
      <c r="G75" s="35" t="s">
        <v>44</v>
      </c>
      <c r="H75" s="35" t="s">
        <v>45</v>
      </c>
      <c r="I75" s="35">
        <v>30</v>
      </c>
      <c r="J75" s="35">
        <v>0.4</v>
      </c>
      <c r="K75" s="35">
        <v>24</v>
      </c>
      <c r="L75" s="35">
        <v>0</v>
      </c>
      <c r="M75" s="35">
        <v>0.13969999999999999</v>
      </c>
      <c r="N75" s="35">
        <v>0.2</v>
      </c>
      <c r="O75" s="35">
        <v>0.4</v>
      </c>
      <c r="P75" s="35">
        <v>21.3</v>
      </c>
      <c r="Q75" s="35">
        <v>32</v>
      </c>
      <c r="R75" s="35">
        <v>18</v>
      </c>
      <c r="S75" s="35">
        <v>0.3342</v>
      </c>
      <c r="T75" s="35"/>
      <c r="U75" s="35" t="s">
        <v>370</v>
      </c>
      <c r="V75" s="35"/>
      <c r="W75" s="35">
        <v>15</v>
      </c>
    </row>
    <row r="76" spans="1:23">
      <c r="A76" s="35" t="s">
        <v>384</v>
      </c>
      <c r="B76" s="35" t="s">
        <v>404</v>
      </c>
      <c r="C76" s="35" t="s">
        <v>477</v>
      </c>
      <c r="D76" s="35" t="s">
        <v>411</v>
      </c>
      <c r="E76" s="35" t="s">
        <v>412</v>
      </c>
      <c r="F76" s="35">
        <v>23.82</v>
      </c>
      <c r="G76" s="35" t="s">
        <v>44</v>
      </c>
      <c r="H76" s="35" t="s">
        <v>45</v>
      </c>
      <c r="I76" s="35">
        <v>29.9</v>
      </c>
      <c r="J76" s="35">
        <v>1.1000000000000001</v>
      </c>
      <c r="K76" s="35">
        <v>16</v>
      </c>
      <c r="L76" s="35"/>
      <c r="M76" s="35">
        <v>0.1867</v>
      </c>
      <c r="N76" s="35">
        <v>0.24</v>
      </c>
      <c r="O76" s="35">
        <v>1.1000000000000001</v>
      </c>
      <c r="P76" s="35">
        <v>20</v>
      </c>
      <c r="Q76" s="35">
        <v>32</v>
      </c>
      <c r="R76" s="35">
        <v>12</v>
      </c>
      <c r="S76" s="35">
        <v>0.31590000000000001</v>
      </c>
      <c r="T76" s="35"/>
      <c r="U76" s="35" t="s">
        <v>370</v>
      </c>
      <c r="V76" s="35"/>
      <c r="W76" s="35">
        <v>15</v>
      </c>
    </row>
    <row r="77" spans="1:23">
      <c r="A77" s="35" t="s">
        <v>384</v>
      </c>
      <c r="B77" s="35" t="s">
        <v>407</v>
      </c>
      <c r="C77" s="35" t="s">
        <v>477</v>
      </c>
      <c r="D77" s="35" t="s">
        <v>414</v>
      </c>
      <c r="E77" s="35" t="s">
        <v>415</v>
      </c>
      <c r="F77" s="35">
        <v>22.6</v>
      </c>
      <c r="G77" s="35" t="s">
        <v>44</v>
      </c>
      <c r="H77" s="35" t="s">
        <v>45</v>
      </c>
      <c r="I77" s="35">
        <v>29.9</v>
      </c>
      <c r="J77" s="35">
        <v>2.5</v>
      </c>
      <c r="K77" s="35">
        <v>35</v>
      </c>
      <c r="L77" s="35"/>
      <c r="M77" s="35">
        <v>0.12239999999999999</v>
      </c>
      <c r="N77" s="35">
        <v>0.24</v>
      </c>
      <c r="O77" s="35">
        <v>2.5</v>
      </c>
      <c r="P77" s="35">
        <v>22.2</v>
      </c>
      <c r="Q77" s="35">
        <v>37</v>
      </c>
      <c r="R77" s="35">
        <v>26.25</v>
      </c>
      <c r="S77" s="35">
        <v>0.33839999999999998</v>
      </c>
      <c r="T77" s="35"/>
      <c r="U77" s="35" t="s">
        <v>370</v>
      </c>
      <c r="V77" s="35"/>
      <c r="W77" s="35">
        <v>20</v>
      </c>
    </row>
    <row r="78" spans="1:23">
      <c r="A78" s="35" t="s">
        <v>416</v>
      </c>
      <c r="B78" s="35" t="s">
        <v>410</v>
      </c>
      <c r="C78" s="35" t="s">
        <v>489</v>
      </c>
      <c r="D78" s="35">
        <v>15.615180000000001</v>
      </c>
      <c r="E78" s="35">
        <v>120.4387</v>
      </c>
      <c r="F78" s="35">
        <v>36.5</v>
      </c>
      <c r="G78" s="35" t="s">
        <v>490</v>
      </c>
      <c r="H78" s="35" t="s">
        <v>491</v>
      </c>
      <c r="I78" s="35">
        <v>5.9</v>
      </c>
      <c r="J78" s="35"/>
      <c r="K78" s="35">
        <v>21</v>
      </c>
      <c r="L78" s="35">
        <v>0</v>
      </c>
      <c r="M78" s="35">
        <v>15.84</v>
      </c>
      <c r="N78" s="35"/>
      <c r="O78" s="35"/>
      <c r="P78" s="35"/>
      <c r="Q78" s="35">
        <v>35</v>
      </c>
      <c r="R78" s="35">
        <v>28</v>
      </c>
      <c r="S78" s="35">
        <v>0.44</v>
      </c>
      <c r="T78" s="35" t="s">
        <v>492</v>
      </c>
      <c r="U78" s="35"/>
      <c r="V78" s="35"/>
      <c r="W78" s="35">
        <v>25000</v>
      </c>
    </row>
    <row r="79" spans="1:23">
      <c r="A79" s="35" t="s">
        <v>424</v>
      </c>
      <c r="B79" s="35" t="s">
        <v>413</v>
      </c>
      <c r="C79" s="35" t="s">
        <v>477</v>
      </c>
      <c r="D79" s="35">
        <v>15.463749999999999</v>
      </c>
      <c r="E79" s="35">
        <v>120.4663</v>
      </c>
      <c r="F79" s="35">
        <v>85.36</v>
      </c>
      <c r="G79" s="35" t="s">
        <v>144</v>
      </c>
      <c r="H79" s="35" t="s">
        <v>197</v>
      </c>
      <c r="I79" s="35">
        <v>5.7</v>
      </c>
      <c r="J79" s="35">
        <v>9.1300000000000008</v>
      </c>
      <c r="K79" s="35" t="s">
        <v>481</v>
      </c>
      <c r="L79" s="35">
        <v>31</v>
      </c>
      <c r="M79" s="35">
        <v>41.08</v>
      </c>
      <c r="N79" s="35">
        <v>0</v>
      </c>
      <c r="O79" s="35">
        <v>9.1300000000000008</v>
      </c>
      <c r="P79" s="35">
        <v>17</v>
      </c>
      <c r="Q79" s="35">
        <v>27.5</v>
      </c>
      <c r="R79" s="35" t="s">
        <v>481</v>
      </c>
      <c r="S79" s="35">
        <v>86</v>
      </c>
      <c r="T79" s="35"/>
      <c r="U79" s="35" t="s">
        <v>139</v>
      </c>
      <c r="V79" s="35"/>
      <c r="W79" s="35">
        <v>100000</v>
      </c>
    </row>
    <row r="80" spans="1:23">
      <c r="A80" s="35" t="s">
        <v>424</v>
      </c>
      <c r="B80" s="35" t="s">
        <v>417</v>
      </c>
      <c r="C80" s="35" t="s">
        <v>477</v>
      </c>
      <c r="D80" s="35">
        <v>15.463480000000001</v>
      </c>
      <c r="E80" s="35">
        <v>120.4663</v>
      </c>
      <c r="F80" s="35">
        <v>86.28</v>
      </c>
      <c r="G80" s="35" t="s">
        <v>144</v>
      </c>
      <c r="H80" s="35" t="s">
        <v>197</v>
      </c>
      <c r="I80" s="35">
        <v>5.7</v>
      </c>
      <c r="J80" s="35">
        <v>4.7699999999999996</v>
      </c>
      <c r="K80" s="35" t="s">
        <v>481</v>
      </c>
      <c r="L80" s="35">
        <v>33</v>
      </c>
      <c r="M80" s="35">
        <v>40.99</v>
      </c>
      <c r="N80" s="35">
        <v>0</v>
      </c>
      <c r="O80" s="35">
        <v>4.7699999999999996</v>
      </c>
      <c r="P80" s="35">
        <v>17</v>
      </c>
      <c r="Q80" s="35">
        <v>27.5</v>
      </c>
      <c r="R80" s="35" t="s">
        <v>481</v>
      </c>
      <c r="S80" s="35">
        <v>84.9</v>
      </c>
      <c r="T80" s="35"/>
      <c r="U80" s="35" t="s">
        <v>139</v>
      </c>
      <c r="V80" s="35"/>
      <c r="W80" s="35">
        <v>100000</v>
      </c>
    </row>
    <row r="81" spans="1:23">
      <c r="A81" s="35" t="s">
        <v>427</v>
      </c>
      <c r="B81" s="35" t="s">
        <v>422</v>
      </c>
      <c r="C81" s="35" t="s">
        <v>477</v>
      </c>
      <c r="D81" s="35">
        <v>15.4297</v>
      </c>
      <c r="E81" s="35">
        <v>120.64</v>
      </c>
      <c r="F81" s="35"/>
      <c r="G81" s="35" t="s">
        <v>493</v>
      </c>
      <c r="H81" s="35" t="s">
        <v>45</v>
      </c>
      <c r="I81" s="35">
        <v>11.9</v>
      </c>
      <c r="J81" s="35">
        <v>1.3</v>
      </c>
      <c r="K81" s="35">
        <v>0.18</v>
      </c>
      <c r="L81" s="35">
        <v>0</v>
      </c>
      <c r="M81" s="35">
        <v>22</v>
      </c>
      <c r="N81" s="35"/>
      <c r="O81" s="35">
        <v>1.3</v>
      </c>
      <c r="P81" s="35">
        <v>17.399999999999999</v>
      </c>
      <c r="Q81" s="35">
        <v>29.5</v>
      </c>
      <c r="R81" s="35">
        <v>22</v>
      </c>
      <c r="S81" s="35">
        <v>25</v>
      </c>
      <c r="T81" s="35" t="s">
        <v>434</v>
      </c>
      <c r="U81" s="35" t="s">
        <v>435</v>
      </c>
      <c r="V81" s="35"/>
      <c r="W81" s="35"/>
    </row>
    <row r="82" spans="1:23">
      <c r="A82" s="35" t="s">
        <v>427</v>
      </c>
      <c r="B82" s="35" t="s">
        <v>425</v>
      </c>
      <c r="C82" s="35" t="s">
        <v>477</v>
      </c>
      <c r="D82" s="35">
        <v>15.489739999999999</v>
      </c>
      <c r="E82" s="35">
        <v>120.59</v>
      </c>
      <c r="F82" s="35">
        <v>45.7</v>
      </c>
      <c r="G82" s="35" t="s">
        <v>433</v>
      </c>
      <c r="H82" s="35" t="s">
        <v>183</v>
      </c>
      <c r="I82" s="35">
        <v>7.9</v>
      </c>
      <c r="J82" s="35">
        <v>4.5</v>
      </c>
      <c r="K82" s="35">
        <v>0.14000000000000001</v>
      </c>
      <c r="L82" s="35">
        <v>0.1404</v>
      </c>
      <c r="M82" s="35">
        <v>26.54</v>
      </c>
      <c r="N82" s="35"/>
      <c r="O82" s="35">
        <v>4.5</v>
      </c>
      <c r="P82" s="35">
        <v>20</v>
      </c>
      <c r="Q82" s="35">
        <v>27.5</v>
      </c>
      <c r="R82" s="35"/>
      <c r="S82" s="35">
        <v>53.21</v>
      </c>
      <c r="T82" s="35"/>
      <c r="U82" s="35"/>
      <c r="V82" s="35"/>
      <c r="W82" s="35">
        <v>20000</v>
      </c>
    </row>
    <row r="83" spans="1:23">
      <c r="A83" s="35" t="s">
        <v>427</v>
      </c>
      <c r="B83" s="35" t="s">
        <v>426</v>
      </c>
      <c r="C83" s="35" t="s">
        <v>477</v>
      </c>
      <c r="D83" s="35">
        <v>15.489610000000001</v>
      </c>
      <c r="E83" s="35">
        <v>120.59</v>
      </c>
      <c r="F83" s="35">
        <v>46</v>
      </c>
      <c r="G83" s="35" t="s">
        <v>433</v>
      </c>
      <c r="H83" s="35" t="s">
        <v>183</v>
      </c>
      <c r="I83" s="35">
        <v>7.9</v>
      </c>
      <c r="J83" s="35">
        <v>4.5</v>
      </c>
      <c r="K83" s="35">
        <v>0.16</v>
      </c>
      <c r="L83" s="35">
        <v>0.17649999999999999</v>
      </c>
      <c r="M83" s="35">
        <v>23.28</v>
      </c>
      <c r="N83" s="35"/>
      <c r="O83" s="35">
        <v>6</v>
      </c>
      <c r="P83" s="35">
        <v>21</v>
      </c>
      <c r="Q83" s="35">
        <v>27.5</v>
      </c>
      <c r="R83" s="35"/>
      <c r="S83" s="35">
        <v>50.15</v>
      </c>
      <c r="T83" s="35"/>
      <c r="U83" s="35"/>
      <c r="V83" s="35"/>
      <c r="W83" s="35">
        <v>25000</v>
      </c>
    </row>
    <row r="84" spans="1:23">
      <c r="A84" s="35" t="s">
        <v>427</v>
      </c>
      <c r="B84" s="35" t="s">
        <v>428</v>
      </c>
      <c r="C84" s="35" t="s">
        <v>477</v>
      </c>
      <c r="D84" s="35">
        <v>15.484069999999999</v>
      </c>
      <c r="E84" s="35">
        <v>120.61799999999999</v>
      </c>
      <c r="F84" s="35">
        <v>37.200000000000003</v>
      </c>
      <c r="G84" s="35" t="s">
        <v>439</v>
      </c>
      <c r="H84" s="35" t="s">
        <v>45</v>
      </c>
      <c r="I84" s="35">
        <v>10.9</v>
      </c>
      <c r="J84" s="35">
        <v>1</v>
      </c>
      <c r="K84" s="35">
        <v>50</v>
      </c>
      <c r="L84" s="35"/>
      <c r="M84" s="35">
        <v>23.6</v>
      </c>
      <c r="N84" s="35"/>
      <c r="O84" s="35">
        <v>1</v>
      </c>
      <c r="P84" s="35">
        <v>21</v>
      </c>
      <c r="Q84" s="35">
        <v>35</v>
      </c>
      <c r="R84" s="35"/>
      <c r="S84" s="35">
        <v>24.5</v>
      </c>
      <c r="T84" s="35"/>
      <c r="U84" s="35"/>
      <c r="V84" s="35"/>
      <c r="W84" s="35">
        <v>35000</v>
      </c>
    </row>
    <row r="85" spans="1:23">
      <c r="A85" s="35" t="s">
        <v>427</v>
      </c>
      <c r="B85" s="35" t="s">
        <v>430</v>
      </c>
      <c r="C85" s="35" t="s">
        <v>477</v>
      </c>
      <c r="D85" s="35">
        <v>15.48394</v>
      </c>
      <c r="E85" s="35">
        <v>120.61799999999999</v>
      </c>
      <c r="F85" s="35">
        <v>36.9</v>
      </c>
      <c r="G85" s="35" t="s">
        <v>433</v>
      </c>
      <c r="H85" s="35" t="s">
        <v>183</v>
      </c>
      <c r="I85" s="35">
        <v>10.9</v>
      </c>
      <c r="J85" s="35">
        <v>1</v>
      </c>
      <c r="K85" s="35">
        <v>32</v>
      </c>
      <c r="L85" s="35">
        <v>17</v>
      </c>
      <c r="M85" s="35">
        <v>27.1</v>
      </c>
      <c r="N85" s="35"/>
      <c r="O85" s="35">
        <v>1</v>
      </c>
      <c r="P85" s="35">
        <v>21</v>
      </c>
      <c r="Q85" s="35">
        <v>27.5</v>
      </c>
      <c r="R85" s="35"/>
      <c r="S85" s="35">
        <v>53.5</v>
      </c>
      <c r="T85" s="35"/>
      <c r="U85" s="35"/>
      <c r="V85" s="35"/>
      <c r="W85" s="35">
        <v>50000</v>
      </c>
    </row>
    <row r="86" spans="1:23">
      <c r="A86" s="35" t="s">
        <v>427</v>
      </c>
      <c r="B86" s="35" t="s">
        <v>432</v>
      </c>
      <c r="C86" s="35" t="s">
        <v>477</v>
      </c>
      <c r="D86" s="35">
        <v>15.46881</v>
      </c>
      <c r="E86" s="35">
        <v>120.6532</v>
      </c>
      <c r="F86" s="35">
        <v>25.9</v>
      </c>
      <c r="G86" s="35" t="s">
        <v>439</v>
      </c>
      <c r="H86" s="35" t="s">
        <v>45</v>
      </c>
      <c r="I86" s="35">
        <v>13.5</v>
      </c>
      <c r="J86" s="35">
        <v>3</v>
      </c>
      <c r="K86" s="35">
        <v>10</v>
      </c>
      <c r="L86" s="35"/>
      <c r="M86" s="35">
        <v>21.48</v>
      </c>
      <c r="N86" s="35"/>
      <c r="O86" s="35">
        <v>3</v>
      </c>
      <c r="P86" s="35">
        <v>19</v>
      </c>
      <c r="Q86" s="35">
        <v>30</v>
      </c>
      <c r="R86" s="35"/>
      <c r="S86" s="35">
        <v>13.92</v>
      </c>
      <c r="T86" s="35"/>
      <c r="U86" s="35"/>
      <c r="V86" s="35"/>
      <c r="W86" s="35">
        <v>12000</v>
      </c>
    </row>
    <row r="87" spans="1:23">
      <c r="A87" s="35" t="s">
        <v>427</v>
      </c>
      <c r="B87" s="35" t="s">
        <v>436</v>
      </c>
      <c r="C87" s="35" t="s">
        <v>477</v>
      </c>
      <c r="D87" s="35">
        <v>15.474780000000001</v>
      </c>
      <c r="E87" s="35">
        <v>120.62520000000001</v>
      </c>
      <c r="F87" s="35">
        <v>34.159999999999997</v>
      </c>
      <c r="G87" s="35" t="s">
        <v>443</v>
      </c>
      <c r="H87" s="35" t="s">
        <v>163</v>
      </c>
      <c r="I87" s="35">
        <v>10.7</v>
      </c>
      <c r="J87" s="35">
        <v>4.5</v>
      </c>
      <c r="K87" s="35">
        <v>35</v>
      </c>
      <c r="L87" s="35">
        <v>21.02</v>
      </c>
      <c r="M87" s="35">
        <v>36.049999999999997</v>
      </c>
      <c r="N87" s="35"/>
      <c r="O87" s="35">
        <v>4.5</v>
      </c>
      <c r="P87" s="35">
        <v>17</v>
      </c>
      <c r="Q87" s="35">
        <v>25</v>
      </c>
      <c r="R87" s="35">
        <v>26.25</v>
      </c>
      <c r="S87" s="35">
        <v>64.53</v>
      </c>
      <c r="T87" s="35"/>
      <c r="U87" s="35" t="s">
        <v>139</v>
      </c>
      <c r="V87" s="35"/>
      <c r="W87" s="35">
        <v>15000</v>
      </c>
    </row>
    <row r="88" spans="1:23">
      <c r="A88" s="35" t="s">
        <v>427</v>
      </c>
      <c r="B88" s="35" t="s">
        <v>437</v>
      </c>
      <c r="C88" s="35" t="s">
        <v>477</v>
      </c>
      <c r="D88" s="35">
        <v>15.529920000000001</v>
      </c>
      <c r="E88" s="35">
        <v>120.5932</v>
      </c>
      <c r="F88" s="35">
        <v>33.549999999999997</v>
      </c>
      <c r="G88" s="35" t="s">
        <v>439</v>
      </c>
      <c r="H88" s="35" t="s">
        <v>45</v>
      </c>
      <c r="I88" s="35">
        <v>9.1999999999999993</v>
      </c>
      <c r="J88" s="35">
        <v>1.5</v>
      </c>
      <c r="K88" s="35">
        <v>16</v>
      </c>
      <c r="L88" s="35">
        <v>0</v>
      </c>
      <c r="M88" s="35">
        <v>24.57</v>
      </c>
      <c r="N88" s="35">
        <v>0.27</v>
      </c>
      <c r="O88" s="35">
        <v>1.5</v>
      </c>
      <c r="P88" s="35">
        <v>19.2</v>
      </c>
      <c r="Q88" s="35">
        <v>32</v>
      </c>
      <c r="R88" s="35">
        <v>15.75</v>
      </c>
      <c r="S88" s="35">
        <v>23.1</v>
      </c>
      <c r="T88" s="35"/>
      <c r="U88" s="35" t="s">
        <v>139</v>
      </c>
      <c r="V88" s="35"/>
      <c r="W88" s="35">
        <v>15000</v>
      </c>
    </row>
    <row r="89" spans="1:23">
      <c r="A89" s="35" t="s">
        <v>445</v>
      </c>
      <c r="B89" s="35" t="s">
        <v>438</v>
      </c>
      <c r="C89" s="35" t="s">
        <v>477</v>
      </c>
      <c r="D89" s="35" t="s">
        <v>447</v>
      </c>
      <c r="E89" s="35" t="s">
        <v>448</v>
      </c>
      <c r="F89" s="35">
        <v>21.68</v>
      </c>
      <c r="G89" s="35" t="s">
        <v>44</v>
      </c>
      <c r="H89" s="35" t="s">
        <v>45</v>
      </c>
      <c r="I89" s="35">
        <v>19.399999999999999</v>
      </c>
      <c r="J89" s="35">
        <v>6</v>
      </c>
      <c r="K89" s="35">
        <v>22</v>
      </c>
      <c r="L89" s="35"/>
      <c r="M89" s="35">
        <v>0.1242</v>
      </c>
      <c r="N89" s="35">
        <v>0</v>
      </c>
      <c r="O89" s="35">
        <v>6</v>
      </c>
      <c r="P89" s="35">
        <v>22</v>
      </c>
      <c r="Q89" s="35" t="s">
        <v>202</v>
      </c>
      <c r="R89" s="35">
        <v>16.5</v>
      </c>
      <c r="S89" s="35">
        <v>0.29070000000000001</v>
      </c>
      <c r="T89" s="35"/>
      <c r="U89" s="35" t="s">
        <v>299</v>
      </c>
      <c r="V89" s="35"/>
      <c r="W89" s="35">
        <v>15</v>
      </c>
    </row>
    <row r="90" spans="1:23">
      <c r="A90" s="35" t="s">
        <v>445</v>
      </c>
      <c r="B90" s="35" t="s">
        <v>440</v>
      </c>
      <c r="C90" s="35" t="s">
        <v>477</v>
      </c>
      <c r="D90" s="35" t="s">
        <v>451</v>
      </c>
      <c r="E90" s="35" t="s">
        <v>452</v>
      </c>
      <c r="F90" s="35">
        <v>21.38</v>
      </c>
      <c r="G90" s="35" t="s">
        <v>44</v>
      </c>
      <c r="H90" s="35" t="s">
        <v>45</v>
      </c>
      <c r="I90" s="35">
        <v>19.399999999999999</v>
      </c>
      <c r="J90" s="35">
        <v>6</v>
      </c>
      <c r="K90" s="35">
        <v>20</v>
      </c>
      <c r="L90" s="35"/>
      <c r="M90" s="35">
        <v>0.24959999999999999</v>
      </c>
      <c r="N90" s="35">
        <v>0</v>
      </c>
      <c r="O90" s="35">
        <v>6</v>
      </c>
      <c r="P90" s="35">
        <v>20</v>
      </c>
      <c r="Q90" s="35" t="s">
        <v>202</v>
      </c>
      <c r="R90" s="35">
        <v>15</v>
      </c>
      <c r="S90" s="35">
        <v>0.22559999999999999</v>
      </c>
      <c r="T90" s="35"/>
      <c r="U90" s="35" t="s">
        <v>299</v>
      </c>
      <c r="V90" s="35"/>
      <c r="W90" s="35">
        <v>15</v>
      </c>
    </row>
    <row r="91" spans="1:23">
      <c r="A91" s="35" t="s">
        <v>445</v>
      </c>
      <c r="B91" s="35" t="s">
        <v>441</v>
      </c>
      <c r="C91" s="35" t="s">
        <v>477</v>
      </c>
      <c r="D91" s="35" t="s">
        <v>454</v>
      </c>
      <c r="E91" s="35" t="s">
        <v>455</v>
      </c>
      <c r="F91" s="35">
        <v>21.38</v>
      </c>
      <c r="G91" s="35" t="s">
        <v>182</v>
      </c>
      <c r="H91" s="35" t="s">
        <v>183</v>
      </c>
      <c r="I91" s="35">
        <v>19.600000000000001</v>
      </c>
      <c r="J91" s="35">
        <v>3</v>
      </c>
      <c r="K91" s="35">
        <v>11</v>
      </c>
      <c r="L91" s="35">
        <v>0.18970000000000001</v>
      </c>
      <c r="M91" s="35">
        <v>0.2225</v>
      </c>
      <c r="N91" s="35">
        <v>0</v>
      </c>
      <c r="O91" s="35">
        <v>3</v>
      </c>
      <c r="P91" s="35">
        <v>18</v>
      </c>
      <c r="Q91" s="35">
        <v>20</v>
      </c>
      <c r="R91" s="35">
        <v>8.25</v>
      </c>
      <c r="S91" s="35">
        <v>0.58760000000000001</v>
      </c>
      <c r="T91" s="35"/>
      <c r="U91" s="35" t="s">
        <v>299</v>
      </c>
      <c r="V91" s="35"/>
      <c r="W91" s="35">
        <v>10</v>
      </c>
    </row>
    <row r="92" spans="1:23">
      <c r="A92" s="35" t="s">
        <v>445</v>
      </c>
      <c r="B92" s="35" t="s">
        <v>442</v>
      </c>
      <c r="C92" s="35" t="s">
        <v>477</v>
      </c>
      <c r="D92" s="35" t="s">
        <v>457</v>
      </c>
      <c r="E92" s="35" t="s">
        <v>458</v>
      </c>
      <c r="F92" s="35">
        <v>21.38</v>
      </c>
      <c r="G92" s="35" t="s">
        <v>182</v>
      </c>
      <c r="H92" s="35" t="s">
        <v>183</v>
      </c>
      <c r="I92" s="35">
        <v>19.600000000000001</v>
      </c>
      <c r="J92" s="35">
        <v>3</v>
      </c>
      <c r="K92" s="35">
        <v>18</v>
      </c>
      <c r="L92" s="35">
        <v>0.19170000000000001</v>
      </c>
      <c r="M92" s="35">
        <v>0.28699999999999998</v>
      </c>
      <c r="N92" s="35">
        <v>0</v>
      </c>
      <c r="O92" s="35">
        <v>3</v>
      </c>
      <c r="P92" s="35">
        <v>18</v>
      </c>
      <c r="Q92" s="35">
        <v>22.5</v>
      </c>
      <c r="R92" s="35">
        <v>13.5</v>
      </c>
      <c r="S92" s="35">
        <v>0.5534</v>
      </c>
      <c r="T92" s="35"/>
      <c r="U92" s="35" t="s">
        <v>299</v>
      </c>
      <c r="V92" s="35"/>
      <c r="W92" s="35">
        <v>12</v>
      </c>
    </row>
    <row r="93" spans="1:23">
      <c r="A93" s="35" t="s">
        <v>445</v>
      </c>
      <c r="B93" s="35" t="s">
        <v>444</v>
      </c>
      <c r="C93" s="35" t="s">
        <v>477</v>
      </c>
      <c r="D93" s="35" t="s">
        <v>460</v>
      </c>
      <c r="E93" s="35" t="s">
        <v>461</v>
      </c>
      <c r="F93" s="35">
        <v>20.46</v>
      </c>
      <c r="G93" s="35" t="s">
        <v>182</v>
      </c>
      <c r="H93" s="35" t="s">
        <v>183</v>
      </c>
      <c r="I93" s="35">
        <v>22.2</v>
      </c>
      <c r="J93" s="35">
        <v>1.1000000000000001</v>
      </c>
      <c r="K93" s="35">
        <v>6</v>
      </c>
      <c r="L93" s="35">
        <v>0.16159999999999999</v>
      </c>
      <c r="M93" s="35">
        <v>0.2949</v>
      </c>
      <c r="N93" s="35"/>
      <c r="O93" s="35">
        <v>1.1000000000000001</v>
      </c>
      <c r="P93" s="35">
        <v>17</v>
      </c>
      <c r="Q93" s="35">
        <v>22.5</v>
      </c>
      <c r="R93" s="35">
        <v>6</v>
      </c>
      <c r="S93" s="35">
        <v>0.51339999999999997</v>
      </c>
      <c r="T93" s="35"/>
      <c r="U93" s="35" t="s">
        <v>370</v>
      </c>
      <c r="V93" s="35"/>
      <c r="W93" s="35">
        <v>12</v>
      </c>
    </row>
    <row r="94" spans="1:23">
      <c r="A94" s="35" t="s">
        <v>445</v>
      </c>
      <c r="B94" s="35" t="s">
        <v>446</v>
      </c>
      <c r="C94" s="35" t="s">
        <v>477</v>
      </c>
      <c r="D94" s="35" t="s">
        <v>463</v>
      </c>
      <c r="E94" s="35" t="s">
        <v>464</v>
      </c>
      <c r="F94" s="35">
        <v>17.72</v>
      </c>
      <c r="G94" s="35" t="s">
        <v>182</v>
      </c>
      <c r="H94" s="35" t="s">
        <v>183</v>
      </c>
      <c r="I94" s="35">
        <v>22.6</v>
      </c>
      <c r="J94" s="35">
        <v>3</v>
      </c>
      <c r="K94" s="35">
        <v>14</v>
      </c>
      <c r="L94" s="35">
        <v>0.16300000000000001</v>
      </c>
      <c r="M94" s="35">
        <v>0.35289999999999999</v>
      </c>
      <c r="N94" s="35"/>
      <c r="O94" s="35">
        <v>3</v>
      </c>
      <c r="P94" s="35">
        <v>17</v>
      </c>
      <c r="Q94" s="35">
        <v>22.5</v>
      </c>
      <c r="R94" s="35">
        <v>11</v>
      </c>
      <c r="S94" s="35">
        <v>0.57499999999999996</v>
      </c>
      <c r="T94" s="35"/>
      <c r="U94" s="35" t="s">
        <v>370</v>
      </c>
      <c r="V94" s="35"/>
      <c r="W94" s="35">
        <v>12</v>
      </c>
    </row>
    <row r="95" spans="1:23">
      <c r="A95" s="35" t="s">
        <v>445</v>
      </c>
      <c r="B95" s="35" t="s">
        <v>450</v>
      </c>
      <c r="C95" s="35" t="s">
        <v>477</v>
      </c>
      <c r="D95" s="35" t="s">
        <v>466</v>
      </c>
      <c r="E95" s="35" t="s">
        <v>467</v>
      </c>
      <c r="F95" s="35">
        <v>18.940000000000001</v>
      </c>
      <c r="G95" s="35" t="s">
        <v>162</v>
      </c>
      <c r="H95" s="35" t="s">
        <v>163</v>
      </c>
      <c r="I95" s="35">
        <v>20</v>
      </c>
      <c r="J95" s="35">
        <v>1.5</v>
      </c>
      <c r="K95" s="35">
        <v>7</v>
      </c>
      <c r="L95" s="35">
        <v>0.24</v>
      </c>
      <c r="M95" s="35">
        <v>0.3357</v>
      </c>
      <c r="N95" s="35">
        <v>0</v>
      </c>
      <c r="O95" s="35">
        <v>1.5</v>
      </c>
      <c r="P95" s="35">
        <v>17</v>
      </c>
      <c r="Q95" s="35">
        <v>20</v>
      </c>
      <c r="R95" s="35">
        <v>5</v>
      </c>
      <c r="S95" s="35">
        <v>0.63</v>
      </c>
      <c r="T95" s="35"/>
      <c r="U95" s="35" t="s">
        <v>299</v>
      </c>
      <c r="V95" s="35"/>
      <c r="W95" s="35">
        <v>10</v>
      </c>
    </row>
    <row r="96" spans="1:23">
      <c r="A96" s="35" t="s">
        <v>445</v>
      </c>
      <c r="B96" s="35" t="s">
        <v>453</v>
      </c>
      <c r="C96" s="35" t="s">
        <v>477</v>
      </c>
      <c r="D96" s="35" t="s">
        <v>469</v>
      </c>
      <c r="E96" s="35" t="s">
        <v>470</v>
      </c>
      <c r="F96" s="35">
        <v>18.940000000000001</v>
      </c>
      <c r="G96" s="35" t="s">
        <v>162</v>
      </c>
      <c r="H96" s="35" t="s">
        <v>163</v>
      </c>
      <c r="I96" s="35">
        <v>20</v>
      </c>
      <c r="J96" s="35">
        <v>1.5</v>
      </c>
      <c r="K96" s="35">
        <v>16</v>
      </c>
      <c r="L96" s="35">
        <v>0.26</v>
      </c>
      <c r="M96" s="35">
        <v>0.34689999999999999</v>
      </c>
      <c r="N96" s="35">
        <v>0</v>
      </c>
      <c r="O96" s="35">
        <v>1.5</v>
      </c>
      <c r="P96" s="35">
        <v>17</v>
      </c>
      <c r="Q96" s="35">
        <v>20</v>
      </c>
      <c r="R96" s="35">
        <v>12</v>
      </c>
      <c r="S96" s="35">
        <v>0.625</v>
      </c>
      <c r="T96" s="35"/>
      <c r="U96" s="35" t="s">
        <v>299</v>
      </c>
      <c r="V96" s="35"/>
      <c r="W96" s="35">
        <v>10</v>
      </c>
    </row>
    <row r="97" spans="1:23">
      <c r="A97" s="35" t="s">
        <v>445</v>
      </c>
      <c r="B97" s="35" t="s">
        <v>456</v>
      </c>
      <c r="C97" s="35" t="s">
        <v>477</v>
      </c>
      <c r="D97" s="35" t="s">
        <v>472</v>
      </c>
      <c r="E97" s="35" t="s">
        <v>473</v>
      </c>
      <c r="F97" s="35">
        <v>21.07</v>
      </c>
      <c r="G97" s="35" t="s">
        <v>44</v>
      </c>
      <c r="H97" s="35" t="s">
        <v>45</v>
      </c>
      <c r="I97" s="35">
        <v>18.600000000000001</v>
      </c>
      <c r="J97" s="35">
        <v>6</v>
      </c>
      <c r="K97" s="35">
        <v>15</v>
      </c>
      <c r="L97" s="35"/>
      <c r="M97" s="35">
        <v>0.18110000000000001</v>
      </c>
      <c r="N97" s="35">
        <v>0</v>
      </c>
      <c r="O97" s="35">
        <v>6</v>
      </c>
      <c r="P97" s="35">
        <v>21</v>
      </c>
      <c r="Q97" s="35" t="s">
        <v>202</v>
      </c>
      <c r="R97" s="35">
        <v>11.25</v>
      </c>
      <c r="S97" s="35">
        <v>0.31850000000000001</v>
      </c>
      <c r="T97" s="35"/>
      <c r="U97" s="35" t="s">
        <v>299</v>
      </c>
      <c r="V97" s="35"/>
      <c r="W97" s="35">
        <v>15</v>
      </c>
    </row>
    <row r="98" spans="1:23">
      <c r="A98" s="35" t="s">
        <v>445</v>
      </c>
      <c r="B98" s="35" t="s">
        <v>459</v>
      </c>
      <c r="C98" s="35" t="s">
        <v>477</v>
      </c>
      <c r="D98" s="35" t="s">
        <v>475</v>
      </c>
      <c r="E98" s="35" t="s">
        <v>476</v>
      </c>
      <c r="F98" s="35">
        <v>21.38</v>
      </c>
      <c r="G98" s="35" t="s">
        <v>44</v>
      </c>
      <c r="H98" s="35" t="s">
        <v>45</v>
      </c>
      <c r="I98" s="35">
        <v>18.600000000000001</v>
      </c>
      <c r="J98" s="35">
        <v>6</v>
      </c>
      <c r="K98" s="35">
        <v>15</v>
      </c>
      <c r="L98" s="35"/>
      <c r="M98" s="35">
        <v>0.24360000000000001</v>
      </c>
      <c r="N98" s="35">
        <v>0</v>
      </c>
      <c r="O98" s="35">
        <v>6</v>
      </c>
      <c r="P98" s="35">
        <v>19</v>
      </c>
      <c r="Q98" s="35" t="s">
        <v>202</v>
      </c>
      <c r="R98" s="35">
        <v>11.25</v>
      </c>
      <c r="S98" s="35">
        <v>0.2853</v>
      </c>
      <c r="T98" s="35"/>
      <c r="U98" s="35" t="s">
        <v>299</v>
      </c>
      <c r="V98" s="35"/>
      <c r="W98" s="35">
        <v>15</v>
      </c>
    </row>
    <row r="99" spans="1:23" ht="15">
      <c r="B99" s="35" t="s">
        <v>462</v>
      </c>
    </row>
    <row r="100" spans="1:23" ht="15">
      <c r="B100" s="35" t="s">
        <v>465</v>
      </c>
    </row>
    <row r="101" spans="1:23" ht="15">
      <c r="B101" s="35" t="s">
        <v>468</v>
      </c>
    </row>
    <row r="102" spans="1:23" ht="15">
      <c r="B102" s="35" t="s">
        <v>471</v>
      </c>
    </row>
    <row r="103" spans="1:23" ht="15">
      <c r="B103" s="35" t="s">
        <v>474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0BC1-44F7-47C3-8FAA-BD4AC21187F4}">
  <dimension ref="A1:AB103"/>
  <sheetViews>
    <sheetView zoomScale="72" zoomScaleNormal="85" workbookViewId="0">
      <pane xSplit="2" ySplit="1" topLeftCell="C2" activePane="bottomRight" state="frozen"/>
      <selection pane="bottomRight" activeCell="B1" sqref="B1:B103"/>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ht="15">
      <c r="B2" s="35" t="s">
        <v>135</v>
      </c>
    </row>
    <row r="3" spans="1:28" ht="15">
      <c r="B3" s="35" t="s">
        <v>141</v>
      </c>
    </row>
    <row r="4" spans="1:28" ht="15">
      <c r="B4" s="35" t="s">
        <v>147</v>
      </c>
    </row>
    <row r="5" spans="1:28" ht="15">
      <c r="B5" s="35" t="s">
        <v>151</v>
      </c>
    </row>
    <row r="6" spans="1:28" ht="15">
      <c r="B6" s="35" t="s">
        <v>159</v>
      </c>
    </row>
    <row r="7" spans="1:28" ht="15">
      <c r="B7" s="35" t="s">
        <v>164</v>
      </c>
    </row>
    <row r="8" spans="1:28" ht="15">
      <c r="B8" s="35" t="s">
        <v>167</v>
      </c>
    </row>
    <row r="9" spans="1:28" ht="15">
      <c r="B9" s="35" t="s">
        <v>172</v>
      </c>
    </row>
    <row r="10" spans="1:28" ht="15">
      <c r="B10" s="35" t="s">
        <v>175</v>
      </c>
    </row>
    <row r="11" spans="1:28" ht="15">
      <c r="B11" s="35" t="s">
        <v>179</v>
      </c>
    </row>
    <row r="12" spans="1:28" ht="15">
      <c r="B12" s="35" t="s">
        <v>187</v>
      </c>
    </row>
    <row r="13" spans="1:28" ht="15">
      <c r="B13" s="35" t="s">
        <v>190</v>
      </c>
    </row>
    <row r="14" spans="1:28" ht="15">
      <c r="B14" s="35" t="s">
        <v>193</v>
      </c>
    </row>
    <row r="15" spans="1:28" ht="15">
      <c r="B15" s="35" t="s">
        <v>199</v>
      </c>
    </row>
    <row r="16" spans="1:28" ht="15">
      <c r="B16" s="35" t="s">
        <v>203</v>
      </c>
    </row>
    <row r="17" spans="2:2" ht="15">
      <c r="B17" s="35" t="s">
        <v>206</v>
      </c>
    </row>
    <row r="18" spans="2:2" ht="15">
      <c r="B18" s="35" t="s">
        <v>209</v>
      </c>
    </row>
    <row r="19" spans="2:2" ht="15">
      <c r="B19" s="35" t="s">
        <v>212</v>
      </c>
    </row>
    <row r="20" spans="2:2" ht="15">
      <c r="B20" s="35" t="s">
        <v>215</v>
      </c>
    </row>
    <row r="21" spans="2:2" ht="15">
      <c r="B21" s="35" t="s">
        <v>218</v>
      </c>
    </row>
    <row r="22" spans="2:2" ht="15">
      <c r="B22" s="35" t="s">
        <v>223</v>
      </c>
    </row>
    <row r="23" spans="2:2" ht="15">
      <c r="B23" s="35" t="s">
        <v>226</v>
      </c>
    </row>
    <row r="24" spans="2:2" ht="15">
      <c r="B24" s="35" t="s">
        <v>230</v>
      </c>
    </row>
    <row r="25" spans="2:2" ht="15">
      <c r="B25" s="35" t="s">
        <v>233</v>
      </c>
    </row>
    <row r="26" spans="2:2" ht="15">
      <c r="B26" s="35" t="s">
        <v>236</v>
      </c>
    </row>
    <row r="27" spans="2:2" ht="15">
      <c r="B27" s="35" t="s">
        <v>239</v>
      </c>
    </row>
    <row r="28" spans="2:2" ht="15">
      <c r="B28" s="35" t="s">
        <v>242</v>
      </c>
    </row>
    <row r="29" spans="2:2" ht="15">
      <c r="B29" s="35" t="s">
        <v>245</v>
      </c>
    </row>
    <row r="30" spans="2:2" ht="15">
      <c r="B30" s="35" t="s">
        <v>248</v>
      </c>
    </row>
    <row r="31" spans="2:2" ht="15">
      <c r="B31" s="35" t="s">
        <v>251</v>
      </c>
    </row>
    <row r="32" spans="2:2" ht="15">
      <c r="B32" s="35" t="s">
        <v>255</v>
      </c>
    </row>
    <row r="33" spans="2:2" ht="15">
      <c r="B33" s="35" t="s">
        <v>258</v>
      </c>
    </row>
    <row r="34" spans="2:2" ht="15">
      <c r="B34" s="35" t="s">
        <v>261</v>
      </c>
    </row>
    <row r="35" spans="2:2" ht="15">
      <c r="B35" s="35" t="s">
        <v>264</v>
      </c>
    </row>
    <row r="36" spans="2:2" ht="15">
      <c r="B36" s="35" t="s">
        <v>267</v>
      </c>
    </row>
    <row r="37" spans="2:2" ht="15">
      <c r="B37" s="35" t="s">
        <v>271</v>
      </c>
    </row>
    <row r="38" spans="2:2" ht="15">
      <c r="B38" s="35" t="s">
        <v>275</v>
      </c>
    </row>
    <row r="39" spans="2:2" ht="15">
      <c r="B39" s="35" t="s">
        <v>278</v>
      </c>
    </row>
    <row r="40" spans="2:2" ht="15">
      <c r="B40" s="35" t="s">
        <v>281</v>
      </c>
    </row>
    <row r="41" spans="2:2" ht="15">
      <c r="B41" s="35" t="s">
        <v>284</v>
      </c>
    </row>
    <row r="42" spans="2:2" ht="15">
      <c r="B42" s="35" t="s">
        <v>287</v>
      </c>
    </row>
    <row r="43" spans="2:2" ht="15">
      <c r="B43" s="35" t="s">
        <v>290</v>
      </c>
    </row>
    <row r="44" spans="2:2" ht="15">
      <c r="B44" s="35" t="s">
        <v>293</v>
      </c>
    </row>
    <row r="45" spans="2:2" ht="15">
      <c r="B45" s="35" t="s">
        <v>296</v>
      </c>
    </row>
    <row r="46" spans="2:2" ht="15">
      <c r="B46" s="35" t="s">
        <v>300</v>
      </c>
    </row>
    <row r="47" spans="2:2" ht="15">
      <c r="B47" s="35" t="s">
        <v>304</v>
      </c>
    </row>
    <row r="48" spans="2:2" ht="15">
      <c r="B48" s="35" t="s">
        <v>307</v>
      </c>
    </row>
    <row r="49" spans="2:2" ht="15">
      <c r="B49" s="35" t="s">
        <v>310</v>
      </c>
    </row>
    <row r="50" spans="2:2" ht="15">
      <c r="B50" s="35" t="s">
        <v>313</v>
      </c>
    </row>
    <row r="51" spans="2:2" ht="15">
      <c r="B51" s="35" t="s">
        <v>317</v>
      </c>
    </row>
    <row r="52" spans="2:2" ht="15">
      <c r="B52" s="35" t="s">
        <v>321</v>
      </c>
    </row>
    <row r="53" spans="2:2" ht="15">
      <c r="B53" s="35" t="s">
        <v>326</v>
      </c>
    </row>
    <row r="54" spans="2:2" ht="15">
      <c r="B54" s="35" t="s">
        <v>329</v>
      </c>
    </row>
    <row r="55" spans="2:2" ht="15">
      <c r="B55" s="35" t="s">
        <v>332</v>
      </c>
    </row>
    <row r="56" spans="2:2" ht="15">
      <c r="B56" s="35" t="s">
        <v>335</v>
      </c>
    </row>
    <row r="57" spans="2:2" ht="15">
      <c r="B57" s="35" t="s">
        <v>338</v>
      </c>
    </row>
    <row r="58" spans="2:2" ht="15">
      <c r="B58" s="35" t="s">
        <v>342</v>
      </c>
    </row>
    <row r="59" spans="2:2" ht="15">
      <c r="B59" s="35" t="s">
        <v>345</v>
      </c>
    </row>
    <row r="60" spans="2:2" ht="15">
      <c r="B60" s="35" t="s">
        <v>348</v>
      </c>
    </row>
    <row r="61" spans="2:2" ht="15">
      <c r="B61" s="35" t="s">
        <v>354</v>
      </c>
    </row>
    <row r="62" spans="2:2" ht="15">
      <c r="B62" s="35" t="s">
        <v>357</v>
      </c>
    </row>
    <row r="63" spans="2:2" ht="15">
      <c r="B63" s="35" t="s">
        <v>361</v>
      </c>
    </row>
    <row r="64" spans="2:2" ht="15">
      <c r="B64" s="35" t="s">
        <v>364</v>
      </c>
    </row>
    <row r="65" spans="2:2" ht="15">
      <c r="B65" s="35" t="s">
        <v>367</v>
      </c>
    </row>
    <row r="66" spans="2:2" ht="15">
      <c r="B66" s="35" t="s">
        <v>372</v>
      </c>
    </row>
    <row r="67" spans="2:2" ht="15">
      <c r="B67" s="35" t="s">
        <v>375</v>
      </c>
    </row>
    <row r="68" spans="2:2" ht="15">
      <c r="B68" s="35" t="s">
        <v>378</v>
      </c>
    </row>
    <row r="69" spans="2:2" ht="15">
      <c r="B69" s="35" t="s">
        <v>381</v>
      </c>
    </row>
    <row r="70" spans="2:2" ht="15">
      <c r="B70" s="35" t="s">
        <v>385</v>
      </c>
    </row>
    <row r="71" spans="2:2" ht="15">
      <c r="B71" s="35" t="s">
        <v>388</v>
      </c>
    </row>
    <row r="72" spans="2:2" ht="15">
      <c r="B72" s="35" t="s">
        <v>391</v>
      </c>
    </row>
    <row r="73" spans="2:2" ht="15">
      <c r="B73" s="35" t="s">
        <v>394</v>
      </c>
    </row>
    <row r="74" spans="2:2" ht="15">
      <c r="B74" s="35" t="s">
        <v>397</v>
      </c>
    </row>
    <row r="75" spans="2:2" ht="15">
      <c r="B75" s="35" t="s">
        <v>401</v>
      </c>
    </row>
    <row r="76" spans="2:2" ht="15">
      <c r="B76" s="35" t="s">
        <v>404</v>
      </c>
    </row>
    <row r="77" spans="2:2" ht="15">
      <c r="B77" s="35" t="s">
        <v>407</v>
      </c>
    </row>
    <row r="78" spans="2:2" ht="15">
      <c r="B78" s="35" t="s">
        <v>410</v>
      </c>
    </row>
    <row r="79" spans="2:2" ht="15">
      <c r="B79" s="35" t="s">
        <v>413</v>
      </c>
    </row>
    <row r="80" spans="2:2" ht="15">
      <c r="B80" s="35" t="s">
        <v>417</v>
      </c>
    </row>
    <row r="81" spans="2:2" ht="15">
      <c r="B81" s="35" t="s">
        <v>422</v>
      </c>
    </row>
    <row r="82" spans="2:2" ht="15">
      <c r="B82" s="35" t="s">
        <v>425</v>
      </c>
    </row>
    <row r="83" spans="2:2" ht="15">
      <c r="B83" s="35" t="s">
        <v>426</v>
      </c>
    </row>
    <row r="84" spans="2:2" ht="15">
      <c r="B84" s="35" t="s">
        <v>428</v>
      </c>
    </row>
    <row r="85" spans="2:2" ht="15">
      <c r="B85" s="35" t="s">
        <v>430</v>
      </c>
    </row>
    <row r="86" spans="2:2" ht="15">
      <c r="B86" s="35" t="s">
        <v>432</v>
      </c>
    </row>
    <row r="87" spans="2:2" ht="15">
      <c r="B87" s="35" t="s">
        <v>436</v>
      </c>
    </row>
    <row r="88" spans="2:2" ht="15">
      <c r="B88" s="35" t="s">
        <v>437</v>
      </c>
    </row>
    <row r="89" spans="2:2" ht="15">
      <c r="B89" s="35" t="s">
        <v>438</v>
      </c>
    </row>
    <row r="90" spans="2:2" ht="15">
      <c r="B90" s="35" t="s">
        <v>440</v>
      </c>
    </row>
    <row r="91" spans="2:2" ht="15">
      <c r="B91" s="35" t="s">
        <v>441</v>
      </c>
    </row>
    <row r="92" spans="2:2" ht="15">
      <c r="B92" s="35" t="s">
        <v>442</v>
      </c>
    </row>
    <row r="93" spans="2:2" ht="15">
      <c r="B93" s="35" t="s">
        <v>444</v>
      </c>
    </row>
    <row r="94" spans="2:2" ht="15">
      <c r="B94" s="35" t="s">
        <v>446</v>
      </c>
    </row>
    <row r="95" spans="2:2" ht="15">
      <c r="B95" s="35" t="s">
        <v>450</v>
      </c>
    </row>
    <row r="96" spans="2:2"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BF62-B9A0-4281-BCB5-123C5C8A6A63}">
  <dimension ref="A1:AB103"/>
  <sheetViews>
    <sheetView zoomScale="71" zoomScaleNormal="55" workbookViewId="0">
      <pane xSplit="2" ySplit="1" topLeftCell="C2" activePane="bottomRight" state="frozen"/>
      <selection pane="bottomRight" activeCell="B1" sqref="B1:B103"/>
      <selection pane="bottomLeft" activeCell="A148" sqref="A148"/>
      <selection pane="topRight" activeCell="A148" sqref="A148"/>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494</v>
      </c>
      <c r="D2" s="35" t="s">
        <v>137</v>
      </c>
      <c r="E2" s="35" t="s">
        <v>138</v>
      </c>
      <c r="F2" s="35">
        <v>12.28</v>
      </c>
      <c r="G2" s="35" t="s">
        <v>182</v>
      </c>
      <c r="H2" s="35" t="s">
        <v>183</v>
      </c>
      <c r="I2" s="35">
        <v>26.3</v>
      </c>
      <c r="J2" s="35">
        <v>28.5</v>
      </c>
      <c r="K2" s="35">
        <v>12</v>
      </c>
      <c r="L2" s="35">
        <v>0.1691</v>
      </c>
      <c r="M2" s="35">
        <v>0.22639999999999999</v>
      </c>
      <c r="N2" s="35">
        <v>16.91</v>
      </c>
      <c r="O2" s="35">
        <v>28.5</v>
      </c>
      <c r="P2" s="35">
        <v>20</v>
      </c>
      <c r="Q2" s="35">
        <v>27.5</v>
      </c>
      <c r="R2" s="35">
        <v>9</v>
      </c>
      <c r="S2" s="35">
        <v>0.57220000000000004</v>
      </c>
      <c r="T2" s="35"/>
      <c r="U2" s="35" t="s">
        <v>139</v>
      </c>
      <c r="V2" s="35"/>
      <c r="W2" s="35" t="s">
        <v>320</v>
      </c>
    </row>
    <row r="3" spans="1:28">
      <c r="A3" s="35" t="s">
        <v>134</v>
      </c>
      <c r="B3" s="35" t="s">
        <v>141</v>
      </c>
      <c r="C3" s="35" t="s">
        <v>494</v>
      </c>
      <c r="D3" s="35" t="s">
        <v>142</v>
      </c>
      <c r="E3" s="35" t="s">
        <v>143</v>
      </c>
      <c r="F3" s="35">
        <v>22.65</v>
      </c>
      <c r="G3" s="35" t="s">
        <v>144</v>
      </c>
      <c r="H3" s="35" t="s">
        <v>145</v>
      </c>
      <c r="I3" s="35">
        <v>30.8</v>
      </c>
      <c r="J3" s="35">
        <v>1.5</v>
      </c>
      <c r="K3" s="35">
        <v>19</v>
      </c>
      <c r="L3" s="35">
        <v>0.35249999999999998</v>
      </c>
      <c r="M3" s="35">
        <v>0.32619999999999999</v>
      </c>
      <c r="N3" s="35">
        <v>0</v>
      </c>
      <c r="O3" s="35">
        <v>1.5</v>
      </c>
      <c r="P3" s="35">
        <v>17</v>
      </c>
      <c r="Q3" s="35">
        <v>20</v>
      </c>
      <c r="R3" s="35">
        <v>14.25</v>
      </c>
      <c r="S3" s="35">
        <v>0.86380000000000001</v>
      </c>
      <c r="T3" s="35"/>
      <c r="U3" s="35" t="s">
        <v>146</v>
      </c>
      <c r="V3" s="35"/>
      <c r="W3" s="35">
        <v>25000</v>
      </c>
    </row>
    <row r="4" spans="1:28">
      <c r="A4" s="35" t="s">
        <v>134</v>
      </c>
      <c r="B4" s="35" t="s">
        <v>147</v>
      </c>
      <c r="C4" s="35" t="s">
        <v>494</v>
      </c>
      <c r="D4" s="35" t="s">
        <v>148</v>
      </c>
      <c r="E4" s="35" t="s">
        <v>149</v>
      </c>
      <c r="F4" s="35">
        <v>18.989999999999998</v>
      </c>
      <c r="G4" s="35" t="s">
        <v>44</v>
      </c>
      <c r="H4" s="35" t="s">
        <v>45</v>
      </c>
      <c r="I4" s="35">
        <v>30.8</v>
      </c>
      <c r="J4" s="35">
        <v>1.5</v>
      </c>
      <c r="K4" s="35">
        <v>17</v>
      </c>
      <c r="L4" s="35"/>
      <c r="M4" s="35">
        <v>0.18590000000000001</v>
      </c>
      <c r="N4" s="35">
        <v>0</v>
      </c>
      <c r="O4" s="35">
        <v>1.5</v>
      </c>
      <c r="P4" s="35">
        <v>21</v>
      </c>
      <c r="Q4" s="35">
        <v>30</v>
      </c>
      <c r="R4" s="35">
        <v>12.75</v>
      </c>
      <c r="S4" s="35">
        <v>0.2697</v>
      </c>
      <c r="T4" s="35"/>
      <c r="U4" s="35" t="s">
        <v>146</v>
      </c>
      <c r="V4" s="35"/>
      <c r="W4" s="35">
        <v>15000</v>
      </c>
    </row>
    <row r="5" spans="1:28">
      <c r="A5" s="35" t="s">
        <v>150</v>
      </c>
      <c r="B5" s="35" t="s">
        <v>151</v>
      </c>
      <c r="C5" s="35" t="s">
        <v>494</v>
      </c>
      <c r="D5" s="35" t="s">
        <v>152</v>
      </c>
      <c r="E5" s="35" t="s">
        <v>153</v>
      </c>
      <c r="F5" s="35">
        <v>76.95</v>
      </c>
      <c r="G5" s="35" t="s">
        <v>478</v>
      </c>
      <c r="H5" s="35" t="s">
        <v>183</v>
      </c>
      <c r="I5" s="35">
        <v>19.8</v>
      </c>
      <c r="J5" s="35"/>
      <c r="K5" s="35">
        <v>39</v>
      </c>
      <c r="L5" s="35">
        <v>0.17</v>
      </c>
      <c r="M5" s="35">
        <v>0.53449999999999998</v>
      </c>
      <c r="N5" s="35"/>
      <c r="O5" s="35"/>
      <c r="P5" s="35" t="s">
        <v>155</v>
      </c>
      <c r="Q5" s="35" t="s">
        <v>156</v>
      </c>
      <c r="R5" s="35"/>
      <c r="S5" s="35">
        <v>0.89</v>
      </c>
      <c r="T5" s="35"/>
      <c r="U5" s="35" t="s">
        <v>157</v>
      </c>
      <c r="V5" s="35">
        <v>0.126</v>
      </c>
      <c r="W5" s="35"/>
    </row>
    <row r="6" spans="1:28">
      <c r="A6" s="35" t="s">
        <v>158</v>
      </c>
      <c r="B6" s="35" t="s">
        <v>159</v>
      </c>
      <c r="C6" s="35" t="s">
        <v>494</v>
      </c>
      <c r="D6" s="35" t="s">
        <v>160</v>
      </c>
      <c r="E6" s="35" t="s">
        <v>161</v>
      </c>
      <c r="F6" s="35">
        <v>11.98</v>
      </c>
      <c r="G6" s="35" t="s">
        <v>162</v>
      </c>
      <c r="H6" s="35" t="s">
        <v>163</v>
      </c>
      <c r="I6" s="35">
        <v>7.6</v>
      </c>
      <c r="J6" s="35">
        <v>4.5</v>
      </c>
      <c r="K6" s="35">
        <v>28</v>
      </c>
      <c r="L6" s="35">
        <v>0.23300000000000001</v>
      </c>
      <c r="M6" s="35">
        <v>0.38529999999999998</v>
      </c>
      <c r="N6" s="35"/>
      <c r="O6" s="35">
        <v>4.5</v>
      </c>
      <c r="P6" s="35">
        <v>16.600000000000001</v>
      </c>
      <c r="Q6" s="35">
        <v>25</v>
      </c>
      <c r="R6" s="35"/>
      <c r="S6" s="35">
        <v>0.67200000000000004</v>
      </c>
      <c r="T6" s="35"/>
      <c r="U6" s="35" t="s">
        <v>139</v>
      </c>
      <c r="V6" s="35"/>
      <c r="W6" s="35">
        <v>15</v>
      </c>
    </row>
    <row r="7" spans="1:28">
      <c r="A7" s="35" t="s">
        <v>158</v>
      </c>
      <c r="B7" s="35" t="s">
        <v>164</v>
      </c>
      <c r="C7" s="35" t="s">
        <v>494</v>
      </c>
      <c r="D7" s="35" t="s">
        <v>165</v>
      </c>
      <c r="E7" s="35" t="s">
        <v>166</v>
      </c>
      <c r="F7" s="35">
        <v>12.28</v>
      </c>
      <c r="G7" s="35" t="s">
        <v>162</v>
      </c>
      <c r="H7" s="35" t="s">
        <v>163</v>
      </c>
      <c r="I7" s="35">
        <v>7.6</v>
      </c>
      <c r="J7" s="35">
        <v>5</v>
      </c>
      <c r="K7" s="35">
        <v>26</v>
      </c>
      <c r="L7" s="35">
        <v>0.26400000000000001</v>
      </c>
      <c r="M7" s="35">
        <v>0.38569999999999999</v>
      </c>
      <c r="N7" s="35"/>
      <c r="O7" s="35">
        <v>5</v>
      </c>
      <c r="P7" s="35">
        <v>16.8</v>
      </c>
      <c r="Q7" s="35">
        <v>25</v>
      </c>
      <c r="R7" s="35"/>
      <c r="S7" s="35">
        <v>0.63900000000000001</v>
      </c>
      <c r="T7" s="35"/>
      <c r="U7" s="35" t="s">
        <v>139</v>
      </c>
      <c r="V7" s="35"/>
      <c r="W7" s="35">
        <v>15</v>
      </c>
    </row>
    <row r="8" spans="1:28">
      <c r="A8" s="35" t="s">
        <v>158</v>
      </c>
      <c r="B8" s="35" t="s">
        <v>167</v>
      </c>
      <c r="C8" s="35" t="s">
        <v>494</v>
      </c>
      <c r="D8" s="35" t="s">
        <v>168</v>
      </c>
      <c r="E8" s="35" t="s">
        <v>169</v>
      </c>
      <c r="F8" s="35">
        <v>11.67</v>
      </c>
      <c r="G8" s="35" t="s">
        <v>170</v>
      </c>
      <c r="H8" s="35" t="s">
        <v>163</v>
      </c>
      <c r="I8" s="35">
        <v>8.3000000000000007</v>
      </c>
      <c r="J8" s="35">
        <v>6</v>
      </c>
      <c r="K8" s="35">
        <v>15</v>
      </c>
      <c r="L8" s="35">
        <v>0.24</v>
      </c>
      <c r="M8" s="35">
        <v>0.36580000000000001</v>
      </c>
      <c r="N8" s="35"/>
      <c r="O8" s="35">
        <v>6</v>
      </c>
      <c r="P8" s="35">
        <v>20</v>
      </c>
      <c r="Q8" s="35">
        <v>27.5</v>
      </c>
      <c r="R8" s="35"/>
      <c r="S8" s="35">
        <v>0.64300000000000002</v>
      </c>
      <c r="T8" s="35"/>
      <c r="U8" s="35" t="s">
        <v>157</v>
      </c>
      <c r="V8" s="35"/>
      <c r="W8" s="35" t="s">
        <v>171</v>
      </c>
    </row>
    <row r="9" spans="1:28">
      <c r="A9" s="35" t="s">
        <v>158</v>
      </c>
      <c r="B9" s="35" t="s">
        <v>172</v>
      </c>
      <c r="C9" s="35" t="s">
        <v>494</v>
      </c>
      <c r="D9" s="35" t="s">
        <v>173</v>
      </c>
      <c r="E9" s="35" t="s">
        <v>174</v>
      </c>
      <c r="F9" s="35">
        <v>12.59</v>
      </c>
      <c r="G9" s="35" t="s">
        <v>170</v>
      </c>
      <c r="H9" s="35" t="s">
        <v>163</v>
      </c>
      <c r="I9" s="35">
        <v>8.3000000000000007</v>
      </c>
      <c r="J9" s="35">
        <v>7</v>
      </c>
      <c r="K9" s="35">
        <v>13</v>
      </c>
      <c r="L9" s="35">
        <v>0.22</v>
      </c>
      <c r="M9" s="35">
        <v>0.27210000000000001</v>
      </c>
      <c r="N9" s="35"/>
      <c r="O9" s="35">
        <v>7</v>
      </c>
      <c r="P9" s="35">
        <v>20</v>
      </c>
      <c r="Q9" s="35">
        <v>27.5</v>
      </c>
      <c r="R9" s="35"/>
      <c r="S9" s="35">
        <v>0.68200000000000005</v>
      </c>
      <c r="T9" s="35"/>
      <c r="U9" s="35" t="s">
        <v>157</v>
      </c>
      <c r="V9" s="35"/>
      <c r="W9" s="35" t="s">
        <v>171</v>
      </c>
    </row>
    <row r="10" spans="1:28">
      <c r="A10" s="35" t="s">
        <v>158</v>
      </c>
      <c r="B10" s="35" t="s">
        <v>175</v>
      </c>
      <c r="C10" s="35" t="s">
        <v>494</v>
      </c>
      <c r="D10" s="35" t="s">
        <v>479</v>
      </c>
      <c r="E10" s="35" t="s">
        <v>480</v>
      </c>
      <c r="F10" s="35">
        <v>12.59</v>
      </c>
      <c r="G10" s="35" t="s">
        <v>170</v>
      </c>
      <c r="H10" s="35" t="s">
        <v>163</v>
      </c>
      <c r="I10" s="35">
        <v>8.3000000000000007</v>
      </c>
      <c r="J10" s="35">
        <v>7</v>
      </c>
      <c r="K10" s="35">
        <v>6</v>
      </c>
      <c r="L10" s="35">
        <v>0.24299999999999999</v>
      </c>
      <c r="M10" s="35">
        <v>0.35289999999999999</v>
      </c>
      <c r="N10" s="35"/>
      <c r="O10" s="35">
        <v>7</v>
      </c>
      <c r="P10" s="35">
        <v>20</v>
      </c>
      <c r="Q10" s="35">
        <v>27.5</v>
      </c>
      <c r="R10" s="35"/>
      <c r="S10" s="35">
        <v>0.67200000000000004</v>
      </c>
      <c r="T10" s="35"/>
      <c r="U10" s="35" t="s">
        <v>157</v>
      </c>
      <c r="V10" s="35"/>
      <c r="W10" s="35" t="s">
        <v>171</v>
      </c>
    </row>
    <row r="11" spans="1:28">
      <c r="A11" s="35" t="s">
        <v>158</v>
      </c>
      <c r="B11" s="35" t="s">
        <v>179</v>
      </c>
      <c r="C11" s="35" t="s">
        <v>494</v>
      </c>
      <c r="D11" s="35" t="s">
        <v>176</v>
      </c>
      <c r="E11" s="35" t="s">
        <v>177</v>
      </c>
      <c r="F11" s="35">
        <v>6.8</v>
      </c>
      <c r="G11" s="35" t="s">
        <v>162</v>
      </c>
      <c r="H11" s="35" t="s">
        <v>163</v>
      </c>
      <c r="I11" s="35">
        <v>11.3</v>
      </c>
      <c r="J11" s="35">
        <v>4.3</v>
      </c>
      <c r="K11" s="35">
        <v>15</v>
      </c>
      <c r="L11" s="35">
        <v>0.254</v>
      </c>
      <c r="M11" s="35">
        <v>0.34320000000000001</v>
      </c>
      <c r="N11" s="35">
        <v>0</v>
      </c>
      <c r="O11" s="35">
        <v>4.3</v>
      </c>
      <c r="P11" s="35">
        <v>17</v>
      </c>
      <c r="Q11" s="35">
        <v>22.5</v>
      </c>
      <c r="R11" s="35">
        <v>11</v>
      </c>
      <c r="S11" s="35">
        <v>0.66800000000000004</v>
      </c>
      <c r="T11" s="35"/>
      <c r="U11" s="35" t="s">
        <v>178</v>
      </c>
      <c r="V11" s="35"/>
      <c r="W11" s="35">
        <v>12</v>
      </c>
    </row>
    <row r="12" spans="1:28">
      <c r="A12" s="35" t="s">
        <v>198</v>
      </c>
      <c r="B12" s="35" t="s">
        <v>187</v>
      </c>
      <c r="C12" s="35" t="s">
        <v>494</v>
      </c>
      <c r="D12" s="35" t="s">
        <v>200</v>
      </c>
      <c r="E12" s="35" t="s">
        <v>201</v>
      </c>
      <c r="F12" s="35">
        <v>19.899999999999999</v>
      </c>
      <c r="G12" s="35" t="s">
        <v>162</v>
      </c>
      <c r="H12" s="35" t="s">
        <v>163</v>
      </c>
      <c r="I12" s="35">
        <v>19</v>
      </c>
      <c r="J12" s="35">
        <v>7.5</v>
      </c>
      <c r="K12" s="35">
        <v>29</v>
      </c>
      <c r="L12" s="35">
        <v>0.27100000000000002</v>
      </c>
      <c r="M12" s="35">
        <v>0.39090000000000003</v>
      </c>
      <c r="N12" s="35">
        <v>0</v>
      </c>
      <c r="O12" s="35">
        <v>7.5</v>
      </c>
      <c r="P12" s="35">
        <v>17</v>
      </c>
      <c r="Q12" s="35">
        <v>25</v>
      </c>
      <c r="R12" s="35">
        <v>22</v>
      </c>
      <c r="S12" s="35">
        <v>0.61299999999999999</v>
      </c>
      <c r="T12" s="35"/>
      <c r="U12" s="35" t="s">
        <v>146</v>
      </c>
      <c r="V12" s="35"/>
      <c r="W12" s="35">
        <v>15000</v>
      </c>
    </row>
    <row r="13" spans="1:28">
      <c r="A13" s="35" t="s">
        <v>198</v>
      </c>
      <c r="B13" s="35" t="s">
        <v>190</v>
      </c>
      <c r="C13" s="35" t="s">
        <v>494</v>
      </c>
      <c r="D13" s="35" t="s">
        <v>204</v>
      </c>
      <c r="E13" s="35" t="s">
        <v>205</v>
      </c>
      <c r="F13" s="35">
        <v>19.29</v>
      </c>
      <c r="G13" s="35" t="s">
        <v>162</v>
      </c>
      <c r="H13" s="35" t="s">
        <v>163</v>
      </c>
      <c r="I13" s="35">
        <v>19</v>
      </c>
      <c r="J13" s="35">
        <v>7.5</v>
      </c>
      <c r="K13" s="35">
        <v>29</v>
      </c>
      <c r="L13" s="35">
        <v>0.26800000000000002</v>
      </c>
      <c r="M13" s="35">
        <v>0.36099999999999999</v>
      </c>
      <c r="N13" s="35">
        <v>0</v>
      </c>
      <c r="O13" s="35">
        <v>7.5</v>
      </c>
      <c r="P13" s="35">
        <v>17</v>
      </c>
      <c r="Q13" s="35">
        <v>25</v>
      </c>
      <c r="R13" s="35">
        <v>22</v>
      </c>
      <c r="S13" s="35">
        <v>0.64200000000000002</v>
      </c>
      <c r="T13" s="35"/>
      <c r="U13" s="35" t="s">
        <v>146</v>
      </c>
      <c r="V13" s="35"/>
      <c r="W13" s="35">
        <v>15000</v>
      </c>
    </row>
    <row r="14" spans="1:28">
      <c r="A14" s="35" t="s">
        <v>198</v>
      </c>
      <c r="B14" s="35" t="s">
        <v>193</v>
      </c>
      <c r="C14" s="35" t="s">
        <v>494</v>
      </c>
      <c r="D14" s="35" t="s">
        <v>207</v>
      </c>
      <c r="E14" s="35" t="s">
        <v>208</v>
      </c>
      <c r="F14" s="35">
        <v>26.61</v>
      </c>
      <c r="G14" s="35" t="s">
        <v>44</v>
      </c>
      <c r="H14" s="35" t="s">
        <v>45</v>
      </c>
      <c r="I14" s="35">
        <v>11.3</v>
      </c>
      <c r="J14" s="35">
        <v>3</v>
      </c>
      <c r="K14" s="35">
        <v>26</v>
      </c>
      <c r="L14" s="35"/>
      <c r="M14" s="35">
        <v>0.21379999999999999</v>
      </c>
      <c r="N14" s="35">
        <v>0</v>
      </c>
      <c r="O14" s="35">
        <v>3</v>
      </c>
      <c r="P14" s="35">
        <v>0</v>
      </c>
      <c r="Q14" s="35" t="s">
        <v>202</v>
      </c>
      <c r="R14" s="35">
        <v>19.5</v>
      </c>
      <c r="S14" s="35">
        <v>0.246</v>
      </c>
      <c r="T14" s="35"/>
      <c r="U14" s="35" t="s">
        <v>146</v>
      </c>
      <c r="V14" s="35"/>
      <c r="W14" s="35">
        <v>15000</v>
      </c>
    </row>
    <row r="15" spans="1:28">
      <c r="A15" s="35" t="s">
        <v>198</v>
      </c>
      <c r="B15" s="35" t="s">
        <v>199</v>
      </c>
      <c r="C15" s="35" t="s">
        <v>494</v>
      </c>
      <c r="D15" s="35" t="s">
        <v>210</v>
      </c>
      <c r="E15" s="35" t="s">
        <v>211</v>
      </c>
      <c r="F15" s="35">
        <v>26.61</v>
      </c>
      <c r="G15" s="35" t="s">
        <v>44</v>
      </c>
      <c r="H15" s="35" t="s">
        <v>45</v>
      </c>
      <c r="I15" s="35">
        <v>11.3</v>
      </c>
      <c r="J15" s="35">
        <v>3</v>
      </c>
      <c r="K15" s="35">
        <v>18</v>
      </c>
      <c r="L15" s="35"/>
      <c r="M15" s="35">
        <v>0.20910000000000001</v>
      </c>
      <c r="N15" s="35">
        <v>0</v>
      </c>
      <c r="O15" s="35">
        <v>3</v>
      </c>
      <c r="P15" s="35">
        <v>20</v>
      </c>
      <c r="Q15" s="35" t="s">
        <v>202</v>
      </c>
      <c r="R15" s="35">
        <v>13.5</v>
      </c>
      <c r="S15" s="35">
        <v>0.24399999999999999</v>
      </c>
      <c r="T15" s="35"/>
      <c r="U15" s="35" t="s">
        <v>146</v>
      </c>
      <c r="V15" s="35"/>
      <c r="W15" s="35">
        <v>15000</v>
      </c>
    </row>
    <row r="16" spans="1:28">
      <c r="A16" s="35" t="s">
        <v>198</v>
      </c>
      <c r="B16" s="35" t="s">
        <v>203</v>
      </c>
      <c r="C16" s="35" t="s">
        <v>494</v>
      </c>
      <c r="D16" s="35" t="s">
        <v>213</v>
      </c>
      <c r="E16" s="35" t="s">
        <v>214</v>
      </c>
      <c r="F16" s="35">
        <v>26.91</v>
      </c>
      <c r="G16" s="35" t="s">
        <v>44</v>
      </c>
      <c r="H16" s="35" t="s">
        <v>45</v>
      </c>
      <c r="I16" s="35">
        <v>15.5</v>
      </c>
      <c r="J16" s="35">
        <v>3</v>
      </c>
      <c r="K16" s="35">
        <v>38</v>
      </c>
      <c r="L16" s="35"/>
      <c r="M16" s="35">
        <v>0.1426</v>
      </c>
      <c r="N16" s="35">
        <v>0</v>
      </c>
      <c r="O16" s="35">
        <v>3</v>
      </c>
      <c r="P16" s="35">
        <v>21</v>
      </c>
      <c r="Q16" s="35" t="s">
        <v>229</v>
      </c>
      <c r="R16" s="35">
        <v>29</v>
      </c>
      <c r="S16" s="35">
        <v>0.23899999999999999</v>
      </c>
      <c r="T16" s="35"/>
      <c r="U16" s="35" t="s">
        <v>146</v>
      </c>
      <c r="V16" s="35"/>
      <c r="W16" s="35">
        <v>20000</v>
      </c>
    </row>
    <row r="17" spans="1:23">
      <c r="A17" s="35" t="s">
        <v>198</v>
      </c>
      <c r="B17" s="35" t="s">
        <v>206</v>
      </c>
      <c r="C17" s="35" t="s">
        <v>494</v>
      </c>
      <c r="D17" s="35" t="s">
        <v>216</v>
      </c>
      <c r="E17" s="35" t="s">
        <v>217</v>
      </c>
      <c r="F17" s="35">
        <v>26.9</v>
      </c>
      <c r="G17" s="35" t="s">
        <v>44</v>
      </c>
      <c r="H17" s="35" t="s">
        <v>45</v>
      </c>
      <c r="I17" s="35">
        <v>15.5</v>
      </c>
      <c r="J17" s="35">
        <v>3</v>
      </c>
      <c r="K17" s="35">
        <v>24</v>
      </c>
      <c r="L17" s="35"/>
      <c r="M17" s="35">
        <v>0.17280000000000001</v>
      </c>
      <c r="N17" s="35">
        <v>0</v>
      </c>
      <c r="O17" s="35">
        <v>3</v>
      </c>
      <c r="P17" s="35">
        <v>20</v>
      </c>
      <c r="Q17" s="35" t="s">
        <v>202</v>
      </c>
      <c r="R17" s="35">
        <v>18</v>
      </c>
      <c r="S17" s="35">
        <v>0.28499999999999998</v>
      </c>
      <c r="T17" s="35"/>
      <c r="U17" s="35" t="s">
        <v>146</v>
      </c>
      <c r="V17" s="35"/>
      <c r="W17" s="35">
        <v>15000</v>
      </c>
    </row>
    <row r="18" spans="1:23">
      <c r="A18" s="35" t="s">
        <v>198</v>
      </c>
      <c r="B18" s="35" t="s">
        <v>209</v>
      </c>
      <c r="C18" s="35" t="s">
        <v>494</v>
      </c>
      <c r="D18" s="35" t="s">
        <v>219</v>
      </c>
      <c r="E18" s="35" t="s">
        <v>220</v>
      </c>
      <c r="F18" s="35">
        <v>26.91</v>
      </c>
      <c r="G18" s="35" t="s">
        <v>44</v>
      </c>
      <c r="H18" s="35" t="s">
        <v>45</v>
      </c>
      <c r="I18" s="35">
        <v>9</v>
      </c>
      <c r="J18" s="35" t="s">
        <v>221</v>
      </c>
      <c r="K18" s="35">
        <v>24</v>
      </c>
      <c r="L18" s="35"/>
      <c r="M18" s="35">
        <v>0.16520000000000001</v>
      </c>
      <c r="N18" s="35">
        <v>0</v>
      </c>
      <c r="O18" s="35" t="s">
        <v>221</v>
      </c>
      <c r="P18" s="35">
        <v>19</v>
      </c>
      <c r="Q18" s="35" t="s">
        <v>202</v>
      </c>
      <c r="R18" s="35">
        <v>18</v>
      </c>
      <c r="S18" s="35">
        <v>0.23899999999999999</v>
      </c>
      <c r="T18" s="35"/>
      <c r="U18" s="35" t="s">
        <v>146</v>
      </c>
      <c r="V18" s="35"/>
      <c r="W18" s="35">
        <v>15000</v>
      </c>
    </row>
    <row r="19" spans="1:23">
      <c r="A19" s="35" t="s">
        <v>198</v>
      </c>
      <c r="B19" s="35" t="s">
        <v>212</v>
      </c>
      <c r="C19" s="35" t="s">
        <v>494</v>
      </c>
      <c r="D19" s="35" t="s">
        <v>224</v>
      </c>
      <c r="E19" s="35" t="s">
        <v>225</v>
      </c>
      <c r="F19" s="35">
        <v>26.91</v>
      </c>
      <c r="G19" s="35" t="s">
        <v>44</v>
      </c>
      <c r="H19" s="35" t="s">
        <v>45</v>
      </c>
      <c r="I19" s="35">
        <v>9</v>
      </c>
      <c r="J19" s="35" t="s">
        <v>221</v>
      </c>
      <c r="K19" s="35">
        <v>28</v>
      </c>
      <c r="L19" s="35"/>
      <c r="M19" s="35">
        <v>0.16750000000000001</v>
      </c>
      <c r="N19" s="35">
        <v>0</v>
      </c>
      <c r="O19" s="35" t="s">
        <v>221</v>
      </c>
      <c r="P19" s="35">
        <v>19</v>
      </c>
      <c r="Q19" s="35" t="s">
        <v>202</v>
      </c>
      <c r="R19" s="35">
        <v>21</v>
      </c>
      <c r="S19" s="35">
        <v>0.248</v>
      </c>
      <c r="T19" s="35"/>
      <c r="U19" s="35" t="s">
        <v>146</v>
      </c>
      <c r="V19" s="35"/>
      <c r="W19" s="35">
        <v>15000</v>
      </c>
    </row>
    <row r="20" spans="1:23">
      <c r="A20" s="35" t="s">
        <v>198</v>
      </c>
      <c r="B20" s="35" t="s">
        <v>215</v>
      </c>
      <c r="C20" s="35" t="s">
        <v>494</v>
      </c>
      <c r="D20" s="35" t="s">
        <v>227</v>
      </c>
      <c r="E20" s="35" t="s">
        <v>228</v>
      </c>
      <c r="F20" s="35">
        <v>23.56</v>
      </c>
      <c r="G20" s="35" t="s">
        <v>162</v>
      </c>
      <c r="H20" s="35" t="s">
        <v>163</v>
      </c>
      <c r="I20" s="35">
        <v>11.1</v>
      </c>
      <c r="J20" s="35">
        <v>12</v>
      </c>
      <c r="K20" s="35">
        <v>12</v>
      </c>
      <c r="L20" s="35">
        <v>0.22670000000000001</v>
      </c>
      <c r="M20" s="35">
        <v>0.35239999999999999</v>
      </c>
      <c r="N20" s="35">
        <v>0</v>
      </c>
      <c r="O20" s="35">
        <v>12</v>
      </c>
      <c r="P20" s="35">
        <v>17</v>
      </c>
      <c r="Q20" s="35">
        <v>22.5</v>
      </c>
      <c r="R20" s="35">
        <v>9</v>
      </c>
      <c r="S20" s="35">
        <v>0.624</v>
      </c>
      <c r="T20" s="35"/>
      <c r="U20" s="35" t="s">
        <v>146</v>
      </c>
      <c r="V20" s="35"/>
      <c r="W20" s="35">
        <v>12000</v>
      </c>
    </row>
    <row r="21" spans="1:23">
      <c r="A21" s="35" t="s">
        <v>198</v>
      </c>
      <c r="B21" s="35" t="s">
        <v>218</v>
      </c>
      <c r="C21" s="35" t="s">
        <v>494</v>
      </c>
      <c r="D21" s="35" t="s">
        <v>231</v>
      </c>
      <c r="E21" s="35" t="s">
        <v>232</v>
      </c>
      <c r="F21" s="35">
        <v>24.48</v>
      </c>
      <c r="G21" s="35" t="s">
        <v>162</v>
      </c>
      <c r="H21" s="35" t="s">
        <v>163</v>
      </c>
      <c r="I21" s="35">
        <v>11.1</v>
      </c>
      <c r="J21" s="35">
        <v>4.5</v>
      </c>
      <c r="K21" s="35">
        <v>13</v>
      </c>
      <c r="L21" s="35">
        <v>0.2331</v>
      </c>
      <c r="M21" s="35">
        <v>0.33119999999999999</v>
      </c>
      <c r="N21" s="35">
        <v>0</v>
      </c>
      <c r="O21" s="35">
        <v>4.5</v>
      </c>
      <c r="P21" s="35">
        <v>17</v>
      </c>
      <c r="Q21" s="35">
        <v>22.5</v>
      </c>
      <c r="R21" s="35">
        <v>9.75</v>
      </c>
      <c r="S21" s="35">
        <v>0.63019999999999998</v>
      </c>
      <c r="T21" s="35"/>
      <c r="U21" s="35" t="s">
        <v>146</v>
      </c>
      <c r="V21" s="35"/>
      <c r="W21" s="35">
        <v>12000</v>
      </c>
    </row>
    <row r="22" spans="1:23">
      <c r="A22" s="35" t="s">
        <v>198</v>
      </c>
      <c r="B22" s="35" t="s">
        <v>223</v>
      </c>
      <c r="C22" s="35" t="s">
        <v>494</v>
      </c>
      <c r="D22" s="35" t="s">
        <v>234</v>
      </c>
      <c r="E22" s="35" t="s">
        <v>235</v>
      </c>
      <c r="F22" s="35">
        <v>18.07</v>
      </c>
      <c r="G22" s="35" t="s">
        <v>162</v>
      </c>
      <c r="H22" s="35" t="s">
        <v>163</v>
      </c>
      <c r="I22" s="35">
        <v>11.1</v>
      </c>
      <c r="J22" s="35" t="s">
        <v>221</v>
      </c>
      <c r="K22" s="35">
        <v>36</v>
      </c>
      <c r="L22" s="35">
        <v>0.27</v>
      </c>
      <c r="M22" s="35">
        <v>0.3427</v>
      </c>
      <c r="N22" s="35">
        <v>0</v>
      </c>
      <c r="O22" s="35" t="s">
        <v>221</v>
      </c>
      <c r="P22" s="35">
        <v>17</v>
      </c>
      <c r="Q22" s="35">
        <v>25</v>
      </c>
      <c r="R22" s="35">
        <v>27</v>
      </c>
      <c r="S22" s="35">
        <v>0.627</v>
      </c>
      <c r="T22" s="35"/>
      <c r="U22" s="35" t="s">
        <v>146</v>
      </c>
      <c r="V22" s="35"/>
      <c r="W22" s="35">
        <v>15000</v>
      </c>
    </row>
    <row r="23" spans="1:23">
      <c r="A23" s="35" t="s">
        <v>198</v>
      </c>
      <c r="B23" s="35" t="s">
        <v>226</v>
      </c>
      <c r="C23" s="35" t="s">
        <v>494</v>
      </c>
      <c r="D23" s="35" t="s">
        <v>237</v>
      </c>
      <c r="E23" s="35" t="s">
        <v>238</v>
      </c>
      <c r="F23" s="35">
        <v>18.07</v>
      </c>
      <c r="G23" s="35" t="s">
        <v>162</v>
      </c>
      <c r="H23" s="35" t="s">
        <v>163</v>
      </c>
      <c r="I23" s="35">
        <v>11.1</v>
      </c>
      <c r="J23" s="35" t="s">
        <v>221</v>
      </c>
      <c r="K23" s="35">
        <v>31</v>
      </c>
      <c r="L23" s="35">
        <v>0.26</v>
      </c>
      <c r="M23" s="35">
        <v>0.34150000000000003</v>
      </c>
      <c r="N23" s="35">
        <v>0</v>
      </c>
      <c r="O23" s="35" t="s">
        <v>221</v>
      </c>
      <c r="P23" s="35">
        <v>17</v>
      </c>
      <c r="Q23" s="35">
        <v>25</v>
      </c>
      <c r="R23" s="35">
        <v>23</v>
      </c>
      <c r="S23" s="35">
        <v>0.63900000000000001</v>
      </c>
      <c r="T23" s="35"/>
      <c r="U23" s="35" t="s">
        <v>146</v>
      </c>
      <c r="V23" s="35"/>
      <c r="W23" s="35">
        <v>15000</v>
      </c>
    </row>
    <row r="24" spans="1:23">
      <c r="A24" s="35" t="s">
        <v>198</v>
      </c>
      <c r="B24" s="35" t="s">
        <v>230</v>
      </c>
      <c r="C24" s="35" t="s">
        <v>494</v>
      </c>
      <c r="D24" s="35" t="s">
        <v>240</v>
      </c>
      <c r="E24" s="35" t="s">
        <v>241</v>
      </c>
      <c r="F24" s="35">
        <v>24.96</v>
      </c>
      <c r="G24" s="35" t="s">
        <v>44</v>
      </c>
      <c r="H24" s="35" t="s">
        <v>45</v>
      </c>
      <c r="I24" s="35">
        <v>13.3</v>
      </c>
      <c r="J24" s="35">
        <v>2.5</v>
      </c>
      <c r="K24" s="35">
        <v>37</v>
      </c>
      <c r="L24" s="35"/>
      <c r="M24" s="35">
        <v>0.15079999999999999</v>
      </c>
      <c r="N24" s="35">
        <v>0</v>
      </c>
      <c r="O24" s="35">
        <v>2.5</v>
      </c>
      <c r="P24" s="35">
        <v>21</v>
      </c>
      <c r="Q24" s="35" t="s">
        <v>229</v>
      </c>
      <c r="R24" s="35">
        <v>28</v>
      </c>
      <c r="S24" s="35">
        <v>0.26100000000000001</v>
      </c>
      <c r="T24" s="35"/>
      <c r="U24" s="35" t="s">
        <v>146</v>
      </c>
      <c r="V24" s="35"/>
      <c r="W24" s="35">
        <v>20000</v>
      </c>
    </row>
    <row r="25" spans="1:23">
      <c r="A25" s="35" t="s">
        <v>198</v>
      </c>
      <c r="B25" s="35" t="s">
        <v>233</v>
      </c>
      <c r="C25" s="35" t="s">
        <v>494</v>
      </c>
      <c r="D25" s="35" t="s">
        <v>243</v>
      </c>
      <c r="E25" s="35" t="s">
        <v>244</v>
      </c>
      <c r="F25" s="35">
        <v>24.66</v>
      </c>
      <c r="G25" s="35" t="s">
        <v>44</v>
      </c>
      <c r="H25" s="35" t="s">
        <v>45</v>
      </c>
      <c r="I25" s="35">
        <v>13.3</v>
      </c>
      <c r="J25" s="35">
        <v>2.5</v>
      </c>
      <c r="K25" s="35">
        <v>42</v>
      </c>
      <c r="L25" s="35"/>
      <c r="M25" s="35">
        <v>0.15820000000000001</v>
      </c>
      <c r="N25" s="35">
        <v>0</v>
      </c>
      <c r="O25" s="35">
        <v>2.5</v>
      </c>
      <c r="P25" s="35">
        <v>21</v>
      </c>
      <c r="Q25" s="35" t="s">
        <v>229</v>
      </c>
      <c r="R25" s="35">
        <v>32</v>
      </c>
      <c r="S25" s="35">
        <v>0.27100000000000002</v>
      </c>
      <c r="T25" s="35"/>
      <c r="U25" s="35" t="s">
        <v>146</v>
      </c>
      <c r="V25" s="35"/>
      <c r="W25" s="35">
        <v>20000</v>
      </c>
    </row>
    <row r="26" spans="1:23">
      <c r="A26" s="35" t="s">
        <v>198</v>
      </c>
      <c r="B26" s="35" t="s">
        <v>236</v>
      </c>
      <c r="C26" s="35" t="s">
        <v>494</v>
      </c>
      <c r="D26" s="35" t="s">
        <v>252</v>
      </c>
      <c r="E26" s="35" t="s">
        <v>253</v>
      </c>
      <c r="F26" s="35">
        <v>54.07</v>
      </c>
      <c r="G26" s="35" t="s">
        <v>182</v>
      </c>
      <c r="H26" s="35" t="s">
        <v>183</v>
      </c>
      <c r="I26" s="35">
        <v>10.199999999999999</v>
      </c>
      <c r="J26" s="35">
        <v>7</v>
      </c>
      <c r="K26" s="35">
        <v>87</v>
      </c>
      <c r="L26" s="35">
        <v>15</v>
      </c>
      <c r="M26" s="35">
        <v>0.21990000000000001</v>
      </c>
      <c r="N26" s="35">
        <v>0</v>
      </c>
      <c r="O26" s="35">
        <v>7</v>
      </c>
      <c r="P26" s="35">
        <v>21</v>
      </c>
      <c r="Q26" s="35">
        <v>27.5</v>
      </c>
      <c r="R26" s="35">
        <v>65.25</v>
      </c>
      <c r="S26" s="35">
        <v>0.54</v>
      </c>
      <c r="T26" s="35"/>
      <c r="U26" s="35" t="s">
        <v>254</v>
      </c>
      <c r="V26" s="35"/>
      <c r="W26" s="35">
        <v>20000</v>
      </c>
    </row>
    <row r="27" spans="1:23">
      <c r="A27" s="35" t="s">
        <v>198</v>
      </c>
      <c r="B27" s="35" t="s">
        <v>239</v>
      </c>
      <c r="C27" s="35" t="s">
        <v>494</v>
      </c>
      <c r="D27" s="35" t="s">
        <v>256</v>
      </c>
      <c r="E27" s="35" t="s">
        <v>257</v>
      </c>
      <c r="F27" s="35">
        <v>44.78</v>
      </c>
      <c r="G27" s="35" t="s">
        <v>182</v>
      </c>
      <c r="H27" s="35" t="s">
        <v>45</v>
      </c>
      <c r="I27" s="35">
        <v>10.199999999999999</v>
      </c>
      <c r="J27" s="35">
        <v>12</v>
      </c>
      <c r="K27" s="35">
        <v>96</v>
      </c>
      <c r="L27" s="35"/>
      <c r="M27" s="35">
        <v>0.34539999999999998</v>
      </c>
      <c r="N27" s="35">
        <v>0</v>
      </c>
      <c r="O27" s="35">
        <v>12</v>
      </c>
      <c r="P27" s="35">
        <v>18</v>
      </c>
      <c r="Q27" s="35" t="s">
        <v>495</v>
      </c>
      <c r="R27" s="35">
        <v>72</v>
      </c>
      <c r="S27" s="35">
        <v>0.63</v>
      </c>
      <c r="T27" s="35"/>
      <c r="U27" s="35" t="s">
        <v>254</v>
      </c>
      <c r="V27" s="35"/>
      <c r="W27" s="35">
        <v>25000</v>
      </c>
    </row>
    <row r="28" spans="1:23">
      <c r="A28" s="35" t="s">
        <v>198</v>
      </c>
      <c r="B28" s="35" t="s">
        <v>242</v>
      </c>
      <c r="C28" s="35" t="s">
        <v>494</v>
      </c>
      <c r="D28" s="35" t="s">
        <v>259</v>
      </c>
      <c r="E28" s="35" t="s">
        <v>260</v>
      </c>
      <c r="F28" s="35">
        <v>26.3</v>
      </c>
      <c r="G28" s="35" t="s">
        <v>144</v>
      </c>
      <c r="H28" s="35" t="s">
        <v>145</v>
      </c>
      <c r="I28" s="35">
        <v>12</v>
      </c>
      <c r="J28" s="35">
        <v>2</v>
      </c>
      <c r="K28" s="35">
        <v>18</v>
      </c>
      <c r="L28" s="35">
        <v>35</v>
      </c>
      <c r="M28" s="35">
        <v>0.42470000000000002</v>
      </c>
      <c r="N28" s="35">
        <v>0</v>
      </c>
      <c r="O28" s="35">
        <v>2</v>
      </c>
      <c r="P28" s="35">
        <v>16</v>
      </c>
      <c r="Q28" s="35">
        <v>20</v>
      </c>
      <c r="R28" s="35">
        <v>13.5</v>
      </c>
      <c r="S28" s="35">
        <v>0.84</v>
      </c>
      <c r="T28" s="35"/>
      <c r="U28" s="35" t="s">
        <v>146</v>
      </c>
      <c r="V28" s="35"/>
      <c r="W28" s="35">
        <v>25000</v>
      </c>
    </row>
    <row r="29" spans="1:23">
      <c r="A29" s="35" t="s">
        <v>198</v>
      </c>
      <c r="B29" s="35" t="s">
        <v>245</v>
      </c>
      <c r="C29" s="35" t="s">
        <v>494</v>
      </c>
      <c r="D29" s="35" t="s">
        <v>262</v>
      </c>
      <c r="E29" s="35" t="s">
        <v>263</v>
      </c>
      <c r="F29" s="35">
        <v>26.3</v>
      </c>
      <c r="G29" s="35" t="s">
        <v>144</v>
      </c>
      <c r="H29" s="35" t="s">
        <v>145</v>
      </c>
      <c r="I29" s="35">
        <v>12</v>
      </c>
      <c r="J29" s="35">
        <v>2</v>
      </c>
      <c r="K29" s="35">
        <v>12</v>
      </c>
      <c r="L29" s="35">
        <v>36</v>
      </c>
      <c r="M29" s="35">
        <v>0.35449999999999998</v>
      </c>
      <c r="N29" s="35">
        <v>0</v>
      </c>
      <c r="O29" s="35">
        <v>2</v>
      </c>
      <c r="P29" s="35">
        <v>17</v>
      </c>
      <c r="Q29" s="35">
        <v>20</v>
      </c>
      <c r="R29" s="35">
        <v>9</v>
      </c>
      <c r="S29" s="35">
        <v>0.82</v>
      </c>
      <c r="T29" s="35"/>
      <c r="U29" s="35" t="s">
        <v>146</v>
      </c>
      <c r="V29" s="35"/>
      <c r="W29" s="35">
        <v>25000</v>
      </c>
    </row>
    <row r="30" spans="1:23">
      <c r="A30" s="35" t="s">
        <v>198</v>
      </c>
      <c r="B30" s="35" t="s">
        <v>248</v>
      </c>
      <c r="C30" s="35" t="s">
        <v>477</v>
      </c>
      <c r="D30" s="35" t="s">
        <v>496</v>
      </c>
      <c r="E30" s="35" t="s">
        <v>497</v>
      </c>
      <c r="F30" s="35">
        <v>27.22</v>
      </c>
      <c r="G30" s="35" t="s">
        <v>144</v>
      </c>
      <c r="H30" s="35" t="s">
        <v>145</v>
      </c>
      <c r="I30" s="35">
        <v>24.2</v>
      </c>
      <c r="J30" s="35">
        <v>1.5</v>
      </c>
      <c r="K30" s="35">
        <v>16</v>
      </c>
      <c r="L30" s="35">
        <v>35.4</v>
      </c>
      <c r="M30" s="35">
        <v>0.36409999999999998</v>
      </c>
      <c r="N30" s="35">
        <v>0</v>
      </c>
      <c r="O30" s="35">
        <v>1.5</v>
      </c>
      <c r="P30" s="35">
        <v>17</v>
      </c>
      <c r="Q30" s="35">
        <v>20</v>
      </c>
      <c r="R30" s="35">
        <v>12</v>
      </c>
      <c r="S30" s="35">
        <v>0.83799999999999997</v>
      </c>
      <c r="T30" s="35"/>
      <c r="U30" s="35" t="s">
        <v>146</v>
      </c>
      <c r="V30" s="35"/>
      <c r="W30" s="35">
        <v>25000</v>
      </c>
    </row>
    <row r="31" spans="1:23">
      <c r="A31" s="35" t="s">
        <v>198</v>
      </c>
      <c r="B31" s="35" t="s">
        <v>251</v>
      </c>
      <c r="C31" s="35" t="s">
        <v>494</v>
      </c>
      <c r="D31" s="35" t="s">
        <v>265</v>
      </c>
      <c r="E31" s="35" t="s">
        <v>266</v>
      </c>
      <c r="F31" s="35">
        <v>27.52</v>
      </c>
      <c r="G31" s="35" t="s">
        <v>44</v>
      </c>
      <c r="H31" s="35" t="s">
        <v>45</v>
      </c>
      <c r="I31" s="35">
        <v>11.1</v>
      </c>
      <c r="J31" s="35">
        <v>4.5</v>
      </c>
      <c r="K31" s="35">
        <v>44</v>
      </c>
      <c r="L31" s="35"/>
      <c r="M31" s="35">
        <v>0.13800000000000001</v>
      </c>
      <c r="N31" s="35">
        <v>0</v>
      </c>
      <c r="O31" s="35">
        <v>4.5</v>
      </c>
      <c r="P31" s="35">
        <v>21</v>
      </c>
      <c r="Q31" s="35" t="s">
        <v>229</v>
      </c>
      <c r="R31" s="35">
        <v>33</v>
      </c>
      <c r="S31" s="35">
        <v>0.307</v>
      </c>
      <c r="T31" s="35"/>
      <c r="U31" s="35" t="s">
        <v>146</v>
      </c>
      <c r="V31" s="35"/>
      <c r="W31" s="35">
        <v>20000</v>
      </c>
    </row>
    <row r="32" spans="1:23">
      <c r="A32" s="35" t="s">
        <v>198</v>
      </c>
      <c r="B32" s="35" t="s">
        <v>255</v>
      </c>
      <c r="C32" s="35" t="s">
        <v>494</v>
      </c>
      <c r="D32" s="35" t="s">
        <v>268</v>
      </c>
      <c r="E32" s="35" t="s">
        <v>269</v>
      </c>
      <c r="F32" s="35">
        <v>28.13</v>
      </c>
      <c r="G32" s="35" t="s">
        <v>44</v>
      </c>
      <c r="H32" s="35" t="s">
        <v>45</v>
      </c>
      <c r="I32" s="35">
        <v>11.1</v>
      </c>
      <c r="J32" s="35">
        <v>4.5</v>
      </c>
      <c r="K32" s="35">
        <v>46</v>
      </c>
      <c r="L32" s="35"/>
      <c r="M32" s="35">
        <v>0.17269999999999999</v>
      </c>
      <c r="N32" s="35">
        <v>0</v>
      </c>
      <c r="O32" s="35">
        <v>4.5</v>
      </c>
      <c r="P32" s="35">
        <v>0</v>
      </c>
      <c r="Q32" s="35" t="s">
        <v>229</v>
      </c>
      <c r="R32" s="35">
        <v>35</v>
      </c>
      <c r="S32" s="35">
        <v>0.22700000000000001</v>
      </c>
      <c r="T32" s="35"/>
      <c r="U32" s="35" t="s">
        <v>146</v>
      </c>
      <c r="V32" s="35"/>
      <c r="W32" s="35">
        <v>20000</v>
      </c>
    </row>
    <row r="33" spans="1:23">
      <c r="A33" s="35" t="s">
        <v>270</v>
      </c>
      <c r="B33" s="35" t="s">
        <v>258</v>
      </c>
      <c r="C33" s="35" t="s">
        <v>494</v>
      </c>
      <c r="D33" s="35" t="s">
        <v>272</v>
      </c>
      <c r="E33" s="35" t="s">
        <v>273</v>
      </c>
      <c r="F33" s="35">
        <v>17.8</v>
      </c>
      <c r="G33" s="35" t="s">
        <v>182</v>
      </c>
      <c r="H33" s="35" t="s">
        <v>183</v>
      </c>
      <c r="I33" s="35">
        <v>26.5</v>
      </c>
      <c r="J33" s="35">
        <v>2</v>
      </c>
      <c r="K33" s="35">
        <v>27</v>
      </c>
      <c r="L33" s="35">
        <v>0.16</v>
      </c>
      <c r="M33" s="35">
        <v>0.24690000000000001</v>
      </c>
      <c r="N33" s="35"/>
      <c r="O33" s="35">
        <v>2</v>
      </c>
      <c r="P33" s="35">
        <v>21</v>
      </c>
      <c r="Q33" s="35">
        <v>27.5</v>
      </c>
      <c r="R33" s="35"/>
      <c r="S33" s="35">
        <v>0.57999999999999996</v>
      </c>
      <c r="T33" s="35"/>
      <c r="U33" s="35" t="s">
        <v>274</v>
      </c>
      <c r="V33" s="35"/>
      <c r="W33" s="35" t="s">
        <v>484</v>
      </c>
    </row>
    <row r="34" spans="1:23">
      <c r="A34" s="35" t="s">
        <v>270</v>
      </c>
      <c r="B34" s="35" t="s">
        <v>261</v>
      </c>
      <c r="C34" s="35" t="s">
        <v>494</v>
      </c>
      <c r="D34" s="35" t="s">
        <v>276</v>
      </c>
      <c r="E34" s="35" t="s">
        <v>277</v>
      </c>
      <c r="F34" s="35">
        <v>18.7</v>
      </c>
      <c r="G34" s="35" t="s">
        <v>182</v>
      </c>
      <c r="H34" s="35" t="s">
        <v>183</v>
      </c>
      <c r="I34" s="35">
        <v>26.5</v>
      </c>
      <c r="J34" s="35">
        <v>2</v>
      </c>
      <c r="K34" s="35">
        <v>25</v>
      </c>
      <c r="L34" s="35">
        <v>0.19</v>
      </c>
      <c r="M34" s="35">
        <v>0.2359</v>
      </c>
      <c r="N34" s="35"/>
      <c r="O34" s="35">
        <v>2</v>
      </c>
      <c r="P34" s="35">
        <v>21</v>
      </c>
      <c r="Q34" s="35">
        <v>27.5</v>
      </c>
      <c r="R34" s="35"/>
      <c r="S34" s="35">
        <v>0.52</v>
      </c>
      <c r="T34" s="35"/>
      <c r="U34" s="35" t="s">
        <v>274</v>
      </c>
      <c r="V34" s="35"/>
      <c r="W34" s="35" t="s">
        <v>484</v>
      </c>
    </row>
    <row r="35" spans="1:23">
      <c r="A35" s="35" t="s">
        <v>270</v>
      </c>
      <c r="B35" s="35" t="s">
        <v>264</v>
      </c>
      <c r="C35" s="35" t="s">
        <v>494</v>
      </c>
      <c r="D35" s="35" t="s">
        <v>279</v>
      </c>
      <c r="E35" s="35" t="s">
        <v>280</v>
      </c>
      <c r="F35" s="35">
        <v>15.9</v>
      </c>
      <c r="G35" s="35" t="s">
        <v>44</v>
      </c>
      <c r="H35" s="35" t="s">
        <v>45</v>
      </c>
      <c r="I35" s="35">
        <v>27</v>
      </c>
      <c r="J35" s="35">
        <v>1.05</v>
      </c>
      <c r="K35" s="35">
        <v>14</v>
      </c>
      <c r="L35" s="35"/>
      <c r="M35" s="35">
        <v>0.1822</v>
      </c>
      <c r="N35" s="35"/>
      <c r="O35" s="35">
        <v>1.05</v>
      </c>
      <c r="P35" s="35">
        <v>20</v>
      </c>
      <c r="Q35" s="35">
        <v>32.5</v>
      </c>
      <c r="R35" s="35"/>
      <c r="S35" s="35">
        <v>0.31090000000000001</v>
      </c>
      <c r="T35" s="35"/>
      <c r="U35" s="35"/>
      <c r="V35" s="35"/>
      <c r="W35" s="35" t="s">
        <v>498</v>
      </c>
    </row>
    <row r="36" spans="1:23">
      <c r="A36" s="35" t="s">
        <v>270</v>
      </c>
      <c r="B36" s="35" t="s">
        <v>267</v>
      </c>
      <c r="C36" s="35" t="s">
        <v>494</v>
      </c>
      <c r="D36" s="35" t="s">
        <v>282</v>
      </c>
      <c r="E36" s="35" t="s">
        <v>283</v>
      </c>
      <c r="F36" s="35">
        <v>15.3</v>
      </c>
      <c r="G36" s="35" t="s">
        <v>182</v>
      </c>
      <c r="H36" s="35" t="s">
        <v>183</v>
      </c>
      <c r="I36" s="35">
        <v>27</v>
      </c>
      <c r="J36" s="35">
        <v>1</v>
      </c>
      <c r="K36" s="35">
        <v>32</v>
      </c>
      <c r="L36" s="35">
        <v>0.17710000000000001</v>
      </c>
      <c r="M36" s="35">
        <v>0.27310000000000001</v>
      </c>
      <c r="N36" s="35"/>
      <c r="O36" s="35">
        <v>1</v>
      </c>
      <c r="P36" s="35">
        <v>21</v>
      </c>
      <c r="Q36" s="35">
        <v>27.5</v>
      </c>
      <c r="R36" s="35"/>
      <c r="S36" s="35">
        <v>0.55659999999999998</v>
      </c>
      <c r="T36" s="35"/>
      <c r="U36" s="35"/>
      <c r="V36" s="35"/>
      <c r="W36" s="35" t="s">
        <v>499</v>
      </c>
    </row>
    <row r="37" spans="1:23">
      <c r="A37" s="35" t="s">
        <v>270</v>
      </c>
      <c r="B37" s="35" t="s">
        <v>271</v>
      </c>
      <c r="C37" s="35" t="s">
        <v>494</v>
      </c>
      <c r="D37" s="35" t="s">
        <v>285</v>
      </c>
      <c r="E37" s="35" t="s">
        <v>286</v>
      </c>
      <c r="F37" s="35">
        <v>17.2</v>
      </c>
      <c r="G37" s="35" t="s">
        <v>182</v>
      </c>
      <c r="H37" s="35" t="s">
        <v>183</v>
      </c>
      <c r="I37" s="35">
        <v>28.5</v>
      </c>
      <c r="J37" s="35">
        <v>1</v>
      </c>
      <c r="K37" s="35">
        <v>23</v>
      </c>
      <c r="L37" s="35">
        <v>0.13100000000000001</v>
      </c>
      <c r="M37" s="35">
        <v>0.25979999999999998</v>
      </c>
      <c r="N37" s="35"/>
      <c r="O37" s="35">
        <v>1</v>
      </c>
      <c r="P37" s="35">
        <v>21</v>
      </c>
      <c r="Q37" s="35">
        <v>27.5</v>
      </c>
      <c r="R37" s="35"/>
      <c r="S37" s="35">
        <v>0.52200000000000002</v>
      </c>
      <c r="T37" s="35"/>
      <c r="U37" s="35"/>
      <c r="V37" s="35"/>
      <c r="W37" s="35" t="s">
        <v>484</v>
      </c>
    </row>
    <row r="38" spans="1:23">
      <c r="A38" s="35" t="s">
        <v>270</v>
      </c>
      <c r="B38" s="35" t="s">
        <v>275</v>
      </c>
      <c r="C38" s="35" t="s">
        <v>494</v>
      </c>
      <c r="D38" s="35" t="s">
        <v>288</v>
      </c>
      <c r="E38" s="35" t="s">
        <v>289</v>
      </c>
      <c r="F38" s="35">
        <v>17.2</v>
      </c>
      <c r="G38" s="35" t="s">
        <v>182</v>
      </c>
      <c r="H38" s="35" t="s">
        <v>183</v>
      </c>
      <c r="I38" s="35">
        <v>28.5</v>
      </c>
      <c r="J38" s="35">
        <v>1</v>
      </c>
      <c r="K38" s="35">
        <v>25</v>
      </c>
      <c r="L38" s="35">
        <v>0.15</v>
      </c>
      <c r="M38" s="35">
        <v>0.24149999999999999</v>
      </c>
      <c r="N38" s="35"/>
      <c r="O38" s="35">
        <v>1</v>
      </c>
      <c r="P38" s="35">
        <v>21</v>
      </c>
      <c r="Q38" s="35">
        <v>27.5</v>
      </c>
      <c r="R38" s="35"/>
      <c r="S38" s="35">
        <v>0.56100000000000005</v>
      </c>
      <c r="T38" s="35"/>
      <c r="U38" s="35"/>
      <c r="V38" s="35"/>
      <c r="W38" s="35" t="s">
        <v>484</v>
      </c>
    </row>
    <row r="39" spans="1:23">
      <c r="A39" s="35" t="s">
        <v>270</v>
      </c>
      <c r="B39" s="35" t="s">
        <v>278</v>
      </c>
      <c r="C39" s="35" t="s">
        <v>494</v>
      </c>
      <c r="D39" s="35" t="s">
        <v>291</v>
      </c>
      <c r="E39" s="35" t="s">
        <v>292</v>
      </c>
      <c r="F39" s="35">
        <v>249.9</v>
      </c>
      <c r="G39" s="35" t="s">
        <v>182</v>
      </c>
      <c r="H39" s="35" t="s">
        <v>183</v>
      </c>
      <c r="I39" s="35">
        <v>26.1</v>
      </c>
      <c r="J39" s="35">
        <v>6</v>
      </c>
      <c r="K39" s="35">
        <v>13</v>
      </c>
      <c r="L39" s="35">
        <v>0.14460000000000001</v>
      </c>
      <c r="M39" s="35">
        <v>0.27479999999999999</v>
      </c>
      <c r="N39" s="35"/>
      <c r="O39" s="35">
        <v>6</v>
      </c>
      <c r="P39" s="35">
        <v>20</v>
      </c>
      <c r="Q39" s="35">
        <v>27.5</v>
      </c>
      <c r="R39" s="35"/>
      <c r="S39" s="35">
        <v>0.52129999999999999</v>
      </c>
      <c r="T39" s="35"/>
      <c r="U39" s="35"/>
      <c r="V39" s="35"/>
      <c r="W39" s="35" t="s">
        <v>171</v>
      </c>
    </row>
    <row r="40" spans="1:23">
      <c r="A40" s="35" t="s">
        <v>270</v>
      </c>
      <c r="B40" s="35" t="s">
        <v>281</v>
      </c>
      <c r="C40" s="35" t="s">
        <v>494</v>
      </c>
      <c r="D40" s="35" t="s">
        <v>294</v>
      </c>
      <c r="E40" s="35" t="s">
        <v>295</v>
      </c>
      <c r="F40" s="35">
        <v>249.9</v>
      </c>
      <c r="G40" s="35" t="s">
        <v>182</v>
      </c>
      <c r="H40" s="35" t="s">
        <v>183</v>
      </c>
      <c r="I40" s="35">
        <v>26.1</v>
      </c>
      <c r="J40" s="35">
        <v>6</v>
      </c>
      <c r="K40" s="35">
        <v>14</v>
      </c>
      <c r="L40" s="35">
        <v>0.15759999999999999</v>
      </c>
      <c r="M40" s="35">
        <v>0.23330000000000001</v>
      </c>
      <c r="N40" s="35"/>
      <c r="O40" s="35">
        <v>6</v>
      </c>
      <c r="P40" s="35">
        <v>20</v>
      </c>
      <c r="Q40" s="35">
        <v>27.5</v>
      </c>
      <c r="R40" s="35"/>
      <c r="S40" s="35">
        <v>0.56940000000000002</v>
      </c>
      <c r="T40" s="35"/>
      <c r="U40" s="35"/>
      <c r="V40" s="35"/>
      <c r="W40" s="35" t="s">
        <v>171</v>
      </c>
    </row>
    <row r="41" spans="1:23">
      <c r="A41" s="35" t="s">
        <v>270</v>
      </c>
      <c r="B41" s="35" t="s">
        <v>284</v>
      </c>
      <c r="C41" s="35" t="s">
        <v>494</v>
      </c>
      <c r="D41" s="35" t="s">
        <v>297</v>
      </c>
      <c r="E41" s="35" t="s">
        <v>298</v>
      </c>
      <c r="F41" s="35">
        <v>16.55</v>
      </c>
      <c r="G41" s="35" t="s">
        <v>162</v>
      </c>
      <c r="H41" s="35" t="s">
        <v>163</v>
      </c>
      <c r="I41" s="35">
        <v>27.3</v>
      </c>
      <c r="J41" s="35" t="s">
        <v>185</v>
      </c>
      <c r="K41" s="35">
        <v>29</v>
      </c>
      <c r="L41" s="35">
        <v>0.23899999999999999</v>
      </c>
      <c r="M41" s="35">
        <v>0.35170000000000001</v>
      </c>
      <c r="N41" s="35">
        <v>0</v>
      </c>
      <c r="O41" s="35" t="s">
        <v>185</v>
      </c>
      <c r="P41" s="35">
        <v>17</v>
      </c>
      <c r="Q41" s="35">
        <v>25</v>
      </c>
      <c r="R41" s="35">
        <v>21.75</v>
      </c>
      <c r="S41" s="35">
        <v>0.61150000000000004</v>
      </c>
      <c r="T41" s="35"/>
      <c r="U41" s="35" t="s">
        <v>299</v>
      </c>
      <c r="V41" s="35"/>
      <c r="W41" s="35">
        <v>15</v>
      </c>
    </row>
    <row r="42" spans="1:23">
      <c r="A42" s="35" t="s">
        <v>270</v>
      </c>
      <c r="B42" s="35" t="s">
        <v>287</v>
      </c>
      <c r="C42" s="35" t="s">
        <v>494</v>
      </c>
      <c r="D42" s="35" t="s">
        <v>301</v>
      </c>
      <c r="E42" s="35" t="s">
        <v>302</v>
      </c>
      <c r="F42" s="35">
        <v>15.94</v>
      </c>
      <c r="G42" s="35" t="s">
        <v>162</v>
      </c>
      <c r="H42" s="35" t="s">
        <v>163</v>
      </c>
      <c r="I42" s="35">
        <v>27.3</v>
      </c>
      <c r="J42" s="35" t="s">
        <v>185</v>
      </c>
      <c r="K42" s="35">
        <v>38</v>
      </c>
      <c r="L42" s="35">
        <v>0.2298</v>
      </c>
      <c r="M42" s="35">
        <v>0.39729999999999999</v>
      </c>
      <c r="N42" s="35">
        <v>0</v>
      </c>
      <c r="O42" s="35" t="s">
        <v>185</v>
      </c>
      <c r="P42" s="35">
        <v>17</v>
      </c>
      <c r="Q42" s="35">
        <v>25</v>
      </c>
      <c r="R42" s="35">
        <v>28.5</v>
      </c>
      <c r="S42" s="35">
        <v>0.65990000000000004</v>
      </c>
      <c r="T42" s="35"/>
      <c r="U42" s="35" t="s">
        <v>299</v>
      </c>
      <c r="V42" s="35"/>
      <c r="W42" s="35">
        <v>15</v>
      </c>
    </row>
    <row r="43" spans="1:23">
      <c r="A43" s="35" t="s">
        <v>303</v>
      </c>
      <c r="B43" s="35" t="s">
        <v>290</v>
      </c>
      <c r="C43" s="35" t="s">
        <v>494</v>
      </c>
      <c r="D43" s="35" t="s">
        <v>305</v>
      </c>
      <c r="E43" s="35" t="s">
        <v>306</v>
      </c>
      <c r="F43" s="35">
        <v>14.11</v>
      </c>
      <c r="G43" s="35" t="s">
        <v>182</v>
      </c>
      <c r="H43" s="35" t="s">
        <v>183</v>
      </c>
      <c r="I43" s="35">
        <v>15.1</v>
      </c>
      <c r="J43" s="35">
        <v>6</v>
      </c>
      <c r="K43" s="35">
        <v>44</v>
      </c>
      <c r="L43" s="35">
        <v>0.16200000000000001</v>
      </c>
      <c r="M43" s="35">
        <v>0.24440000000000001</v>
      </c>
      <c r="N43" s="35"/>
      <c r="O43" s="35">
        <v>6</v>
      </c>
      <c r="P43" s="35">
        <v>18.100000000000001</v>
      </c>
      <c r="Q43" s="35">
        <v>27.5</v>
      </c>
      <c r="R43" s="35">
        <v>33</v>
      </c>
      <c r="S43" s="35">
        <v>0.54200000000000004</v>
      </c>
      <c r="T43" s="35"/>
      <c r="U43" s="35" t="s">
        <v>139</v>
      </c>
      <c r="V43" s="35"/>
      <c r="W43" s="35">
        <v>20000</v>
      </c>
    </row>
    <row r="44" spans="1:23">
      <c r="A44" s="35" t="s">
        <v>303</v>
      </c>
      <c r="B44" s="35" t="s">
        <v>293</v>
      </c>
      <c r="C44" s="35" t="s">
        <v>494</v>
      </c>
      <c r="D44" s="35" t="s">
        <v>308</v>
      </c>
      <c r="E44" s="35" t="s">
        <v>309</v>
      </c>
      <c r="F44" s="35">
        <v>17.46</v>
      </c>
      <c r="G44" s="35" t="s">
        <v>162</v>
      </c>
      <c r="H44" s="35" t="s">
        <v>163</v>
      </c>
      <c r="I44" s="35">
        <v>18.2</v>
      </c>
      <c r="J44" s="35">
        <v>2</v>
      </c>
      <c r="K44" s="35">
        <v>13</v>
      </c>
      <c r="L44" s="35">
        <v>0.28000000000000003</v>
      </c>
      <c r="M44" s="35">
        <v>0.34460000000000002</v>
      </c>
      <c r="N44" s="35">
        <v>0</v>
      </c>
      <c r="O44" s="35">
        <v>2</v>
      </c>
      <c r="P44" s="35">
        <v>17</v>
      </c>
      <c r="Q44" s="35">
        <v>22.5</v>
      </c>
      <c r="R44" s="35">
        <v>9.75</v>
      </c>
      <c r="S44" s="35">
        <v>0.68400000000000005</v>
      </c>
      <c r="T44" s="35"/>
      <c r="U44" s="35" t="s">
        <v>146</v>
      </c>
      <c r="V44" s="35"/>
      <c r="W44" s="35">
        <v>12000</v>
      </c>
    </row>
    <row r="45" spans="1:23">
      <c r="A45" s="35" t="s">
        <v>303</v>
      </c>
      <c r="B45" s="35" t="s">
        <v>296</v>
      </c>
      <c r="C45" s="35" t="s">
        <v>494</v>
      </c>
      <c r="D45" s="35" t="s">
        <v>311</v>
      </c>
      <c r="E45" s="35" t="s">
        <v>312</v>
      </c>
      <c r="F45" s="35">
        <v>17.46</v>
      </c>
      <c r="G45" s="35" t="s">
        <v>162</v>
      </c>
      <c r="H45" s="35" t="s">
        <v>163</v>
      </c>
      <c r="I45" s="35">
        <v>18.2</v>
      </c>
      <c r="J45" s="35">
        <v>2</v>
      </c>
      <c r="K45" s="35">
        <v>10</v>
      </c>
      <c r="L45" s="35">
        <v>0.27</v>
      </c>
      <c r="M45" s="35">
        <v>0.3306</v>
      </c>
      <c r="N45" s="35">
        <v>0</v>
      </c>
      <c r="O45" s="35">
        <v>2</v>
      </c>
      <c r="P45" s="35">
        <v>17</v>
      </c>
      <c r="Q45" s="35">
        <v>20</v>
      </c>
      <c r="R45" s="35">
        <v>7.5</v>
      </c>
      <c r="S45" s="35">
        <v>0.64400000000000002</v>
      </c>
      <c r="T45" s="35"/>
      <c r="U45" s="35" t="s">
        <v>146</v>
      </c>
      <c r="V45" s="35"/>
      <c r="W45" s="35">
        <v>10000</v>
      </c>
    </row>
    <row r="46" spans="1:23">
      <c r="A46" s="35" t="s">
        <v>303</v>
      </c>
      <c r="B46" s="35" t="s">
        <v>300</v>
      </c>
      <c r="C46" s="35" t="s">
        <v>494</v>
      </c>
      <c r="D46" s="35" t="s">
        <v>314</v>
      </c>
      <c r="E46" s="35" t="s">
        <v>315</v>
      </c>
      <c r="F46" s="35">
        <v>17.16</v>
      </c>
      <c r="G46" s="35" t="s">
        <v>44</v>
      </c>
      <c r="H46" s="35" t="s">
        <v>45</v>
      </c>
      <c r="I46" s="35">
        <v>15.2</v>
      </c>
      <c r="J46" s="35">
        <v>3</v>
      </c>
      <c r="K46" s="35">
        <v>31</v>
      </c>
      <c r="L46" s="35"/>
      <c r="M46" s="35">
        <v>0.1988</v>
      </c>
      <c r="N46" s="35">
        <v>0.33</v>
      </c>
      <c r="O46" s="35">
        <v>3</v>
      </c>
      <c r="P46" s="35">
        <v>19.8</v>
      </c>
      <c r="Q46" s="35">
        <v>32</v>
      </c>
      <c r="R46" s="35">
        <v>23.25</v>
      </c>
      <c r="S46" s="35">
        <v>0.19</v>
      </c>
      <c r="T46" s="35"/>
      <c r="U46" s="35" t="s">
        <v>316</v>
      </c>
      <c r="V46" s="35"/>
      <c r="W46" s="35">
        <v>15000</v>
      </c>
    </row>
    <row r="47" spans="1:23">
      <c r="A47" s="35" t="s">
        <v>303</v>
      </c>
      <c r="B47" s="35" t="s">
        <v>304</v>
      </c>
      <c r="C47" s="35" t="s">
        <v>494</v>
      </c>
      <c r="D47" s="35" t="s">
        <v>318</v>
      </c>
      <c r="E47" s="35" t="s">
        <v>319</v>
      </c>
      <c r="F47" s="35">
        <v>21.25</v>
      </c>
      <c r="G47" s="35" t="s">
        <v>162</v>
      </c>
      <c r="H47" s="35" t="s">
        <v>163</v>
      </c>
      <c r="I47" s="35">
        <v>16</v>
      </c>
      <c r="J47" s="35">
        <v>3</v>
      </c>
      <c r="K47" s="35">
        <v>18</v>
      </c>
      <c r="L47" s="35">
        <v>0.24</v>
      </c>
      <c r="M47" s="35">
        <v>0.34179999999999999</v>
      </c>
      <c r="N47" s="35"/>
      <c r="O47" s="35">
        <v>3</v>
      </c>
      <c r="P47" s="35">
        <v>21</v>
      </c>
      <c r="Q47" s="35">
        <v>27.5</v>
      </c>
      <c r="R47" s="35"/>
      <c r="S47" s="35">
        <v>0.66700000000000004</v>
      </c>
      <c r="T47" s="35"/>
      <c r="U47" s="35" t="s">
        <v>146</v>
      </c>
      <c r="V47" s="35"/>
      <c r="W47" s="35" t="s">
        <v>500</v>
      </c>
    </row>
    <row r="48" spans="1:23">
      <c r="A48" s="35" t="s">
        <v>303</v>
      </c>
      <c r="B48" s="35" t="s">
        <v>307</v>
      </c>
      <c r="C48" s="35" t="s">
        <v>494</v>
      </c>
      <c r="D48" s="35" t="s">
        <v>322</v>
      </c>
      <c r="E48" s="35" t="s">
        <v>323</v>
      </c>
      <c r="F48" s="35">
        <v>20.8</v>
      </c>
      <c r="G48" s="35" t="s">
        <v>44</v>
      </c>
      <c r="H48" s="35" t="s">
        <v>45</v>
      </c>
      <c r="I48" s="35">
        <v>16</v>
      </c>
      <c r="J48" s="35">
        <v>3</v>
      </c>
      <c r="K48" s="35">
        <v>32</v>
      </c>
      <c r="L48" s="35"/>
      <c r="M48" s="35">
        <v>0.1673</v>
      </c>
      <c r="N48" s="35"/>
      <c r="O48" s="35">
        <v>3</v>
      </c>
      <c r="P48" s="35">
        <v>21</v>
      </c>
      <c r="Q48" s="35">
        <v>35</v>
      </c>
      <c r="R48" s="35"/>
      <c r="S48" s="35">
        <v>0.313</v>
      </c>
      <c r="T48" s="35"/>
      <c r="U48" s="35" t="s">
        <v>146</v>
      </c>
      <c r="V48" s="35"/>
      <c r="W48" s="35" t="s">
        <v>501</v>
      </c>
    </row>
    <row r="49" spans="1:23">
      <c r="A49" s="35" t="s">
        <v>303</v>
      </c>
      <c r="B49" s="35" t="s">
        <v>310</v>
      </c>
      <c r="C49" s="35" t="s">
        <v>494</v>
      </c>
      <c r="D49" s="35" t="s">
        <v>327</v>
      </c>
      <c r="E49" s="35" t="s">
        <v>328</v>
      </c>
      <c r="F49" s="35">
        <v>18.68</v>
      </c>
      <c r="G49" s="35" t="s">
        <v>144</v>
      </c>
      <c r="H49" s="35" t="s">
        <v>145</v>
      </c>
      <c r="I49" s="35">
        <v>20.100000000000001</v>
      </c>
      <c r="J49" s="35">
        <v>3</v>
      </c>
      <c r="K49" s="35">
        <v>39</v>
      </c>
      <c r="L49" s="35">
        <v>0.33339999999999997</v>
      </c>
      <c r="M49" s="35">
        <v>0.34760000000000002</v>
      </c>
      <c r="N49" s="35">
        <v>0</v>
      </c>
      <c r="O49" s="35">
        <v>3</v>
      </c>
      <c r="P49" s="35">
        <v>17</v>
      </c>
      <c r="Q49" s="35">
        <v>25</v>
      </c>
      <c r="R49" s="35">
        <v>29.25</v>
      </c>
      <c r="S49" s="35">
        <v>0.8599</v>
      </c>
      <c r="T49" s="35"/>
      <c r="U49" s="35" t="s">
        <v>146</v>
      </c>
      <c r="V49" s="35"/>
      <c r="W49" s="35">
        <v>50000</v>
      </c>
    </row>
    <row r="50" spans="1:23">
      <c r="A50" s="35" t="s">
        <v>303</v>
      </c>
      <c r="B50" s="35" t="s">
        <v>313</v>
      </c>
      <c r="C50" s="35" t="s">
        <v>494</v>
      </c>
      <c r="D50" s="35" t="s">
        <v>330</v>
      </c>
      <c r="E50" s="35" t="s">
        <v>331</v>
      </c>
      <c r="F50" s="35">
        <v>16.25</v>
      </c>
      <c r="G50" s="35" t="s">
        <v>162</v>
      </c>
      <c r="H50" s="35" t="s">
        <v>163</v>
      </c>
      <c r="I50" s="35">
        <v>20.2</v>
      </c>
      <c r="J50" s="35">
        <v>1</v>
      </c>
      <c r="K50" s="35">
        <v>19</v>
      </c>
      <c r="L50" s="35">
        <v>0.255</v>
      </c>
      <c r="M50" s="35">
        <v>0.34139999999999998</v>
      </c>
      <c r="N50" s="35"/>
      <c r="O50" s="35">
        <v>1</v>
      </c>
      <c r="P50" s="35">
        <v>18</v>
      </c>
      <c r="Q50" s="35">
        <v>22.5</v>
      </c>
      <c r="R50" s="35">
        <v>14</v>
      </c>
      <c r="S50" s="35">
        <v>0.68</v>
      </c>
      <c r="T50" s="35"/>
      <c r="U50" s="35" t="s">
        <v>146</v>
      </c>
      <c r="V50" s="35"/>
      <c r="W50" s="35">
        <v>12000</v>
      </c>
    </row>
    <row r="51" spans="1:23">
      <c r="A51" s="35" t="s">
        <v>303</v>
      </c>
      <c r="B51" s="35" t="s">
        <v>317</v>
      </c>
      <c r="C51" s="35" t="s">
        <v>494</v>
      </c>
      <c r="D51" s="35" t="s">
        <v>333</v>
      </c>
      <c r="E51" s="35" t="s">
        <v>334</v>
      </c>
      <c r="F51" s="35">
        <v>14.1</v>
      </c>
      <c r="G51" s="35" t="s">
        <v>502</v>
      </c>
      <c r="H51" s="35" t="s">
        <v>503</v>
      </c>
      <c r="I51" s="35">
        <v>22.2</v>
      </c>
      <c r="J51" s="35">
        <v>3</v>
      </c>
      <c r="K51" s="35">
        <v>12</v>
      </c>
      <c r="L51" s="35"/>
      <c r="M51" s="35">
        <v>0.1326</v>
      </c>
      <c r="N51" s="35"/>
      <c r="O51" s="35">
        <v>3</v>
      </c>
      <c r="P51" s="35">
        <v>20</v>
      </c>
      <c r="Q51" s="35">
        <v>32.5</v>
      </c>
      <c r="R51" s="35"/>
      <c r="S51" s="35">
        <v>4.2999999999999997E-2</v>
      </c>
      <c r="T51" s="35"/>
      <c r="U51" s="35" t="s">
        <v>146</v>
      </c>
      <c r="V51" s="35"/>
      <c r="W51" s="35" t="s">
        <v>504</v>
      </c>
    </row>
    <row r="52" spans="1:23">
      <c r="A52" s="35" t="s">
        <v>303</v>
      </c>
      <c r="B52" s="35" t="s">
        <v>321</v>
      </c>
      <c r="C52" s="35" t="s">
        <v>494</v>
      </c>
      <c r="D52" s="35" t="s">
        <v>336</v>
      </c>
      <c r="E52" s="35" t="s">
        <v>337</v>
      </c>
      <c r="F52" s="35">
        <v>14.1</v>
      </c>
      <c r="G52" s="35" t="s">
        <v>162</v>
      </c>
      <c r="H52" s="35" t="s">
        <v>163</v>
      </c>
      <c r="I52" s="35">
        <v>22.2</v>
      </c>
      <c r="J52" s="35">
        <v>3</v>
      </c>
      <c r="K52" s="35">
        <v>22</v>
      </c>
      <c r="L52" s="35">
        <v>0.25</v>
      </c>
      <c r="M52" s="35">
        <v>0.36680000000000001</v>
      </c>
      <c r="N52" s="35"/>
      <c r="O52" s="35">
        <v>3</v>
      </c>
      <c r="P52" s="35">
        <v>21</v>
      </c>
      <c r="Q52" s="35">
        <v>27.5</v>
      </c>
      <c r="R52" s="35"/>
      <c r="S52" s="35">
        <v>0.63300000000000001</v>
      </c>
      <c r="T52" s="35"/>
      <c r="U52" s="35" t="s">
        <v>146</v>
      </c>
      <c r="V52" s="35"/>
      <c r="W52" s="35" t="s">
        <v>500</v>
      </c>
    </row>
    <row r="53" spans="1:23">
      <c r="A53" s="35" t="s">
        <v>303</v>
      </c>
      <c r="B53" s="35" t="s">
        <v>326</v>
      </c>
      <c r="C53" s="35" t="s">
        <v>494</v>
      </c>
      <c r="D53" s="35" t="s">
        <v>349</v>
      </c>
      <c r="E53" s="35" t="s">
        <v>350</v>
      </c>
      <c r="F53" s="35"/>
      <c r="G53" s="35" t="s">
        <v>351</v>
      </c>
      <c r="H53" s="35" t="s">
        <v>197</v>
      </c>
      <c r="I53" s="35">
        <v>18</v>
      </c>
      <c r="J53" s="35">
        <v>1</v>
      </c>
      <c r="K53" s="35">
        <v>8</v>
      </c>
      <c r="L53" s="35">
        <v>0.44</v>
      </c>
      <c r="M53" s="35"/>
      <c r="N53" s="35"/>
      <c r="O53" s="35">
        <v>1</v>
      </c>
      <c r="P53" s="35">
        <v>18.456</v>
      </c>
      <c r="Q53" s="35"/>
      <c r="R53" s="35">
        <v>7.68</v>
      </c>
      <c r="S53" s="35">
        <v>0.96960000000000002</v>
      </c>
      <c r="T53" s="35"/>
      <c r="U53" s="35" t="s">
        <v>353</v>
      </c>
      <c r="V53" s="35"/>
      <c r="W53" s="35"/>
    </row>
    <row r="54" spans="1:23">
      <c r="A54" s="35" t="s">
        <v>303</v>
      </c>
      <c r="B54" s="35" t="s">
        <v>329</v>
      </c>
      <c r="C54" s="35" t="s">
        <v>494</v>
      </c>
      <c r="D54" s="35" t="s">
        <v>355</v>
      </c>
      <c r="E54" s="35" t="s">
        <v>356</v>
      </c>
      <c r="F54" s="35"/>
      <c r="G54" s="35" t="s">
        <v>488</v>
      </c>
      <c r="H54" s="35" t="s">
        <v>145</v>
      </c>
      <c r="I54" s="35">
        <v>18</v>
      </c>
      <c r="J54" s="35">
        <v>1</v>
      </c>
      <c r="K54" s="35">
        <v>8</v>
      </c>
      <c r="L54" s="35">
        <v>0.4</v>
      </c>
      <c r="M54" s="35"/>
      <c r="N54" s="35"/>
      <c r="O54" s="35">
        <v>1</v>
      </c>
      <c r="P54" s="35">
        <v>22.329000000000001</v>
      </c>
      <c r="Q54" s="35"/>
      <c r="R54" s="35">
        <v>6.7649999999999997</v>
      </c>
      <c r="S54" s="35">
        <v>0.96689999999999998</v>
      </c>
      <c r="T54" s="35"/>
      <c r="U54" s="35" t="s">
        <v>353</v>
      </c>
      <c r="V54" s="35"/>
      <c r="W54" s="35"/>
    </row>
    <row r="55" spans="1:23">
      <c r="A55" s="35" t="s">
        <v>303</v>
      </c>
      <c r="B55" s="35" t="s">
        <v>332</v>
      </c>
      <c r="C55" s="35" t="s">
        <v>494</v>
      </c>
      <c r="D55" s="35" t="s">
        <v>358</v>
      </c>
      <c r="E55" s="35" t="s">
        <v>359</v>
      </c>
      <c r="F55" s="35"/>
      <c r="G55" s="35" t="s">
        <v>351</v>
      </c>
      <c r="H55" s="35" t="s">
        <v>197</v>
      </c>
      <c r="I55" s="35">
        <v>18</v>
      </c>
      <c r="J55" s="35">
        <v>1</v>
      </c>
      <c r="K55" s="35">
        <v>19</v>
      </c>
      <c r="L55" s="35" t="s">
        <v>352</v>
      </c>
      <c r="M55" s="35"/>
      <c r="N55" s="35"/>
      <c r="O55" s="35">
        <v>1</v>
      </c>
      <c r="P55" s="35">
        <v>20.696000000000002</v>
      </c>
      <c r="Q55" s="35"/>
      <c r="R55" s="35">
        <v>16.917000000000002</v>
      </c>
      <c r="S55" s="35">
        <v>0.43469999999999998</v>
      </c>
      <c r="T55" s="35"/>
      <c r="U55" s="35" t="s">
        <v>353</v>
      </c>
      <c r="V55" s="35"/>
      <c r="W55" s="35"/>
    </row>
    <row r="56" spans="1:23">
      <c r="A56" s="35" t="s">
        <v>360</v>
      </c>
      <c r="B56" s="35" t="s">
        <v>335</v>
      </c>
      <c r="C56" s="35" t="s">
        <v>494</v>
      </c>
      <c r="D56" s="35" t="s">
        <v>362</v>
      </c>
      <c r="E56" s="35" t="s">
        <v>363</v>
      </c>
      <c r="F56" s="35">
        <v>21.12</v>
      </c>
      <c r="G56" s="35" t="s">
        <v>44</v>
      </c>
      <c r="H56" s="35" t="s">
        <v>45</v>
      </c>
      <c r="I56" s="35">
        <v>20.3</v>
      </c>
      <c r="J56" s="35">
        <v>6</v>
      </c>
      <c r="K56" s="35">
        <v>33</v>
      </c>
      <c r="L56" s="35"/>
      <c r="M56" s="35">
        <v>0.15920000000000001</v>
      </c>
      <c r="N56" s="35">
        <v>0</v>
      </c>
      <c r="O56" s="35">
        <v>6</v>
      </c>
      <c r="P56" s="35">
        <v>20</v>
      </c>
      <c r="Q56" s="35" t="s">
        <v>202</v>
      </c>
      <c r="R56" s="35">
        <v>24.75</v>
      </c>
      <c r="S56" s="35">
        <v>0.28270000000000001</v>
      </c>
      <c r="T56" s="35"/>
      <c r="U56" s="35" t="s">
        <v>299</v>
      </c>
      <c r="V56" s="35"/>
      <c r="W56" s="35">
        <v>15</v>
      </c>
    </row>
    <row r="57" spans="1:23">
      <c r="A57" s="35" t="s">
        <v>360</v>
      </c>
      <c r="B57" s="35" t="s">
        <v>338</v>
      </c>
      <c r="C57" s="35" t="s">
        <v>494</v>
      </c>
      <c r="D57" s="35" t="s">
        <v>365</v>
      </c>
      <c r="E57" s="35" t="s">
        <v>366</v>
      </c>
      <c r="F57" s="35">
        <v>20.51</v>
      </c>
      <c r="G57" s="35" t="s">
        <v>44</v>
      </c>
      <c r="H57" s="35" t="s">
        <v>45</v>
      </c>
      <c r="I57" s="35">
        <v>20.3</v>
      </c>
      <c r="J57" s="35">
        <v>6</v>
      </c>
      <c r="K57" s="35">
        <v>35</v>
      </c>
      <c r="L57" s="35"/>
      <c r="M57" s="35">
        <v>0.1983</v>
      </c>
      <c r="N57" s="35">
        <v>0</v>
      </c>
      <c r="O57" s="35">
        <v>6</v>
      </c>
      <c r="P57" s="35">
        <v>20</v>
      </c>
      <c r="Q57" s="35" t="s">
        <v>229</v>
      </c>
      <c r="R57" s="35">
        <v>26.25</v>
      </c>
      <c r="S57" s="35">
        <v>0.27789999999999998</v>
      </c>
      <c r="T57" s="35"/>
      <c r="U57" s="35" t="s">
        <v>299</v>
      </c>
      <c r="V57" s="35"/>
      <c r="W57" s="35">
        <v>20</v>
      </c>
    </row>
    <row r="58" spans="1:23">
      <c r="A58" s="35" t="s">
        <v>360</v>
      </c>
      <c r="B58" s="35" t="s">
        <v>342</v>
      </c>
      <c r="C58" s="35" t="s">
        <v>494</v>
      </c>
      <c r="D58" s="35" t="s">
        <v>368</v>
      </c>
      <c r="E58" s="35" t="s">
        <v>369</v>
      </c>
      <c r="F58" s="35">
        <v>16.55</v>
      </c>
      <c r="G58" s="35" t="s">
        <v>182</v>
      </c>
      <c r="H58" s="35" t="s">
        <v>183</v>
      </c>
      <c r="I58" s="35">
        <v>23.4</v>
      </c>
      <c r="J58" s="35">
        <v>3</v>
      </c>
      <c r="K58" s="35">
        <v>14</v>
      </c>
      <c r="L58" s="35">
        <v>0.17430000000000001</v>
      </c>
      <c r="M58" s="35">
        <v>0.23719999999999999</v>
      </c>
      <c r="N58" s="35"/>
      <c r="O58" s="35">
        <v>3</v>
      </c>
      <c r="P58" s="35">
        <v>18.2</v>
      </c>
      <c r="Q58" s="35">
        <v>22.5</v>
      </c>
      <c r="R58" s="35">
        <v>14</v>
      </c>
      <c r="S58" s="35">
        <v>0.58889999999999998</v>
      </c>
      <c r="T58" s="35"/>
      <c r="U58" s="35" t="s">
        <v>370</v>
      </c>
      <c r="V58" s="35"/>
      <c r="W58" s="35">
        <v>12</v>
      </c>
    </row>
    <row r="59" spans="1:23">
      <c r="A59" s="35" t="s">
        <v>371</v>
      </c>
      <c r="B59" s="35" t="s">
        <v>345</v>
      </c>
      <c r="C59" s="35" t="s">
        <v>494</v>
      </c>
      <c r="D59" s="35" t="s">
        <v>373</v>
      </c>
      <c r="E59" s="35" t="s">
        <v>374</v>
      </c>
      <c r="F59" s="35">
        <v>4.66</v>
      </c>
      <c r="G59" s="35" t="s">
        <v>162</v>
      </c>
      <c r="H59" s="35" t="s">
        <v>163</v>
      </c>
      <c r="I59" s="35">
        <v>24.2</v>
      </c>
      <c r="J59" s="35">
        <v>3</v>
      </c>
      <c r="K59" s="35">
        <v>22</v>
      </c>
      <c r="L59" s="35">
        <v>0.2172</v>
      </c>
      <c r="M59" s="35">
        <v>0.3674</v>
      </c>
      <c r="N59" s="35">
        <v>0</v>
      </c>
      <c r="O59" s="35">
        <v>3</v>
      </c>
      <c r="P59" s="35">
        <v>17</v>
      </c>
      <c r="Q59" s="35">
        <v>25</v>
      </c>
      <c r="R59" s="35">
        <v>16.5</v>
      </c>
      <c r="S59" s="35">
        <v>0.62050000000000005</v>
      </c>
      <c r="T59" s="35"/>
      <c r="U59" s="35" t="s">
        <v>299</v>
      </c>
      <c r="V59" s="35"/>
      <c r="W59" s="35">
        <v>15</v>
      </c>
    </row>
    <row r="60" spans="1:23">
      <c r="A60" s="35" t="s">
        <v>371</v>
      </c>
      <c r="B60" s="35" t="s">
        <v>348</v>
      </c>
      <c r="C60" s="35" t="s">
        <v>494</v>
      </c>
      <c r="D60" s="35" t="s">
        <v>376</v>
      </c>
      <c r="E60" s="35" t="s">
        <v>377</v>
      </c>
      <c r="F60" s="35">
        <v>16.86</v>
      </c>
      <c r="G60" s="35" t="s">
        <v>162</v>
      </c>
      <c r="H60" s="35" t="s">
        <v>163</v>
      </c>
      <c r="I60" s="35">
        <v>23</v>
      </c>
      <c r="J60" s="35">
        <v>1</v>
      </c>
      <c r="K60" s="35">
        <v>19</v>
      </c>
      <c r="L60" s="35">
        <v>0.2646</v>
      </c>
      <c r="M60" s="35">
        <v>0.34649999999999997</v>
      </c>
      <c r="N60" s="35"/>
      <c r="O60" s="35">
        <v>1</v>
      </c>
      <c r="P60" s="35">
        <v>17</v>
      </c>
      <c r="Q60" s="35">
        <v>22.5</v>
      </c>
      <c r="R60" s="35">
        <v>14.25</v>
      </c>
      <c r="S60" s="35">
        <v>0.68059999999999998</v>
      </c>
      <c r="T60" s="35"/>
      <c r="U60" s="35" t="s">
        <v>299</v>
      </c>
      <c r="V60" s="35"/>
      <c r="W60" s="35">
        <v>12</v>
      </c>
    </row>
    <row r="61" spans="1:23">
      <c r="A61" s="35" t="s">
        <v>371</v>
      </c>
      <c r="B61" s="35" t="s">
        <v>354</v>
      </c>
      <c r="C61" s="35" t="s">
        <v>494</v>
      </c>
      <c r="D61" s="35" t="s">
        <v>379</v>
      </c>
      <c r="E61" s="35" t="s">
        <v>380</v>
      </c>
      <c r="F61" s="35">
        <v>12.59</v>
      </c>
      <c r="G61" s="35" t="s">
        <v>162</v>
      </c>
      <c r="H61" s="35" t="s">
        <v>163</v>
      </c>
      <c r="I61" s="35">
        <v>24.2</v>
      </c>
      <c r="J61" s="35">
        <v>21</v>
      </c>
      <c r="K61" s="35">
        <v>19</v>
      </c>
      <c r="L61" s="35">
        <v>0.23080000000000001</v>
      </c>
      <c r="M61" s="35">
        <v>0.31850000000000001</v>
      </c>
      <c r="N61" s="35">
        <v>0</v>
      </c>
      <c r="O61" s="35">
        <v>21</v>
      </c>
      <c r="P61" s="35">
        <v>17</v>
      </c>
      <c r="Q61" s="35">
        <v>22.5</v>
      </c>
      <c r="R61" s="35">
        <v>14.25</v>
      </c>
      <c r="S61" s="35">
        <v>0.64570000000000005</v>
      </c>
      <c r="T61" s="35"/>
      <c r="U61" s="35" t="s">
        <v>299</v>
      </c>
      <c r="V61" s="35"/>
      <c r="W61" s="35">
        <v>12</v>
      </c>
    </row>
    <row r="62" spans="1:23">
      <c r="A62" s="35" t="s">
        <v>371</v>
      </c>
      <c r="B62" s="35" t="s">
        <v>357</v>
      </c>
      <c r="C62" s="35" t="s">
        <v>494</v>
      </c>
      <c r="D62" s="35" t="s">
        <v>382</v>
      </c>
      <c r="E62" s="35" t="s">
        <v>383</v>
      </c>
      <c r="F62" s="35">
        <v>16.86</v>
      </c>
      <c r="G62" s="35" t="s">
        <v>44</v>
      </c>
      <c r="H62" s="35" t="s">
        <v>45</v>
      </c>
      <c r="I62" s="35">
        <v>24.2</v>
      </c>
      <c r="J62" s="35">
        <v>1</v>
      </c>
      <c r="K62" s="35">
        <v>14</v>
      </c>
      <c r="L62" s="35">
        <v>0</v>
      </c>
      <c r="M62" s="35">
        <v>0.16800000000000001</v>
      </c>
      <c r="N62" s="35">
        <v>0.2</v>
      </c>
      <c r="O62" s="35">
        <v>1</v>
      </c>
      <c r="P62" s="35">
        <v>20.3</v>
      </c>
      <c r="Q62" s="35">
        <v>32</v>
      </c>
      <c r="R62" s="35">
        <v>10.5</v>
      </c>
      <c r="S62" s="35">
        <v>0.2853</v>
      </c>
      <c r="T62" s="35"/>
      <c r="U62" s="35" t="s">
        <v>370</v>
      </c>
      <c r="V62" s="35"/>
      <c r="W62" s="35">
        <v>15</v>
      </c>
    </row>
    <row r="63" spans="1:23">
      <c r="A63" s="35" t="s">
        <v>384</v>
      </c>
      <c r="B63" s="35" t="s">
        <v>361</v>
      </c>
      <c r="C63" s="35" t="s">
        <v>494</v>
      </c>
      <c r="D63" s="35" t="s">
        <v>386</v>
      </c>
      <c r="E63" s="35" t="s">
        <v>387</v>
      </c>
      <c r="F63" s="35">
        <v>21.12</v>
      </c>
      <c r="G63" s="35" t="s">
        <v>182</v>
      </c>
      <c r="H63" s="35" t="s">
        <v>183</v>
      </c>
      <c r="I63" s="35">
        <v>30.8</v>
      </c>
      <c r="J63" s="35">
        <v>3.5</v>
      </c>
      <c r="K63" s="35">
        <v>16</v>
      </c>
      <c r="L63" s="35">
        <v>13.3</v>
      </c>
      <c r="M63" s="35">
        <v>0.2346</v>
      </c>
      <c r="N63" s="35">
        <v>0</v>
      </c>
      <c r="O63" s="35">
        <v>3.5</v>
      </c>
      <c r="P63" s="35">
        <v>18</v>
      </c>
      <c r="Q63" s="35">
        <v>22.5</v>
      </c>
      <c r="R63" s="35">
        <v>12</v>
      </c>
      <c r="S63" s="35">
        <v>0.56299999999999994</v>
      </c>
      <c r="T63" s="35"/>
      <c r="U63" s="35" t="s">
        <v>299</v>
      </c>
      <c r="V63" s="35"/>
      <c r="W63" s="35">
        <v>12</v>
      </c>
    </row>
    <row r="64" spans="1:23">
      <c r="A64" s="35" t="s">
        <v>384</v>
      </c>
      <c r="B64" s="35" t="s">
        <v>364</v>
      </c>
      <c r="C64" s="35" t="s">
        <v>494</v>
      </c>
      <c r="D64" s="35" t="s">
        <v>389</v>
      </c>
      <c r="E64" s="35" t="s">
        <v>390</v>
      </c>
      <c r="F64" s="35">
        <v>19.899999999999999</v>
      </c>
      <c r="G64" s="35" t="s">
        <v>162</v>
      </c>
      <c r="H64" s="35" t="s">
        <v>163</v>
      </c>
      <c r="I64" s="35">
        <v>30.8</v>
      </c>
      <c r="J64" s="35">
        <v>4.5</v>
      </c>
      <c r="K64" s="35">
        <v>13</v>
      </c>
      <c r="L64" s="35">
        <v>0.251</v>
      </c>
      <c r="M64" s="35">
        <v>0.34050000000000002</v>
      </c>
      <c r="N64" s="35">
        <v>0</v>
      </c>
      <c r="O64" s="35">
        <v>4.5</v>
      </c>
      <c r="P64" s="35">
        <v>17</v>
      </c>
      <c r="Q64" s="35">
        <v>22.5</v>
      </c>
      <c r="R64" s="35">
        <v>10</v>
      </c>
      <c r="S64" s="35">
        <v>0.622</v>
      </c>
      <c r="T64" s="35"/>
      <c r="U64" s="35" t="s">
        <v>299</v>
      </c>
      <c r="V64" s="35"/>
      <c r="W64" s="35">
        <v>12</v>
      </c>
    </row>
    <row r="65" spans="1:23">
      <c r="A65" s="35" t="s">
        <v>384</v>
      </c>
      <c r="B65" s="35" t="s">
        <v>367</v>
      </c>
      <c r="C65" s="35" t="s">
        <v>494</v>
      </c>
      <c r="D65" s="35" t="s">
        <v>392</v>
      </c>
      <c r="E65" s="35" t="s">
        <v>393</v>
      </c>
      <c r="F65" s="35">
        <v>23.87</v>
      </c>
      <c r="G65" s="35" t="s">
        <v>182</v>
      </c>
      <c r="H65" s="35" t="s">
        <v>183</v>
      </c>
      <c r="I65" s="35">
        <v>30</v>
      </c>
      <c r="J65" s="35" t="s">
        <v>185</v>
      </c>
      <c r="K65" s="35">
        <v>37</v>
      </c>
      <c r="L65" s="35">
        <v>0.161</v>
      </c>
      <c r="M65" s="35">
        <v>0.23480000000000001</v>
      </c>
      <c r="N65" s="35">
        <v>0</v>
      </c>
      <c r="O65" s="35" t="s">
        <v>185</v>
      </c>
      <c r="P65" s="35">
        <v>18</v>
      </c>
      <c r="Q65" s="35">
        <v>25</v>
      </c>
      <c r="R65" s="35">
        <v>28</v>
      </c>
      <c r="S65" s="35">
        <v>0.52600000000000002</v>
      </c>
      <c r="T65" s="35"/>
      <c r="U65" s="35" t="s">
        <v>370</v>
      </c>
      <c r="V65" s="35"/>
      <c r="W65" s="35">
        <v>15</v>
      </c>
    </row>
    <row r="66" spans="1:23">
      <c r="A66" s="35" t="s">
        <v>384</v>
      </c>
      <c r="B66" s="35" t="s">
        <v>372</v>
      </c>
      <c r="C66" s="35" t="s">
        <v>494</v>
      </c>
      <c r="D66" s="35" t="s">
        <v>395</v>
      </c>
      <c r="E66" s="35" t="s">
        <v>396</v>
      </c>
      <c r="F66" s="35">
        <v>24.17</v>
      </c>
      <c r="G66" s="35" t="s">
        <v>182</v>
      </c>
      <c r="H66" s="35" t="s">
        <v>183</v>
      </c>
      <c r="I66" s="35">
        <v>30</v>
      </c>
      <c r="J66" s="35" t="s">
        <v>185</v>
      </c>
      <c r="K66" s="35">
        <v>31</v>
      </c>
      <c r="L66" s="35">
        <v>0.13600000000000001</v>
      </c>
      <c r="M66" s="35">
        <v>0.25530000000000003</v>
      </c>
      <c r="N66" s="35">
        <v>0</v>
      </c>
      <c r="O66" s="35" t="s">
        <v>185</v>
      </c>
      <c r="P66" s="35">
        <v>18</v>
      </c>
      <c r="Q66" s="35">
        <v>25</v>
      </c>
      <c r="R66" s="35">
        <v>23</v>
      </c>
      <c r="S66" s="35">
        <v>0.51600000000000001</v>
      </c>
      <c r="T66" s="35"/>
      <c r="U66" s="35" t="s">
        <v>370</v>
      </c>
      <c r="V66" s="35"/>
      <c r="W66" s="35">
        <v>15</v>
      </c>
    </row>
    <row r="67" spans="1:23">
      <c r="A67" s="35" t="s">
        <v>384</v>
      </c>
      <c r="B67" s="35" t="s">
        <v>375</v>
      </c>
      <c r="C67" s="35" t="s">
        <v>494</v>
      </c>
      <c r="D67" s="35" t="s">
        <v>398</v>
      </c>
      <c r="E67" s="35" t="s">
        <v>399</v>
      </c>
      <c r="F67" s="35">
        <v>16.86</v>
      </c>
      <c r="G67" s="35" t="s">
        <v>44</v>
      </c>
      <c r="H67" s="35" t="s">
        <v>45</v>
      </c>
      <c r="I67" s="35">
        <v>31.3</v>
      </c>
      <c r="J67" s="35">
        <v>5</v>
      </c>
      <c r="K67" s="35">
        <v>19</v>
      </c>
      <c r="L67" s="35"/>
      <c r="M67" s="35">
        <v>0.13969999999999999</v>
      </c>
      <c r="N67" s="35">
        <v>0</v>
      </c>
      <c r="O67" s="35">
        <v>5</v>
      </c>
      <c r="P67" s="35">
        <v>21</v>
      </c>
      <c r="Q67" s="35" t="s">
        <v>202</v>
      </c>
      <c r="R67" s="35">
        <v>14.25</v>
      </c>
      <c r="S67" s="35">
        <v>0.3342</v>
      </c>
      <c r="T67" s="35"/>
      <c r="U67" s="35" t="s">
        <v>400</v>
      </c>
      <c r="V67" s="35"/>
      <c r="W67" s="35">
        <v>15</v>
      </c>
    </row>
    <row r="68" spans="1:23">
      <c r="A68" s="35" t="s">
        <v>384</v>
      </c>
      <c r="B68" s="35" t="s">
        <v>378</v>
      </c>
      <c r="C68" s="35" t="s">
        <v>494</v>
      </c>
      <c r="D68" s="35" t="s">
        <v>402</v>
      </c>
      <c r="E68" s="35" t="s">
        <v>403</v>
      </c>
      <c r="F68" s="35">
        <v>16.55</v>
      </c>
      <c r="G68" s="35" t="s">
        <v>44</v>
      </c>
      <c r="H68" s="35" t="s">
        <v>45</v>
      </c>
      <c r="I68" s="35">
        <v>31.3</v>
      </c>
      <c r="J68" s="35">
        <v>3</v>
      </c>
      <c r="K68" s="35">
        <v>22</v>
      </c>
      <c r="L68" s="35"/>
      <c r="M68" s="35">
        <v>0.1464</v>
      </c>
      <c r="N68" s="35">
        <v>0</v>
      </c>
      <c r="O68" s="35">
        <v>3</v>
      </c>
      <c r="P68" s="35">
        <v>21</v>
      </c>
      <c r="Q68" s="35" t="s">
        <v>202</v>
      </c>
      <c r="R68" s="35">
        <v>16.5</v>
      </c>
      <c r="S68" s="35">
        <v>0.28470000000000001</v>
      </c>
      <c r="T68" s="35"/>
      <c r="U68" s="35" t="s">
        <v>400</v>
      </c>
      <c r="V68" s="35"/>
      <c r="W68" s="35">
        <v>15</v>
      </c>
    </row>
    <row r="69" spans="1:23">
      <c r="A69" s="35" t="s">
        <v>384</v>
      </c>
      <c r="B69" s="35" t="s">
        <v>381</v>
      </c>
      <c r="C69" s="35" t="s">
        <v>494</v>
      </c>
      <c r="D69" s="35" t="s">
        <v>405</v>
      </c>
      <c r="E69" s="35" t="s">
        <v>406</v>
      </c>
      <c r="F69" s="35">
        <v>17.77</v>
      </c>
      <c r="G69" s="35" t="s">
        <v>44</v>
      </c>
      <c r="H69" s="35" t="s">
        <v>45</v>
      </c>
      <c r="I69" s="35">
        <v>31.3</v>
      </c>
      <c r="J69" s="35">
        <v>3</v>
      </c>
      <c r="K69" s="35">
        <v>14</v>
      </c>
      <c r="L69" s="35"/>
      <c r="M69" s="35">
        <v>0.24099999999999999</v>
      </c>
      <c r="N69" s="35">
        <v>0</v>
      </c>
      <c r="O69" s="35">
        <v>3</v>
      </c>
      <c r="P69" s="35">
        <v>18</v>
      </c>
      <c r="Q69" s="35" t="s">
        <v>222</v>
      </c>
      <c r="R69" s="35">
        <v>10.5</v>
      </c>
      <c r="S69" s="35">
        <v>0.28620000000000001</v>
      </c>
      <c r="T69" s="35"/>
      <c r="U69" s="35" t="s">
        <v>400</v>
      </c>
      <c r="V69" s="35"/>
      <c r="W69" s="35">
        <v>10</v>
      </c>
    </row>
    <row r="70" spans="1:23">
      <c r="A70" s="35" t="s">
        <v>384</v>
      </c>
      <c r="B70" s="35" t="s">
        <v>385</v>
      </c>
      <c r="C70" s="35" t="s">
        <v>494</v>
      </c>
      <c r="D70" s="35" t="s">
        <v>408</v>
      </c>
      <c r="E70" s="35" t="s">
        <v>409</v>
      </c>
      <c r="F70" s="35">
        <v>22.34</v>
      </c>
      <c r="G70" s="35" t="s">
        <v>44</v>
      </c>
      <c r="H70" s="35" t="s">
        <v>45</v>
      </c>
      <c r="I70" s="35">
        <v>30</v>
      </c>
      <c r="J70" s="35">
        <v>0.4</v>
      </c>
      <c r="K70" s="35">
        <v>24</v>
      </c>
      <c r="L70" s="35">
        <v>0</v>
      </c>
      <c r="M70" s="35">
        <v>0.2205</v>
      </c>
      <c r="N70" s="35">
        <v>0.2</v>
      </c>
      <c r="O70" s="35">
        <v>0.4</v>
      </c>
      <c r="P70" s="35">
        <v>19.8</v>
      </c>
      <c r="Q70" s="35">
        <v>32</v>
      </c>
      <c r="R70" s="35">
        <v>18</v>
      </c>
      <c r="S70" s="35">
        <v>0.33610000000000001</v>
      </c>
      <c r="T70" s="35"/>
      <c r="U70" s="35" t="s">
        <v>370</v>
      </c>
      <c r="V70" s="35"/>
      <c r="W70" s="35">
        <v>15</v>
      </c>
    </row>
    <row r="71" spans="1:23">
      <c r="A71" s="35" t="s">
        <v>384</v>
      </c>
      <c r="B71" s="35" t="s">
        <v>388</v>
      </c>
      <c r="C71" s="35" t="s">
        <v>494</v>
      </c>
      <c r="D71" s="35" t="s">
        <v>411</v>
      </c>
      <c r="E71" s="35" t="s">
        <v>412</v>
      </c>
      <c r="F71" s="35">
        <v>20.82</v>
      </c>
      <c r="G71" s="35" t="s">
        <v>44</v>
      </c>
      <c r="H71" s="35" t="s">
        <v>45</v>
      </c>
      <c r="I71" s="35">
        <v>29.9</v>
      </c>
      <c r="J71" s="35">
        <v>1.1000000000000001</v>
      </c>
      <c r="K71" s="35">
        <v>14</v>
      </c>
      <c r="L71" s="35"/>
      <c r="M71" s="35">
        <v>0.18079999999999999</v>
      </c>
      <c r="N71" s="35">
        <v>0.23</v>
      </c>
      <c r="O71" s="35">
        <v>1.1000000000000001</v>
      </c>
      <c r="P71" s="35">
        <v>20.100000000000001</v>
      </c>
      <c r="Q71" s="35">
        <v>30</v>
      </c>
      <c r="R71" s="35">
        <v>10.5</v>
      </c>
      <c r="S71" s="35">
        <v>0.33350000000000002</v>
      </c>
      <c r="T71" s="35"/>
      <c r="U71" s="35" t="s">
        <v>370</v>
      </c>
      <c r="V71" s="35"/>
      <c r="W71" s="35">
        <v>10</v>
      </c>
    </row>
    <row r="72" spans="1:23">
      <c r="A72" s="35" t="s">
        <v>384</v>
      </c>
      <c r="B72" s="35" t="s">
        <v>391</v>
      </c>
      <c r="C72" s="35" t="s">
        <v>494</v>
      </c>
      <c r="D72" s="35" t="s">
        <v>414</v>
      </c>
      <c r="E72" s="35" t="s">
        <v>415</v>
      </c>
      <c r="F72" s="35">
        <v>19.600000000000001</v>
      </c>
      <c r="G72" s="35" t="s">
        <v>44</v>
      </c>
      <c r="H72" s="35" t="s">
        <v>45</v>
      </c>
      <c r="I72" s="35">
        <v>29.9</v>
      </c>
      <c r="J72" s="35">
        <v>2.5</v>
      </c>
      <c r="K72" s="35">
        <v>34</v>
      </c>
      <c r="L72" s="35"/>
      <c r="M72" s="35">
        <v>0.21729999999999999</v>
      </c>
      <c r="N72" s="35">
        <v>0.2</v>
      </c>
      <c r="O72" s="35">
        <v>2.5</v>
      </c>
      <c r="P72" s="35">
        <v>20.2</v>
      </c>
      <c r="Q72" s="35">
        <v>37</v>
      </c>
      <c r="R72" s="35">
        <v>25.5</v>
      </c>
      <c r="S72" s="35">
        <v>0.30509999999999998</v>
      </c>
      <c r="T72" s="35"/>
      <c r="U72" s="35" t="s">
        <v>370</v>
      </c>
      <c r="V72" s="35"/>
      <c r="W72" s="35">
        <v>20</v>
      </c>
    </row>
    <row r="73" spans="1:23">
      <c r="A73" s="35" t="s">
        <v>445</v>
      </c>
      <c r="B73" s="35" t="s">
        <v>394</v>
      </c>
      <c r="C73" s="35" t="s">
        <v>494</v>
      </c>
      <c r="D73" s="35" t="s">
        <v>447</v>
      </c>
      <c r="E73" s="35" t="s">
        <v>448</v>
      </c>
      <c r="F73" s="35">
        <v>18.68</v>
      </c>
      <c r="G73" s="35" t="s">
        <v>44</v>
      </c>
      <c r="H73" s="35" t="s">
        <v>45</v>
      </c>
      <c r="I73" s="35">
        <v>19.399999999999999</v>
      </c>
      <c r="J73" s="35">
        <v>6</v>
      </c>
      <c r="K73" s="35">
        <v>40</v>
      </c>
      <c r="L73" s="35"/>
      <c r="M73" s="35">
        <v>0.13969999999999999</v>
      </c>
      <c r="N73" s="35">
        <v>0</v>
      </c>
      <c r="O73" s="35">
        <v>6</v>
      </c>
      <c r="P73" s="35">
        <v>22</v>
      </c>
      <c r="Q73" s="35" t="s">
        <v>229</v>
      </c>
      <c r="R73" s="35">
        <v>30</v>
      </c>
      <c r="S73" s="35">
        <v>0.3342</v>
      </c>
      <c r="T73" s="35"/>
      <c r="U73" s="35" t="s">
        <v>299</v>
      </c>
      <c r="V73" s="35"/>
      <c r="W73" s="35">
        <v>20</v>
      </c>
    </row>
    <row r="74" spans="1:23">
      <c r="A74" s="35" t="s">
        <v>445</v>
      </c>
      <c r="B74" s="35" t="s">
        <v>397</v>
      </c>
      <c r="C74" s="35" t="s">
        <v>494</v>
      </c>
      <c r="D74" s="35" t="s">
        <v>451</v>
      </c>
      <c r="E74" s="35" t="s">
        <v>452</v>
      </c>
      <c r="F74" s="35">
        <v>18.38</v>
      </c>
      <c r="G74" s="35" t="s">
        <v>44</v>
      </c>
      <c r="H74" s="35" t="s">
        <v>45</v>
      </c>
      <c r="I74" s="35">
        <v>19.399999999999999</v>
      </c>
      <c r="J74" s="35">
        <v>6</v>
      </c>
      <c r="K74" s="35">
        <v>40</v>
      </c>
      <c r="L74" s="35"/>
      <c r="M74" s="35">
        <v>0.23150000000000001</v>
      </c>
      <c r="N74" s="35">
        <v>0</v>
      </c>
      <c r="O74" s="35">
        <v>6</v>
      </c>
      <c r="P74" s="35">
        <v>20</v>
      </c>
      <c r="Q74" s="35" t="s">
        <v>229</v>
      </c>
      <c r="R74" s="35">
        <v>30</v>
      </c>
      <c r="S74" s="35">
        <v>0.25459999999999999</v>
      </c>
      <c r="T74" s="35"/>
      <c r="U74" s="35" t="s">
        <v>299</v>
      </c>
      <c r="V74" s="35"/>
      <c r="W74" s="35">
        <v>20</v>
      </c>
    </row>
    <row r="75" spans="1:23">
      <c r="A75" s="35" t="s">
        <v>445</v>
      </c>
      <c r="B75" s="35" t="s">
        <v>401</v>
      </c>
      <c r="C75" s="35" t="s">
        <v>494</v>
      </c>
      <c r="D75" s="35" t="s">
        <v>454</v>
      </c>
      <c r="E75" s="35" t="s">
        <v>455</v>
      </c>
      <c r="F75" s="35">
        <v>18.38</v>
      </c>
      <c r="G75" s="35" t="s">
        <v>182</v>
      </c>
      <c r="H75" s="35" t="s">
        <v>183</v>
      </c>
      <c r="I75" s="35">
        <v>19.600000000000001</v>
      </c>
      <c r="J75" s="35">
        <v>3</v>
      </c>
      <c r="K75" s="35">
        <v>22</v>
      </c>
      <c r="L75" s="35">
        <v>0.18440000000000001</v>
      </c>
      <c r="M75" s="35">
        <v>0.2306</v>
      </c>
      <c r="N75" s="35">
        <v>0</v>
      </c>
      <c r="O75" s="35">
        <v>3</v>
      </c>
      <c r="P75" s="35">
        <v>18</v>
      </c>
      <c r="Q75" s="35">
        <v>25</v>
      </c>
      <c r="R75" s="35">
        <v>16.5</v>
      </c>
      <c r="S75" s="35">
        <v>0.53639999999999999</v>
      </c>
      <c r="T75" s="35"/>
      <c r="U75" s="35" t="s">
        <v>299</v>
      </c>
      <c r="V75" s="35"/>
      <c r="W75" s="35">
        <v>15</v>
      </c>
    </row>
    <row r="76" spans="1:23">
      <c r="A76" s="35" t="s">
        <v>445</v>
      </c>
      <c r="B76" s="35" t="s">
        <v>404</v>
      </c>
      <c r="C76" s="35" t="s">
        <v>494</v>
      </c>
      <c r="D76" s="35" t="s">
        <v>457</v>
      </c>
      <c r="E76" s="35" t="s">
        <v>458</v>
      </c>
      <c r="F76" s="35">
        <v>18.38</v>
      </c>
      <c r="G76" s="35" t="s">
        <v>182</v>
      </c>
      <c r="H76" s="35" t="s">
        <v>183</v>
      </c>
      <c r="I76" s="35">
        <v>19.600000000000001</v>
      </c>
      <c r="J76" s="35">
        <v>3</v>
      </c>
      <c r="K76" s="35">
        <v>32</v>
      </c>
      <c r="L76" s="35">
        <v>0.14910000000000001</v>
      </c>
      <c r="M76" s="35">
        <v>0.28539999999999999</v>
      </c>
      <c r="N76" s="35">
        <v>0</v>
      </c>
      <c r="O76" s="35">
        <v>3</v>
      </c>
      <c r="P76" s="35">
        <v>18</v>
      </c>
      <c r="Q76" s="35">
        <v>25</v>
      </c>
      <c r="R76" s="35">
        <v>24</v>
      </c>
      <c r="S76" s="35">
        <v>0.54620000000000002</v>
      </c>
      <c r="T76" s="35"/>
      <c r="U76" s="35" t="s">
        <v>299</v>
      </c>
      <c r="V76" s="35"/>
      <c r="W76" s="35">
        <v>15</v>
      </c>
    </row>
    <row r="77" spans="1:23">
      <c r="A77" s="35" t="s">
        <v>445</v>
      </c>
      <c r="B77" s="35" t="s">
        <v>407</v>
      </c>
      <c r="C77" s="35" t="s">
        <v>494</v>
      </c>
      <c r="D77" s="35" t="s">
        <v>460</v>
      </c>
      <c r="E77" s="35" t="s">
        <v>461</v>
      </c>
      <c r="F77" s="35">
        <v>17.46</v>
      </c>
      <c r="G77" s="35" t="s">
        <v>182</v>
      </c>
      <c r="H77" s="35" t="s">
        <v>183</v>
      </c>
      <c r="I77" s="35">
        <v>22.2</v>
      </c>
      <c r="J77" s="35">
        <v>1.1000000000000001</v>
      </c>
      <c r="K77" s="35">
        <v>18</v>
      </c>
      <c r="L77" s="35">
        <v>0.13600000000000001</v>
      </c>
      <c r="M77" s="35">
        <v>0.27210000000000001</v>
      </c>
      <c r="N77" s="35"/>
      <c r="O77" s="35">
        <v>1.1000000000000001</v>
      </c>
      <c r="P77" s="35">
        <v>18.3</v>
      </c>
      <c r="Q77" s="35">
        <v>22.5</v>
      </c>
      <c r="R77" s="35">
        <v>18</v>
      </c>
      <c r="S77" s="35">
        <v>0.5575</v>
      </c>
      <c r="T77" s="35"/>
      <c r="U77" s="35" t="s">
        <v>370</v>
      </c>
      <c r="V77" s="35"/>
      <c r="W77" s="35">
        <v>12</v>
      </c>
    </row>
    <row r="78" spans="1:23">
      <c r="A78" s="35" t="s">
        <v>445</v>
      </c>
      <c r="B78" s="35" t="s">
        <v>410</v>
      </c>
      <c r="C78" s="35" t="s">
        <v>494</v>
      </c>
      <c r="D78" s="35" t="s">
        <v>463</v>
      </c>
      <c r="E78" s="35" t="s">
        <v>464</v>
      </c>
      <c r="F78" s="35">
        <v>14.72</v>
      </c>
      <c r="G78" s="35" t="s">
        <v>182</v>
      </c>
      <c r="H78" s="35" t="s">
        <v>183</v>
      </c>
      <c r="I78" s="35">
        <v>22.6</v>
      </c>
      <c r="J78" s="35">
        <v>3</v>
      </c>
      <c r="K78" s="35">
        <v>15</v>
      </c>
      <c r="L78" s="35">
        <v>0.154</v>
      </c>
      <c r="M78" s="35">
        <v>0.22639999999999999</v>
      </c>
      <c r="N78" s="35"/>
      <c r="O78" s="35">
        <v>3</v>
      </c>
      <c r="P78" s="35">
        <v>18.3</v>
      </c>
      <c r="Q78" s="35">
        <v>22.5</v>
      </c>
      <c r="R78" s="35">
        <v>11</v>
      </c>
      <c r="S78" s="35">
        <v>0.56200000000000006</v>
      </c>
      <c r="T78" s="35"/>
      <c r="U78" s="35" t="s">
        <v>370</v>
      </c>
      <c r="V78" s="35"/>
      <c r="W78" s="35">
        <v>12</v>
      </c>
    </row>
    <row r="79" spans="1:23">
      <c r="A79" s="35" t="s">
        <v>445</v>
      </c>
      <c r="B79" s="35" t="s">
        <v>413</v>
      </c>
      <c r="C79" s="35" t="s">
        <v>494</v>
      </c>
      <c r="D79" s="35" t="s">
        <v>466</v>
      </c>
      <c r="E79" s="35" t="s">
        <v>467</v>
      </c>
      <c r="F79" s="35">
        <v>15.94</v>
      </c>
      <c r="G79" s="35" t="s">
        <v>162</v>
      </c>
      <c r="H79" s="35" t="s">
        <v>163</v>
      </c>
      <c r="I79" s="35">
        <v>20</v>
      </c>
      <c r="J79" s="35">
        <v>1.5</v>
      </c>
      <c r="K79" s="35">
        <v>33</v>
      </c>
      <c r="L79" s="35">
        <v>0.24</v>
      </c>
      <c r="M79" s="35">
        <v>0.34089999999999998</v>
      </c>
      <c r="N79" s="35">
        <v>0</v>
      </c>
      <c r="O79" s="35">
        <v>1.5</v>
      </c>
      <c r="P79" s="35">
        <v>17</v>
      </c>
      <c r="Q79" s="35">
        <v>25</v>
      </c>
      <c r="R79" s="35">
        <v>25</v>
      </c>
      <c r="S79" s="35">
        <v>0.66400000000000003</v>
      </c>
      <c r="T79" s="35"/>
      <c r="U79" s="35" t="s">
        <v>299</v>
      </c>
      <c r="V79" s="35"/>
      <c r="W79" s="35">
        <v>15</v>
      </c>
    </row>
    <row r="80" spans="1:23">
      <c r="A80" s="35" t="s">
        <v>445</v>
      </c>
      <c r="B80" s="35" t="s">
        <v>417</v>
      </c>
      <c r="C80" s="35" t="s">
        <v>494</v>
      </c>
      <c r="D80" s="35" t="s">
        <v>469</v>
      </c>
      <c r="E80" s="35" t="s">
        <v>470</v>
      </c>
      <c r="F80" s="35">
        <v>15.94</v>
      </c>
      <c r="G80" s="35" t="s">
        <v>162</v>
      </c>
      <c r="H80" s="35" t="s">
        <v>163</v>
      </c>
      <c r="I80" s="35">
        <v>20</v>
      </c>
      <c r="J80" s="35">
        <v>1.5</v>
      </c>
      <c r="K80" s="35">
        <v>49</v>
      </c>
      <c r="L80" s="35">
        <v>0.26</v>
      </c>
      <c r="M80" s="35">
        <v>0.34639999999999999</v>
      </c>
      <c r="N80" s="35">
        <v>0</v>
      </c>
      <c r="O80" s="35">
        <v>1.5</v>
      </c>
      <c r="P80" s="35">
        <v>17</v>
      </c>
      <c r="Q80" s="35">
        <v>25</v>
      </c>
      <c r="R80" s="35">
        <v>37</v>
      </c>
      <c r="S80" s="35">
        <v>0.64200000000000002</v>
      </c>
      <c r="T80" s="35"/>
      <c r="U80" s="35" t="s">
        <v>299</v>
      </c>
      <c r="V80" s="35"/>
      <c r="W80" s="35">
        <v>15</v>
      </c>
    </row>
    <row r="81" spans="1:23">
      <c r="A81" s="35" t="s">
        <v>445</v>
      </c>
      <c r="B81" s="35" t="s">
        <v>422</v>
      </c>
      <c r="C81" s="35" t="s">
        <v>494</v>
      </c>
      <c r="D81" s="35" t="s">
        <v>472</v>
      </c>
      <c r="E81" s="35" t="s">
        <v>473</v>
      </c>
      <c r="F81" s="35">
        <v>18.07</v>
      </c>
      <c r="G81" s="35" t="s">
        <v>44</v>
      </c>
      <c r="H81" s="35" t="s">
        <v>45</v>
      </c>
      <c r="I81" s="35">
        <v>18.600000000000001</v>
      </c>
      <c r="J81" s="35">
        <v>6</v>
      </c>
      <c r="K81" s="35">
        <v>36</v>
      </c>
      <c r="L81" s="35"/>
      <c r="M81" s="35">
        <v>0.2442</v>
      </c>
      <c r="N81" s="35">
        <v>0</v>
      </c>
      <c r="O81" s="35">
        <v>6</v>
      </c>
      <c r="P81" s="35">
        <v>20</v>
      </c>
      <c r="Q81" s="35" t="s">
        <v>229</v>
      </c>
      <c r="R81" s="35">
        <v>27</v>
      </c>
      <c r="S81" s="35">
        <v>0.31259999999999999</v>
      </c>
      <c r="T81" s="35"/>
      <c r="U81" s="35" t="s">
        <v>299</v>
      </c>
      <c r="V81" s="35"/>
      <c r="W81" s="35">
        <v>20</v>
      </c>
    </row>
    <row r="82" spans="1:23">
      <c r="A82" s="35" t="s">
        <v>445</v>
      </c>
      <c r="B82" s="35" t="s">
        <v>425</v>
      </c>
      <c r="C82" s="35" t="s">
        <v>494</v>
      </c>
      <c r="D82" s="35" t="s">
        <v>475</v>
      </c>
      <c r="E82" s="35" t="s">
        <v>476</v>
      </c>
      <c r="F82" s="35">
        <v>18.38</v>
      </c>
      <c r="G82" s="35" t="s">
        <v>44</v>
      </c>
      <c r="H82" s="35" t="s">
        <v>45</v>
      </c>
      <c r="I82" s="35">
        <v>18.600000000000001</v>
      </c>
      <c r="J82" s="35">
        <v>6</v>
      </c>
      <c r="K82" s="35">
        <v>36</v>
      </c>
      <c r="L82" s="35"/>
      <c r="M82" s="35">
        <v>0.20830000000000001</v>
      </c>
      <c r="N82" s="35">
        <v>0</v>
      </c>
      <c r="O82" s="35">
        <v>6</v>
      </c>
      <c r="P82" s="35">
        <v>20</v>
      </c>
      <c r="Q82" s="35" t="s">
        <v>229</v>
      </c>
      <c r="R82" s="35">
        <v>27</v>
      </c>
      <c r="S82" s="35">
        <v>0.33500000000000002</v>
      </c>
      <c r="T82" s="35"/>
      <c r="U82" s="35" t="s">
        <v>299</v>
      </c>
      <c r="V82" s="35"/>
      <c r="W82" s="35">
        <v>20</v>
      </c>
    </row>
    <row r="83" spans="1:23">
      <c r="A83" s="35" t="s">
        <v>427</v>
      </c>
      <c r="B83" s="35" t="s">
        <v>426</v>
      </c>
      <c r="C83" s="35" t="s">
        <v>494</v>
      </c>
      <c r="D83" s="35">
        <v>15.4297</v>
      </c>
      <c r="E83" s="35">
        <v>120.64</v>
      </c>
      <c r="F83" s="35"/>
      <c r="G83" s="35" t="s">
        <v>493</v>
      </c>
      <c r="H83" s="35" t="s">
        <v>45</v>
      </c>
      <c r="I83" s="35">
        <v>11.9</v>
      </c>
      <c r="J83" s="35">
        <v>1.3</v>
      </c>
      <c r="K83" s="35">
        <v>0.19</v>
      </c>
      <c r="L83" s="35">
        <v>0</v>
      </c>
      <c r="M83" s="35">
        <v>20</v>
      </c>
      <c r="N83" s="35"/>
      <c r="O83" s="35">
        <v>1.3</v>
      </c>
      <c r="P83" s="35">
        <v>17.45</v>
      </c>
      <c r="Q83" s="35">
        <v>29.5</v>
      </c>
      <c r="R83" s="35">
        <v>22</v>
      </c>
      <c r="S83" s="35">
        <v>27</v>
      </c>
      <c r="T83" s="35" t="s">
        <v>434</v>
      </c>
      <c r="U83" s="35" t="s">
        <v>435</v>
      </c>
      <c r="V83" s="35"/>
      <c r="W83" s="35"/>
    </row>
    <row r="84" spans="1:23">
      <c r="A84" s="35" t="s">
        <v>427</v>
      </c>
      <c r="B84" s="35" t="s">
        <v>428</v>
      </c>
      <c r="C84" s="35" t="s">
        <v>494</v>
      </c>
      <c r="D84" s="35">
        <v>15.489739999999999</v>
      </c>
      <c r="E84" s="35">
        <v>120.59</v>
      </c>
      <c r="F84" s="35">
        <v>42.7</v>
      </c>
      <c r="G84" s="35" t="s">
        <v>439</v>
      </c>
      <c r="H84" s="35" t="s">
        <v>45</v>
      </c>
      <c r="I84" s="35">
        <v>7.9</v>
      </c>
      <c r="J84" s="35">
        <v>4.5</v>
      </c>
      <c r="K84" s="35">
        <v>0.18</v>
      </c>
      <c r="L84" s="35"/>
      <c r="M84" s="35">
        <v>22.48</v>
      </c>
      <c r="N84" s="35"/>
      <c r="O84" s="35">
        <v>4.5</v>
      </c>
      <c r="P84" s="35">
        <v>20</v>
      </c>
      <c r="Q84" s="35">
        <v>32.5</v>
      </c>
      <c r="R84" s="35"/>
      <c r="S84" s="35">
        <v>33.39</v>
      </c>
      <c r="T84" s="35"/>
      <c r="U84" s="35"/>
      <c r="V84" s="35"/>
      <c r="W84" s="35">
        <v>35000</v>
      </c>
    </row>
    <row r="85" spans="1:23">
      <c r="A85" s="35" t="s">
        <v>427</v>
      </c>
      <c r="B85" s="35" t="s">
        <v>430</v>
      </c>
      <c r="C85" s="35" t="s">
        <v>494</v>
      </c>
      <c r="D85" s="35">
        <v>15.489610000000001</v>
      </c>
      <c r="E85" s="35">
        <v>120.59</v>
      </c>
      <c r="F85" s="35">
        <v>43</v>
      </c>
      <c r="G85" s="35" t="s">
        <v>439</v>
      </c>
      <c r="H85" s="35" t="s">
        <v>45</v>
      </c>
      <c r="I85" s="35">
        <v>7.9</v>
      </c>
      <c r="J85" s="35">
        <v>4.5</v>
      </c>
      <c r="K85" s="35">
        <v>0.28999999999999998</v>
      </c>
      <c r="L85" s="35"/>
      <c r="M85" s="35">
        <v>23.72</v>
      </c>
      <c r="N85" s="35"/>
      <c r="O85" s="35">
        <v>6</v>
      </c>
      <c r="P85" s="35">
        <v>21</v>
      </c>
      <c r="Q85" s="35">
        <v>35</v>
      </c>
      <c r="R85" s="35"/>
      <c r="S85" s="35">
        <v>33.68</v>
      </c>
      <c r="T85" s="35"/>
      <c r="U85" s="35"/>
      <c r="V85" s="35"/>
      <c r="W85" s="35">
        <v>35000</v>
      </c>
    </row>
    <row r="86" spans="1:23">
      <c r="A86" s="35" t="s">
        <v>427</v>
      </c>
      <c r="B86" s="35" t="s">
        <v>432</v>
      </c>
      <c r="C86" s="35" t="s">
        <v>494</v>
      </c>
      <c r="D86" s="35">
        <v>15.484069999999999</v>
      </c>
      <c r="E86" s="35">
        <v>120.61799999999999</v>
      </c>
      <c r="F86" s="35">
        <v>34.200000000000003</v>
      </c>
      <c r="G86" s="35" t="s">
        <v>439</v>
      </c>
      <c r="H86" s="35" t="s">
        <v>45</v>
      </c>
      <c r="I86" s="35">
        <v>10.9</v>
      </c>
      <c r="J86" s="35">
        <v>1</v>
      </c>
      <c r="K86" s="35">
        <v>73</v>
      </c>
      <c r="L86" s="35"/>
      <c r="M86" s="35">
        <v>21.65</v>
      </c>
      <c r="N86" s="35"/>
      <c r="O86" s="35">
        <v>1</v>
      </c>
      <c r="P86" s="35">
        <v>21</v>
      </c>
      <c r="Q86" s="35">
        <v>37.5</v>
      </c>
      <c r="R86" s="35"/>
      <c r="S86" s="35">
        <v>25.5</v>
      </c>
      <c r="T86" s="35"/>
      <c r="U86" s="35"/>
      <c r="V86" s="35"/>
      <c r="W86" s="35">
        <v>70000</v>
      </c>
    </row>
    <row r="87" spans="1:23">
      <c r="A87" s="35" t="s">
        <v>427</v>
      </c>
      <c r="B87" s="35" t="s">
        <v>436</v>
      </c>
      <c r="C87" s="35" t="s">
        <v>494</v>
      </c>
      <c r="D87" s="35">
        <v>15.48394</v>
      </c>
      <c r="E87" s="35">
        <v>120.61799999999999</v>
      </c>
      <c r="F87" s="35">
        <v>33.9</v>
      </c>
      <c r="G87" s="35" t="s">
        <v>439</v>
      </c>
      <c r="H87" s="35" t="s">
        <v>45</v>
      </c>
      <c r="I87" s="35">
        <v>10.9</v>
      </c>
      <c r="J87" s="35">
        <v>1</v>
      </c>
      <c r="K87" s="35">
        <v>55</v>
      </c>
      <c r="L87" s="35"/>
      <c r="M87" s="35">
        <v>20.49</v>
      </c>
      <c r="N87" s="35"/>
      <c r="O87" s="35">
        <v>1</v>
      </c>
      <c r="P87" s="35">
        <v>21</v>
      </c>
      <c r="Q87" s="35">
        <v>37.5</v>
      </c>
      <c r="R87" s="35"/>
      <c r="S87" s="35">
        <v>26.6</v>
      </c>
      <c r="T87" s="35"/>
      <c r="U87" s="35"/>
      <c r="V87" s="35"/>
      <c r="W87" s="35">
        <v>70000</v>
      </c>
    </row>
    <row r="88" spans="1:23">
      <c r="A88" s="35" t="s">
        <v>427</v>
      </c>
      <c r="B88" s="35" t="s">
        <v>437</v>
      </c>
      <c r="C88" s="35" t="s">
        <v>494</v>
      </c>
      <c r="D88" s="35">
        <v>15.46881</v>
      </c>
      <c r="E88" s="35">
        <v>120.6532</v>
      </c>
      <c r="F88" s="35">
        <v>22.9</v>
      </c>
      <c r="G88" s="35" t="s">
        <v>439</v>
      </c>
      <c r="H88" s="35" t="s">
        <v>45</v>
      </c>
      <c r="I88" s="35">
        <v>13.5</v>
      </c>
      <c r="J88" s="35">
        <v>3</v>
      </c>
      <c r="K88" s="35">
        <v>20</v>
      </c>
      <c r="L88" s="35"/>
      <c r="M88" s="35">
        <v>21.78</v>
      </c>
      <c r="N88" s="35"/>
      <c r="O88" s="35">
        <v>3</v>
      </c>
      <c r="P88" s="35">
        <v>20</v>
      </c>
      <c r="Q88" s="35">
        <v>32.5</v>
      </c>
      <c r="R88" s="35"/>
      <c r="S88" s="35">
        <v>32.82</v>
      </c>
      <c r="T88" s="35"/>
      <c r="U88" s="35"/>
      <c r="V88" s="35"/>
      <c r="W88" s="35">
        <v>30000</v>
      </c>
    </row>
    <row r="89" spans="1:23">
      <c r="A89" s="35" t="s">
        <v>427</v>
      </c>
      <c r="B89" s="35" t="s">
        <v>438</v>
      </c>
      <c r="C89" s="35" t="s">
        <v>494</v>
      </c>
      <c r="D89" s="35">
        <v>15.529920000000001</v>
      </c>
      <c r="E89" s="35">
        <v>120.5932</v>
      </c>
      <c r="F89" s="35">
        <v>30.55</v>
      </c>
      <c r="G89" s="35" t="s">
        <v>439</v>
      </c>
      <c r="H89" s="35" t="s">
        <v>45</v>
      </c>
      <c r="I89" s="35">
        <v>9.1999999999999993</v>
      </c>
      <c r="J89" s="35">
        <v>1.5</v>
      </c>
      <c r="K89" s="35">
        <v>20</v>
      </c>
      <c r="L89" s="35">
        <v>0</v>
      </c>
      <c r="M89" s="35">
        <v>22.3</v>
      </c>
      <c r="N89" s="35">
        <v>0.26</v>
      </c>
      <c r="O89" s="35">
        <v>1.5</v>
      </c>
      <c r="P89" s="35">
        <v>19.5</v>
      </c>
      <c r="Q89" s="35">
        <v>32</v>
      </c>
      <c r="R89" s="35">
        <v>19.5</v>
      </c>
      <c r="S89" s="35">
        <v>22.6</v>
      </c>
      <c r="T89" s="35"/>
      <c r="U89" s="35" t="s">
        <v>139</v>
      </c>
      <c r="V89" s="35"/>
      <c r="W89" s="35">
        <v>15000</v>
      </c>
    </row>
    <row r="90" spans="1:23" ht="15">
      <c r="B90" s="35" t="s">
        <v>440</v>
      </c>
    </row>
    <row r="91" spans="1:23" ht="15">
      <c r="B91" s="35" t="s">
        <v>441</v>
      </c>
    </row>
    <row r="92" spans="1:23" ht="15">
      <c r="B92" s="35" t="s">
        <v>442</v>
      </c>
    </row>
    <row r="93" spans="1:23" ht="15">
      <c r="B93" s="35" t="s">
        <v>444</v>
      </c>
    </row>
    <row r="94" spans="1:23" ht="15">
      <c r="B94" s="35" t="s">
        <v>446</v>
      </c>
    </row>
    <row r="95" spans="1:23" ht="15">
      <c r="B95" s="35" t="s">
        <v>450</v>
      </c>
    </row>
    <row r="96" spans="1:23"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CC3F-5777-4EAC-B046-4E65CC174E0B}">
  <dimension ref="A1:AB103"/>
  <sheetViews>
    <sheetView zoomScale="85" zoomScaleNormal="85" workbookViewId="0">
      <pane xSplit="2" ySplit="1" topLeftCell="C2" activePane="bottomRight" state="frozen"/>
      <selection pane="bottomRight" activeCell="B1" sqref="B1:B103"/>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505</v>
      </c>
      <c r="D2" s="35" t="s">
        <v>137</v>
      </c>
      <c r="E2" s="35" t="s">
        <v>138</v>
      </c>
      <c r="F2" s="35">
        <v>10.78</v>
      </c>
      <c r="G2" s="35" t="s">
        <v>182</v>
      </c>
      <c r="H2" s="35" t="s">
        <v>183</v>
      </c>
      <c r="I2" s="35">
        <v>26.3</v>
      </c>
      <c r="J2" s="35">
        <v>28.5</v>
      </c>
      <c r="K2" s="35">
        <v>16</v>
      </c>
      <c r="L2" s="35">
        <v>0.16589999999999999</v>
      </c>
      <c r="M2" s="35">
        <v>0.2878</v>
      </c>
      <c r="N2" s="35">
        <v>16.59</v>
      </c>
      <c r="O2" s="35">
        <v>28.5</v>
      </c>
      <c r="P2" s="35">
        <v>20</v>
      </c>
      <c r="Q2" s="35">
        <v>27.5</v>
      </c>
      <c r="R2" s="35">
        <v>12</v>
      </c>
      <c r="S2" s="35">
        <v>0.54300000000000004</v>
      </c>
      <c r="T2" s="35"/>
      <c r="U2" s="35" t="s">
        <v>139</v>
      </c>
      <c r="V2" s="35"/>
      <c r="W2" s="35" t="s">
        <v>320</v>
      </c>
    </row>
    <row r="3" spans="1:28">
      <c r="A3" s="35" t="s">
        <v>134</v>
      </c>
      <c r="B3" s="35" t="s">
        <v>141</v>
      </c>
      <c r="C3" s="35" t="s">
        <v>505</v>
      </c>
      <c r="D3" s="35" t="s">
        <v>142</v>
      </c>
      <c r="E3" s="35" t="s">
        <v>143</v>
      </c>
      <c r="F3" s="35">
        <v>21.15</v>
      </c>
      <c r="G3" s="35" t="s">
        <v>44</v>
      </c>
      <c r="H3" s="35" t="s">
        <v>45</v>
      </c>
      <c r="I3" s="35">
        <v>30.8</v>
      </c>
      <c r="J3" s="35">
        <v>1.5</v>
      </c>
      <c r="K3" s="35">
        <v>24</v>
      </c>
      <c r="L3" s="35"/>
      <c r="M3" s="35">
        <v>0.18410000000000001</v>
      </c>
      <c r="N3" s="35">
        <v>0</v>
      </c>
      <c r="O3" s="35">
        <v>1.5</v>
      </c>
      <c r="P3" s="35">
        <v>20</v>
      </c>
      <c r="Q3" s="35">
        <v>30</v>
      </c>
      <c r="R3" s="35">
        <v>18</v>
      </c>
      <c r="S3" s="35">
        <v>0.31119999999999998</v>
      </c>
      <c r="T3" s="35"/>
      <c r="U3" s="35" t="s">
        <v>146</v>
      </c>
      <c r="V3" s="35"/>
      <c r="W3" s="35">
        <v>15000</v>
      </c>
    </row>
    <row r="4" spans="1:28">
      <c r="A4" s="35" t="s">
        <v>134</v>
      </c>
      <c r="B4" s="35" t="s">
        <v>147</v>
      </c>
      <c r="C4" s="35" t="s">
        <v>505</v>
      </c>
      <c r="D4" s="35" t="s">
        <v>148</v>
      </c>
      <c r="E4" s="35" t="s">
        <v>149</v>
      </c>
      <c r="F4" s="35">
        <v>20.49</v>
      </c>
      <c r="G4" s="35" t="s">
        <v>44</v>
      </c>
      <c r="H4" s="35" t="s">
        <v>45</v>
      </c>
      <c r="I4" s="35">
        <v>30.8</v>
      </c>
      <c r="J4" s="35">
        <v>1.5</v>
      </c>
      <c r="K4" s="35">
        <v>19</v>
      </c>
      <c r="L4" s="35"/>
      <c r="M4" s="35">
        <v>0.24379999999999999</v>
      </c>
      <c r="N4" s="35">
        <v>0</v>
      </c>
      <c r="O4" s="35">
        <v>1.5</v>
      </c>
      <c r="P4" s="35">
        <v>20</v>
      </c>
      <c r="Q4" s="35">
        <v>30</v>
      </c>
      <c r="R4" s="35">
        <v>14.25</v>
      </c>
      <c r="S4" s="35">
        <v>0.26429999999999998</v>
      </c>
      <c r="T4" s="35"/>
      <c r="U4" s="35" t="s">
        <v>146</v>
      </c>
      <c r="V4" s="35"/>
      <c r="W4" s="35">
        <v>15000</v>
      </c>
    </row>
    <row r="5" spans="1:28">
      <c r="A5" s="35" t="s">
        <v>150</v>
      </c>
      <c r="B5" s="35" t="s">
        <v>151</v>
      </c>
      <c r="C5" s="35" t="s">
        <v>505</v>
      </c>
      <c r="D5" s="35" t="s">
        <v>152</v>
      </c>
      <c r="E5" s="35" t="s">
        <v>153</v>
      </c>
      <c r="F5" s="35">
        <v>75.45</v>
      </c>
      <c r="G5" s="35" t="s">
        <v>506</v>
      </c>
      <c r="H5" s="35" t="s">
        <v>420</v>
      </c>
      <c r="I5" s="35">
        <v>19.8</v>
      </c>
      <c r="J5" s="35"/>
      <c r="K5" s="35">
        <v>57</v>
      </c>
      <c r="L5" s="35">
        <v>0.14000000000000001</v>
      </c>
      <c r="M5" s="35">
        <v>0.3604</v>
      </c>
      <c r="N5" s="35"/>
      <c r="O5" s="35"/>
      <c r="P5" s="35" t="s">
        <v>155</v>
      </c>
      <c r="Q5" s="35" t="s">
        <v>156</v>
      </c>
      <c r="R5" s="35"/>
      <c r="S5" s="35">
        <v>0.62</v>
      </c>
      <c r="T5" s="35"/>
      <c r="U5" s="35" t="s">
        <v>157</v>
      </c>
      <c r="V5" s="35">
        <v>0.125</v>
      </c>
      <c r="W5" s="35"/>
    </row>
    <row r="6" spans="1:28">
      <c r="A6" s="35" t="s">
        <v>158</v>
      </c>
      <c r="B6" s="35" t="s">
        <v>159</v>
      </c>
      <c r="C6" s="35" t="s">
        <v>505</v>
      </c>
      <c r="D6" s="35" t="s">
        <v>160</v>
      </c>
      <c r="E6" s="35" t="s">
        <v>161</v>
      </c>
      <c r="F6" s="35">
        <v>10.48</v>
      </c>
      <c r="G6" s="35" t="s">
        <v>162</v>
      </c>
      <c r="H6" s="35" t="s">
        <v>163</v>
      </c>
      <c r="I6" s="35">
        <v>7.6</v>
      </c>
      <c r="J6" s="35">
        <v>4.5</v>
      </c>
      <c r="K6" s="35">
        <v>27</v>
      </c>
      <c r="L6" s="35">
        <v>0.27400000000000002</v>
      </c>
      <c r="M6" s="35">
        <v>0.3735</v>
      </c>
      <c r="N6" s="35"/>
      <c r="O6" s="35">
        <v>4.5</v>
      </c>
      <c r="P6" s="35">
        <v>16.7</v>
      </c>
      <c r="Q6" s="35">
        <v>25</v>
      </c>
      <c r="R6" s="35"/>
      <c r="S6" s="35">
        <v>0.63800000000000001</v>
      </c>
      <c r="T6" s="35"/>
      <c r="U6" s="35" t="s">
        <v>139</v>
      </c>
      <c r="V6" s="35"/>
      <c r="W6" s="35">
        <v>15</v>
      </c>
    </row>
    <row r="7" spans="1:28">
      <c r="A7" s="35" t="s">
        <v>158</v>
      </c>
      <c r="B7" s="35" t="s">
        <v>164</v>
      </c>
      <c r="C7" s="35" t="s">
        <v>505</v>
      </c>
      <c r="D7" s="35" t="s">
        <v>165</v>
      </c>
      <c r="E7" s="35" t="s">
        <v>166</v>
      </c>
      <c r="F7" s="35">
        <v>10.78</v>
      </c>
      <c r="G7" s="35" t="s">
        <v>162</v>
      </c>
      <c r="H7" s="35" t="s">
        <v>163</v>
      </c>
      <c r="I7" s="35">
        <v>7.6</v>
      </c>
      <c r="J7" s="35">
        <v>5</v>
      </c>
      <c r="K7" s="35">
        <v>35</v>
      </c>
      <c r="L7" s="35">
        <v>0.248</v>
      </c>
      <c r="M7" s="35">
        <v>0.32969999999999999</v>
      </c>
      <c r="N7" s="35"/>
      <c r="O7" s="35">
        <v>5</v>
      </c>
      <c r="P7" s="35">
        <v>17.3</v>
      </c>
      <c r="Q7" s="35">
        <v>27.5</v>
      </c>
      <c r="R7" s="35"/>
      <c r="S7" s="35">
        <v>0.67200000000000004</v>
      </c>
      <c r="T7" s="35"/>
      <c r="U7" s="35" t="s">
        <v>139</v>
      </c>
      <c r="V7" s="35"/>
      <c r="W7" s="35">
        <v>20</v>
      </c>
    </row>
    <row r="8" spans="1:28">
      <c r="A8" s="35" t="s">
        <v>158</v>
      </c>
      <c r="B8" s="35" t="s">
        <v>167</v>
      </c>
      <c r="C8" s="35" t="s">
        <v>505</v>
      </c>
      <c r="D8" s="35" t="s">
        <v>168</v>
      </c>
      <c r="E8" s="35" t="s">
        <v>169</v>
      </c>
      <c r="F8" s="35">
        <v>10.17</v>
      </c>
      <c r="G8" s="35" t="s">
        <v>170</v>
      </c>
      <c r="H8" s="35" t="s">
        <v>163</v>
      </c>
      <c r="I8" s="35">
        <v>8.3000000000000007</v>
      </c>
      <c r="J8" s="35">
        <v>6</v>
      </c>
      <c r="K8" s="35">
        <v>16</v>
      </c>
      <c r="L8" s="35">
        <v>0.26</v>
      </c>
      <c r="M8" s="35">
        <v>0.33289999999999997</v>
      </c>
      <c r="N8" s="35"/>
      <c r="O8" s="35">
        <v>6</v>
      </c>
      <c r="P8" s="35">
        <v>21</v>
      </c>
      <c r="Q8" s="35">
        <v>27.5</v>
      </c>
      <c r="R8" s="35"/>
      <c r="S8" s="35">
        <v>0.67700000000000005</v>
      </c>
      <c r="T8" s="35"/>
      <c r="U8" s="35" t="s">
        <v>157</v>
      </c>
      <c r="V8" s="35"/>
      <c r="W8" s="35" t="s">
        <v>484</v>
      </c>
    </row>
    <row r="9" spans="1:28">
      <c r="A9" s="35" t="s">
        <v>158</v>
      </c>
      <c r="B9" s="35" t="s">
        <v>172</v>
      </c>
      <c r="C9" s="35" t="s">
        <v>505</v>
      </c>
      <c r="D9" s="35" t="s">
        <v>173</v>
      </c>
      <c r="E9" s="35" t="s">
        <v>174</v>
      </c>
      <c r="F9" s="35">
        <v>11.09</v>
      </c>
      <c r="G9" s="35" t="s">
        <v>170</v>
      </c>
      <c r="H9" s="35" t="s">
        <v>163</v>
      </c>
      <c r="I9" s="35">
        <v>8.3000000000000007</v>
      </c>
      <c r="J9" s="35">
        <v>7</v>
      </c>
      <c r="K9" s="35">
        <v>21</v>
      </c>
      <c r="L9" s="35">
        <v>0.26700000000000002</v>
      </c>
      <c r="M9" s="35">
        <v>0.3523</v>
      </c>
      <c r="N9" s="35"/>
      <c r="O9" s="35">
        <v>7</v>
      </c>
      <c r="P9" s="35">
        <v>21</v>
      </c>
      <c r="Q9" s="35">
        <v>27.5</v>
      </c>
      <c r="R9" s="35"/>
      <c r="S9" s="35">
        <v>0.67</v>
      </c>
      <c r="T9" s="35"/>
      <c r="U9" s="35" t="s">
        <v>157</v>
      </c>
      <c r="V9" s="35"/>
      <c r="W9" s="35" t="s">
        <v>484</v>
      </c>
    </row>
    <row r="10" spans="1:28">
      <c r="A10" s="35" t="s">
        <v>158</v>
      </c>
      <c r="B10" s="35" t="s">
        <v>175</v>
      </c>
      <c r="C10" s="35" t="s">
        <v>505</v>
      </c>
      <c r="D10" s="35" t="s">
        <v>479</v>
      </c>
      <c r="E10" s="35" t="s">
        <v>480</v>
      </c>
      <c r="F10" s="35">
        <v>11.09</v>
      </c>
      <c r="G10" s="35" t="s">
        <v>170</v>
      </c>
      <c r="H10" s="35" t="s">
        <v>163</v>
      </c>
      <c r="I10" s="35">
        <v>8.3000000000000007</v>
      </c>
      <c r="J10" s="35">
        <v>7</v>
      </c>
      <c r="K10" s="35">
        <v>16</v>
      </c>
      <c r="L10" s="35">
        <v>0.26800000000000002</v>
      </c>
      <c r="M10" s="35">
        <v>0.37169999999999997</v>
      </c>
      <c r="N10" s="35"/>
      <c r="O10" s="35">
        <v>7</v>
      </c>
      <c r="P10" s="35">
        <v>21</v>
      </c>
      <c r="Q10" s="35">
        <v>27.5</v>
      </c>
      <c r="R10" s="35"/>
      <c r="S10" s="35">
        <v>0.65400000000000003</v>
      </c>
      <c r="T10" s="35"/>
      <c r="U10" s="35" t="s">
        <v>157</v>
      </c>
      <c r="V10" s="35"/>
      <c r="W10" s="35" t="s">
        <v>484</v>
      </c>
    </row>
    <row r="11" spans="1:28">
      <c r="A11" s="35" t="s">
        <v>158</v>
      </c>
      <c r="B11" s="35" t="s">
        <v>179</v>
      </c>
      <c r="C11" s="35" t="s">
        <v>505</v>
      </c>
      <c r="D11" s="35" t="s">
        <v>176</v>
      </c>
      <c r="E11" s="35" t="s">
        <v>177</v>
      </c>
      <c r="F11" s="35">
        <v>5.3</v>
      </c>
      <c r="G11" s="35" t="s">
        <v>44</v>
      </c>
      <c r="H11" s="35" t="s">
        <v>45</v>
      </c>
      <c r="I11" s="35">
        <v>11.3</v>
      </c>
      <c r="J11" s="35">
        <v>4.3</v>
      </c>
      <c r="K11" s="35">
        <v>9</v>
      </c>
      <c r="L11" s="35"/>
      <c r="M11" s="35">
        <v>0.1633</v>
      </c>
      <c r="N11" s="35">
        <v>0</v>
      </c>
      <c r="O11" s="35">
        <v>4.3</v>
      </c>
      <c r="P11" s="35">
        <v>21</v>
      </c>
      <c r="Q11" s="35" t="s">
        <v>222</v>
      </c>
      <c r="R11" s="35">
        <v>7</v>
      </c>
      <c r="S11" s="35">
        <v>0.27</v>
      </c>
      <c r="T11" s="35"/>
      <c r="U11" s="35" t="s">
        <v>178</v>
      </c>
      <c r="V11" s="35"/>
      <c r="W11" s="35">
        <v>10</v>
      </c>
    </row>
    <row r="12" spans="1:28">
      <c r="A12" s="35" t="s">
        <v>158</v>
      </c>
      <c r="B12" s="35" t="s">
        <v>187</v>
      </c>
      <c r="C12" s="35" t="s">
        <v>505</v>
      </c>
      <c r="D12" s="35" t="s">
        <v>191</v>
      </c>
      <c r="E12" s="35" t="s">
        <v>192</v>
      </c>
      <c r="F12" s="35">
        <v>8.42</v>
      </c>
      <c r="G12" s="35" t="s">
        <v>182</v>
      </c>
      <c r="H12" s="35" t="s">
        <v>183</v>
      </c>
      <c r="I12" s="35">
        <v>4.8</v>
      </c>
      <c r="J12" s="35">
        <v>6</v>
      </c>
      <c r="K12" s="35">
        <v>22</v>
      </c>
      <c r="L12" s="35">
        <v>0.18</v>
      </c>
      <c r="M12" s="35">
        <v>0.26119999999999999</v>
      </c>
      <c r="N12" s="35"/>
      <c r="O12" s="35">
        <v>6</v>
      </c>
      <c r="P12" s="35">
        <v>17.8</v>
      </c>
      <c r="Q12" s="35">
        <v>25</v>
      </c>
      <c r="R12" s="35">
        <v>17</v>
      </c>
      <c r="S12" s="35">
        <v>0.55000000000000004</v>
      </c>
      <c r="T12" s="35"/>
      <c r="U12" s="35" t="s">
        <v>157</v>
      </c>
      <c r="V12" s="35"/>
      <c r="W12" s="35">
        <v>15</v>
      </c>
    </row>
    <row r="13" spans="1:28">
      <c r="A13" s="35" t="s">
        <v>198</v>
      </c>
      <c r="B13" s="35" t="s">
        <v>190</v>
      </c>
      <c r="C13" s="35" t="s">
        <v>505</v>
      </c>
      <c r="D13" s="35" t="s">
        <v>200</v>
      </c>
      <c r="E13" s="35" t="s">
        <v>201</v>
      </c>
      <c r="F13" s="35">
        <v>18.399999999999999</v>
      </c>
      <c r="G13" s="35" t="s">
        <v>162</v>
      </c>
      <c r="H13" s="35" t="s">
        <v>163</v>
      </c>
      <c r="I13" s="35">
        <v>19</v>
      </c>
      <c r="J13" s="35">
        <v>7.5</v>
      </c>
      <c r="K13" s="35">
        <v>42</v>
      </c>
      <c r="L13" s="35">
        <v>0.24099999999999999</v>
      </c>
      <c r="M13" s="35">
        <v>0.35570000000000002</v>
      </c>
      <c r="N13" s="35">
        <v>0</v>
      </c>
      <c r="O13" s="35">
        <v>7.5</v>
      </c>
      <c r="P13" s="35">
        <v>17</v>
      </c>
      <c r="Q13" s="35">
        <v>27.5</v>
      </c>
      <c r="R13" s="35">
        <v>32</v>
      </c>
      <c r="S13" s="35">
        <v>0.64800000000000002</v>
      </c>
      <c r="T13" s="35"/>
      <c r="U13" s="35" t="s">
        <v>146</v>
      </c>
      <c r="V13" s="35"/>
      <c r="W13" s="35">
        <v>20000</v>
      </c>
    </row>
    <row r="14" spans="1:28">
      <c r="A14" s="35" t="s">
        <v>198</v>
      </c>
      <c r="B14" s="35" t="s">
        <v>193</v>
      </c>
      <c r="C14" s="35" t="s">
        <v>505</v>
      </c>
      <c r="D14" s="35" t="s">
        <v>204</v>
      </c>
      <c r="E14" s="35" t="s">
        <v>205</v>
      </c>
      <c r="F14" s="35">
        <v>17.79</v>
      </c>
      <c r="G14" s="35" t="s">
        <v>162</v>
      </c>
      <c r="H14" s="35" t="s">
        <v>163</v>
      </c>
      <c r="I14" s="35">
        <v>19</v>
      </c>
      <c r="J14" s="35">
        <v>7.5</v>
      </c>
      <c r="K14" s="35">
        <v>41</v>
      </c>
      <c r="L14" s="35">
        <v>0.24299999999999999</v>
      </c>
      <c r="M14" s="35">
        <v>0.34539999999999998</v>
      </c>
      <c r="N14" s="35">
        <v>0</v>
      </c>
      <c r="O14" s="35">
        <v>7.5</v>
      </c>
      <c r="P14" s="35">
        <v>17</v>
      </c>
      <c r="Q14" s="35">
        <v>27.5</v>
      </c>
      <c r="R14" s="35">
        <v>31</v>
      </c>
      <c r="S14" s="35">
        <v>0.66400000000000003</v>
      </c>
      <c r="T14" s="35"/>
      <c r="U14" s="35" t="s">
        <v>146</v>
      </c>
      <c r="V14" s="35"/>
      <c r="W14" s="35">
        <v>20000</v>
      </c>
    </row>
    <row r="15" spans="1:28">
      <c r="A15" s="35" t="s">
        <v>198</v>
      </c>
      <c r="B15" s="35" t="s">
        <v>199</v>
      </c>
      <c r="C15" s="35" t="s">
        <v>505</v>
      </c>
      <c r="D15" s="35" t="s">
        <v>207</v>
      </c>
      <c r="E15" s="35" t="s">
        <v>208</v>
      </c>
      <c r="F15" s="35">
        <v>25.11</v>
      </c>
      <c r="G15" s="35" t="s">
        <v>44</v>
      </c>
      <c r="H15" s="35" t="s">
        <v>45</v>
      </c>
      <c r="I15" s="35">
        <v>11.3</v>
      </c>
      <c r="J15" s="35">
        <v>3</v>
      </c>
      <c r="K15" s="35">
        <v>31</v>
      </c>
      <c r="L15" s="35"/>
      <c r="M15" s="35">
        <v>0.22539999999999999</v>
      </c>
      <c r="N15" s="35">
        <v>0</v>
      </c>
      <c r="O15" s="35">
        <v>3</v>
      </c>
      <c r="P15" s="35">
        <v>0</v>
      </c>
      <c r="Q15" s="35" t="s">
        <v>202</v>
      </c>
      <c r="R15" s="35">
        <v>23.25</v>
      </c>
      <c r="S15" s="35">
        <v>0.23100000000000001</v>
      </c>
      <c r="T15" s="35"/>
      <c r="U15" s="35" t="s">
        <v>146</v>
      </c>
      <c r="V15" s="35"/>
      <c r="W15" s="35">
        <v>15000</v>
      </c>
    </row>
    <row r="16" spans="1:28">
      <c r="A16" s="35" t="s">
        <v>198</v>
      </c>
      <c r="B16" s="35" t="s">
        <v>203</v>
      </c>
      <c r="C16" s="35" t="s">
        <v>505</v>
      </c>
      <c r="D16" s="35" t="s">
        <v>210</v>
      </c>
      <c r="E16" s="35" t="s">
        <v>211</v>
      </c>
      <c r="F16" s="35">
        <v>25.11</v>
      </c>
      <c r="G16" s="35" t="s">
        <v>44</v>
      </c>
      <c r="H16" s="35" t="s">
        <v>45</v>
      </c>
      <c r="I16" s="35">
        <v>11.3</v>
      </c>
      <c r="J16" s="35">
        <v>3</v>
      </c>
      <c r="K16" s="35">
        <v>33</v>
      </c>
      <c r="L16" s="35"/>
      <c r="M16" s="35">
        <v>0.22420000000000001</v>
      </c>
      <c r="N16" s="35">
        <v>0</v>
      </c>
      <c r="O16" s="35">
        <v>3</v>
      </c>
      <c r="P16" s="35">
        <v>19</v>
      </c>
      <c r="Q16" s="35" t="s">
        <v>202</v>
      </c>
      <c r="R16" s="35">
        <v>24.75</v>
      </c>
      <c r="S16" s="35">
        <v>0.20899999999999999</v>
      </c>
      <c r="T16" s="35"/>
      <c r="U16" s="35" t="s">
        <v>146</v>
      </c>
      <c r="V16" s="35"/>
      <c r="W16" s="35">
        <v>15000</v>
      </c>
    </row>
    <row r="17" spans="1:23">
      <c r="A17" s="35" t="s">
        <v>198</v>
      </c>
      <c r="B17" s="35" t="s">
        <v>206</v>
      </c>
      <c r="C17" s="35" t="s">
        <v>505</v>
      </c>
      <c r="D17" s="35" t="s">
        <v>213</v>
      </c>
      <c r="E17" s="35" t="s">
        <v>214</v>
      </c>
      <c r="F17" s="35">
        <v>25.41</v>
      </c>
      <c r="G17" s="35" t="s">
        <v>44</v>
      </c>
      <c r="H17" s="35" t="s">
        <v>45</v>
      </c>
      <c r="I17" s="35">
        <v>15.5</v>
      </c>
      <c r="J17" s="35">
        <v>3</v>
      </c>
      <c r="K17" s="35">
        <v>34</v>
      </c>
      <c r="L17" s="35"/>
      <c r="M17" s="35">
        <v>0.2016</v>
      </c>
      <c r="N17" s="35">
        <v>0</v>
      </c>
      <c r="O17" s="35">
        <v>3</v>
      </c>
      <c r="P17" s="35">
        <v>20</v>
      </c>
      <c r="Q17" s="35" t="s">
        <v>229</v>
      </c>
      <c r="R17" s="35">
        <v>26</v>
      </c>
      <c r="S17" s="35">
        <v>0.2</v>
      </c>
      <c r="T17" s="35"/>
      <c r="U17" s="35" t="s">
        <v>146</v>
      </c>
      <c r="V17" s="35"/>
      <c r="W17" s="35">
        <v>20000</v>
      </c>
    </row>
    <row r="18" spans="1:23">
      <c r="A18" s="35" t="s">
        <v>198</v>
      </c>
      <c r="B18" s="35" t="s">
        <v>209</v>
      </c>
      <c r="C18" s="35" t="s">
        <v>505</v>
      </c>
      <c r="D18" s="35" t="s">
        <v>216</v>
      </c>
      <c r="E18" s="35" t="s">
        <v>217</v>
      </c>
      <c r="F18" s="35">
        <v>25.4</v>
      </c>
      <c r="G18" s="35" t="s">
        <v>44</v>
      </c>
      <c r="H18" s="35" t="s">
        <v>45</v>
      </c>
      <c r="I18" s="35">
        <v>15.5</v>
      </c>
      <c r="J18" s="35">
        <v>3</v>
      </c>
      <c r="K18" s="35">
        <v>30</v>
      </c>
      <c r="L18" s="35"/>
      <c r="M18" s="35">
        <v>0.14119999999999999</v>
      </c>
      <c r="N18" s="35">
        <v>0</v>
      </c>
      <c r="O18" s="35">
        <v>3</v>
      </c>
      <c r="P18" s="35">
        <v>21</v>
      </c>
      <c r="Q18" s="35" t="s">
        <v>202</v>
      </c>
      <c r="R18" s="35">
        <v>23</v>
      </c>
      <c r="S18" s="35">
        <v>0.23899999999999999</v>
      </c>
      <c r="T18" s="35"/>
      <c r="U18" s="35" t="s">
        <v>146</v>
      </c>
      <c r="V18" s="35"/>
      <c r="W18" s="35">
        <v>15000</v>
      </c>
    </row>
    <row r="19" spans="1:23">
      <c r="A19" s="35" t="s">
        <v>198</v>
      </c>
      <c r="B19" s="35" t="s">
        <v>212</v>
      </c>
      <c r="C19" s="35" t="s">
        <v>505</v>
      </c>
      <c r="D19" s="35" t="s">
        <v>219</v>
      </c>
      <c r="E19" s="35" t="s">
        <v>220</v>
      </c>
      <c r="F19" s="35">
        <v>25.41</v>
      </c>
      <c r="G19" s="35" t="s">
        <v>44</v>
      </c>
      <c r="H19" s="35" t="s">
        <v>45</v>
      </c>
      <c r="I19" s="35">
        <v>9</v>
      </c>
      <c r="J19" s="35" t="s">
        <v>221</v>
      </c>
      <c r="K19" s="35">
        <v>34</v>
      </c>
      <c r="L19" s="35"/>
      <c r="M19" s="35">
        <v>0.18920000000000001</v>
      </c>
      <c r="N19" s="35">
        <v>0</v>
      </c>
      <c r="O19" s="35" t="s">
        <v>221</v>
      </c>
      <c r="P19" s="35">
        <v>19</v>
      </c>
      <c r="Q19" s="35" t="s">
        <v>229</v>
      </c>
      <c r="R19" s="35">
        <v>26</v>
      </c>
      <c r="S19" s="35">
        <v>0.22800000000000001</v>
      </c>
      <c r="T19" s="35"/>
      <c r="U19" s="35" t="s">
        <v>146</v>
      </c>
      <c r="V19" s="35"/>
      <c r="W19" s="35">
        <v>20000</v>
      </c>
    </row>
    <row r="20" spans="1:23">
      <c r="A20" s="35" t="s">
        <v>198</v>
      </c>
      <c r="B20" s="35" t="s">
        <v>215</v>
      </c>
      <c r="C20" s="35" t="s">
        <v>505</v>
      </c>
      <c r="D20" s="35" t="s">
        <v>224</v>
      </c>
      <c r="E20" s="35" t="s">
        <v>225</v>
      </c>
      <c r="F20" s="35">
        <v>25.41</v>
      </c>
      <c r="G20" s="35" t="s">
        <v>44</v>
      </c>
      <c r="H20" s="35" t="s">
        <v>45</v>
      </c>
      <c r="I20" s="35">
        <v>9</v>
      </c>
      <c r="J20" s="35" t="s">
        <v>221</v>
      </c>
      <c r="K20" s="35">
        <v>32</v>
      </c>
      <c r="L20" s="35"/>
      <c r="M20" s="35">
        <v>0.2248</v>
      </c>
      <c r="N20" s="35">
        <v>0</v>
      </c>
      <c r="O20" s="35" t="s">
        <v>221</v>
      </c>
      <c r="P20" s="35">
        <v>19</v>
      </c>
      <c r="Q20" s="35" t="s">
        <v>202</v>
      </c>
      <c r="R20" s="35">
        <v>24</v>
      </c>
      <c r="S20" s="35">
        <v>0.23300000000000001</v>
      </c>
      <c r="T20" s="35"/>
      <c r="U20" s="35" t="s">
        <v>146</v>
      </c>
      <c r="V20" s="35"/>
      <c r="W20" s="35">
        <v>15000</v>
      </c>
    </row>
    <row r="21" spans="1:23">
      <c r="A21" s="35" t="s">
        <v>198</v>
      </c>
      <c r="B21" s="35" t="s">
        <v>218</v>
      </c>
      <c r="C21" s="35" t="s">
        <v>505</v>
      </c>
      <c r="D21" s="35" t="s">
        <v>227</v>
      </c>
      <c r="E21" s="35" t="s">
        <v>228</v>
      </c>
      <c r="F21" s="35">
        <v>22.06</v>
      </c>
      <c r="G21" s="35" t="s">
        <v>162</v>
      </c>
      <c r="H21" s="35" t="s">
        <v>163</v>
      </c>
      <c r="I21" s="35">
        <v>11.1</v>
      </c>
      <c r="J21" s="35">
        <v>12</v>
      </c>
      <c r="K21" s="35">
        <v>23</v>
      </c>
      <c r="L21" s="35">
        <v>0.25390000000000001</v>
      </c>
      <c r="M21" s="35">
        <v>0.36330000000000001</v>
      </c>
      <c r="N21" s="35">
        <v>0</v>
      </c>
      <c r="O21" s="35">
        <v>12</v>
      </c>
      <c r="P21" s="35">
        <v>17</v>
      </c>
      <c r="Q21" s="35">
        <v>25</v>
      </c>
      <c r="R21" s="35">
        <v>17.25</v>
      </c>
      <c r="S21" s="35">
        <v>0.62290000000000001</v>
      </c>
      <c r="T21" s="35"/>
      <c r="U21" s="35" t="s">
        <v>146</v>
      </c>
      <c r="V21" s="35"/>
      <c r="W21" s="35">
        <v>15000</v>
      </c>
    </row>
    <row r="22" spans="1:23">
      <c r="A22" s="35" t="s">
        <v>198</v>
      </c>
      <c r="B22" s="35" t="s">
        <v>223</v>
      </c>
      <c r="C22" s="35" t="s">
        <v>505</v>
      </c>
      <c r="D22" s="35" t="s">
        <v>231</v>
      </c>
      <c r="E22" s="35" t="s">
        <v>232</v>
      </c>
      <c r="F22" s="35">
        <v>22.98</v>
      </c>
      <c r="G22" s="35" t="s">
        <v>162</v>
      </c>
      <c r="H22" s="35" t="s">
        <v>163</v>
      </c>
      <c r="I22" s="35">
        <v>11.1</v>
      </c>
      <c r="J22" s="35">
        <v>4.5</v>
      </c>
      <c r="K22" s="35">
        <v>24</v>
      </c>
      <c r="L22" s="35">
        <v>0.2107</v>
      </c>
      <c r="M22" s="35">
        <v>0.35020000000000001</v>
      </c>
      <c r="N22" s="35">
        <v>0</v>
      </c>
      <c r="O22" s="35">
        <v>4.5</v>
      </c>
      <c r="P22" s="35">
        <v>17</v>
      </c>
      <c r="Q22" s="35">
        <v>25</v>
      </c>
      <c r="R22" s="35">
        <v>18</v>
      </c>
      <c r="S22" s="35">
        <v>0.63339999999999996</v>
      </c>
      <c r="T22" s="35"/>
      <c r="U22" s="35" t="s">
        <v>146</v>
      </c>
      <c r="V22" s="35"/>
      <c r="W22" s="35">
        <v>15000</v>
      </c>
    </row>
    <row r="23" spans="1:23">
      <c r="A23" s="35" t="s">
        <v>198</v>
      </c>
      <c r="B23" s="35" t="s">
        <v>226</v>
      </c>
      <c r="C23" s="35" t="s">
        <v>505</v>
      </c>
      <c r="D23" s="35" t="s">
        <v>234</v>
      </c>
      <c r="E23" s="35" t="s">
        <v>235</v>
      </c>
      <c r="F23" s="35">
        <v>16.57</v>
      </c>
      <c r="G23" s="35" t="s">
        <v>162</v>
      </c>
      <c r="H23" s="35" t="s">
        <v>163</v>
      </c>
      <c r="I23" s="35">
        <v>11.1</v>
      </c>
      <c r="J23" s="35" t="s">
        <v>221</v>
      </c>
      <c r="K23" s="35">
        <v>32</v>
      </c>
      <c r="L23" s="35">
        <v>0.25</v>
      </c>
      <c r="M23" s="35">
        <v>0.34849999999999998</v>
      </c>
      <c r="N23" s="35">
        <v>0</v>
      </c>
      <c r="O23" s="35" t="s">
        <v>221</v>
      </c>
      <c r="P23" s="35">
        <v>17</v>
      </c>
      <c r="Q23" s="35">
        <v>25</v>
      </c>
      <c r="R23" s="35">
        <v>24</v>
      </c>
      <c r="S23" s="35">
        <v>0.623</v>
      </c>
      <c r="T23" s="35"/>
      <c r="U23" s="35" t="s">
        <v>146</v>
      </c>
      <c r="V23" s="35"/>
      <c r="W23" s="35">
        <v>15000</v>
      </c>
    </row>
    <row r="24" spans="1:23">
      <c r="A24" s="35" t="s">
        <v>198</v>
      </c>
      <c r="B24" s="35" t="s">
        <v>230</v>
      </c>
      <c r="C24" s="35" t="s">
        <v>505</v>
      </c>
      <c r="D24" s="35" t="s">
        <v>237</v>
      </c>
      <c r="E24" s="35" t="s">
        <v>238</v>
      </c>
      <c r="F24" s="35">
        <v>16.57</v>
      </c>
      <c r="G24" s="35" t="s">
        <v>162</v>
      </c>
      <c r="H24" s="35" t="s">
        <v>163</v>
      </c>
      <c r="I24" s="35">
        <v>11.1</v>
      </c>
      <c r="J24" s="35" t="s">
        <v>221</v>
      </c>
      <c r="K24" s="35">
        <v>30</v>
      </c>
      <c r="L24" s="35">
        <v>0.24</v>
      </c>
      <c r="M24" s="35">
        <v>0.34339999999999998</v>
      </c>
      <c r="N24" s="35">
        <v>0</v>
      </c>
      <c r="O24" s="35" t="s">
        <v>221</v>
      </c>
      <c r="P24" s="35">
        <v>17</v>
      </c>
      <c r="Q24" s="35">
        <v>25</v>
      </c>
      <c r="R24" s="35">
        <v>23</v>
      </c>
      <c r="S24" s="35">
        <v>0.67800000000000005</v>
      </c>
      <c r="T24" s="35"/>
      <c r="U24" s="35" t="s">
        <v>146</v>
      </c>
      <c r="V24" s="35"/>
      <c r="W24" s="35">
        <v>15000</v>
      </c>
    </row>
    <row r="25" spans="1:23">
      <c r="A25" s="35" t="s">
        <v>198</v>
      </c>
      <c r="B25" s="35" t="s">
        <v>233</v>
      </c>
      <c r="C25" s="35" t="s">
        <v>505</v>
      </c>
      <c r="D25" s="35" t="s">
        <v>240</v>
      </c>
      <c r="E25" s="35" t="s">
        <v>241</v>
      </c>
      <c r="F25" s="35">
        <v>23.46</v>
      </c>
      <c r="G25" s="35" t="s">
        <v>44</v>
      </c>
      <c r="H25" s="35" t="s">
        <v>45</v>
      </c>
      <c r="I25" s="35">
        <v>13.3</v>
      </c>
      <c r="J25" s="35">
        <v>2.5</v>
      </c>
      <c r="K25" s="35">
        <v>42</v>
      </c>
      <c r="L25" s="35"/>
      <c r="M25" s="35">
        <v>0.1527</v>
      </c>
      <c r="N25" s="35">
        <v>0</v>
      </c>
      <c r="O25" s="35">
        <v>2.5</v>
      </c>
      <c r="P25" s="35">
        <v>21</v>
      </c>
      <c r="Q25" s="35" t="s">
        <v>229</v>
      </c>
      <c r="R25" s="35">
        <v>32</v>
      </c>
      <c r="S25" s="35">
        <v>0.27800000000000002</v>
      </c>
      <c r="T25" s="35"/>
      <c r="U25" s="35" t="s">
        <v>146</v>
      </c>
      <c r="V25" s="35"/>
      <c r="W25" s="35">
        <v>20000</v>
      </c>
    </row>
    <row r="26" spans="1:23">
      <c r="A26" s="35" t="s">
        <v>198</v>
      </c>
      <c r="B26" s="35" t="s">
        <v>236</v>
      </c>
      <c r="C26" s="35" t="s">
        <v>505</v>
      </c>
      <c r="D26" s="35" t="s">
        <v>243</v>
      </c>
      <c r="E26" s="35" t="s">
        <v>244</v>
      </c>
      <c r="F26" s="35">
        <v>23.16</v>
      </c>
      <c r="G26" s="35" t="s">
        <v>44</v>
      </c>
      <c r="H26" s="35" t="s">
        <v>45</v>
      </c>
      <c r="I26" s="35">
        <v>13.3</v>
      </c>
      <c r="J26" s="35">
        <v>2.5</v>
      </c>
      <c r="K26" s="35">
        <v>45</v>
      </c>
      <c r="L26" s="35"/>
      <c r="M26" s="35">
        <v>0.1522</v>
      </c>
      <c r="N26" s="35">
        <v>0</v>
      </c>
      <c r="O26" s="35">
        <v>2.5</v>
      </c>
      <c r="P26" s="35">
        <v>21</v>
      </c>
      <c r="Q26" s="35" t="s">
        <v>229</v>
      </c>
      <c r="R26" s="35">
        <v>34</v>
      </c>
      <c r="S26" s="35">
        <v>0.23599999999999999</v>
      </c>
      <c r="T26" s="35"/>
      <c r="U26" s="35" t="s">
        <v>146</v>
      </c>
      <c r="V26" s="35"/>
      <c r="W26" s="35">
        <v>20000</v>
      </c>
    </row>
    <row r="27" spans="1:23">
      <c r="A27" s="35" t="s">
        <v>198</v>
      </c>
      <c r="B27" s="35" t="s">
        <v>239</v>
      </c>
      <c r="C27" s="35" t="s">
        <v>505</v>
      </c>
      <c r="D27" s="35" t="s">
        <v>259</v>
      </c>
      <c r="E27" s="35" t="s">
        <v>260</v>
      </c>
      <c r="F27" s="35">
        <v>24.8</v>
      </c>
      <c r="G27" s="35" t="s">
        <v>44</v>
      </c>
      <c r="H27" s="35" t="s">
        <v>45</v>
      </c>
      <c r="I27" s="35">
        <v>12</v>
      </c>
      <c r="J27" s="35">
        <v>2</v>
      </c>
      <c r="K27" s="35">
        <v>45</v>
      </c>
      <c r="L27" s="35"/>
      <c r="M27" s="35">
        <v>0.22170000000000001</v>
      </c>
      <c r="N27" s="35">
        <v>0</v>
      </c>
      <c r="O27" s="35">
        <v>2</v>
      </c>
      <c r="P27" s="35">
        <v>19</v>
      </c>
      <c r="Q27" s="35" t="s">
        <v>229</v>
      </c>
      <c r="R27" s="35">
        <v>33.75</v>
      </c>
      <c r="S27" s="35">
        <v>0.32</v>
      </c>
      <c r="T27" s="35"/>
      <c r="U27" s="35" t="s">
        <v>146</v>
      </c>
      <c r="V27" s="35"/>
      <c r="W27" s="35">
        <v>20000</v>
      </c>
    </row>
    <row r="28" spans="1:23">
      <c r="A28" s="35" t="s">
        <v>198</v>
      </c>
      <c r="B28" s="35" t="s">
        <v>242</v>
      </c>
      <c r="C28" s="35" t="s">
        <v>505</v>
      </c>
      <c r="D28" s="35" t="s">
        <v>262</v>
      </c>
      <c r="E28" s="35" t="s">
        <v>263</v>
      </c>
      <c r="F28" s="35">
        <v>24.8</v>
      </c>
      <c r="G28" s="35" t="s">
        <v>44</v>
      </c>
      <c r="H28" s="35" t="s">
        <v>45</v>
      </c>
      <c r="I28" s="35">
        <v>12</v>
      </c>
      <c r="J28" s="35">
        <v>2</v>
      </c>
      <c r="K28" s="35">
        <v>24</v>
      </c>
      <c r="L28" s="35"/>
      <c r="M28" s="35">
        <v>0.15160000000000001</v>
      </c>
      <c r="N28" s="35">
        <v>0</v>
      </c>
      <c r="O28" s="35">
        <v>2</v>
      </c>
      <c r="P28" s="35">
        <v>21</v>
      </c>
      <c r="Q28" s="35" t="s">
        <v>507</v>
      </c>
      <c r="R28" s="35">
        <v>18</v>
      </c>
      <c r="S28" s="35">
        <v>0.3</v>
      </c>
      <c r="T28" s="35"/>
      <c r="U28" s="35" t="s">
        <v>146</v>
      </c>
      <c r="V28" s="35"/>
      <c r="W28" s="35">
        <v>15000</v>
      </c>
    </row>
    <row r="29" spans="1:23">
      <c r="A29" s="35" t="s">
        <v>198</v>
      </c>
      <c r="B29" s="35" t="s">
        <v>245</v>
      </c>
      <c r="C29" s="35" t="s">
        <v>508</v>
      </c>
      <c r="D29" s="35" t="s">
        <v>496</v>
      </c>
      <c r="E29" s="35" t="s">
        <v>497</v>
      </c>
      <c r="F29" s="35">
        <v>25.72</v>
      </c>
      <c r="G29" s="35" t="s">
        <v>44</v>
      </c>
      <c r="H29" s="35" t="s">
        <v>45</v>
      </c>
      <c r="I29" s="35">
        <v>24.2</v>
      </c>
      <c r="J29" s="35">
        <v>1.5</v>
      </c>
      <c r="K29" s="35">
        <v>44</v>
      </c>
      <c r="L29" s="35"/>
      <c r="M29" s="35">
        <v>0.2084</v>
      </c>
      <c r="N29" s="35">
        <v>0</v>
      </c>
      <c r="O29" s="35">
        <v>1.5</v>
      </c>
      <c r="P29" s="35">
        <v>20</v>
      </c>
      <c r="Q29" s="35" t="s">
        <v>229</v>
      </c>
      <c r="R29" s="35">
        <v>33</v>
      </c>
      <c r="S29" s="35">
        <v>0.25</v>
      </c>
      <c r="T29" s="35"/>
      <c r="U29" s="35" t="s">
        <v>146</v>
      </c>
      <c r="V29" s="35"/>
      <c r="W29" s="35">
        <v>20000</v>
      </c>
    </row>
    <row r="30" spans="1:23">
      <c r="A30" s="35" t="s">
        <v>198</v>
      </c>
      <c r="B30" s="35" t="s">
        <v>248</v>
      </c>
      <c r="C30" s="35" t="s">
        <v>505</v>
      </c>
      <c r="D30" s="35" t="s">
        <v>265</v>
      </c>
      <c r="E30" s="35" t="s">
        <v>266</v>
      </c>
      <c r="F30" s="35">
        <v>26.02</v>
      </c>
      <c r="G30" s="35" t="s">
        <v>44</v>
      </c>
      <c r="H30" s="35" t="s">
        <v>45</v>
      </c>
      <c r="I30" s="35">
        <v>11.1</v>
      </c>
      <c r="J30" s="35">
        <v>4.5</v>
      </c>
      <c r="K30" s="35">
        <v>45</v>
      </c>
      <c r="L30" s="35"/>
      <c r="M30" s="35">
        <v>0.159</v>
      </c>
      <c r="N30" s="35">
        <v>0</v>
      </c>
      <c r="O30" s="35">
        <v>4.5</v>
      </c>
      <c r="P30" s="35">
        <v>21</v>
      </c>
      <c r="Q30" s="35" t="s">
        <v>229</v>
      </c>
      <c r="R30" s="35">
        <v>34</v>
      </c>
      <c r="S30" s="35">
        <v>0.27300000000000002</v>
      </c>
      <c r="T30" s="35"/>
      <c r="U30" s="35" t="s">
        <v>146</v>
      </c>
      <c r="V30" s="35"/>
      <c r="W30" s="35">
        <v>20000</v>
      </c>
    </row>
    <row r="31" spans="1:23">
      <c r="A31" s="35" t="s">
        <v>198</v>
      </c>
      <c r="B31" s="35" t="s">
        <v>251</v>
      </c>
      <c r="C31" s="35" t="s">
        <v>505</v>
      </c>
      <c r="D31" s="35" t="s">
        <v>268</v>
      </c>
      <c r="E31" s="35" t="s">
        <v>269</v>
      </c>
      <c r="F31" s="35">
        <v>26.63</v>
      </c>
      <c r="G31" s="35" t="s">
        <v>44</v>
      </c>
      <c r="H31" s="35" t="s">
        <v>45</v>
      </c>
      <c r="I31" s="35">
        <v>11.1</v>
      </c>
      <c r="J31" s="35">
        <v>4.5</v>
      </c>
      <c r="K31" s="35">
        <v>41</v>
      </c>
      <c r="L31" s="35"/>
      <c r="M31" s="35">
        <v>0.1583</v>
      </c>
      <c r="N31" s="35">
        <v>0</v>
      </c>
      <c r="O31" s="35">
        <v>4.5</v>
      </c>
      <c r="P31" s="35">
        <v>0</v>
      </c>
      <c r="Q31" s="35" t="s">
        <v>229</v>
      </c>
      <c r="R31" s="35">
        <v>31</v>
      </c>
      <c r="S31" s="35">
        <v>0.27800000000000002</v>
      </c>
      <c r="T31" s="35"/>
      <c r="U31" s="35" t="s">
        <v>146</v>
      </c>
      <c r="V31" s="35"/>
      <c r="W31" s="35">
        <v>20000</v>
      </c>
    </row>
    <row r="32" spans="1:23">
      <c r="A32" s="35" t="s">
        <v>270</v>
      </c>
      <c r="B32" s="35" t="s">
        <v>255</v>
      </c>
      <c r="C32" s="35" t="s">
        <v>505</v>
      </c>
      <c r="D32" s="35" t="s">
        <v>272</v>
      </c>
      <c r="E32" s="35" t="s">
        <v>273</v>
      </c>
      <c r="F32" s="35">
        <v>16.3</v>
      </c>
      <c r="G32" s="35" t="s">
        <v>182</v>
      </c>
      <c r="H32" s="35" t="s">
        <v>183</v>
      </c>
      <c r="I32" s="35">
        <v>26.5</v>
      </c>
      <c r="J32" s="35">
        <v>2</v>
      </c>
      <c r="K32" s="35">
        <v>25</v>
      </c>
      <c r="L32" s="35">
        <v>0.16</v>
      </c>
      <c r="M32" s="35">
        <v>0.23880000000000001</v>
      </c>
      <c r="N32" s="35"/>
      <c r="O32" s="35">
        <v>2</v>
      </c>
      <c r="P32" s="35">
        <v>21</v>
      </c>
      <c r="Q32" s="35">
        <v>27.5</v>
      </c>
      <c r="R32" s="35"/>
      <c r="S32" s="35">
        <v>0.56999999999999995</v>
      </c>
      <c r="T32" s="35"/>
      <c r="U32" s="35" t="s">
        <v>274</v>
      </c>
      <c r="V32" s="35"/>
      <c r="W32" s="35" t="s">
        <v>484</v>
      </c>
    </row>
    <row r="33" spans="1:23">
      <c r="A33" s="35" t="s">
        <v>270</v>
      </c>
      <c r="B33" s="35" t="s">
        <v>258</v>
      </c>
      <c r="C33" s="35" t="s">
        <v>505</v>
      </c>
      <c r="D33" s="35" t="s">
        <v>276</v>
      </c>
      <c r="E33" s="35" t="s">
        <v>277</v>
      </c>
      <c r="F33" s="35">
        <v>17.2</v>
      </c>
      <c r="G33" s="35" t="s">
        <v>182</v>
      </c>
      <c r="H33" s="35" t="s">
        <v>183</v>
      </c>
      <c r="I33" s="35">
        <v>26.5</v>
      </c>
      <c r="J33" s="35">
        <v>2</v>
      </c>
      <c r="K33" s="35">
        <v>25</v>
      </c>
      <c r="L33" s="35">
        <v>0.14000000000000001</v>
      </c>
      <c r="M33" s="35">
        <v>0.2392</v>
      </c>
      <c r="N33" s="35"/>
      <c r="O33" s="35">
        <v>2</v>
      </c>
      <c r="P33" s="35">
        <v>21</v>
      </c>
      <c r="Q33" s="35">
        <v>27.5</v>
      </c>
      <c r="R33" s="35"/>
      <c r="S33" s="35">
        <v>0.57999999999999996</v>
      </c>
      <c r="T33" s="35"/>
      <c r="U33" s="35" t="s">
        <v>274</v>
      </c>
      <c r="V33" s="35"/>
      <c r="W33" s="35" t="s">
        <v>484</v>
      </c>
    </row>
    <row r="34" spans="1:23">
      <c r="A34" s="35" t="s">
        <v>270</v>
      </c>
      <c r="B34" s="35" t="s">
        <v>261</v>
      </c>
      <c r="C34" s="35" t="s">
        <v>505</v>
      </c>
      <c r="D34" s="35" t="s">
        <v>279</v>
      </c>
      <c r="E34" s="35" t="s">
        <v>280</v>
      </c>
      <c r="F34" s="35">
        <v>14.4</v>
      </c>
      <c r="G34" s="35" t="s">
        <v>44</v>
      </c>
      <c r="H34" s="35" t="s">
        <v>45</v>
      </c>
      <c r="I34" s="35">
        <v>27</v>
      </c>
      <c r="J34" s="35">
        <v>1.05</v>
      </c>
      <c r="K34" s="35">
        <v>14</v>
      </c>
      <c r="L34" s="35"/>
      <c r="M34" s="35">
        <v>0.24590000000000001</v>
      </c>
      <c r="N34" s="35"/>
      <c r="O34" s="35">
        <v>1.05</v>
      </c>
      <c r="P34" s="35">
        <v>20</v>
      </c>
      <c r="Q34" s="35">
        <v>32.5</v>
      </c>
      <c r="R34" s="35"/>
      <c r="S34" s="35">
        <v>0.32019999999999998</v>
      </c>
      <c r="T34" s="35"/>
      <c r="U34" s="35"/>
      <c r="V34" s="35"/>
      <c r="W34" s="35" t="s">
        <v>498</v>
      </c>
    </row>
    <row r="35" spans="1:23">
      <c r="A35" s="35" t="s">
        <v>270</v>
      </c>
      <c r="B35" s="35" t="s">
        <v>264</v>
      </c>
      <c r="C35" s="35" t="s">
        <v>505</v>
      </c>
      <c r="D35" s="35" t="s">
        <v>282</v>
      </c>
      <c r="E35" s="35" t="s">
        <v>283</v>
      </c>
      <c r="F35" s="35">
        <v>13.8</v>
      </c>
      <c r="G35" s="35" t="s">
        <v>182</v>
      </c>
      <c r="H35" s="35" t="s">
        <v>183</v>
      </c>
      <c r="I35" s="35">
        <v>27</v>
      </c>
      <c r="J35" s="35">
        <v>1</v>
      </c>
      <c r="K35" s="35">
        <v>28</v>
      </c>
      <c r="L35" s="35">
        <v>0.16950000000000001</v>
      </c>
      <c r="M35" s="35">
        <v>0.29039999999999999</v>
      </c>
      <c r="N35" s="35"/>
      <c r="O35" s="35">
        <v>1</v>
      </c>
      <c r="P35" s="35">
        <v>21</v>
      </c>
      <c r="Q35" s="35">
        <v>27.5</v>
      </c>
      <c r="R35" s="35"/>
      <c r="S35" s="35">
        <v>0.58679999999999999</v>
      </c>
      <c r="T35" s="35"/>
      <c r="U35" s="35"/>
      <c r="V35" s="35"/>
      <c r="W35" s="35" t="s">
        <v>484</v>
      </c>
    </row>
    <row r="36" spans="1:23">
      <c r="A36" s="35" t="s">
        <v>270</v>
      </c>
      <c r="B36" s="35" t="s">
        <v>267</v>
      </c>
      <c r="C36" s="35" t="s">
        <v>505</v>
      </c>
      <c r="D36" s="35" t="s">
        <v>285</v>
      </c>
      <c r="E36" s="35" t="s">
        <v>286</v>
      </c>
      <c r="F36" s="35">
        <v>15.7</v>
      </c>
      <c r="G36" s="35" t="s">
        <v>182</v>
      </c>
      <c r="H36" s="35" t="s">
        <v>183</v>
      </c>
      <c r="I36" s="35">
        <v>28.5</v>
      </c>
      <c r="J36" s="35">
        <v>1</v>
      </c>
      <c r="K36" s="35">
        <v>22</v>
      </c>
      <c r="L36" s="35">
        <v>0.13200000000000001</v>
      </c>
      <c r="M36" s="35">
        <v>0.28070000000000001</v>
      </c>
      <c r="N36" s="35"/>
      <c r="O36" s="35">
        <v>1</v>
      </c>
      <c r="P36" s="35">
        <v>21</v>
      </c>
      <c r="Q36" s="35">
        <v>27.5</v>
      </c>
      <c r="R36" s="35"/>
      <c r="S36" s="35">
        <v>0.57199999999999995</v>
      </c>
      <c r="T36" s="35"/>
      <c r="U36" s="35"/>
      <c r="V36" s="35"/>
      <c r="W36" s="35" t="s">
        <v>484</v>
      </c>
    </row>
    <row r="37" spans="1:23">
      <c r="A37" s="35" t="s">
        <v>270</v>
      </c>
      <c r="B37" s="35" t="s">
        <v>271</v>
      </c>
      <c r="C37" s="35" t="s">
        <v>505</v>
      </c>
      <c r="D37" s="35" t="s">
        <v>288</v>
      </c>
      <c r="E37" s="35" t="s">
        <v>289</v>
      </c>
      <c r="F37" s="35">
        <v>15.7</v>
      </c>
      <c r="G37" s="35" t="s">
        <v>182</v>
      </c>
      <c r="H37" s="35" t="s">
        <v>183</v>
      </c>
      <c r="I37" s="35">
        <v>28.5</v>
      </c>
      <c r="J37" s="35">
        <v>1</v>
      </c>
      <c r="K37" s="35">
        <v>37</v>
      </c>
      <c r="L37" s="35">
        <v>0.13400000000000001</v>
      </c>
      <c r="M37" s="35">
        <v>0.27379999999999999</v>
      </c>
      <c r="N37" s="35"/>
      <c r="O37" s="35">
        <v>1</v>
      </c>
      <c r="P37" s="35">
        <v>21</v>
      </c>
      <c r="Q37" s="35">
        <v>27.5</v>
      </c>
      <c r="R37" s="35"/>
      <c r="S37" s="35">
        <v>0.56499999999999995</v>
      </c>
      <c r="T37" s="35"/>
      <c r="U37" s="35"/>
      <c r="V37" s="35"/>
      <c r="W37" s="35" t="s">
        <v>499</v>
      </c>
    </row>
    <row r="38" spans="1:23">
      <c r="A38" s="35" t="s">
        <v>270</v>
      </c>
      <c r="B38" s="35" t="s">
        <v>275</v>
      </c>
      <c r="C38" s="35" t="s">
        <v>505</v>
      </c>
      <c r="D38" s="35" t="s">
        <v>291</v>
      </c>
      <c r="E38" s="35" t="s">
        <v>292</v>
      </c>
      <c r="F38" s="35">
        <v>248.4</v>
      </c>
      <c r="G38" s="35" t="s">
        <v>182</v>
      </c>
      <c r="H38" s="35" t="s">
        <v>183</v>
      </c>
      <c r="I38" s="35">
        <v>26.1</v>
      </c>
      <c r="J38" s="35">
        <v>6</v>
      </c>
      <c r="K38" s="35">
        <v>16</v>
      </c>
      <c r="L38" s="35">
        <v>0.15670000000000001</v>
      </c>
      <c r="M38" s="35">
        <v>0.26590000000000003</v>
      </c>
      <c r="N38" s="35"/>
      <c r="O38" s="35">
        <v>6</v>
      </c>
      <c r="P38" s="35">
        <v>21</v>
      </c>
      <c r="Q38" s="35">
        <v>27.5</v>
      </c>
      <c r="R38" s="35"/>
      <c r="S38" s="35">
        <v>0.55879999999999996</v>
      </c>
      <c r="T38" s="35"/>
      <c r="U38" s="35"/>
      <c r="V38" s="35"/>
      <c r="W38" s="35" t="s">
        <v>484</v>
      </c>
    </row>
    <row r="39" spans="1:23">
      <c r="A39" s="35" t="s">
        <v>270</v>
      </c>
      <c r="B39" s="35" t="s">
        <v>278</v>
      </c>
      <c r="C39" s="35" t="s">
        <v>505</v>
      </c>
      <c r="D39" s="35" t="s">
        <v>294</v>
      </c>
      <c r="E39" s="35" t="s">
        <v>295</v>
      </c>
      <c r="F39" s="35">
        <v>248.4</v>
      </c>
      <c r="G39" s="35" t="s">
        <v>182</v>
      </c>
      <c r="H39" s="35" t="s">
        <v>183</v>
      </c>
      <c r="I39" s="35">
        <v>26.1</v>
      </c>
      <c r="J39" s="35">
        <v>6</v>
      </c>
      <c r="K39" s="35">
        <v>14</v>
      </c>
      <c r="L39" s="35">
        <v>0.17080000000000001</v>
      </c>
      <c r="M39" s="35">
        <v>0.28050000000000003</v>
      </c>
      <c r="N39" s="35"/>
      <c r="O39" s="35">
        <v>6</v>
      </c>
      <c r="P39" s="35">
        <v>20</v>
      </c>
      <c r="Q39" s="35">
        <v>27.5</v>
      </c>
      <c r="R39" s="35"/>
      <c r="S39" s="35">
        <v>0.54039999999999999</v>
      </c>
      <c r="T39" s="35"/>
      <c r="U39" s="35"/>
      <c r="V39" s="35"/>
      <c r="W39" s="35" t="s">
        <v>171</v>
      </c>
    </row>
    <row r="40" spans="1:23">
      <c r="A40" s="35" t="s">
        <v>270</v>
      </c>
      <c r="B40" s="35" t="s">
        <v>281</v>
      </c>
      <c r="C40" s="35" t="s">
        <v>505</v>
      </c>
      <c r="D40" s="35" t="s">
        <v>297</v>
      </c>
      <c r="E40" s="35" t="s">
        <v>298</v>
      </c>
      <c r="F40" s="35">
        <v>15.05</v>
      </c>
      <c r="G40" s="35" t="s">
        <v>162</v>
      </c>
      <c r="H40" s="35" t="s">
        <v>163</v>
      </c>
      <c r="I40" s="35">
        <v>27.3</v>
      </c>
      <c r="J40" s="35" t="s">
        <v>185</v>
      </c>
      <c r="K40" s="35">
        <v>52</v>
      </c>
      <c r="L40" s="35">
        <v>0.22989999999999999</v>
      </c>
      <c r="M40" s="35">
        <v>0.33539999999999998</v>
      </c>
      <c r="N40" s="35">
        <v>0</v>
      </c>
      <c r="O40" s="35" t="s">
        <v>185</v>
      </c>
      <c r="P40" s="35">
        <v>17</v>
      </c>
      <c r="Q40" s="35">
        <v>27.5</v>
      </c>
      <c r="R40" s="35">
        <v>39</v>
      </c>
      <c r="S40" s="35">
        <v>0.62680000000000002</v>
      </c>
      <c r="T40" s="35"/>
      <c r="U40" s="35" t="s">
        <v>299</v>
      </c>
      <c r="V40" s="35"/>
      <c r="W40" s="35">
        <v>20</v>
      </c>
    </row>
    <row r="41" spans="1:23">
      <c r="A41" s="35" t="s">
        <v>270</v>
      </c>
      <c r="B41" s="35" t="s">
        <v>284</v>
      </c>
      <c r="C41" s="35" t="s">
        <v>505</v>
      </c>
      <c r="D41" s="35" t="s">
        <v>301</v>
      </c>
      <c r="E41" s="35" t="s">
        <v>302</v>
      </c>
      <c r="F41" s="35">
        <v>14.44</v>
      </c>
      <c r="G41" s="35" t="s">
        <v>162</v>
      </c>
      <c r="H41" s="35" t="s">
        <v>163</v>
      </c>
      <c r="I41" s="35">
        <v>27.3</v>
      </c>
      <c r="J41" s="35" t="s">
        <v>185</v>
      </c>
      <c r="K41" s="35">
        <v>30</v>
      </c>
      <c r="L41" s="35">
        <v>0.22670000000000001</v>
      </c>
      <c r="M41" s="35">
        <v>0.38290000000000002</v>
      </c>
      <c r="N41" s="35">
        <v>0</v>
      </c>
      <c r="O41" s="35" t="s">
        <v>185</v>
      </c>
      <c r="P41" s="35">
        <v>17</v>
      </c>
      <c r="Q41" s="35">
        <v>25</v>
      </c>
      <c r="R41" s="35">
        <v>22.5</v>
      </c>
      <c r="S41" s="35">
        <v>0.65369999999999995</v>
      </c>
      <c r="T41" s="35"/>
      <c r="U41" s="35" t="s">
        <v>299</v>
      </c>
      <c r="V41" s="35"/>
      <c r="W41" s="35">
        <v>15</v>
      </c>
    </row>
    <row r="42" spans="1:23">
      <c r="A42" s="35" t="s">
        <v>303</v>
      </c>
      <c r="B42" s="35" t="s">
        <v>287</v>
      </c>
      <c r="C42" s="35" t="s">
        <v>505</v>
      </c>
      <c r="D42" s="35" t="s">
        <v>305</v>
      </c>
      <c r="E42" s="35" t="s">
        <v>306</v>
      </c>
      <c r="F42" s="35">
        <v>12.61</v>
      </c>
      <c r="G42" s="35" t="s">
        <v>182</v>
      </c>
      <c r="H42" s="35" t="s">
        <v>183</v>
      </c>
      <c r="I42" s="35">
        <v>15.1</v>
      </c>
      <c r="J42" s="35">
        <v>6</v>
      </c>
      <c r="K42" s="35">
        <v>30</v>
      </c>
      <c r="L42" s="35">
        <v>0.13100000000000001</v>
      </c>
      <c r="M42" s="35">
        <v>0.29220000000000002</v>
      </c>
      <c r="N42" s="35"/>
      <c r="O42" s="35">
        <v>6</v>
      </c>
      <c r="P42" s="35">
        <v>17.600000000000001</v>
      </c>
      <c r="Q42" s="35">
        <v>25</v>
      </c>
      <c r="R42" s="35">
        <v>23</v>
      </c>
      <c r="S42" s="35">
        <v>0.53200000000000003</v>
      </c>
      <c r="T42" s="35"/>
      <c r="U42" s="35" t="s">
        <v>139</v>
      </c>
      <c r="V42" s="35"/>
      <c r="W42" s="35">
        <v>15000</v>
      </c>
    </row>
    <row r="43" spans="1:23">
      <c r="A43" s="35" t="s">
        <v>303</v>
      </c>
      <c r="B43" s="35" t="s">
        <v>290</v>
      </c>
      <c r="C43" s="35" t="s">
        <v>505</v>
      </c>
      <c r="D43" s="35" t="s">
        <v>308</v>
      </c>
      <c r="E43" s="35" t="s">
        <v>309</v>
      </c>
      <c r="F43" s="35">
        <v>15.96</v>
      </c>
      <c r="G43" s="35" t="s">
        <v>162</v>
      </c>
      <c r="H43" s="35" t="s">
        <v>163</v>
      </c>
      <c r="I43" s="35">
        <v>18.2</v>
      </c>
      <c r="J43" s="35">
        <v>2</v>
      </c>
      <c r="K43" s="35">
        <v>10</v>
      </c>
      <c r="L43" s="35">
        <v>0.25</v>
      </c>
      <c r="M43" s="35">
        <v>0.31559999999999999</v>
      </c>
      <c r="N43" s="35">
        <v>0</v>
      </c>
      <c r="O43" s="35">
        <v>2</v>
      </c>
      <c r="P43" s="35">
        <v>17</v>
      </c>
      <c r="Q43" s="35">
        <v>20</v>
      </c>
      <c r="R43" s="35">
        <v>7.5</v>
      </c>
      <c r="S43" s="35">
        <v>0.65600000000000003</v>
      </c>
      <c r="T43" s="35"/>
      <c r="U43" s="35" t="s">
        <v>146</v>
      </c>
      <c r="V43" s="35"/>
      <c r="W43" s="35">
        <v>10000</v>
      </c>
    </row>
    <row r="44" spans="1:23">
      <c r="A44" s="35" t="s">
        <v>303</v>
      </c>
      <c r="B44" s="35" t="s">
        <v>293</v>
      </c>
      <c r="C44" s="35" t="s">
        <v>505</v>
      </c>
      <c r="D44" s="35" t="s">
        <v>311</v>
      </c>
      <c r="E44" s="35" t="s">
        <v>312</v>
      </c>
      <c r="F44" s="35">
        <v>15.96</v>
      </c>
      <c r="G44" s="35" t="s">
        <v>162</v>
      </c>
      <c r="H44" s="35" t="s">
        <v>163</v>
      </c>
      <c r="I44" s="35">
        <v>18.2</v>
      </c>
      <c r="J44" s="35">
        <v>2</v>
      </c>
      <c r="K44" s="35">
        <v>12</v>
      </c>
      <c r="L44" s="35">
        <v>0.28000000000000003</v>
      </c>
      <c r="M44" s="35">
        <v>0.317</v>
      </c>
      <c r="N44" s="35">
        <v>0</v>
      </c>
      <c r="O44" s="35">
        <v>2</v>
      </c>
      <c r="P44" s="35">
        <v>18</v>
      </c>
      <c r="Q44" s="35">
        <v>22.5</v>
      </c>
      <c r="R44" s="35">
        <v>9</v>
      </c>
      <c r="S44" s="35">
        <v>0.65800000000000003</v>
      </c>
      <c r="T44" s="35"/>
      <c r="U44" s="35" t="s">
        <v>146</v>
      </c>
      <c r="V44" s="35"/>
      <c r="W44" s="35">
        <v>12000</v>
      </c>
    </row>
    <row r="45" spans="1:23">
      <c r="A45" s="35" t="s">
        <v>303</v>
      </c>
      <c r="B45" s="35" t="s">
        <v>296</v>
      </c>
      <c r="C45" s="35" t="s">
        <v>505</v>
      </c>
      <c r="D45" s="35" t="s">
        <v>314</v>
      </c>
      <c r="E45" s="35" t="s">
        <v>315</v>
      </c>
      <c r="F45" s="35">
        <v>15.66</v>
      </c>
      <c r="G45" s="35" t="s">
        <v>44</v>
      </c>
      <c r="H45" s="35" t="s">
        <v>45</v>
      </c>
      <c r="I45" s="35">
        <v>15.2</v>
      </c>
      <c r="J45" s="35">
        <v>3</v>
      </c>
      <c r="K45" s="35">
        <v>32</v>
      </c>
      <c r="L45" s="35"/>
      <c r="M45" s="35">
        <v>0.16769999999999999</v>
      </c>
      <c r="N45" s="35">
        <v>0.2</v>
      </c>
      <c r="O45" s="35">
        <v>3</v>
      </c>
      <c r="P45" s="35">
        <v>20.399999999999999</v>
      </c>
      <c r="Q45" s="35">
        <v>32</v>
      </c>
      <c r="R45" s="35">
        <v>24</v>
      </c>
      <c r="S45" s="35">
        <v>0.3075</v>
      </c>
      <c r="T45" s="35"/>
      <c r="U45" s="35" t="s">
        <v>316</v>
      </c>
      <c r="V45" s="35"/>
      <c r="W45" s="35">
        <v>15000</v>
      </c>
    </row>
    <row r="46" spans="1:23">
      <c r="A46" s="35" t="s">
        <v>303</v>
      </c>
      <c r="B46" s="35" t="s">
        <v>300</v>
      </c>
      <c r="C46" s="35" t="s">
        <v>505</v>
      </c>
      <c r="D46" s="35" t="s">
        <v>318</v>
      </c>
      <c r="E46" s="35" t="s">
        <v>319</v>
      </c>
      <c r="F46" s="35">
        <v>19.7</v>
      </c>
      <c r="G46" s="35" t="s">
        <v>162</v>
      </c>
      <c r="H46" s="35" t="s">
        <v>163</v>
      </c>
      <c r="I46" s="35">
        <v>16</v>
      </c>
      <c r="J46" s="35">
        <v>3</v>
      </c>
      <c r="K46" s="35">
        <v>28</v>
      </c>
      <c r="L46" s="35">
        <v>0.24399999999999999</v>
      </c>
      <c r="M46" s="35">
        <v>0.35010000000000002</v>
      </c>
      <c r="N46" s="35"/>
      <c r="O46" s="35">
        <v>3</v>
      </c>
      <c r="P46" s="35">
        <v>21</v>
      </c>
      <c r="Q46" s="35">
        <v>27.5</v>
      </c>
      <c r="R46" s="35"/>
      <c r="S46" s="35">
        <v>0.65100000000000002</v>
      </c>
      <c r="T46" s="35"/>
      <c r="U46" s="35" t="s">
        <v>146</v>
      </c>
      <c r="V46" s="35"/>
      <c r="W46" s="35" t="s">
        <v>500</v>
      </c>
    </row>
    <row r="47" spans="1:23">
      <c r="A47" s="35" t="s">
        <v>303</v>
      </c>
      <c r="B47" s="35" t="s">
        <v>304</v>
      </c>
      <c r="C47" s="35" t="s">
        <v>505</v>
      </c>
      <c r="D47" s="35" t="s">
        <v>322</v>
      </c>
      <c r="E47" s="35" t="s">
        <v>323</v>
      </c>
      <c r="F47" s="35">
        <v>19.3</v>
      </c>
      <c r="G47" s="35" t="s">
        <v>44</v>
      </c>
      <c r="H47" s="35" t="s">
        <v>45</v>
      </c>
      <c r="I47" s="35">
        <v>16</v>
      </c>
      <c r="J47" s="35">
        <v>3</v>
      </c>
      <c r="K47" s="35">
        <v>32</v>
      </c>
      <c r="L47" s="35"/>
      <c r="M47" s="35">
        <v>0.1656</v>
      </c>
      <c r="N47" s="35"/>
      <c r="O47" s="35">
        <v>3</v>
      </c>
      <c r="P47" s="35">
        <v>21</v>
      </c>
      <c r="Q47" s="35">
        <v>35</v>
      </c>
      <c r="R47" s="35"/>
      <c r="S47" s="35">
        <v>0.32</v>
      </c>
      <c r="T47" s="35"/>
      <c r="U47" s="35" t="s">
        <v>146</v>
      </c>
      <c r="V47" s="35"/>
      <c r="W47" s="35" t="s">
        <v>501</v>
      </c>
    </row>
    <row r="48" spans="1:23">
      <c r="A48" s="35" t="s">
        <v>303</v>
      </c>
      <c r="B48" s="35" t="s">
        <v>307</v>
      </c>
      <c r="C48" s="35" t="s">
        <v>505</v>
      </c>
      <c r="D48" s="35" t="s">
        <v>327</v>
      </c>
      <c r="E48" s="35" t="s">
        <v>328</v>
      </c>
      <c r="F48" s="35">
        <v>17.18</v>
      </c>
      <c r="G48" s="35" t="s">
        <v>144</v>
      </c>
      <c r="H48" s="35" t="s">
        <v>145</v>
      </c>
      <c r="I48" s="35">
        <v>20.100000000000001</v>
      </c>
      <c r="J48" s="35">
        <v>3</v>
      </c>
      <c r="K48" s="35">
        <v>10</v>
      </c>
      <c r="L48" s="35">
        <v>0.31929999999999997</v>
      </c>
      <c r="M48" s="35">
        <v>0.44690000000000002</v>
      </c>
      <c r="N48" s="35">
        <v>0</v>
      </c>
      <c r="O48" s="35">
        <v>3</v>
      </c>
      <c r="P48" s="35">
        <v>6</v>
      </c>
      <c r="Q48" s="35">
        <v>19.5</v>
      </c>
      <c r="R48" s="35">
        <v>7.5</v>
      </c>
      <c r="S48" s="35">
        <v>0.80769999999999997</v>
      </c>
      <c r="T48" s="35"/>
      <c r="U48" s="35" t="s">
        <v>146</v>
      </c>
      <c r="V48" s="35"/>
      <c r="W48" s="35">
        <v>13000</v>
      </c>
    </row>
    <row r="49" spans="1:23">
      <c r="A49" s="35" t="s">
        <v>303</v>
      </c>
      <c r="B49" s="35" t="s">
        <v>310</v>
      </c>
      <c r="C49" s="35" t="s">
        <v>505</v>
      </c>
      <c r="D49" s="35" t="s">
        <v>330</v>
      </c>
      <c r="E49" s="35" t="s">
        <v>331</v>
      </c>
      <c r="F49" s="35">
        <v>14.75</v>
      </c>
      <c r="G49" s="35" t="s">
        <v>162</v>
      </c>
      <c r="H49" s="35" t="s">
        <v>163</v>
      </c>
      <c r="I49" s="35">
        <v>20.2</v>
      </c>
      <c r="J49" s="35">
        <v>1</v>
      </c>
      <c r="K49" s="35">
        <v>17</v>
      </c>
      <c r="L49" s="35">
        <v>0.23200000000000001</v>
      </c>
      <c r="M49" s="35">
        <v>0.33579999999999999</v>
      </c>
      <c r="N49" s="35"/>
      <c r="O49" s="35">
        <v>1</v>
      </c>
      <c r="P49" s="35">
        <v>18</v>
      </c>
      <c r="Q49" s="35">
        <v>22.5</v>
      </c>
      <c r="R49" s="35">
        <v>13</v>
      </c>
      <c r="S49" s="35">
        <v>0.64600000000000002</v>
      </c>
      <c r="T49" s="35"/>
      <c r="U49" s="35" t="s">
        <v>146</v>
      </c>
      <c r="V49" s="35"/>
      <c r="W49" s="35">
        <v>12000</v>
      </c>
    </row>
    <row r="50" spans="1:23">
      <c r="A50" s="35" t="s">
        <v>303</v>
      </c>
      <c r="B50" s="35" t="s">
        <v>313</v>
      </c>
      <c r="C50" s="35" t="s">
        <v>505</v>
      </c>
      <c r="D50" s="35" t="s">
        <v>333</v>
      </c>
      <c r="E50" s="35" t="s">
        <v>334</v>
      </c>
      <c r="F50" s="35">
        <v>12.6</v>
      </c>
      <c r="G50" s="35" t="s">
        <v>162</v>
      </c>
      <c r="H50" s="35" t="s">
        <v>163</v>
      </c>
      <c r="I50" s="35">
        <v>22.2</v>
      </c>
      <c r="J50" s="35">
        <v>3</v>
      </c>
      <c r="K50" s="35">
        <v>12</v>
      </c>
      <c r="L50" s="35">
        <v>0.25</v>
      </c>
      <c r="M50" s="35">
        <v>0.36080000000000001</v>
      </c>
      <c r="N50" s="35"/>
      <c r="O50" s="35">
        <v>3</v>
      </c>
      <c r="P50" s="35">
        <v>20</v>
      </c>
      <c r="Q50" s="35">
        <v>27.5</v>
      </c>
      <c r="R50" s="35"/>
      <c r="S50" s="35">
        <v>0.65800000000000003</v>
      </c>
      <c r="T50" s="35"/>
      <c r="U50" s="35" t="s">
        <v>146</v>
      </c>
      <c r="V50" s="35"/>
      <c r="W50" s="35" t="s">
        <v>487</v>
      </c>
    </row>
    <row r="51" spans="1:23">
      <c r="A51" s="35" t="s">
        <v>303</v>
      </c>
      <c r="B51" s="35" t="s">
        <v>317</v>
      </c>
      <c r="C51" s="35" t="s">
        <v>505</v>
      </c>
      <c r="D51" s="35" t="s">
        <v>336</v>
      </c>
      <c r="E51" s="35" t="s">
        <v>337</v>
      </c>
      <c r="F51" s="35">
        <v>12.6</v>
      </c>
      <c r="G51" s="35" t="s">
        <v>162</v>
      </c>
      <c r="H51" s="35" t="s">
        <v>163</v>
      </c>
      <c r="I51" s="35">
        <v>22.2</v>
      </c>
      <c r="J51" s="35">
        <v>3</v>
      </c>
      <c r="K51" s="35">
        <v>27</v>
      </c>
      <c r="L51" s="35">
        <v>0.25</v>
      </c>
      <c r="M51" s="35">
        <v>0.36480000000000001</v>
      </c>
      <c r="N51" s="35"/>
      <c r="O51" s="35">
        <v>3</v>
      </c>
      <c r="P51" s="35">
        <v>21</v>
      </c>
      <c r="Q51" s="35">
        <v>27.5</v>
      </c>
      <c r="R51" s="35"/>
      <c r="S51" s="35">
        <v>0.65600000000000003</v>
      </c>
      <c r="T51" s="35"/>
      <c r="U51" s="35" t="s">
        <v>146</v>
      </c>
      <c r="V51" s="35"/>
      <c r="W51" s="35" t="s">
        <v>500</v>
      </c>
    </row>
    <row r="52" spans="1:23">
      <c r="A52" s="35" t="s">
        <v>303</v>
      </c>
      <c r="B52" s="35" t="s">
        <v>321</v>
      </c>
      <c r="C52" s="35" t="s">
        <v>505</v>
      </c>
      <c r="D52" s="35" t="s">
        <v>349</v>
      </c>
      <c r="E52" s="35" t="s">
        <v>350</v>
      </c>
      <c r="F52" s="35"/>
      <c r="G52" s="35" t="s">
        <v>488</v>
      </c>
      <c r="H52" s="35" t="s">
        <v>145</v>
      </c>
      <c r="I52" s="35">
        <v>18</v>
      </c>
      <c r="J52" s="35">
        <v>1</v>
      </c>
      <c r="K52" s="35">
        <v>17</v>
      </c>
      <c r="L52" s="35">
        <v>0.37</v>
      </c>
      <c r="M52" s="35"/>
      <c r="N52" s="35"/>
      <c r="O52" s="35">
        <v>1</v>
      </c>
      <c r="P52" s="35">
        <v>18.074999999999999</v>
      </c>
      <c r="Q52" s="35"/>
      <c r="R52" s="35">
        <v>15.413</v>
      </c>
      <c r="S52" s="35">
        <v>0.89459999999999995</v>
      </c>
      <c r="T52" s="35"/>
      <c r="U52" s="35" t="s">
        <v>353</v>
      </c>
      <c r="V52" s="35"/>
      <c r="W52" s="35"/>
    </row>
    <row r="53" spans="1:23">
      <c r="A53" s="35" t="s">
        <v>303</v>
      </c>
      <c r="B53" s="35" t="s">
        <v>326</v>
      </c>
      <c r="C53" s="35" t="s">
        <v>505</v>
      </c>
      <c r="D53" s="35" t="s">
        <v>355</v>
      </c>
      <c r="E53" s="35" t="s">
        <v>356</v>
      </c>
      <c r="F53" s="35"/>
      <c r="G53" s="35" t="s">
        <v>488</v>
      </c>
      <c r="H53" s="35" t="s">
        <v>145</v>
      </c>
      <c r="I53" s="35">
        <v>18</v>
      </c>
      <c r="J53" s="35">
        <v>1</v>
      </c>
      <c r="K53" s="35">
        <v>18</v>
      </c>
      <c r="L53" s="35">
        <v>0.37</v>
      </c>
      <c r="M53" s="35"/>
      <c r="N53" s="35"/>
      <c r="O53" s="35">
        <v>1</v>
      </c>
      <c r="P53" s="35">
        <v>23.053999999999998</v>
      </c>
      <c r="Q53" s="35"/>
      <c r="R53" s="35">
        <v>13.541</v>
      </c>
      <c r="S53" s="35">
        <v>0.98329999999999995</v>
      </c>
      <c r="T53" s="35"/>
      <c r="U53" s="35" t="s">
        <v>353</v>
      </c>
      <c r="V53" s="35"/>
      <c r="W53" s="35"/>
    </row>
    <row r="54" spans="1:23">
      <c r="A54" s="35" t="s">
        <v>303</v>
      </c>
      <c r="B54" s="35" t="s">
        <v>329</v>
      </c>
      <c r="C54" s="35" t="s">
        <v>505</v>
      </c>
      <c r="D54" s="35" t="s">
        <v>358</v>
      </c>
      <c r="E54" s="35" t="s">
        <v>359</v>
      </c>
      <c r="F54" s="35"/>
      <c r="G54" s="35" t="s">
        <v>351</v>
      </c>
      <c r="H54" s="35" t="s">
        <v>197</v>
      </c>
      <c r="I54" s="35">
        <v>18</v>
      </c>
      <c r="J54" s="35">
        <v>1</v>
      </c>
      <c r="K54" s="35">
        <v>48</v>
      </c>
      <c r="L54" s="35" t="s">
        <v>352</v>
      </c>
      <c r="M54" s="35"/>
      <c r="N54" s="35"/>
      <c r="O54" s="35">
        <v>1</v>
      </c>
      <c r="P54" s="35">
        <v>20.545000000000002</v>
      </c>
      <c r="Q54" s="35"/>
      <c r="R54" s="35">
        <v>39.499000000000002</v>
      </c>
      <c r="S54" s="35">
        <v>3.4000000000000002E-2</v>
      </c>
      <c r="T54" s="35"/>
      <c r="U54" s="35" t="s">
        <v>353</v>
      </c>
      <c r="V54" s="35"/>
      <c r="W54" s="35"/>
    </row>
    <row r="55" spans="1:23">
      <c r="A55" s="35" t="s">
        <v>360</v>
      </c>
      <c r="B55" s="35" t="s">
        <v>332</v>
      </c>
      <c r="C55" s="35" t="s">
        <v>505</v>
      </c>
      <c r="D55" s="35" t="s">
        <v>362</v>
      </c>
      <c r="E55" s="35" t="s">
        <v>363</v>
      </c>
      <c r="F55" s="35">
        <v>19.62</v>
      </c>
      <c r="G55" s="35" t="s">
        <v>44</v>
      </c>
      <c r="H55" s="35" t="s">
        <v>45</v>
      </c>
      <c r="I55" s="35">
        <v>20.3</v>
      </c>
      <c r="J55" s="35">
        <v>6</v>
      </c>
      <c r="K55" s="35">
        <v>30</v>
      </c>
      <c r="L55" s="35"/>
      <c r="M55" s="35">
        <v>0.1777</v>
      </c>
      <c r="N55" s="35">
        <v>0</v>
      </c>
      <c r="O55" s="35">
        <v>6</v>
      </c>
      <c r="P55" s="35">
        <v>20</v>
      </c>
      <c r="Q55" s="35" t="s">
        <v>202</v>
      </c>
      <c r="R55" s="35">
        <v>22.5</v>
      </c>
      <c r="S55" s="35">
        <v>0.1633</v>
      </c>
      <c r="T55" s="35"/>
      <c r="U55" s="35" t="s">
        <v>299</v>
      </c>
      <c r="V55" s="35"/>
      <c r="W55" s="35">
        <v>15</v>
      </c>
    </row>
    <row r="56" spans="1:23">
      <c r="A56" s="35" t="s">
        <v>360</v>
      </c>
      <c r="B56" s="35" t="s">
        <v>335</v>
      </c>
      <c r="C56" s="35" t="s">
        <v>505</v>
      </c>
      <c r="D56" s="35" t="s">
        <v>365</v>
      </c>
      <c r="E56" s="35" t="s">
        <v>366</v>
      </c>
      <c r="F56" s="35">
        <v>19.010000000000002</v>
      </c>
      <c r="G56" s="35" t="s">
        <v>44</v>
      </c>
      <c r="H56" s="35" t="s">
        <v>45</v>
      </c>
      <c r="I56" s="35">
        <v>20.3</v>
      </c>
      <c r="J56" s="35">
        <v>6</v>
      </c>
      <c r="K56" s="35">
        <v>30</v>
      </c>
      <c r="L56" s="35"/>
      <c r="M56" s="35">
        <v>0.19869999999999999</v>
      </c>
      <c r="N56" s="35">
        <v>0</v>
      </c>
      <c r="O56" s="35">
        <v>6</v>
      </c>
      <c r="P56" s="35">
        <v>20</v>
      </c>
      <c r="Q56" s="35" t="s">
        <v>202</v>
      </c>
      <c r="R56" s="35">
        <v>22.5</v>
      </c>
      <c r="S56" s="35">
        <v>0.30020000000000002</v>
      </c>
      <c r="T56" s="35"/>
      <c r="U56" s="35" t="s">
        <v>299</v>
      </c>
      <c r="V56" s="35"/>
      <c r="W56" s="35">
        <v>15</v>
      </c>
    </row>
    <row r="57" spans="1:23">
      <c r="A57" s="35" t="s">
        <v>360</v>
      </c>
      <c r="B57" s="35" t="s">
        <v>338</v>
      </c>
      <c r="C57" s="35" t="s">
        <v>505</v>
      </c>
      <c r="D57" s="35" t="s">
        <v>368</v>
      </c>
      <c r="E57" s="35" t="s">
        <v>369</v>
      </c>
      <c r="F57" s="35">
        <v>15.05</v>
      </c>
      <c r="G57" s="35" t="s">
        <v>182</v>
      </c>
      <c r="H57" s="35" t="s">
        <v>183</v>
      </c>
      <c r="I57" s="35">
        <v>23.4</v>
      </c>
      <c r="J57" s="35">
        <v>3</v>
      </c>
      <c r="K57" s="35">
        <v>12</v>
      </c>
      <c r="L57" s="35">
        <v>0.1336</v>
      </c>
      <c r="M57" s="35">
        <v>0.26040000000000002</v>
      </c>
      <c r="N57" s="35"/>
      <c r="O57" s="35">
        <v>3</v>
      </c>
      <c r="P57" s="35">
        <v>17.899999999999999</v>
      </c>
      <c r="Q57" s="35">
        <v>22.5</v>
      </c>
      <c r="R57" s="35">
        <v>12</v>
      </c>
      <c r="S57" s="35">
        <v>0.5907</v>
      </c>
      <c r="T57" s="35"/>
      <c r="U57" s="35" t="s">
        <v>370</v>
      </c>
      <c r="V57" s="35"/>
      <c r="W57" s="35">
        <v>12</v>
      </c>
    </row>
    <row r="58" spans="1:23">
      <c r="A58" s="35" t="s">
        <v>371</v>
      </c>
      <c r="B58" s="35" t="s">
        <v>342</v>
      </c>
      <c r="C58" s="35" t="s">
        <v>505</v>
      </c>
      <c r="D58" s="35" t="s">
        <v>373</v>
      </c>
      <c r="E58" s="35" t="s">
        <v>374</v>
      </c>
      <c r="F58" s="35">
        <v>3.16</v>
      </c>
      <c r="G58" s="35" t="s">
        <v>162</v>
      </c>
      <c r="H58" s="35" t="s">
        <v>163</v>
      </c>
      <c r="I58" s="35">
        <v>24.2</v>
      </c>
      <c r="J58" s="35">
        <v>3</v>
      </c>
      <c r="K58" s="35">
        <v>19</v>
      </c>
      <c r="L58" s="35">
        <v>0.27189999999999998</v>
      </c>
      <c r="M58" s="35">
        <v>0.37590000000000001</v>
      </c>
      <c r="N58" s="35">
        <v>0</v>
      </c>
      <c r="O58" s="35">
        <v>3</v>
      </c>
      <c r="P58" s="35">
        <v>17</v>
      </c>
      <c r="Q58" s="35">
        <v>22.5</v>
      </c>
      <c r="R58" s="35">
        <v>14.25</v>
      </c>
      <c r="S58" s="35">
        <v>0.62039999999999995</v>
      </c>
      <c r="T58" s="35"/>
      <c r="U58" s="35" t="s">
        <v>299</v>
      </c>
      <c r="V58" s="35"/>
      <c r="W58" s="35">
        <v>12</v>
      </c>
    </row>
    <row r="59" spans="1:23">
      <c r="A59" s="35" t="s">
        <v>371</v>
      </c>
      <c r="B59" s="35" t="s">
        <v>345</v>
      </c>
      <c r="C59" s="35" t="s">
        <v>505</v>
      </c>
      <c r="D59" s="35" t="s">
        <v>376</v>
      </c>
      <c r="E59" s="35" t="s">
        <v>377</v>
      </c>
      <c r="F59" s="35">
        <v>15.36</v>
      </c>
      <c r="G59" s="35" t="s">
        <v>162</v>
      </c>
      <c r="H59" s="35" t="s">
        <v>163</v>
      </c>
      <c r="I59" s="35">
        <v>23</v>
      </c>
      <c r="J59" s="35">
        <v>1</v>
      </c>
      <c r="K59" s="35">
        <v>21</v>
      </c>
      <c r="L59" s="35">
        <v>0.2102</v>
      </c>
      <c r="M59" s="35">
        <v>0.35220000000000001</v>
      </c>
      <c r="N59" s="35"/>
      <c r="O59" s="35">
        <v>1</v>
      </c>
      <c r="P59" s="35">
        <v>17</v>
      </c>
      <c r="Q59" s="35">
        <v>22.5</v>
      </c>
      <c r="R59" s="35">
        <v>15.75</v>
      </c>
      <c r="S59" s="35">
        <v>0.61760000000000004</v>
      </c>
      <c r="T59" s="35"/>
      <c r="U59" s="35" t="s">
        <v>299</v>
      </c>
      <c r="V59" s="35"/>
      <c r="W59" s="35">
        <v>12</v>
      </c>
    </row>
    <row r="60" spans="1:23">
      <c r="A60" s="35" t="s">
        <v>371</v>
      </c>
      <c r="B60" s="35" t="s">
        <v>348</v>
      </c>
      <c r="C60" s="35" t="s">
        <v>505</v>
      </c>
      <c r="D60" s="35" t="s">
        <v>379</v>
      </c>
      <c r="E60" s="35" t="s">
        <v>380</v>
      </c>
      <c r="F60" s="35">
        <v>11.09</v>
      </c>
      <c r="G60" s="35" t="s">
        <v>162</v>
      </c>
      <c r="H60" s="35" t="s">
        <v>163</v>
      </c>
      <c r="I60" s="35">
        <v>24.2</v>
      </c>
      <c r="J60" s="35">
        <v>21</v>
      </c>
      <c r="K60" s="35">
        <v>18</v>
      </c>
      <c r="L60" s="35">
        <v>0.23430000000000001</v>
      </c>
      <c r="M60" s="35">
        <v>0.38159999999999999</v>
      </c>
      <c r="N60" s="35">
        <v>0</v>
      </c>
      <c r="O60" s="35">
        <v>21</v>
      </c>
      <c r="P60" s="35">
        <v>17</v>
      </c>
      <c r="Q60" s="35">
        <v>22.5</v>
      </c>
      <c r="R60" s="35">
        <v>13.5</v>
      </c>
      <c r="S60" s="35">
        <v>0.67410000000000003</v>
      </c>
      <c r="T60" s="35"/>
      <c r="U60" s="35" t="s">
        <v>299</v>
      </c>
      <c r="V60" s="35"/>
      <c r="W60" s="35">
        <v>12</v>
      </c>
    </row>
    <row r="61" spans="1:23">
      <c r="A61" s="35" t="s">
        <v>371</v>
      </c>
      <c r="B61" s="35" t="s">
        <v>354</v>
      </c>
      <c r="C61" s="35" t="s">
        <v>505</v>
      </c>
      <c r="D61" s="35" t="s">
        <v>382</v>
      </c>
      <c r="E61" s="35" t="s">
        <v>383</v>
      </c>
      <c r="F61" s="35">
        <v>15.36</v>
      </c>
      <c r="G61" s="35" t="s">
        <v>44</v>
      </c>
      <c r="H61" s="35" t="s">
        <v>45</v>
      </c>
      <c r="I61" s="35">
        <v>24.2</v>
      </c>
      <c r="J61" s="35">
        <v>1</v>
      </c>
      <c r="K61" s="35">
        <v>18</v>
      </c>
      <c r="L61" s="35">
        <v>0</v>
      </c>
      <c r="M61" s="35">
        <v>0.24790000000000001</v>
      </c>
      <c r="N61" s="35">
        <v>0.2</v>
      </c>
      <c r="O61" s="35">
        <v>1</v>
      </c>
      <c r="P61" s="35">
        <v>19</v>
      </c>
      <c r="Q61" s="35">
        <v>32</v>
      </c>
      <c r="R61" s="35">
        <v>13.5</v>
      </c>
      <c r="S61" s="35">
        <v>0.2858</v>
      </c>
      <c r="T61" s="35"/>
      <c r="U61" s="35" t="s">
        <v>370</v>
      </c>
      <c r="V61" s="35"/>
      <c r="W61" s="35">
        <v>15</v>
      </c>
    </row>
    <row r="62" spans="1:23">
      <c r="A62" s="35" t="s">
        <v>384</v>
      </c>
      <c r="B62" s="35" t="s">
        <v>357</v>
      </c>
      <c r="C62" s="35" t="s">
        <v>505</v>
      </c>
      <c r="D62" s="35" t="s">
        <v>386</v>
      </c>
      <c r="E62" s="35" t="s">
        <v>387</v>
      </c>
      <c r="F62" s="35">
        <v>19.62</v>
      </c>
      <c r="G62" s="35" t="s">
        <v>44</v>
      </c>
      <c r="H62" s="35" t="s">
        <v>45</v>
      </c>
      <c r="I62" s="35">
        <v>30.8</v>
      </c>
      <c r="J62" s="35">
        <v>3.5</v>
      </c>
      <c r="K62" s="35">
        <v>19</v>
      </c>
      <c r="L62" s="35"/>
      <c r="M62" s="35">
        <v>0.157</v>
      </c>
      <c r="N62" s="35">
        <v>0</v>
      </c>
      <c r="O62" s="35">
        <v>3.5</v>
      </c>
      <c r="P62" s="35">
        <v>21</v>
      </c>
      <c r="Q62" s="35" t="s">
        <v>202</v>
      </c>
      <c r="R62" s="35">
        <v>14</v>
      </c>
      <c r="S62" s="35">
        <v>0.222</v>
      </c>
      <c r="T62" s="35"/>
      <c r="U62" s="35" t="s">
        <v>299</v>
      </c>
      <c r="V62" s="35"/>
      <c r="W62" s="35">
        <v>15</v>
      </c>
    </row>
    <row r="63" spans="1:23">
      <c r="A63" s="35" t="s">
        <v>384</v>
      </c>
      <c r="B63" s="35" t="s">
        <v>361</v>
      </c>
      <c r="C63" s="35" t="s">
        <v>505</v>
      </c>
      <c r="D63" s="35" t="s">
        <v>389</v>
      </c>
      <c r="E63" s="35" t="s">
        <v>390</v>
      </c>
      <c r="F63" s="35">
        <v>18.399999999999999</v>
      </c>
      <c r="G63" s="35" t="s">
        <v>44</v>
      </c>
      <c r="H63" s="35" t="s">
        <v>45</v>
      </c>
      <c r="I63" s="35">
        <v>30.8</v>
      </c>
      <c r="J63" s="35">
        <v>4.5</v>
      </c>
      <c r="K63" s="35">
        <v>20</v>
      </c>
      <c r="L63" s="35"/>
      <c r="M63" s="35">
        <v>0.20480000000000001</v>
      </c>
      <c r="N63" s="35">
        <v>0</v>
      </c>
      <c r="O63" s="35">
        <v>4.5</v>
      </c>
      <c r="P63" s="35">
        <v>20</v>
      </c>
      <c r="Q63" s="35" t="s">
        <v>202</v>
      </c>
      <c r="R63" s="35">
        <v>15</v>
      </c>
      <c r="S63" s="35">
        <v>0.253</v>
      </c>
      <c r="T63" s="35"/>
      <c r="U63" s="35" t="s">
        <v>299</v>
      </c>
      <c r="V63" s="35"/>
      <c r="W63" s="35">
        <v>15</v>
      </c>
    </row>
    <row r="64" spans="1:23">
      <c r="A64" s="35" t="s">
        <v>384</v>
      </c>
      <c r="B64" s="35" t="s">
        <v>364</v>
      </c>
      <c r="C64" s="35" t="s">
        <v>505</v>
      </c>
      <c r="D64" s="35" t="s">
        <v>392</v>
      </c>
      <c r="E64" s="35" t="s">
        <v>393</v>
      </c>
      <c r="F64" s="35">
        <v>22.37</v>
      </c>
      <c r="G64" s="35" t="s">
        <v>182</v>
      </c>
      <c r="H64" s="35" t="s">
        <v>183</v>
      </c>
      <c r="I64" s="35">
        <v>30</v>
      </c>
      <c r="J64" s="35" t="s">
        <v>185</v>
      </c>
      <c r="K64" s="35">
        <v>66</v>
      </c>
      <c r="L64" s="35">
        <v>0.14199999999999999</v>
      </c>
      <c r="M64" s="35">
        <v>0.26800000000000002</v>
      </c>
      <c r="N64" s="35">
        <v>0</v>
      </c>
      <c r="O64" s="35" t="s">
        <v>185</v>
      </c>
      <c r="P64" s="35">
        <v>18</v>
      </c>
      <c r="Q64" s="35">
        <v>27.5</v>
      </c>
      <c r="R64" s="35">
        <v>50</v>
      </c>
      <c r="S64" s="35">
        <v>0.53</v>
      </c>
      <c r="T64" s="35"/>
      <c r="U64" s="35" t="s">
        <v>370</v>
      </c>
      <c r="V64" s="35"/>
      <c r="W64" s="35">
        <v>20</v>
      </c>
    </row>
    <row r="65" spans="1:23">
      <c r="A65" s="35" t="s">
        <v>384</v>
      </c>
      <c r="B65" s="35" t="s">
        <v>367</v>
      </c>
      <c r="C65" s="35" t="s">
        <v>505</v>
      </c>
      <c r="D65" s="35" t="s">
        <v>395</v>
      </c>
      <c r="E65" s="35" t="s">
        <v>396</v>
      </c>
      <c r="F65" s="35">
        <v>22.67</v>
      </c>
      <c r="G65" s="35" t="s">
        <v>182</v>
      </c>
      <c r="H65" s="35" t="s">
        <v>183</v>
      </c>
      <c r="I65" s="35">
        <v>30</v>
      </c>
      <c r="J65" s="35" t="s">
        <v>185</v>
      </c>
      <c r="K65" s="35">
        <v>63</v>
      </c>
      <c r="L65" s="35">
        <v>0.155</v>
      </c>
      <c r="M65" s="35">
        <v>0.28220000000000001</v>
      </c>
      <c r="N65" s="35">
        <v>0</v>
      </c>
      <c r="O65" s="35" t="s">
        <v>185</v>
      </c>
      <c r="P65" s="35">
        <v>18</v>
      </c>
      <c r="Q65" s="35">
        <v>27.5</v>
      </c>
      <c r="R65" s="35">
        <v>47</v>
      </c>
      <c r="S65" s="35">
        <v>0.59499999999999997</v>
      </c>
      <c r="T65" s="35"/>
      <c r="U65" s="35" t="s">
        <v>370</v>
      </c>
      <c r="V65" s="35"/>
      <c r="W65" s="35">
        <v>20</v>
      </c>
    </row>
    <row r="66" spans="1:23">
      <c r="A66" s="35" t="s">
        <v>384</v>
      </c>
      <c r="B66" s="35" t="s">
        <v>372</v>
      </c>
      <c r="C66" s="35" t="s">
        <v>505</v>
      </c>
      <c r="D66" s="35" t="s">
        <v>398</v>
      </c>
      <c r="E66" s="35" t="s">
        <v>399</v>
      </c>
      <c r="F66" s="35">
        <v>15.36</v>
      </c>
      <c r="G66" s="35" t="s">
        <v>44</v>
      </c>
      <c r="H66" s="35" t="s">
        <v>45</v>
      </c>
      <c r="I66" s="35">
        <v>31.3</v>
      </c>
      <c r="J66" s="35">
        <v>5</v>
      </c>
      <c r="K66" s="35">
        <v>22</v>
      </c>
      <c r="L66" s="35"/>
      <c r="M66" s="35">
        <v>0.15820000000000001</v>
      </c>
      <c r="N66" s="35">
        <v>0</v>
      </c>
      <c r="O66" s="35">
        <v>5</v>
      </c>
      <c r="P66" s="35">
        <v>21</v>
      </c>
      <c r="Q66" s="35" t="s">
        <v>202</v>
      </c>
      <c r="R66" s="35">
        <v>16.5</v>
      </c>
      <c r="S66" s="35">
        <v>0.34310000000000002</v>
      </c>
      <c r="T66" s="35"/>
      <c r="U66" s="35" t="s">
        <v>400</v>
      </c>
      <c r="V66" s="35"/>
      <c r="W66" s="35">
        <v>15</v>
      </c>
    </row>
    <row r="67" spans="1:23">
      <c r="A67" s="35" t="s">
        <v>384</v>
      </c>
      <c r="B67" s="35" t="s">
        <v>375</v>
      </c>
      <c r="C67" s="35" t="s">
        <v>505</v>
      </c>
      <c r="D67" s="35" t="s">
        <v>402</v>
      </c>
      <c r="E67" s="35" t="s">
        <v>403</v>
      </c>
      <c r="F67" s="35">
        <v>15.05</v>
      </c>
      <c r="G67" s="35" t="s">
        <v>44</v>
      </c>
      <c r="H67" s="35" t="s">
        <v>45</v>
      </c>
      <c r="I67" s="35">
        <v>31.3</v>
      </c>
      <c r="J67" s="35">
        <v>3</v>
      </c>
      <c r="K67" s="35">
        <v>28</v>
      </c>
      <c r="L67" s="35"/>
      <c r="M67" s="35">
        <v>0.19589999999999999</v>
      </c>
      <c r="N67" s="35">
        <v>0</v>
      </c>
      <c r="O67" s="35">
        <v>3</v>
      </c>
      <c r="P67" s="35">
        <v>20</v>
      </c>
      <c r="Q67" s="35" t="s">
        <v>202</v>
      </c>
      <c r="R67" s="35">
        <v>21</v>
      </c>
      <c r="S67" s="35">
        <v>0.1794</v>
      </c>
      <c r="T67" s="35"/>
      <c r="U67" s="35" t="s">
        <v>400</v>
      </c>
      <c r="V67" s="35"/>
      <c r="W67" s="35">
        <v>15</v>
      </c>
    </row>
    <row r="68" spans="1:23">
      <c r="A68" s="35" t="s">
        <v>384</v>
      </c>
      <c r="B68" s="35" t="s">
        <v>378</v>
      </c>
      <c r="C68" s="35" t="s">
        <v>505</v>
      </c>
      <c r="D68" s="35" t="s">
        <v>405</v>
      </c>
      <c r="E68" s="35" t="s">
        <v>406</v>
      </c>
      <c r="F68" s="35">
        <v>16.27</v>
      </c>
      <c r="G68" s="35" t="s">
        <v>44</v>
      </c>
      <c r="H68" s="35" t="s">
        <v>45</v>
      </c>
      <c r="I68" s="35">
        <v>31.3</v>
      </c>
      <c r="J68" s="35">
        <v>3</v>
      </c>
      <c r="K68" s="35">
        <v>14</v>
      </c>
      <c r="L68" s="35"/>
      <c r="M68" s="35">
        <v>0.24199999999999999</v>
      </c>
      <c r="N68" s="35">
        <v>0</v>
      </c>
      <c r="O68" s="35">
        <v>3</v>
      </c>
      <c r="P68" s="35">
        <v>18</v>
      </c>
      <c r="Q68" s="35" t="s">
        <v>509</v>
      </c>
      <c r="R68" s="35">
        <v>10.5</v>
      </c>
      <c r="S68" s="35">
        <v>0.27479999999999999</v>
      </c>
      <c r="T68" s="35"/>
      <c r="U68" s="35" t="s">
        <v>400</v>
      </c>
      <c r="V68" s="35"/>
      <c r="W68" s="35">
        <v>10</v>
      </c>
    </row>
    <row r="69" spans="1:23">
      <c r="A69" s="35" t="s">
        <v>384</v>
      </c>
      <c r="B69" s="35" t="s">
        <v>381</v>
      </c>
      <c r="C69" s="35" t="s">
        <v>505</v>
      </c>
      <c r="D69" s="35" t="s">
        <v>408</v>
      </c>
      <c r="E69" s="35" t="s">
        <v>409</v>
      </c>
      <c r="F69" s="35">
        <v>20.84</v>
      </c>
      <c r="G69" s="35" t="s">
        <v>162</v>
      </c>
      <c r="H69" s="35" t="s">
        <v>163</v>
      </c>
      <c r="I69" s="35">
        <v>30</v>
      </c>
      <c r="J69" s="35">
        <v>0.4</v>
      </c>
      <c r="K69" s="35">
        <v>11</v>
      </c>
      <c r="L69" s="35">
        <v>0.21379999999999999</v>
      </c>
      <c r="M69" s="35">
        <v>0.3382</v>
      </c>
      <c r="N69" s="35"/>
      <c r="O69" s="35">
        <v>0.4</v>
      </c>
      <c r="P69" s="35">
        <v>17</v>
      </c>
      <c r="Q69" s="35">
        <v>20</v>
      </c>
      <c r="R69" s="35">
        <v>8.25</v>
      </c>
      <c r="S69" s="35">
        <v>0.61399999999999999</v>
      </c>
      <c r="T69" s="35"/>
      <c r="U69" s="35" t="s">
        <v>370</v>
      </c>
      <c r="V69" s="35"/>
      <c r="W69" s="35">
        <v>10</v>
      </c>
    </row>
    <row r="70" spans="1:23">
      <c r="A70" s="35" t="s">
        <v>384</v>
      </c>
      <c r="B70" s="35" t="s">
        <v>385</v>
      </c>
      <c r="C70" s="35" t="s">
        <v>505</v>
      </c>
      <c r="D70" s="35" t="s">
        <v>411</v>
      </c>
      <c r="E70" s="35" t="s">
        <v>412</v>
      </c>
      <c r="F70" s="35">
        <v>19.32</v>
      </c>
      <c r="G70" s="35" t="s">
        <v>44</v>
      </c>
      <c r="H70" s="35" t="s">
        <v>45</v>
      </c>
      <c r="I70" s="35">
        <v>29.9</v>
      </c>
      <c r="J70" s="35">
        <v>1.1000000000000001</v>
      </c>
      <c r="K70" s="35">
        <v>11</v>
      </c>
      <c r="L70" s="35"/>
      <c r="M70" s="35">
        <v>0.1893</v>
      </c>
      <c r="N70" s="35">
        <v>0.22</v>
      </c>
      <c r="O70" s="35">
        <v>1.1000000000000001</v>
      </c>
      <c r="P70" s="35">
        <v>20</v>
      </c>
      <c r="Q70" s="35">
        <v>30</v>
      </c>
      <c r="R70" s="35">
        <v>8.25</v>
      </c>
      <c r="S70" s="35">
        <v>0.34920000000000001</v>
      </c>
      <c r="T70" s="35"/>
      <c r="U70" s="35" t="s">
        <v>370</v>
      </c>
      <c r="V70" s="35"/>
      <c r="W70" s="35">
        <v>10</v>
      </c>
    </row>
    <row r="71" spans="1:23">
      <c r="A71" s="35" t="s">
        <v>384</v>
      </c>
      <c r="B71" s="35" t="s">
        <v>388</v>
      </c>
      <c r="C71" s="35" t="s">
        <v>505</v>
      </c>
      <c r="D71" s="35" t="s">
        <v>414</v>
      </c>
      <c r="E71" s="35" t="s">
        <v>415</v>
      </c>
      <c r="F71" s="35">
        <v>18.100000000000001</v>
      </c>
      <c r="G71" s="35" t="s">
        <v>44</v>
      </c>
      <c r="H71" s="35" t="s">
        <v>45</v>
      </c>
      <c r="I71" s="35">
        <v>29.9</v>
      </c>
      <c r="J71" s="35">
        <v>2.5</v>
      </c>
      <c r="K71" s="35">
        <v>37</v>
      </c>
      <c r="L71" s="35"/>
      <c r="M71" s="35">
        <v>0.16200000000000001</v>
      </c>
      <c r="N71" s="35">
        <v>0.22</v>
      </c>
      <c r="O71" s="35">
        <v>2.5</v>
      </c>
      <c r="P71" s="35">
        <v>21.2</v>
      </c>
      <c r="Q71" s="35">
        <v>37</v>
      </c>
      <c r="R71" s="35">
        <v>27.75</v>
      </c>
      <c r="S71" s="35">
        <v>0.27429999999999999</v>
      </c>
      <c r="T71" s="35"/>
      <c r="U71" s="35" t="s">
        <v>370</v>
      </c>
      <c r="V71" s="35"/>
      <c r="W71" s="35">
        <v>20</v>
      </c>
    </row>
    <row r="72" spans="1:23">
      <c r="A72" s="35" t="s">
        <v>445</v>
      </c>
      <c r="B72" s="35" t="s">
        <v>391</v>
      </c>
      <c r="C72" s="35" t="s">
        <v>505</v>
      </c>
      <c r="D72" s="35" t="s">
        <v>447</v>
      </c>
      <c r="E72" s="35" t="s">
        <v>448</v>
      </c>
      <c r="F72" s="35">
        <v>17.18</v>
      </c>
      <c r="G72" s="35" t="s">
        <v>44</v>
      </c>
      <c r="H72" s="35" t="s">
        <v>45</v>
      </c>
      <c r="I72" s="35">
        <v>19.399999999999999</v>
      </c>
      <c r="J72" s="35">
        <v>6</v>
      </c>
      <c r="K72" s="35">
        <v>57</v>
      </c>
      <c r="L72" s="35"/>
      <c r="M72" s="35">
        <v>0.15820000000000001</v>
      </c>
      <c r="N72" s="35">
        <v>0</v>
      </c>
      <c r="O72" s="35">
        <v>6</v>
      </c>
      <c r="P72" s="35">
        <v>21</v>
      </c>
      <c r="Q72" s="35" t="s">
        <v>229</v>
      </c>
      <c r="R72" s="35">
        <v>42.75</v>
      </c>
      <c r="S72" s="35">
        <v>0.34310000000000002</v>
      </c>
      <c r="T72" s="35"/>
      <c r="U72" s="35" t="s">
        <v>299</v>
      </c>
      <c r="V72" s="35"/>
      <c r="W72" s="35">
        <v>20</v>
      </c>
    </row>
    <row r="73" spans="1:23">
      <c r="A73" s="35" t="s">
        <v>445</v>
      </c>
      <c r="B73" s="35" t="s">
        <v>394</v>
      </c>
      <c r="C73" s="35" t="s">
        <v>505</v>
      </c>
      <c r="D73" s="35" t="s">
        <v>451</v>
      </c>
      <c r="E73" s="35" t="s">
        <v>452</v>
      </c>
      <c r="F73" s="35">
        <v>16.88</v>
      </c>
      <c r="G73" s="35" t="s">
        <v>44</v>
      </c>
      <c r="H73" s="35" t="s">
        <v>45</v>
      </c>
      <c r="I73" s="35">
        <v>19.399999999999999</v>
      </c>
      <c r="J73" s="35">
        <v>6</v>
      </c>
      <c r="K73" s="35">
        <v>56</v>
      </c>
      <c r="L73" s="35"/>
      <c r="M73" s="35">
        <v>0.1343</v>
      </c>
      <c r="N73" s="35">
        <v>0</v>
      </c>
      <c r="O73" s="35">
        <v>6</v>
      </c>
      <c r="P73" s="35">
        <v>22</v>
      </c>
      <c r="Q73" s="35" t="s">
        <v>229</v>
      </c>
      <c r="R73" s="35">
        <v>42</v>
      </c>
      <c r="S73" s="35">
        <v>0.34810000000000002</v>
      </c>
      <c r="T73" s="35"/>
      <c r="U73" s="35" t="s">
        <v>299</v>
      </c>
      <c r="V73" s="35"/>
      <c r="W73" s="35">
        <v>20</v>
      </c>
    </row>
    <row r="74" spans="1:23">
      <c r="A74" s="35" t="s">
        <v>445</v>
      </c>
      <c r="B74" s="35" t="s">
        <v>397</v>
      </c>
      <c r="C74" s="35" t="s">
        <v>505</v>
      </c>
      <c r="D74" s="35" t="s">
        <v>454</v>
      </c>
      <c r="E74" s="35" t="s">
        <v>455</v>
      </c>
      <c r="F74" s="35">
        <v>16.88</v>
      </c>
      <c r="G74" s="35" t="s">
        <v>182</v>
      </c>
      <c r="H74" s="35" t="s">
        <v>183</v>
      </c>
      <c r="I74" s="35">
        <v>19.600000000000001</v>
      </c>
      <c r="J74" s="35">
        <v>3</v>
      </c>
      <c r="K74" s="35">
        <v>33</v>
      </c>
      <c r="L74" s="35">
        <v>0.18529999999999999</v>
      </c>
      <c r="M74" s="35">
        <v>0.26650000000000001</v>
      </c>
      <c r="N74" s="35">
        <v>0</v>
      </c>
      <c r="O74" s="35">
        <v>3</v>
      </c>
      <c r="P74" s="35">
        <v>18</v>
      </c>
      <c r="Q74" s="35">
        <v>25</v>
      </c>
      <c r="R74" s="35">
        <v>24.75</v>
      </c>
      <c r="S74" s="35">
        <v>0.55289999999999995</v>
      </c>
      <c r="T74" s="35"/>
      <c r="U74" s="35" t="s">
        <v>299</v>
      </c>
      <c r="V74" s="35"/>
      <c r="W74" s="35">
        <v>15</v>
      </c>
    </row>
    <row r="75" spans="1:23">
      <c r="A75" s="35" t="s">
        <v>445</v>
      </c>
      <c r="B75" s="35" t="s">
        <v>401</v>
      </c>
      <c r="C75" s="35" t="s">
        <v>505</v>
      </c>
      <c r="D75" s="35" t="s">
        <v>457</v>
      </c>
      <c r="E75" s="35" t="s">
        <v>458</v>
      </c>
      <c r="F75" s="35">
        <v>16.88</v>
      </c>
      <c r="G75" s="35" t="s">
        <v>182</v>
      </c>
      <c r="H75" s="35" t="s">
        <v>183</v>
      </c>
      <c r="I75" s="35">
        <v>19.600000000000001</v>
      </c>
      <c r="J75" s="35">
        <v>3</v>
      </c>
      <c r="K75" s="35">
        <v>34</v>
      </c>
      <c r="L75" s="35">
        <v>0.17499999999999999</v>
      </c>
      <c r="M75" s="35">
        <v>0.23810000000000001</v>
      </c>
      <c r="N75" s="35">
        <v>0</v>
      </c>
      <c r="O75" s="35">
        <v>3</v>
      </c>
      <c r="P75" s="35">
        <v>18</v>
      </c>
      <c r="Q75" s="35">
        <v>25</v>
      </c>
      <c r="R75" s="35">
        <v>25.5</v>
      </c>
      <c r="S75" s="35">
        <v>0.54620000000000002</v>
      </c>
      <c r="T75" s="35"/>
      <c r="U75" s="35" t="s">
        <v>299</v>
      </c>
      <c r="V75" s="35"/>
      <c r="W75" s="35">
        <v>15</v>
      </c>
    </row>
    <row r="76" spans="1:23">
      <c r="A76" s="35" t="s">
        <v>445</v>
      </c>
      <c r="B76" s="35" t="s">
        <v>404</v>
      </c>
      <c r="C76" s="35" t="s">
        <v>505</v>
      </c>
      <c r="D76" s="35" t="s">
        <v>460</v>
      </c>
      <c r="E76" s="35" t="s">
        <v>461</v>
      </c>
      <c r="F76" s="35">
        <v>15.96</v>
      </c>
      <c r="G76" s="35" t="s">
        <v>182</v>
      </c>
      <c r="H76" s="35" t="s">
        <v>183</v>
      </c>
      <c r="I76" s="35">
        <v>22.2</v>
      </c>
      <c r="J76" s="35">
        <v>1.1000000000000001</v>
      </c>
      <c r="K76" s="35">
        <v>11</v>
      </c>
      <c r="L76" s="35">
        <v>0.19570000000000001</v>
      </c>
      <c r="M76" s="35">
        <v>0.28770000000000001</v>
      </c>
      <c r="N76" s="35"/>
      <c r="O76" s="35">
        <v>1.1000000000000001</v>
      </c>
      <c r="P76" s="35">
        <v>17.600000000000001</v>
      </c>
      <c r="Q76" s="35">
        <v>25</v>
      </c>
      <c r="R76" s="35">
        <v>11</v>
      </c>
      <c r="S76" s="35">
        <v>0.56459999999999999</v>
      </c>
      <c r="T76" s="35"/>
      <c r="U76" s="35" t="s">
        <v>370</v>
      </c>
      <c r="V76" s="35"/>
      <c r="W76" s="35">
        <v>15</v>
      </c>
    </row>
    <row r="77" spans="1:23">
      <c r="A77" s="35" t="s">
        <v>445</v>
      </c>
      <c r="B77" s="35" t="s">
        <v>407</v>
      </c>
      <c r="C77" s="35" t="s">
        <v>505</v>
      </c>
      <c r="D77" s="35" t="s">
        <v>463</v>
      </c>
      <c r="E77" s="35" t="s">
        <v>464</v>
      </c>
      <c r="F77" s="35">
        <v>13.22</v>
      </c>
      <c r="G77" s="35" t="s">
        <v>182</v>
      </c>
      <c r="H77" s="35" t="s">
        <v>183</v>
      </c>
      <c r="I77" s="35">
        <v>22.6</v>
      </c>
      <c r="J77" s="35">
        <v>3</v>
      </c>
      <c r="K77" s="35">
        <v>17</v>
      </c>
      <c r="L77" s="35">
        <v>0.13500000000000001</v>
      </c>
      <c r="M77" s="35">
        <v>0.2853</v>
      </c>
      <c r="N77" s="35"/>
      <c r="O77" s="35">
        <v>3</v>
      </c>
      <c r="P77" s="35">
        <v>17.600000000000001</v>
      </c>
      <c r="Q77" s="35">
        <v>25</v>
      </c>
      <c r="R77" s="35">
        <v>13</v>
      </c>
      <c r="S77" s="35">
        <v>0.52500000000000002</v>
      </c>
      <c r="T77" s="35"/>
      <c r="U77" s="35" t="s">
        <v>370</v>
      </c>
      <c r="V77" s="35"/>
      <c r="W77" s="35">
        <v>15</v>
      </c>
    </row>
    <row r="78" spans="1:23">
      <c r="A78" s="35" t="s">
        <v>445</v>
      </c>
      <c r="B78" s="35" t="s">
        <v>410</v>
      </c>
      <c r="C78" s="35" t="s">
        <v>505</v>
      </c>
      <c r="D78" s="35" t="s">
        <v>466</v>
      </c>
      <c r="E78" s="35" t="s">
        <v>467</v>
      </c>
      <c r="F78" s="35">
        <v>14.44</v>
      </c>
      <c r="G78" s="35" t="s">
        <v>162</v>
      </c>
      <c r="H78" s="35" t="s">
        <v>163</v>
      </c>
      <c r="I78" s="35">
        <v>20</v>
      </c>
      <c r="J78" s="35">
        <v>1.5</v>
      </c>
      <c r="K78" s="35">
        <v>15</v>
      </c>
      <c r="L78" s="35">
        <v>0.25</v>
      </c>
      <c r="M78" s="35">
        <v>0.33800000000000002</v>
      </c>
      <c r="N78" s="35">
        <v>0</v>
      </c>
      <c r="O78" s="35">
        <v>1.5</v>
      </c>
      <c r="P78" s="35">
        <v>17</v>
      </c>
      <c r="Q78" s="35">
        <v>22.5</v>
      </c>
      <c r="R78" s="35">
        <v>11</v>
      </c>
      <c r="S78" s="35">
        <v>0.65100000000000002</v>
      </c>
      <c r="T78" s="35"/>
      <c r="U78" s="35" t="s">
        <v>299</v>
      </c>
      <c r="V78" s="35"/>
      <c r="W78" s="35">
        <v>12</v>
      </c>
    </row>
    <row r="79" spans="1:23">
      <c r="A79" s="35" t="s">
        <v>445</v>
      </c>
      <c r="B79" s="35" t="s">
        <v>413</v>
      </c>
      <c r="C79" s="35" t="s">
        <v>505</v>
      </c>
      <c r="D79" s="35" t="s">
        <v>469</v>
      </c>
      <c r="E79" s="35" t="s">
        <v>470</v>
      </c>
      <c r="F79" s="35">
        <v>14.44</v>
      </c>
      <c r="G79" s="35" t="s">
        <v>162</v>
      </c>
      <c r="H79" s="35" t="s">
        <v>163</v>
      </c>
      <c r="I79" s="35">
        <v>20</v>
      </c>
      <c r="J79" s="35">
        <v>1.5</v>
      </c>
      <c r="K79" s="35">
        <v>27</v>
      </c>
      <c r="L79" s="35">
        <v>0.26</v>
      </c>
      <c r="M79" s="35">
        <v>0.34</v>
      </c>
      <c r="N79" s="35">
        <v>0</v>
      </c>
      <c r="O79" s="35">
        <v>1.5</v>
      </c>
      <c r="P79" s="35">
        <v>17</v>
      </c>
      <c r="Q79" s="35">
        <v>22.5</v>
      </c>
      <c r="R79" s="35">
        <v>20</v>
      </c>
      <c r="S79" s="35">
        <v>0.63500000000000001</v>
      </c>
      <c r="T79" s="35"/>
      <c r="U79" s="35" t="s">
        <v>299</v>
      </c>
      <c r="V79" s="35"/>
      <c r="W79" s="35">
        <v>12</v>
      </c>
    </row>
    <row r="80" spans="1:23">
      <c r="A80" s="35" t="s">
        <v>445</v>
      </c>
      <c r="B80" s="35" t="s">
        <v>417</v>
      </c>
      <c r="C80" s="35" t="s">
        <v>505</v>
      </c>
      <c r="D80" s="35" t="s">
        <v>472</v>
      </c>
      <c r="E80" s="35" t="s">
        <v>473</v>
      </c>
      <c r="F80" s="35">
        <v>16.57</v>
      </c>
      <c r="G80" s="35" t="s">
        <v>44</v>
      </c>
      <c r="H80" s="35" t="s">
        <v>45</v>
      </c>
      <c r="I80" s="35">
        <v>18.600000000000001</v>
      </c>
      <c r="J80" s="35">
        <v>6</v>
      </c>
      <c r="K80" s="35">
        <v>41</v>
      </c>
      <c r="L80" s="35"/>
      <c r="M80" s="35">
        <v>0.19839999999999999</v>
      </c>
      <c r="N80" s="35">
        <v>0</v>
      </c>
      <c r="O80" s="35">
        <v>6</v>
      </c>
      <c r="P80" s="35">
        <v>20</v>
      </c>
      <c r="Q80" s="35" t="s">
        <v>229</v>
      </c>
      <c r="R80" s="35">
        <v>30.75</v>
      </c>
      <c r="S80" s="35">
        <v>0.32140000000000002</v>
      </c>
      <c r="T80" s="35"/>
      <c r="U80" s="35" t="s">
        <v>299</v>
      </c>
      <c r="V80" s="35"/>
      <c r="W80" s="35">
        <v>20</v>
      </c>
    </row>
    <row r="81" spans="1:23">
      <c r="A81" s="35" t="s">
        <v>445</v>
      </c>
      <c r="B81" s="35" t="s">
        <v>422</v>
      </c>
      <c r="C81" s="35" t="s">
        <v>505</v>
      </c>
      <c r="D81" s="35" t="s">
        <v>475</v>
      </c>
      <c r="E81" s="35" t="s">
        <v>476</v>
      </c>
      <c r="F81" s="35">
        <v>16.88</v>
      </c>
      <c r="G81" s="35" t="s">
        <v>44</v>
      </c>
      <c r="H81" s="35" t="s">
        <v>45</v>
      </c>
      <c r="I81" s="35">
        <v>18.600000000000001</v>
      </c>
      <c r="J81" s="35">
        <v>6</v>
      </c>
      <c r="K81" s="35">
        <v>37</v>
      </c>
      <c r="L81" s="35"/>
      <c r="M81" s="35">
        <v>0.152</v>
      </c>
      <c r="N81" s="35">
        <v>0</v>
      </c>
      <c r="O81" s="35">
        <v>6</v>
      </c>
      <c r="P81" s="35">
        <v>21</v>
      </c>
      <c r="Q81" s="35" t="s">
        <v>229</v>
      </c>
      <c r="R81" s="35">
        <v>27.75</v>
      </c>
      <c r="S81" s="35">
        <v>0.2858</v>
      </c>
      <c r="T81" s="35"/>
      <c r="U81" s="35" t="s">
        <v>299</v>
      </c>
      <c r="V81" s="35"/>
      <c r="W81" s="35">
        <v>20</v>
      </c>
    </row>
    <row r="82" spans="1:23">
      <c r="A82" s="35" t="s">
        <v>427</v>
      </c>
      <c r="B82" s="35" t="s">
        <v>425</v>
      </c>
      <c r="C82" s="35" t="s">
        <v>505</v>
      </c>
      <c r="D82" s="35">
        <v>15.4297</v>
      </c>
      <c r="E82" s="35">
        <v>120.64</v>
      </c>
      <c r="F82" s="35"/>
      <c r="G82" s="35" t="s">
        <v>493</v>
      </c>
      <c r="H82" s="35" t="s">
        <v>45</v>
      </c>
      <c r="I82" s="35">
        <v>11.9</v>
      </c>
      <c r="J82" s="35">
        <v>1.3</v>
      </c>
      <c r="K82" s="35">
        <v>0.19</v>
      </c>
      <c r="L82" s="35">
        <v>0</v>
      </c>
      <c r="M82" s="35">
        <v>19</v>
      </c>
      <c r="N82" s="35"/>
      <c r="O82" s="35">
        <v>1.3</v>
      </c>
      <c r="P82" s="35">
        <v>17.45</v>
      </c>
      <c r="Q82" s="35">
        <v>29.5</v>
      </c>
      <c r="R82" s="35">
        <v>20</v>
      </c>
      <c r="S82" s="35">
        <v>27</v>
      </c>
      <c r="T82" s="35" t="s">
        <v>434</v>
      </c>
      <c r="U82" s="35" t="s">
        <v>435</v>
      </c>
      <c r="V82" s="35"/>
      <c r="W82" s="35"/>
    </row>
    <row r="83" spans="1:23">
      <c r="A83" s="35" t="s">
        <v>427</v>
      </c>
      <c r="B83" s="35" t="s">
        <v>426</v>
      </c>
      <c r="C83" s="35" t="s">
        <v>505</v>
      </c>
      <c r="D83" s="35">
        <v>15.489739999999999</v>
      </c>
      <c r="E83" s="35">
        <v>120.59</v>
      </c>
      <c r="F83" s="35">
        <v>41.2</v>
      </c>
      <c r="G83" s="35" t="s">
        <v>433</v>
      </c>
      <c r="H83" s="35" t="s">
        <v>183</v>
      </c>
      <c r="I83" s="35">
        <v>7.9</v>
      </c>
      <c r="J83" s="35">
        <v>4.5</v>
      </c>
      <c r="K83" s="35">
        <v>0.25</v>
      </c>
      <c r="L83" s="35">
        <v>0.1757</v>
      </c>
      <c r="M83" s="35">
        <v>24.02</v>
      </c>
      <c r="N83" s="35"/>
      <c r="O83" s="35">
        <v>4.5</v>
      </c>
      <c r="P83" s="35">
        <v>21</v>
      </c>
      <c r="Q83" s="35">
        <v>27.5</v>
      </c>
      <c r="R83" s="35"/>
      <c r="S83" s="35">
        <v>55.01</v>
      </c>
      <c r="T83" s="35"/>
      <c r="U83" s="35"/>
      <c r="V83" s="35"/>
      <c r="W83" s="35">
        <v>25000</v>
      </c>
    </row>
    <row r="84" spans="1:23">
      <c r="A84" s="35" t="s">
        <v>427</v>
      </c>
      <c r="B84" s="35" t="s">
        <v>428</v>
      </c>
      <c r="C84" s="35" t="s">
        <v>505</v>
      </c>
      <c r="D84" s="35">
        <v>15.489610000000001</v>
      </c>
      <c r="E84" s="35">
        <v>120.59</v>
      </c>
      <c r="F84" s="35">
        <v>41.5</v>
      </c>
      <c r="G84" s="35" t="s">
        <v>433</v>
      </c>
      <c r="H84" s="35" t="s">
        <v>183</v>
      </c>
      <c r="I84" s="35">
        <v>7.9</v>
      </c>
      <c r="J84" s="35">
        <v>4.5</v>
      </c>
      <c r="K84" s="35">
        <v>0.26</v>
      </c>
      <c r="L84" s="35">
        <v>0.15129999999999999</v>
      </c>
      <c r="M84" s="35">
        <v>23.35</v>
      </c>
      <c r="N84" s="35"/>
      <c r="O84" s="35">
        <v>6</v>
      </c>
      <c r="P84" s="35">
        <v>21</v>
      </c>
      <c r="Q84" s="35">
        <v>27.5</v>
      </c>
      <c r="R84" s="35"/>
      <c r="S84" s="35">
        <v>58.68</v>
      </c>
      <c r="T84" s="35"/>
      <c r="U84" s="35"/>
      <c r="V84" s="35"/>
      <c r="W84" s="35">
        <v>25000</v>
      </c>
    </row>
    <row r="85" spans="1:23">
      <c r="A85" s="35" t="s">
        <v>427</v>
      </c>
      <c r="B85" s="35" t="s">
        <v>430</v>
      </c>
      <c r="C85" s="35" t="s">
        <v>505</v>
      </c>
      <c r="D85" s="35">
        <v>15.484069999999999</v>
      </c>
      <c r="E85" s="35">
        <v>120.61799999999999</v>
      </c>
      <c r="F85" s="35">
        <v>32.700000000000003</v>
      </c>
      <c r="G85" s="35" t="s">
        <v>439</v>
      </c>
      <c r="H85" s="35" t="s">
        <v>45</v>
      </c>
      <c r="I85" s="35">
        <v>10.9</v>
      </c>
      <c r="J85" s="35">
        <v>1</v>
      </c>
      <c r="K85" s="35">
        <v>92</v>
      </c>
      <c r="L85" s="35"/>
      <c r="M85" s="35">
        <v>22.43</v>
      </c>
      <c r="N85" s="35"/>
      <c r="O85" s="35">
        <v>1</v>
      </c>
      <c r="P85" s="35">
        <v>21</v>
      </c>
      <c r="Q85" s="35">
        <v>37.5</v>
      </c>
      <c r="R85" s="35"/>
      <c r="S85" s="35">
        <v>28.8</v>
      </c>
      <c r="T85" s="35"/>
      <c r="U85" s="35"/>
      <c r="V85" s="35"/>
      <c r="W85" s="35">
        <v>70000</v>
      </c>
    </row>
    <row r="86" spans="1:23">
      <c r="A86" s="35" t="s">
        <v>427</v>
      </c>
      <c r="B86" s="35" t="s">
        <v>432</v>
      </c>
      <c r="C86" s="35" t="s">
        <v>505</v>
      </c>
      <c r="D86" s="35">
        <v>15.48394</v>
      </c>
      <c r="E86" s="35">
        <v>120.61799999999999</v>
      </c>
      <c r="F86" s="35">
        <v>32.4</v>
      </c>
      <c r="G86" s="35" t="s">
        <v>439</v>
      </c>
      <c r="H86" s="35" t="s">
        <v>45</v>
      </c>
      <c r="I86" s="35">
        <v>10.9</v>
      </c>
      <c r="J86" s="35">
        <v>1</v>
      </c>
      <c r="K86" s="35">
        <v>72</v>
      </c>
      <c r="L86" s="35"/>
      <c r="M86" s="35">
        <v>21.62</v>
      </c>
      <c r="N86" s="35"/>
      <c r="O86" s="35">
        <v>1</v>
      </c>
      <c r="P86" s="35">
        <v>21</v>
      </c>
      <c r="Q86" s="35">
        <v>37.5</v>
      </c>
      <c r="R86" s="35"/>
      <c r="S86" s="35">
        <v>25.3</v>
      </c>
      <c r="T86" s="35"/>
      <c r="U86" s="35"/>
      <c r="V86" s="35"/>
      <c r="W86" s="35">
        <v>70000</v>
      </c>
    </row>
    <row r="87" spans="1:23">
      <c r="A87" s="35" t="s">
        <v>427</v>
      </c>
      <c r="B87" s="35" t="s">
        <v>436</v>
      </c>
      <c r="C87" s="35" t="s">
        <v>505</v>
      </c>
      <c r="D87" s="35">
        <v>15.46881</v>
      </c>
      <c r="E87" s="35">
        <v>120.6532</v>
      </c>
      <c r="F87" s="35">
        <v>21.4</v>
      </c>
      <c r="G87" s="35" t="s">
        <v>439</v>
      </c>
      <c r="H87" s="35" t="s">
        <v>45</v>
      </c>
      <c r="I87" s="35">
        <v>13.5</v>
      </c>
      <c r="J87" s="35">
        <v>3</v>
      </c>
      <c r="K87" s="35">
        <v>47</v>
      </c>
      <c r="L87" s="35"/>
      <c r="M87" s="35">
        <v>17.57</v>
      </c>
      <c r="N87" s="35"/>
      <c r="O87" s="35">
        <v>3</v>
      </c>
      <c r="P87" s="35">
        <v>21</v>
      </c>
      <c r="Q87" s="35">
        <v>35</v>
      </c>
      <c r="R87" s="35"/>
      <c r="S87" s="35">
        <v>21.05</v>
      </c>
      <c r="T87" s="35"/>
      <c r="U87" s="35"/>
      <c r="V87" s="35"/>
      <c r="W87" s="35">
        <v>35000</v>
      </c>
    </row>
    <row r="88" spans="1:23" ht="15">
      <c r="B88" s="35" t="s">
        <v>437</v>
      </c>
    </row>
    <row r="89" spans="1:23" ht="15">
      <c r="B89" s="35" t="s">
        <v>438</v>
      </c>
    </row>
    <row r="90" spans="1:23" ht="15">
      <c r="B90" s="35" t="s">
        <v>440</v>
      </c>
    </row>
    <row r="91" spans="1:23" ht="15">
      <c r="B91" s="35" t="s">
        <v>441</v>
      </c>
    </row>
    <row r="92" spans="1:23" ht="15">
      <c r="B92" s="35" t="s">
        <v>442</v>
      </c>
    </row>
    <row r="93" spans="1:23" ht="15">
      <c r="B93" s="35" t="s">
        <v>444</v>
      </c>
    </row>
    <row r="94" spans="1:23" ht="15">
      <c r="B94" s="35" t="s">
        <v>446</v>
      </c>
    </row>
    <row r="95" spans="1:23" ht="15">
      <c r="B95" s="35" t="s">
        <v>450</v>
      </c>
    </row>
    <row r="96" spans="1:23"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AFC3-822F-4DDD-89BE-764FCC6D7411}">
  <dimension ref="A1:AB103"/>
  <sheetViews>
    <sheetView zoomScale="107" zoomScaleNormal="98" workbookViewId="0">
      <pane xSplit="2" ySplit="1" topLeftCell="C3" activePane="bottomRight" state="frozen"/>
      <selection pane="bottomRight" activeCell="B1" sqref="B1:B103"/>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ht="15">
      <c r="B2" s="35" t="s">
        <v>135</v>
      </c>
    </row>
    <row r="3" spans="1:28">
      <c r="A3" s="35" t="s">
        <v>134</v>
      </c>
      <c r="B3" s="35" t="s">
        <v>141</v>
      </c>
      <c r="C3" s="35" t="s">
        <v>510</v>
      </c>
      <c r="D3" s="35" t="s">
        <v>137</v>
      </c>
      <c r="E3" s="35" t="s">
        <v>138</v>
      </c>
      <c r="F3" s="35">
        <v>9.2799999999999994</v>
      </c>
      <c r="G3" s="35" t="s">
        <v>182</v>
      </c>
      <c r="H3" s="35" t="s">
        <v>183</v>
      </c>
      <c r="I3" s="35">
        <v>26.3</v>
      </c>
      <c r="J3" s="35">
        <v>28.5</v>
      </c>
      <c r="K3" s="35">
        <v>16</v>
      </c>
      <c r="L3" s="35">
        <v>0.1792</v>
      </c>
      <c r="M3" s="35">
        <v>0.28249999999999997</v>
      </c>
      <c r="N3" s="35">
        <v>17.920000000000002</v>
      </c>
      <c r="O3" s="35">
        <v>28.5</v>
      </c>
      <c r="P3" s="35">
        <v>20</v>
      </c>
      <c r="Q3" s="35">
        <v>27.5</v>
      </c>
      <c r="R3" s="35">
        <v>12</v>
      </c>
      <c r="S3" s="35">
        <v>0.58689999999999998</v>
      </c>
      <c r="T3" s="35"/>
      <c r="U3" s="35" t="s">
        <v>139</v>
      </c>
      <c r="V3" s="35"/>
      <c r="W3" s="35" t="s">
        <v>320</v>
      </c>
    </row>
    <row r="4" spans="1:28">
      <c r="A4" s="35" t="s">
        <v>134</v>
      </c>
      <c r="B4" s="35" t="s">
        <v>147</v>
      </c>
      <c r="C4" s="35" t="s">
        <v>510</v>
      </c>
      <c r="D4" s="35" t="s">
        <v>142</v>
      </c>
      <c r="E4" s="35" t="s">
        <v>143</v>
      </c>
      <c r="F4" s="35">
        <v>19.649999999999999</v>
      </c>
      <c r="G4" s="35" t="s">
        <v>44</v>
      </c>
      <c r="H4" s="35" t="s">
        <v>45</v>
      </c>
      <c r="I4" s="35">
        <v>30.8</v>
      </c>
      <c r="J4" s="35">
        <v>1.5</v>
      </c>
      <c r="K4" s="35">
        <v>28</v>
      </c>
      <c r="L4" s="35"/>
      <c r="M4" s="35">
        <v>0.21079999999999999</v>
      </c>
      <c r="N4" s="35">
        <v>0</v>
      </c>
      <c r="O4" s="35">
        <v>1.5</v>
      </c>
      <c r="P4" s="35">
        <v>20</v>
      </c>
      <c r="Q4" s="35">
        <v>30</v>
      </c>
      <c r="R4" s="35">
        <v>21</v>
      </c>
      <c r="S4" s="35">
        <v>0.33119999999999999</v>
      </c>
      <c r="T4" s="35"/>
      <c r="U4" s="35" t="s">
        <v>146</v>
      </c>
      <c r="V4" s="35"/>
      <c r="W4" s="35">
        <v>15000</v>
      </c>
    </row>
    <row r="5" spans="1:28">
      <c r="A5" s="35" t="s">
        <v>134</v>
      </c>
      <c r="B5" s="35" t="s">
        <v>151</v>
      </c>
      <c r="C5" s="35" t="s">
        <v>510</v>
      </c>
      <c r="D5" s="35" t="s">
        <v>148</v>
      </c>
      <c r="E5" s="35" t="s">
        <v>149</v>
      </c>
      <c r="F5" s="35">
        <v>15.99</v>
      </c>
      <c r="G5" s="35" t="s">
        <v>44</v>
      </c>
      <c r="H5" s="35" t="s">
        <v>45</v>
      </c>
      <c r="I5" s="35">
        <v>30.8</v>
      </c>
      <c r="J5" s="35">
        <v>1.5</v>
      </c>
      <c r="K5" s="35">
        <v>21</v>
      </c>
      <c r="L5" s="35"/>
      <c r="M5" s="35">
        <v>0.18540000000000001</v>
      </c>
      <c r="N5" s="35">
        <v>0</v>
      </c>
      <c r="O5" s="35">
        <v>1.5</v>
      </c>
      <c r="P5" s="35">
        <v>21</v>
      </c>
      <c r="Q5" s="35">
        <v>30</v>
      </c>
      <c r="R5" s="35">
        <v>15.75</v>
      </c>
      <c r="S5" s="35">
        <v>0.26950000000000002</v>
      </c>
      <c r="T5" s="35"/>
      <c r="U5" s="35" t="s">
        <v>146</v>
      </c>
      <c r="V5" s="35"/>
      <c r="W5" s="35">
        <v>15000</v>
      </c>
    </row>
    <row r="6" spans="1:28">
      <c r="A6" s="35" t="s">
        <v>150</v>
      </c>
      <c r="B6" s="35" t="s">
        <v>159</v>
      </c>
      <c r="C6" s="35" t="s">
        <v>510</v>
      </c>
      <c r="D6" s="35" t="s">
        <v>152</v>
      </c>
      <c r="E6" s="35" t="s">
        <v>153</v>
      </c>
      <c r="F6" s="35">
        <v>73.5</v>
      </c>
      <c r="G6" s="35" t="s">
        <v>506</v>
      </c>
      <c r="H6" s="35" t="s">
        <v>420</v>
      </c>
      <c r="I6" s="35">
        <v>19.8</v>
      </c>
      <c r="J6" s="35"/>
      <c r="K6" s="35">
        <v>50</v>
      </c>
      <c r="L6" s="35">
        <v>0.13</v>
      </c>
      <c r="M6" s="35">
        <v>0.33360000000000001</v>
      </c>
      <c r="N6" s="35"/>
      <c r="O6" s="35"/>
      <c r="P6" s="35" t="s">
        <v>155</v>
      </c>
      <c r="Q6" s="35" t="s">
        <v>156</v>
      </c>
      <c r="R6" s="35"/>
      <c r="S6" s="35">
        <v>0.66100000000000003</v>
      </c>
      <c r="T6" s="35"/>
      <c r="U6" s="35" t="s">
        <v>157</v>
      </c>
      <c r="V6" s="35">
        <v>0.123</v>
      </c>
      <c r="W6" s="35"/>
    </row>
    <row r="7" spans="1:28">
      <c r="A7" s="35" t="s">
        <v>158</v>
      </c>
      <c r="B7" s="35" t="s">
        <v>164</v>
      </c>
      <c r="C7" s="35" t="s">
        <v>510</v>
      </c>
      <c r="D7" s="35" t="s">
        <v>160</v>
      </c>
      <c r="E7" s="35" t="s">
        <v>161</v>
      </c>
      <c r="F7" s="35">
        <v>8.98</v>
      </c>
      <c r="G7" s="35" t="s">
        <v>162</v>
      </c>
      <c r="H7" s="35" t="s">
        <v>163</v>
      </c>
      <c r="I7" s="35">
        <v>7.6</v>
      </c>
      <c r="J7" s="35">
        <v>4.5</v>
      </c>
      <c r="K7" s="35">
        <v>43</v>
      </c>
      <c r="L7" s="35">
        <v>0.23599999999999999</v>
      </c>
      <c r="M7" s="35">
        <v>0.39300000000000002</v>
      </c>
      <c r="N7" s="35"/>
      <c r="O7" s="35">
        <v>4.5</v>
      </c>
      <c r="P7" s="35">
        <v>16.5</v>
      </c>
      <c r="Q7" s="35">
        <v>27.5</v>
      </c>
      <c r="R7" s="35"/>
      <c r="S7" s="35">
        <v>0.66100000000000003</v>
      </c>
      <c r="T7" s="35"/>
      <c r="U7" s="35" t="s">
        <v>139</v>
      </c>
      <c r="V7" s="35"/>
      <c r="W7" s="35">
        <v>20</v>
      </c>
    </row>
    <row r="8" spans="1:28">
      <c r="A8" s="35" t="s">
        <v>158</v>
      </c>
      <c r="B8" s="35" t="s">
        <v>167</v>
      </c>
      <c r="C8" s="35" t="s">
        <v>510</v>
      </c>
      <c r="D8" s="35" t="s">
        <v>165</v>
      </c>
      <c r="E8" s="35" t="s">
        <v>166</v>
      </c>
      <c r="F8" s="35">
        <v>9.2799999999999994</v>
      </c>
      <c r="G8" s="35" t="s">
        <v>162</v>
      </c>
      <c r="H8" s="35" t="s">
        <v>163</v>
      </c>
      <c r="I8" s="35">
        <v>7.6</v>
      </c>
      <c r="J8" s="35">
        <v>5</v>
      </c>
      <c r="K8" s="35">
        <v>35</v>
      </c>
      <c r="L8" s="35">
        <v>0.26200000000000001</v>
      </c>
      <c r="M8" s="35">
        <v>0.35570000000000002</v>
      </c>
      <c r="N8" s="35"/>
      <c r="O8" s="35">
        <v>5</v>
      </c>
      <c r="P8" s="35">
        <v>17.100000000000001</v>
      </c>
      <c r="Q8" s="35">
        <v>27.5</v>
      </c>
      <c r="R8" s="35"/>
      <c r="S8" s="35">
        <v>0.64900000000000002</v>
      </c>
      <c r="T8" s="35"/>
      <c r="U8" s="35" t="s">
        <v>139</v>
      </c>
      <c r="V8" s="35"/>
      <c r="W8" s="35">
        <v>20</v>
      </c>
    </row>
    <row r="9" spans="1:28">
      <c r="A9" s="35" t="s">
        <v>158</v>
      </c>
      <c r="B9" s="35" t="s">
        <v>172</v>
      </c>
      <c r="C9" s="35" t="s">
        <v>510</v>
      </c>
      <c r="D9" s="35" t="s">
        <v>168</v>
      </c>
      <c r="E9" s="35" t="s">
        <v>169</v>
      </c>
      <c r="F9" s="35">
        <v>8.67</v>
      </c>
      <c r="G9" s="35" t="s">
        <v>170</v>
      </c>
      <c r="H9" s="35" t="s">
        <v>163</v>
      </c>
      <c r="I9" s="35">
        <v>8.3000000000000007</v>
      </c>
      <c r="J9" s="35">
        <v>6</v>
      </c>
      <c r="K9" s="35">
        <v>52</v>
      </c>
      <c r="L9" s="35">
        <v>0.23</v>
      </c>
      <c r="M9" s="35">
        <v>0.37359999999999999</v>
      </c>
      <c r="N9" s="35"/>
      <c r="O9" s="35">
        <v>6</v>
      </c>
      <c r="P9" s="35">
        <v>21</v>
      </c>
      <c r="Q9" s="35">
        <v>27.5</v>
      </c>
      <c r="R9" s="35"/>
      <c r="S9" s="35">
        <v>0.63300000000000001</v>
      </c>
      <c r="T9" s="35"/>
      <c r="U9" s="35" t="s">
        <v>157</v>
      </c>
      <c r="V9" s="35"/>
      <c r="W9" s="35" t="s">
        <v>171</v>
      </c>
    </row>
    <row r="10" spans="1:28">
      <c r="A10" s="35" t="s">
        <v>158</v>
      </c>
      <c r="B10" s="35" t="s">
        <v>175</v>
      </c>
      <c r="C10" s="35" t="s">
        <v>510</v>
      </c>
      <c r="D10" s="35" t="s">
        <v>173</v>
      </c>
      <c r="E10" s="35" t="s">
        <v>174</v>
      </c>
      <c r="F10" s="35">
        <v>9.59</v>
      </c>
      <c r="G10" s="35" t="s">
        <v>170</v>
      </c>
      <c r="H10" s="35" t="s">
        <v>163</v>
      </c>
      <c r="I10" s="35">
        <v>8.3000000000000007</v>
      </c>
      <c r="J10" s="35">
        <v>7</v>
      </c>
      <c r="K10" s="35">
        <v>17</v>
      </c>
      <c r="L10" s="35">
        <v>0.245</v>
      </c>
      <c r="M10" s="35">
        <v>0.37190000000000001</v>
      </c>
      <c r="N10" s="35"/>
      <c r="O10" s="35">
        <v>7</v>
      </c>
      <c r="P10" s="35">
        <v>21</v>
      </c>
      <c r="Q10" s="35">
        <v>27.5</v>
      </c>
      <c r="R10" s="35"/>
      <c r="S10" s="35">
        <v>0.65300000000000002</v>
      </c>
      <c r="T10" s="35"/>
      <c r="U10" s="35" t="s">
        <v>157</v>
      </c>
      <c r="V10" s="35"/>
      <c r="W10" s="35" t="s">
        <v>484</v>
      </c>
    </row>
    <row r="11" spans="1:28">
      <c r="A11" s="35" t="s">
        <v>158</v>
      </c>
      <c r="B11" s="35" t="s">
        <v>179</v>
      </c>
      <c r="C11" s="35" t="s">
        <v>510</v>
      </c>
      <c r="D11" s="35" t="s">
        <v>479</v>
      </c>
      <c r="E11" s="35" t="s">
        <v>480</v>
      </c>
      <c r="F11" s="35">
        <v>9.59</v>
      </c>
      <c r="G11" s="35" t="s">
        <v>170</v>
      </c>
      <c r="H11" s="35" t="s">
        <v>163</v>
      </c>
      <c r="I11" s="35">
        <v>8.3000000000000007</v>
      </c>
      <c r="J11" s="35">
        <v>7</v>
      </c>
      <c r="K11" s="35">
        <v>27</v>
      </c>
      <c r="L11" s="35">
        <v>0.22</v>
      </c>
      <c r="M11" s="35">
        <v>0.3322</v>
      </c>
      <c r="N11" s="35"/>
      <c r="O11" s="35">
        <v>7</v>
      </c>
      <c r="P11" s="35">
        <v>21</v>
      </c>
      <c r="Q11" s="35">
        <v>27.5</v>
      </c>
      <c r="R11" s="35"/>
      <c r="S11" s="35">
        <v>0.64700000000000002</v>
      </c>
      <c r="T11" s="35"/>
      <c r="U11" s="35" t="s">
        <v>157</v>
      </c>
      <c r="V11" s="35"/>
      <c r="W11" s="35" t="s">
        <v>484</v>
      </c>
    </row>
    <row r="12" spans="1:28">
      <c r="A12" s="35" t="s">
        <v>158</v>
      </c>
      <c r="B12" s="35" t="s">
        <v>187</v>
      </c>
      <c r="C12" s="35" t="s">
        <v>510</v>
      </c>
      <c r="D12" s="35" t="s">
        <v>176</v>
      </c>
      <c r="E12" s="35" t="s">
        <v>177</v>
      </c>
      <c r="F12" s="35">
        <v>3.8</v>
      </c>
      <c r="G12" s="35" t="s">
        <v>44</v>
      </c>
      <c r="H12" s="35" t="s">
        <v>45</v>
      </c>
      <c r="I12" s="35">
        <v>11.3</v>
      </c>
      <c r="J12" s="35">
        <v>4.3</v>
      </c>
      <c r="K12" s="35">
        <v>17</v>
      </c>
      <c r="L12" s="35"/>
      <c r="M12" s="35">
        <v>0.1961</v>
      </c>
      <c r="N12" s="35">
        <v>0</v>
      </c>
      <c r="O12" s="35">
        <v>4.3</v>
      </c>
      <c r="P12" s="35">
        <v>20</v>
      </c>
      <c r="Q12" s="35" t="s">
        <v>202</v>
      </c>
      <c r="R12" s="35">
        <v>13</v>
      </c>
      <c r="S12" s="35">
        <v>0.29199999999999998</v>
      </c>
      <c r="T12" s="35"/>
      <c r="U12" s="35" t="s">
        <v>178</v>
      </c>
      <c r="V12" s="35"/>
      <c r="W12" s="35">
        <v>15</v>
      </c>
    </row>
    <row r="13" spans="1:28">
      <c r="A13" s="35" t="s">
        <v>158</v>
      </c>
      <c r="B13" s="35" t="s">
        <v>190</v>
      </c>
      <c r="C13" s="35" t="s">
        <v>510</v>
      </c>
      <c r="D13" s="35" t="s">
        <v>191</v>
      </c>
      <c r="E13" s="35" t="s">
        <v>192</v>
      </c>
      <c r="F13" s="35">
        <v>6.92</v>
      </c>
      <c r="G13" s="35" t="s">
        <v>182</v>
      </c>
      <c r="H13" s="35" t="s">
        <v>183</v>
      </c>
      <c r="I13" s="35">
        <v>4.8</v>
      </c>
      <c r="J13" s="35">
        <v>6</v>
      </c>
      <c r="K13" s="35">
        <v>30</v>
      </c>
      <c r="L13" s="35">
        <v>0.15</v>
      </c>
      <c r="M13" s="35">
        <v>0.23930000000000001</v>
      </c>
      <c r="N13" s="35"/>
      <c r="O13" s="35">
        <v>6</v>
      </c>
      <c r="P13" s="35">
        <v>18.100000000000001</v>
      </c>
      <c r="Q13" s="35">
        <v>25</v>
      </c>
      <c r="R13" s="35">
        <v>23</v>
      </c>
      <c r="S13" s="35">
        <v>0.56999999999999995</v>
      </c>
      <c r="T13" s="35"/>
      <c r="U13" s="35" t="s">
        <v>157</v>
      </c>
      <c r="V13" s="35"/>
      <c r="W13" s="35">
        <v>15</v>
      </c>
    </row>
    <row r="14" spans="1:28">
      <c r="A14" s="35" t="s">
        <v>198</v>
      </c>
      <c r="B14" s="35" t="s">
        <v>193</v>
      </c>
      <c r="C14" s="35" t="s">
        <v>510</v>
      </c>
      <c r="D14" s="35" t="s">
        <v>200</v>
      </c>
      <c r="E14" s="35" t="s">
        <v>201</v>
      </c>
      <c r="F14" s="35">
        <v>16.899999999999999</v>
      </c>
      <c r="G14" s="35" t="s">
        <v>162</v>
      </c>
      <c r="H14" s="35" t="s">
        <v>163</v>
      </c>
      <c r="I14" s="35">
        <v>19</v>
      </c>
      <c r="J14" s="35">
        <v>7.5</v>
      </c>
      <c r="K14" s="35">
        <v>47</v>
      </c>
      <c r="L14" s="35">
        <v>0.27600000000000002</v>
      </c>
      <c r="M14" s="35">
        <v>0.32740000000000002</v>
      </c>
      <c r="N14" s="35">
        <v>0</v>
      </c>
      <c r="O14" s="35">
        <v>7.5</v>
      </c>
      <c r="P14" s="35">
        <v>17</v>
      </c>
      <c r="Q14" s="35">
        <v>27.5</v>
      </c>
      <c r="R14" s="35">
        <v>35</v>
      </c>
      <c r="S14" s="35">
        <v>0.66200000000000003</v>
      </c>
      <c r="T14" s="35"/>
      <c r="U14" s="35" t="s">
        <v>146</v>
      </c>
      <c r="V14" s="35"/>
      <c r="W14" s="35">
        <v>20000</v>
      </c>
    </row>
    <row r="15" spans="1:28">
      <c r="A15" s="35" t="s">
        <v>198</v>
      </c>
      <c r="B15" s="35" t="s">
        <v>199</v>
      </c>
      <c r="C15" s="35" t="s">
        <v>510</v>
      </c>
      <c r="D15" s="35" t="s">
        <v>207</v>
      </c>
      <c r="E15" s="35" t="s">
        <v>208</v>
      </c>
      <c r="F15" s="35">
        <v>23.61</v>
      </c>
      <c r="G15" s="35" t="s">
        <v>44</v>
      </c>
      <c r="H15" s="35" t="s">
        <v>45</v>
      </c>
      <c r="I15" s="35">
        <v>11.3</v>
      </c>
      <c r="J15" s="35">
        <v>3</v>
      </c>
      <c r="K15" s="35">
        <v>30</v>
      </c>
      <c r="L15" s="35"/>
      <c r="M15" s="35">
        <v>0.22559999999999999</v>
      </c>
      <c r="N15" s="35">
        <v>0</v>
      </c>
      <c r="O15" s="35">
        <v>3</v>
      </c>
      <c r="P15" s="35">
        <v>0</v>
      </c>
      <c r="Q15" s="35" t="s">
        <v>202</v>
      </c>
      <c r="R15" s="35">
        <v>22.5</v>
      </c>
      <c r="S15" s="35">
        <v>0.22600000000000001</v>
      </c>
      <c r="T15" s="35"/>
      <c r="U15" s="35" t="s">
        <v>146</v>
      </c>
      <c r="V15" s="35"/>
      <c r="W15" s="35">
        <v>15000</v>
      </c>
    </row>
    <row r="16" spans="1:28">
      <c r="A16" s="35" t="s">
        <v>198</v>
      </c>
      <c r="B16" s="35" t="s">
        <v>203</v>
      </c>
      <c r="C16" s="35" t="s">
        <v>510</v>
      </c>
      <c r="D16" s="35" t="s">
        <v>210</v>
      </c>
      <c r="E16" s="35" t="s">
        <v>211</v>
      </c>
      <c r="F16" s="35">
        <v>23.61</v>
      </c>
      <c r="G16" s="35" t="s">
        <v>44</v>
      </c>
      <c r="H16" s="35" t="s">
        <v>45</v>
      </c>
      <c r="I16" s="35">
        <v>11.3</v>
      </c>
      <c r="J16" s="35">
        <v>3</v>
      </c>
      <c r="K16" s="35">
        <v>31</v>
      </c>
      <c r="L16" s="35"/>
      <c r="M16" s="35">
        <v>0.2349</v>
      </c>
      <c r="N16" s="35">
        <v>0</v>
      </c>
      <c r="O16" s="35">
        <v>3</v>
      </c>
      <c r="P16" s="35">
        <v>19</v>
      </c>
      <c r="Q16" s="35" t="s">
        <v>202</v>
      </c>
      <c r="R16" s="35">
        <v>23.25</v>
      </c>
      <c r="S16" s="35">
        <v>0.24099999999999999</v>
      </c>
      <c r="T16" s="35"/>
      <c r="U16" s="35" t="s">
        <v>146</v>
      </c>
      <c r="V16" s="35"/>
      <c r="W16" s="35">
        <v>15000</v>
      </c>
    </row>
    <row r="17" spans="1:23">
      <c r="A17" s="35" t="s">
        <v>198</v>
      </c>
      <c r="B17" s="35" t="s">
        <v>206</v>
      </c>
      <c r="C17" s="35" t="s">
        <v>510</v>
      </c>
      <c r="D17" s="35" t="s">
        <v>213</v>
      </c>
      <c r="E17" s="35" t="s">
        <v>214</v>
      </c>
      <c r="F17" s="35">
        <v>23.91</v>
      </c>
      <c r="G17" s="35" t="s">
        <v>44</v>
      </c>
      <c r="H17" s="35" t="s">
        <v>45</v>
      </c>
      <c r="I17" s="35">
        <v>15.5</v>
      </c>
      <c r="J17" s="35">
        <v>3</v>
      </c>
      <c r="K17" s="35">
        <v>36</v>
      </c>
      <c r="L17" s="35"/>
      <c r="M17" s="35">
        <v>0.1716</v>
      </c>
      <c r="N17" s="35">
        <v>0</v>
      </c>
      <c r="O17" s="35">
        <v>3</v>
      </c>
      <c r="P17" s="35">
        <v>20</v>
      </c>
      <c r="Q17" s="35" t="s">
        <v>229</v>
      </c>
      <c r="R17" s="35">
        <v>27</v>
      </c>
      <c r="S17" s="35">
        <v>0.27500000000000002</v>
      </c>
      <c r="T17" s="35"/>
      <c r="U17" s="35" t="s">
        <v>146</v>
      </c>
      <c r="V17" s="35"/>
      <c r="W17" s="35">
        <v>20000</v>
      </c>
    </row>
    <row r="18" spans="1:23">
      <c r="A18" s="35" t="s">
        <v>198</v>
      </c>
      <c r="B18" s="35" t="s">
        <v>209</v>
      </c>
      <c r="C18" s="35" t="s">
        <v>510</v>
      </c>
      <c r="D18" s="35" t="s">
        <v>216</v>
      </c>
      <c r="E18" s="35" t="s">
        <v>217</v>
      </c>
      <c r="F18" s="35">
        <v>23.9</v>
      </c>
      <c r="G18" s="35" t="s">
        <v>44</v>
      </c>
      <c r="H18" s="35" t="s">
        <v>45</v>
      </c>
      <c r="I18" s="35">
        <v>15.5</v>
      </c>
      <c r="J18" s="35">
        <v>3</v>
      </c>
      <c r="K18" s="35">
        <v>30</v>
      </c>
      <c r="L18" s="35"/>
      <c r="M18" s="35">
        <v>0.18970000000000001</v>
      </c>
      <c r="N18" s="35">
        <v>0</v>
      </c>
      <c r="O18" s="35">
        <v>3</v>
      </c>
      <c r="P18" s="35">
        <v>20</v>
      </c>
      <c r="Q18" s="35" t="s">
        <v>202</v>
      </c>
      <c r="R18" s="35">
        <v>23</v>
      </c>
      <c r="S18" s="35">
        <v>0.191</v>
      </c>
      <c r="T18" s="35"/>
      <c r="U18" s="35" t="s">
        <v>146</v>
      </c>
      <c r="V18" s="35"/>
      <c r="W18" s="35">
        <v>15000</v>
      </c>
    </row>
    <row r="19" spans="1:23">
      <c r="A19" s="35" t="s">
        <v>198</v>
      </c>
      <c r="B19" s="35" t="s">
        <v>212</v>
      </c>
      <c r="C19" s="35" t="s">
        <v>510</v>
      </c>
      <c r="D19" s="35" t="s">
        <v>219</v>
      </c>
      <c r="E19" s="35" t="s">
        <v>220</v>
      </c>
      <c r="F19" s="35">
        <v>23.91</v>
      </c>
      <c r="G19" s="35" t="s">
        <v>44</v>
      </c>
      <c r="H19" s="35" t="s">
        <v>45</v>
      </c>
      <c r="I19" s="35">
        <v>9</v>
      </c>
      <c r="J19" s="35" t="s">
        <v>221</v>
      </c>
      <c r="K19" s="35">
        <v>34</v>
      </c>
      <c r="L19" s="35"/>
      <c r="M19" s="35">
        <v>0.1459</v>
      </c>
      <c r="N19" s="35">
        <v>0</v>
      </c>
      <c r="O19" s="35" t="s">
        <v>221</v>
      </c>
      <c r="P19" s="35">
        <v>20</v>
      </c>
      <c r="Q19" s="35" t="s">
        <v>229</v>
      </c>
      <c r="R19" s="35">
        <v>26</v>
      </c>
      <c r="S19" s="35">
        <v>0.309</v>
      </c>
      <c r="T19" s="35"/>
      <c r="U19" s="35" t="s">
        <v>146</v>
      </c>
      <c r="V19" s="35"/>
      <c r="W19" s="35">
        <v>20000</v>
      </c>
    </row>
    <row r="20" spans="1:23">
      <c r="A20" s="35" t="s">
        <v>198</v>
      </c>
      <c r="B20" s="35" t="s">
        <v>215</v>
      </c>
      <c r="C20" s="35" t="s">
        <v>510</v>
      </c>
      <c r="D20" s="35" t="s">
        <v>224</v>
      </c>
      <c r="E20" s="35" t="s">
        <v>225</v>
      </c>
      <c r="F20" s="35">
        <v>23.91</v>
      </c>
      <c r="G20" s="35" t="s">
        <v>44</v>
      </c>
      <c r="H20" s="35" t="s">
        <v>45</v>
      </c>
      <c r="I20" s="35">
        <v>9</v>
      </c>
      <c r="J20" s="35" t="s">
        <v>221</v>
      </c>
      <c r="K20" s="35">
        <v>39</v>
      </c>
      <c r="L20" s="35"/>
      <c r="M20" s="35">
        <v>0.18920000000000001</v>
      </c>
      <c r="N20" s="35">
        <v>0</v>
      </c>
      <c r="O20" s="35" t="s">
        <v>221</v>
      </c>
      <c r="P20" s="35">
        <v>19</v>
      </c>
      <c r="Q20" s="35" t="s">
        <v>229</v>
      </c>
      <c r="R20" s="35">
        <v>29</v>
      </c>
      <c r="S20" s="35">
        <v>0.28699999999999998</v>
      </c>
      <c r="T20" s="35"/>
      <c r="U20" s="35" t="s">
        <v>146</v>
      </c>
      <c r="V20" s="35"/>
      <c r="W20" s="35">
        <v>20000</v>
      </c>
    </row>
    <row r="21" spans="1:23">
      <c r="A21" s="35" t="s">
        <v>198</v>
      </c>
      <c r="B21" s="35" t="s">
        <v>218</v>
      </c>
      <c r="C21" s="35" t="s">
        <v>510</v>
      </c>
      <c r="D21" s="35" t="s">
        <v>227</v>
      </c>
      <c r="E21" s="35" t="s">
        <v>228</v>
      </c>
      <c r="F21" s="35">
        <v>20.56</v>
      </c>
      <c r="G21" s="35" t="s">
        <v>162</v>
      </c>
      <c r="H21" s="35" t="s">
        <v>163</v>
      </c>
      <c r="I21" s="35">
        <v>11.1</v>
      </c>
      <c r="J21" s="35">
        <v>12</v>
      </c>
      <c r="K21" s="35">
        <v>24</v>
      </c>
      <c r="L21" s="35">
        <v>0.2026</v>
      </c>
      <c r="M21" s="35">
        <v>0.3599</v>
      </c>
      <c r="N21" s="35">
        <v>0</v>
      </c>
      <c r="O21" s="35">
        <v>12</v>
      </c>
      <c r="P21" s="35">
        <v>17</v>
      </c>
      <c r="Q21" s="35">
        <v>25</v>
      </c>
      <c r="R21" s="35">
        <v>18</v>
      </c>
      <c r="S21" s="35">
        <v>0.65690000000000004</v>
      </c>
      <c r="T21" s="35"/>
      <c r="U21" s="35" t="s">
        <v>146</v>
      </c>
      <c r="V21" s="35"/>
      <c r="W21" s="35">
        <v>15000</v>
      </c>
    </row>
    <row r="22" spans="1:23">
      <c r="A22" s="35" t="s">
        <v>198</v>
      </c>
      <c r="B22" s="35" t="s">
        <v>223</v>
      </c>
      <c r="C22" s="35" t="s">
        <v>510</v>
      </c>
      <c r="D22" s="35" t="s">
        <v>231</v>
      </c>
      <c r="E22" s="35" t="s">
        <v>232</v>
      </c>
      <c r="F22" s="35">
        <v>21.48</v>
      </c>
      <c r="G22" s="35" t="s">
        <v>162</v>
      </c>
      <c r="H22" s="35" t="s">
        <v>163</v>
      </c>
      <c r="I22" s="35">
        <v>11.1</v>
      </c>
      <c r="J22" s="35">
        <v>4.5</v>
      </c>
      <c r="K22" s="35">
        <v>24</v>
      </c>
      <c r="L22" s="35">
        <v>0.22889999999999999</v>
      </c>
      <c r="M22" s="35">
        <v>0.37090000000000001</v>
      </c>
      <c r="N22" s="35">
        <v>0</v>
      </c>
      <c r="O22" s="35">
        <v>4.5</v>
      </c>
      <c r="P22" s="35">
        <v>17</v>
      </c>
      <c r="Q22" s="35">
        <v>25</v>
      </c>
      <c r="R22" s="35">
        <v>18</v>
      </c>
      <c r="S22" s="35">
        <v>0.61739999999999995</v>
      </c>
      <c r="T22" s="35"/>
      <c r="U22" s="35" t="s">
        <v>146</v>
      </c>
      <c r="V22" s="35"/>
      <c r="W22" s="35">
        <v>15000</v>
      </c>
    </row>
    <row r="23" spans="1:23">
      <c r="A23" s="35" t="s">
        <v>198</v>
      </c>
      <c r="B23" s="35" t="s">
        <v>226</v>
      </c>
      <c r="C23" s="35" t="s">
        <v>510</v>
      </c>
      <c r="D23" s="35" t="s">
        <v>234</v>
      </c>
      <c r="E23" s="35" t="s">
        <v>235</v>
      </c>
      <c r="F23" s="35">
        <v>15.07</v>
      </c>
      <c r="G23" s="35" t="s">
        <v>162</v>
      </c>
      <c r="H23" s="35" t="s">
        <v>163</v>
      </c>
      <c r="I23" s="35">
        <v>11.1</v>
      </c>
      <c r="J23" s="35" t="s">
        <v>221</v>
      </c>
      <c r="K23" s="35">
        <v>33</v>
      </c>
      <c r="L23" s="35">
        <v>0.25</v>
      </c>
      <c r="M23" s="35">
        <v>0.35570000000000002</v>
      </c>
      <c r="N23" s="35">
        <v>0</v>
      </c>
      <c r="O23" s="35" t="s">
        <v>221</v>
      </c>
      <c r="P23" s="35">
        <v>17</v>
      </c>
      <c r="Q23" s="35">
        <v>25</v>
      </c>
      <c r="R23" s="35">
        <v>25</v>
      </c>
      <c r="S23" s="35">
        <v>0.61699999999999999</v>
      </c>
      <c r="T23" s="35"/>
      <c r="U23" s="35" t="s">
        <v>146</v>
      </c>
      <c r="V23" s="35"/>
      <c r="W23" s="35">
        <v>15000</v>
      </c>
    </row>
    <row r="24" spans="1:23">
      <c r="A24" s="35" t="s">
        <v>198</v>
      </c>
      <c r="B24" s="35" t="s">
        <v>230</v>
      </c>
      <c r="C24" s="35" t="s">
        <v>510</v>
      </c>
      <c r="D24" s="35" t="s">
        <v>237</v>
      </c>
      <c r="E24" s="35" t="s">
        <v>238</v>
      </c>
      <c r="F24" s="35">
        <v>15.07</v>
      </c>
      <c r="G24" s="35" t="s">
        <v>162</v>
      </c>
      <c r="H24" s="35" t="s">
        <v>163</v>
      </c>
      <c r="I24" s="35">
        <v>11.1</v>
      </c>
      <c r="J24" s="35" t="s">
        <v>221</v>
      </c>
      <c r="K24" s="35">
        <v>33</v>
      </c>
      <c r="L24" s="35">
        <v>0.24</v>
      </c>
      <c r="M24" s="35">
        <v>0.35820000000000002</v>
      </c>
      <c r="N24" s="35">
        <v>0</v>
      </c>
      <c r="O24" s="35" t="s">
        <v>221</v>
      </c>
      <c r="P24" s="35">
        <v>17</v>
      </c>
      <c r="Q24" s="35">
        <v>25</v>
      </c>
      <c r="R24" s="35">
        <v>25</v>
      </c>
      <c r="S24" s="35">
        <v>0.63200000000000001</v>
      </c>
      <c r="T24" s="35"/>
      <c r="U24" s="35" t="s">
        <v>146</v>
      </c>
      <c r="V24" s="35"/>
      <c r="W24" s="35">
        <v>15000</v>
      </c>
    </row>
    <row r="25" spans="1:23">
      <c r="A25" s="35" t="s">
        <v>198</v>
      </c>
      <c r="B25" s="35" t="s">
        <v>233</v>
      </c>
      <c r="C25" s="35" t="s">
        <v>510</v>
      </c>
      <c r="D25" s="35" t="s">
        <v>240</v>
      </c>
      <c r="E25" s="35" t="s">
        <v>241</v>
      </c>
      <c r="F25" s="35">
        <v>21.96</v>
      </c>
      <c r="G25" s="35" t="s">
        <v>44</v>
      </c>
      <c r="H25" s="35" t="s">
        <v>45</v>
      </c>
      <c r="I25" s="35">
        <v>13.3</v>
      </c>
      <c r="J25" s="35">
        <v>2.5</v>
      </c>
      <c r="K25" s="35">
        <v>46</v>
      </c>
      <c r="L25" s="35"/>
      <c r="M25" s="35">
        <v>0.14940000000000001</v>
      </c>
      <c r="N25" s="35">
        <v>0</v>
      </c>
      <c r="O25" s="35">
        <v>2.5</v>
      </c>
      <c r="P25" s="35">
        <v>21</v>
      </c>
      <c r="Q25" s="35" t="s">
        <v>229</v>
      </c>
      <c r="R25" s="35">
        <v>35</v>
      </c>
      <c r="S25" s="35">
        <v>0.255</v>
      </c>
      <c r="T25" s="35"/>
      <c r="U25" s="35" t="s">
        <v>146</v>
      </c>
      <c r="V25" s="35"/>
      <c r="W25" s="35">
        <v>20000</v>
      </c>
    </row>
    <row r="26" spans="1:23">
      <c r="A26" s="35" t="s">
        <v>198</v>
      </c>
      <c r="B26" s="35" t="s">
        <v>236</v>
      </c>
      <c r="C26" s="35" t="s">
        <v>510</v>
      </c>
      <c r="D26" s="35" t="s">
        <v>243</v>
      </c>
      <c r="E26" s="35" t="s">
        <v>244</v>
      </c>
      <c r="F26" s="35">
        <v>21.66</v>
      </c>
      <c r="G26" s="35" t="s">
        <v>44</v>
      </c>
      <c r="H26" s="35" t="s">
        <v>45</v>
      </c>
      <c r="I26" s="35">
        <v>13.3</v>
      </c>
      <c r="J26" s="35">
        <v>2.5</v>
      </c>
      <c r="K26" s="35">
        <v>49</v>
      </c>
      <c r="L26" s="35"/>
      <c r="M26" s="35">
        <v>0.15190000000000001</v>
      </c>
      <c r="N26" s="35">
        <v>0</v>
      </c>
      <c r="O26" s="35">
        <v>2.5</v>
      </c>
      <c r="P26" s="35">
        <v>21</v>
      </c>
      <c r="Q26" s="35" t="s">
        <v>229</v>
      </c>
      <c r="R26" s="35">
        <v>37</v>
      </c>
      <c r="S26" s="35">
        <v>0.26800000000000002</v>
      </c>
      <c r="T26" s="35"/>
      <c r="U26" s="35" t="s">
        <v>146</v>
      </c>
      <c r="V26" s="35"/>
      <c r="W26" s="35">
        <v>20000</v>
      </c>
    </row>
    <row r="27" spans="1:23">
      <c r="A27" s="35" t="s">
        <v>198</v>
      </c>
      <c r="B27" s="35" t="s">
        <v>239</v>
      </c>
      <c r="C27" s="35" t="s">
        <v>510</v>
      </c>
      <c r="D27" s="35" t="s">
        <v>259</v>
      </c>
      <c r="E27" s="35" t="s">
        <v>260</v>
      </c>
      <c r="F27" s="35">
        <v>23.3</v>
      </c>
      <c r="G27" s="35" t="s">
        <v>44</v>
      </c>
      <c r="H27" s="35" t="s">
        <v>45</v>
      </c>
      <c r="I27" s="35">
        <v>12</v>
      </c>
      <c r="J27" s="35">
        <v>2</v>
      </c>
      <c r="K27" s="35">
        <v>43</v>
      </c>
      <c r="L27" s="35"/>
      <c r="M27" s="35">
        <v>0.17130000000000001</v>
      </c>
      <c r="N27" s="35">
        <v>0</v>
      </c>
      <c r="O27" s="35">
        <v>2</v>
      </c>
      <c r="P27" s="35">
        <v>20</v>
      </c>
      <c r="Q27" s="35" t="s">
        <v>229</v>
      </c>
      <c r="R27" s="35">
        <v>32.25</v>
      </c>
      <c r="S27" s="35">
        <v>0.27</v>
      </c>
      <c r="T27" s="35"/>
      <c r="U27" s="35" t="s">
        <v>146</v>
      </c>
      <c r="V27" s="35"/>
      <c r="W27" s="35">
        <v>20000</v>
      </c>
    </row>
    <row r="28" spans="1:23">
      <c r="A28" s="35" t="s">
        <v>198</v>
      </c>
      <c r="B28" s="35" t="s">
        <v>242</v>
      </c>
      <c r="C28" s="35" t="s">
        <v>510</v>
      </c>
      <c r="D28" s="35" t="s">
        <v>262</v>
      </c>
      <c r="E28" s="35" t="s">
        <v>263</v>
      </c>
      <c r="F28" s="35">
        <v>23.3</v>
      </c>
      <c r="G28" s="35" t="s">
        <v>44</v>
      </c>
      <c r="H28" s="35" t="s">
        <v>45</v>
      </c>
      <c r="I28" s="35">
        <v>12</v>
      </c>
      <c r="J28" s="35">
        <v>2</v>
      </c>
      <c r="K28" s="35">
        <v>26</v>
      </c>
      <c r="L28" s="35"/>
      <c r="M28" s="35">
        <v>0.16320000000000001</v>
      </c>
      <c r="N28" s="35">
        <v>0</v>
      </c>
      <c r="O28" s="35">
        <v>2</v>
      </c>
      <c r="P28" s="35">
        <v>20</v>
      </c>
      <c r="Q28" s="35" t="s">
        <v>507</v>
      </c>
      <c r="R28" s="35">
        <v>19.5</v>
      </c>
      <c r="S28" s="35">
        <v>0.2</v>
      </c>
      <c r="T28" s="35"/>
      <c r="U28" s="35" t="s">
        <v>146</v>
      </c>
      <c r="V28" s="35"/>
      <c r="W28" s="35">
        <v>15000</v>
      </c>
    </row>
    <row r="29" spans="1:23">
      <c r="A29" s="35" t="s">
        <v>198</v>
      </c>
      <c r="B29" s="35" t="s">
        <v>245</v>
      </c>
      <c r="C29" s="35" t="s">
        <v>494</v>
      </c>
      <c r="D29" s="35" t="s">
        <v>496</v>
      </c>
      <c r="E29" s="35" t="s">
        <v>497</v>
      </c>
      <c r="F29" s="35">
        <v>24.22</v>
      </c>
      <c r="G29" s="35" t="s">
        <v>44</v>
      </c>
      <c r="H29" s="35" t="s">
        <v>45</v>
      </c>
      <c r="I29" s="35">
        <v>24.2</v>
      </c>
      <c r="J29" s="35">
        <v>1.5</v>
      </c>
      <c r="K29" s="35">
        <v>51</v>
      </c>
      <c r="L29" s="35"/>
      <c r="M29" s="35">
        <v>0.1321</v>
      </c>
      <c r="N29" s="35">
        <v>0</v>
      </c>
      <c r="O29" s="35">
        <v>1.5</v>
      </c>
      <c r="P29" s="35">
        <v>21</v>
      </c>
      <c r="Q29" s="35" t="s">
        <v>229</v>
      </c>
      <c r="R29" s="35">
        <v>38</v>
      </c>
      <c r="S29" s="35">
        <v>0.28499999999999998</v>
      </c>
      <c r="T29" s="35"/>
      <c r="U29" s="35" t="s">
        <v>146</v>
      </c>
      <c r="V29" s="35"/>
      <c r="W29" s="35">
        <v>20000</v>
      </c>
    </row>
    <row r="30" spans="1:23">
      <c r="A30" s="35" t="s">
        <v>198</v>
      </c>
      <c r="B30" s="35" t="s">
        <v>248</v>
      </c>
      <c r="C30" s="35" t="s">
        <v>477</v>
      </c>
      <c r="D30" s="35" t="s">
        <v>511</v>
      </c>
      <c r="E30" s="35" t="s">
        <v>512</v>
      </c>
      <c r="F30" s="35">
        <v>32.44</v>
      </c>
      <c r="G30" s="35" t="s">
        <v>44</v>
      </c>
      <c r="H30" s="35" t="s">
        <v>45</v>
      </c>
      <c r="I30" s="35">
        <v>9.3000000000000007</v>
      </c>
      <c r="J30" s="35">
        <v>10</v>
      </c>
      <c r="K30" s="35">
        <v>79</v>
      </c>
      <c r="L30" s="35">
        <v>0</v>
      </c>
      <c r="M30" s="35">
        <v>0.2475</v>
      </c>
      <c r="N30" s="35">
        <v>0.22</v>
      </c>
      <c r="O30" s="35">
        <v>10</v>
      </c>
      <c r="P30" s="35">
        <v>19.600000000000001</v>
      </c>
      <c r="Q30" s="35">
        <v>40</v>
      </c>
      <c r="R30" s="35"/>
      <c r="S30" s="35">
        <v>0.3</v>
      </c>
      <c r="T30" s="35"/>
      <c r="U30" s="35" t="s">
        <v>513</v>
      </c>
      <c r="V30" s="35"/>
      <c r="W30" s="35">
        <v>25000</v>
      </c>
    </row>
    <row r="31" spans="1:23">
      <c r="A31" s="35" t="s">
        <v>198</v>
      </c>
      <c r="B31" s="35" t="s">
        <v>251</v>
      </c>
      <c r="C31" s="35" t="s">
        <v>510</v>
      </c>
      <c r="D31" s="35" t="s">
        <v>265</v>
      </c>
      <c r="E31" s="35" t="s">
        <v>266</v>
      </c>
      <c r="F31" s="35">
        <v>24.52</v>
      </c>
      <c r="G31" s="35" t="s">
        <v>44</v>
      </c>
      <c r="H31" s="35" t="s">
        <v>45</v>
      </c>
      <c r="I31" s="35">
        <v>11.1</v>
      </c>
      <c r="J31" s="35">
        <v>4.5</v>
      </c>
      <c r="K31" s="35">
        <v>41</v>
      </c>
      <c r="L31" s="35"/>
      <c r="M31" s="35">
        <v>0.14960000000000001</v>
      </c>
      <c r="N31" s="35">
        <v>0</v>
      </c>
      <c r="O31" s="35">
        <v>4.5</v>
      </c>
      <c r="P31" s="35">
        <v>21</v>
      </c>
      <c r="Q31" s="35" t="s">
        <v>229</v>
      </c>
      <c r="R31" s="35">
        <v>31</v>
      </c>
      <c r="S31" s="35">
        <v>0.28000000000000003</v>
      </c>
      <c r="T31" s="35"/>
      <c r="U31" s="35" t="s">
        <v>146</v>
      </c>
      <c r="V31" s="35"/>
      <c r="W31" s="35">
        <v>20000</v>
      </c>
    </row>
    <row r="32" spans="1:23">
      <c r="A32" s="35" t="s">
        <v>198</v>
      </c>
      <c r="B32" s="35" t="s">
        <v>255</v>
      </c>
      <c r="C32" s="35" t="s">
        <v>510</v>
      </c>
      <c r="D32" s="35" t="s">
        <v>268</v>
      </c>
      <c r="E32" s="35" t="s">
        <v>269</v>
      </c>
      <c r="F32" s="35">
        <v>25.13</v>
      </c>
      <c r="G32" s="35" t="s">
        <v>44</v>
      </c>
      <c r="H32" s="35" t="s">
        <v>45</v>
      </c>
      <c r="I32" s="35">
        <v>11.1</v>
      </c>
      <c r="J32" s="35">
        <v>4.5</v>
      </c>
      <c r="K32" s="35">
        <v>47</v>
      </c>
      <c r="L32" s="35"/>
      <c r="M32" s="35">
        <v>0.1502</v>
      </c>
      <c r="N32" s="35">
        <v>0</v>
      </c>
      <c r="O32" s="35">
        <v>4.5</v>
      </c>
      <c r="P32" s="35">
        <v>0</v>
      </c>
      <c r="Q32" s="35" t="s">
        <v>229</v>
      </c>
      <c r="R32" s="35">
        <v>35</v>
      </c>
      <c r="S32" s="35">
        <v>0.27900000000000003</v>
      </c>
      <c r="T32" s="35"/>
      <c r="U32" s="35" t="s">
        <v>146</v>
      </c>
      <c r="V32" s="35"/>
      <c r="W32" s="35">
        <v>20000</v>
      </c>
    </row>
    <row r="33" spans="1:23">
      <c r="A33" s="35" t="s">
        <v>270</v>
      </c>
      <c r="B33" s="35" t="s">
        <v>258</v>
      </c>
      <c r="C33" s="35" t="s">
        <v>510</v>
      </c>
      <c r="D33" s="35" t="s">
        <v>272</v>
      </c>
      <c r="E33" s="35" t="s">
        <v>273</v>
      </c>
      <c r="F33" s="35">
        <v>14.8</v>
      </c>
      <c r="G33" s="35" t="s">
        <v>182</v>
      </c>
      <c r="H33" s="35" t="s">
        <v>183</v>
      </c>
      <c r="I33" s="35">
        <v>26.5</v>
      </c>
      <c r="J33" s="35">
        <v>2</v>
      </c>
      <c r="K33" s="35">
        <v>37</v>
      </c>
      <c r="L33" s="35">
        <v>0.16</v>
      </c>
      <c r="M33" s="35">
        <v>0.27839999999999998</v>
      </c>
      <c r="N33" s="35"/>
      <c r="O33" s="35">
        <v>2</v>
      </c>
      <c r="P33" s="35">
        <v>21</v>
      </c>
      <c r="Q33" s="35">
        <v>27.5</v>
      </c>
      <c r="R33" s="35"/>
      <c r="S33" s="35">
        <v>0.56000000000000005</v>
      </c>
      <c r="T33" s="35"/>
      <c r="U33" s="35" t="s">
        <v>274</v>
      </c>
      <c r="V33" s="35"/>
      <c r="W33" s="35" t="s">
        <v>499</v>
      </c>
    </row>
    <row r="34" spans="1:23">
      <c r="A34" s="35" t="s">
        <v>270</v>
      </c>
      <c r="B34" s="35" t="s">
        <v>261</v>
      </c>
      <c r="C34" s="35" t="s">
        <v>510</v>
      </c>
      <c r="D34" s="35" t="s">
        <v>276</v>
      </c>
      <c r="E34" s="35" t="s">
        <v>277</v>
      </c>
      <c r="F34" s="35">
        <v>15.7</v>
      </c>
      <c r="G34" s="35" t="s">
        <v>182</v>
      </c>
      <c r="H34" s="35" t="s">
        <v>183</v>
      </c>
      <c r="I34" s="35">
        <v>26.5</v>
      </c>
      <c r="J34" s="35">
        <v>2</v>
      </c>
      <c r="K34" s="35">
        <v>26</v>
      </c>
      <c r="L34" s="35">
        <v>0.2</v>
      </c>
      <c r="M34" s="35">
        <v>0.2878</v>
      </c>
      <c r="N34" s="35"/>
      <c r="O34" s="35">
        <v>2</v>
      </c>
      <c r="P34" s="35">
        <v>21</v>
      </c>
      <c r="Q34" s="35">
        <v>27.5</v>
      </c>
      <c r="R34" s="35"/>
      <c r="S34" s="35">
        <v>0.59</v>
      </c>
      <c r="T34" s="35"/>
      <c r="U34" s="35" t="s">
        <v>274</v>
      </c>
      <c r="V34" s="35"/>
      <c r="W34" s="35" t="s">
        <v>484</v>
      </c>
    </row>
    <row r="35" spans="1:23">
      <c r="A35" s="35" t="s">
        <v>270</v>
      </c>
      <c r="B35" s="35" t="s">
        <v>264</v>
      </c>
      <c r="C35" s="35" t="s">
        <v>510</v>
      </c>
      <c r="D35" s="35" t="s">
        <v>279</v>
      </c>
      <c r="E35" s="35" t="s">
        <v>280</v>
      </c>
      <c r="F35" s="35">
        <v>12.9</v>
      </c>
      <c r="G35" s="35" t="s">
        <v>44</v>
      </c>
      <c r="H35" s="35" t="s">
        <v>45</v>
      </c>
      <c r="I35" s="35">
        <v>27</v>
      </c>
      <c r="J35" s="35">
        <v>1.05</v>
      </c>
      <c r="K35" s="35">
        <v>18</v>
      </c>
      <c r="L35" s="35"/>
      <c r="M35" s="35">
        <v>0.17749999999999999</v>
      </c>
      <c r="N35" s="35"/>
      <c r="O35" s="35">
        <v>1.05</v>
      </c>
      <c r="P35" s="35">
        <v>20</v>
      </c>
      <c r="Q35" s="35">
        <v>32.5</v>
      </c>
      <c r="R35" s="35"/>
      <c r="S35" s="35">
        <v>0.34339999999999998</v>
      </c>
      <c r="T35" s="35"/>
      <c r="U35" s="35"/>
      <c r="V35" s="35"/>
      <c r="W35" s="35" t="s">
        <v>498</v>
      </c>
    </row>
    <row r="36" spans="1:23">
      <c r="A36" s="35" t="s">
        <v>270</v>
      </c>
      <c r="B36" s="35" t="s">
        <v>267</v>
      </c>
      <c r="C36" s="35" t="s">
        <v>510</v>
      </c>
      <c r="D36" s="35" t="s">
        <v>282</v>
      </c>
      <c r="E36" s="35" t="s">
        <v>283</v>
      </c>
      <c r="F36" s="35">
        <v>12.3</v>
      </c>
      <c r="G36" s="35" t="s">
        <v>44</v>
      </c>
      <c r="H36" s="35" t="s">
        <v>45</v>
      </c>
      <c r="I36" s="35">
        <v>27</v>
      </c>
      <c r="J36" s="35">
        <v>1</v>
      </c>
      <c r="K36" s="35">
        <v>39</v>
      </c>
      <c r="L36" s="35"/>
      <c r="M36" s="35">
        <v>0.19550000000000001</v>
      </c>
      <c r="N36" s="35"/>
      <c r="O36" s="35">
        <v>1</v>
      </c>
      <c r="P36" s="35">
        <v>21</v>
      </c>
      <c r="Q36" s="35">
        <v>35</v>
      </c>
      <c r="R36" s="35"/>
      <c r="S36" s="35">
        <v>0.22770000000000001</v>
      </c>
      <c r="T36" s="35"/>
      <c r="U36" s="35"/>
      <c r="V36" s="35"/>
      <c r="W36" s="35" t="s">
        <v>514</v>
      </c>
    </row>
    <row r="37" spans="1:23">
      <c r="A37" s="35" t="s">
        <v>270</v>
      </c>
      <c r="B37" s="35" t="s">
        <v>271</v>
      </c>
      <c r="C37" s="35" t="s">
        <v>510</v>
      </c>
      <c r="D37" s="35" t="s">
        <v>285</v>
      </c>
      <c r="E37" s="35" t="s">
        <v>286</v>
      </c>
      <c r="F37" s="35">
        <v>14.2</v>
      </c>
      <c r="G37" s="35" t="s">
        <v>182</v>
      </c>
      <c r="H37" s="35" t="s">
        <v>183</v>
      </c>
      <c r="I37" s="35">
        <v>28.5</v>
      </c>
      <c r="J37" s="35">
        <v>1</v>
      </c>
      <c r="K37" s="35">
        <v>27</v>
      </c>
      <c r="L37" s="35">
        <v>0.19</v>
      </c>
      <c r="M37" s="35">
        <v>0.2296</v>
      </c>
      <c r="N37" s="35"/>
      <c r="O37" s="35">
        <v>1</v>
      </c>
      <c r="P37" s="35">
        <v>21</v>
      </c>
      <c r="Q37" s="35">
        <v>27.5</v>
      </c>
      <c r="R37" s="35"/>
      <c r="S37" s="35">
        <v>0.56100000000000005</v>
      </c>
      <c r="T37" s="35"/>
      <c r="U37" s="35"/>
      <c r="V37" s="35"/>
      <c r="W37" s="35" t="s">
        <v>484</v>
      </c>
    </row>
    <row r="38" spans="1:23">
      <c r="A38" s="35" t="s">
        <v>270</v>
      </c>
      <c r="B38" s="35" t="s">
        <v>275</v>
      </c>
      <c r="C38" s="35" t="s">
        <v>510</v>
      </c>
      <c r="D38" s="35" t="s">
        <v>288</v>
      </c>
      <c r="E38" s="35" t="s">
        <v>289</v>
      </c>
      <c r="F38" s="35">
        <v>14.2</v>
      </c>
      <c r="G38" s="35" t="s">
        <v>182</v>
      </c>
      <c r="H38" s="35" t="s">
        <v>183</v>
      </c>
      <c r="I38" s="35">
        <v>28.5</v>
      </c>
      <c r="J38" s="35">
        <v>1</v>
      </c>
      <c r="K38" s="35">
        <v>21</v>
      </c>
      <c r="L38" s="35">
        <v>0.16800000000000001</v>
      </c>
      <c r="M38" s="35">
        <v>0.28199999999999997</v>
      </c>
      <c r="N38" s="35"/>
      <c r="O38" s="35">
        <v>1</v>
      </c>
      <c r="P38" s="35">
        <v>21</v>
      </c>
      <c r="Q38" s="35">
        <v>27.5</v>
      </c>
      <c r="R38" s="35"/>
      <c r="S38" s="35">
        <v>0.56299999999999994</v>
      </c>
      <c r="T38" s="35"/>
      <c r="U38" s="35"/>
      <c r="V38" s="35"/>
      <c r="W38" s="35" t="s">
        <v>484</v>
      </c>
    </row>
    <row r="39" spans="1:23">
      <c r="A39" s="35" t="s">
        <v>270</v>
      </c>
      <c r="B39" s="35" t="s">
        <v>278</v>
      </c>
      <c r="C39" s="35" t="s">
        <v>510</v>
      </c>
      <c r="D39" s="35" t="s">
        <v>291</v>
      </c>
      <c r="E39" s="35" t="s">
        <v>292</v>
      </c>
      <c r="F39" s="35">
        <v>246.9</v>
      </c>
      <c r="G39" s="35" t="s">
        <v>182</v>
      </c>
      <c r="H39" s="35" t="s">
        <v>183</v>
      </c>
      <c r="I39" s="35">
        <v>26.1</v>
      </c>
      <c r="J39" s="35">
        <v>6</v>
      </c>
      <c r="K39" s="35">
        <v>20</v>
      </c>
      <c r="L39" s="35">
        <v>0.14810000000000001</v>
      </c>
      <c r="M39" s="35">
        <v>0.2888</v>
      </c>
      <c r="N39" s="35"/>
      <c r="O39" s="35">
        <v>6</v>
      </c>
      <c r="P39" s="35">
        <v>21</v>
      </c>
      <c r="Q39" s="35">
        <v>27.5</v>
      </c>
      <c r="R39" s="35"/>
      <c r="S39" s="35">
        <v>0.52370000000000005</v>
      </c>
      <c r="T39" s="35"/>
      <c r="U39" s="35"/>
      <c r="V39" s="35"/>
      <c r="W39" s="35" t="s">
        <v>484</v>
      </c>
    </row>
    <row r="40" spans="1:23">
      <c r="A40" s="35" t="s">
        <v>270</v>
      </c>
      <c r="B40" s="35" t="s">
        <v>281</v>
      </c>
      <c r="C40" s="35" t="s">
        <v>510</v>
      </c>
      <c r="D40" s="35" t="s">
        <v>294</v>
      </c>
      <c r="E40" s="35" t="s">
        <v>295</v>
      </c>
      <c r="F40" s="35">
        <v>246.9</v>
      </c>
      <c r="G40" s="35" t="s">
        <v>182</v>
      </c>
      <c r="H40" s="35" t="s">
        <v>183</v>
      </c>
      <c r="I40" s="35">
        <v>26.1</v>
      </c>
      <c r="J40" s="35">
        <v>6</v>
      </c>
      <c r="K40" s="35">
        <v>18</v>
      </c>
      <c r="L40" s="35">
        <v>0.16980000000000001</v>
      </c>
      <c r="M40" s="35">
        <v>0.2167</v>
      </c>
      <c r="N40" s="35"/>
      <c r="O40" s="35">
        <v>6</v>
      </c>
      <c r="P40" s="35">
        <v>21</v>
      </c>
      <c r="Q40" s="35">
        <v>27.5</v>
      </c>
      <c r="R40" s="35"/>
      <c r="S40" s="35">
        <v>0.52869999999999995</v>
      </c>
      <c r="T40" s="35"/>
      <c r="U40" s="35"/>
      <c r="V40" s="35"/>
      <c r="W40" s="35" t="s">
        <v>484</v>
      </c>
    </row>
    <row r="41" spans="1:23">
      <c r="A41" s="35" t="s">
        <v>270</v>
      </c>
      <c r="B41" s="35" t="s">
        <v>284</v>
      </c>
      <c r="C41" s="35" t="s">
        <v>510</v>
      </c>
      <c r="D41" s="35" t="s">
        <v>297</v>
      </c>
      <c r="E41" s="35" t="s">
        <v>298</v>
      </c>
      <c r="F41" s="35">
        <v>13.55</v>
      </c>
      <c r="G41" s="35" t="s">
        <v>162</v>
      </c>
      <c r="H41" s="35" t="s">
        <v>163</v>
      </c>
      <c r="I41" s="35">
        <v>27.3</v>
      </c>
      <c r="J41" s="35" t="s">
        <v>185</v>
      </c>
      <c r="K41" s="35">
        <v>36</v>
      </c>
      <c r="L41" s="35">
        <v>0.1153</v>
      </c>
      <c r="M41" s="35">
        <v>0.39140000000000003</v>
      </c>
      <c r="N41" s="35">
        <v>0</v>
      </c>
      <c r="O41" s="35" t="s">
        <v>185</v>
      </c>
      <c r="P41" s="35">
        <v>17</v>
      </c>
      <c r="Q41" s="35">
        <v>25</v>
      </c>
      <c r="R41" s="35">
        <v>27</v>
      </c>
      <c r="S41" s="35">
        <v>0.61980000000000002</v>
      </c>
      <c r="T41" s="35"/>
      <c r="U41" s="35" t="s">
        <v>299</v>
      </c>
      <c r="V41" s="35"/>
      <c r="W41" s="35">
        <v>15</v>
      </c>
    </row>
    <row r="42" spans="1:23">
      <c r="A42" s="35" t="s">
        <v>270</v>
      </c>
      <c r="B42" s="35" t="s">
        <v>287</v>
      </c>
      <c r="C42" s="35" t="s">
        <v>510</v>
      </c>
      <c r="D42" s="35" t="s">
        <v>301</v>
      </c>
      <c r="E42" s="35" t="s">
        <v>302</v>
      </c>
      <c r="F42" s="35">
        <v>12.94</v>
      </c>
      <c r="G42" s="35" t="s">
        <v>162</v>
      </c>
      <c r="H42" s="35" t="s">
        <v>163</v>
      </c>
      <c r="I42" s="35">
        <v>27.3</v>
      </c>
      <c r="J42" s="35" t="s">
        <v>185</v>
      </c>
      <c r="K42" s="35">
        <v>33</v>
      </c>
      <c r="L42" s="35">
        <v>0.20399999999999999</v>
      </c>
      <c r="M42" s="35">
        <v>0.3251</v>
      </c>
      <c r="N42" s="35">
        <v>0</v>
      </c>
      <c r="O42" s="35" t="s">
        <v>185</v>
      </c>
      <c r="P42" s="35">
        <v>17</v>
      </c>
      <c r="Q42" s="35">
        <v>25</v>
      </c>
      <c r="R42" s="35">
        <v>24.75</v>
      </c>
      <c r="S42" s="35">
        <v>0.6825</v>
      </c>
      <c r="T42" s="35"/>
      <c r="U42" s="35" t="s">
        <v>299</v>
      </c>
      <c r="V42" s="35"/>
      <c r="W42" s="35">
        <v>15</v>
      </c>
    </row>
    <row r="43" spans="1:23">
      <c r="A43" s="35" t="s">
        <v>303</v>
      </c>
      <c r="B43" s="35" t="s">
        <v>290</v>
      </c>
      <c r="C43" s="35" t="s">
        <v>510</v>
      </c>
      <c r="D43" s="35" t="s">
        <v>305</v>
      </c>
      <c r="E43" s="35" t="s">
        <v>306</v>
      </c>
      <c r="F43" s="35">
        <v>11.11</v>
      </c>
      <c r="G43" s="35" t="s">
        <v>182</v>
      </c>
      <c r="H43" s="35" t="s">
        <v>183</v>
      </c>
      <c r="I43" s="35">
        <v>15.1</v>
      </c>
      <c r="J43" s="35">
        <v>6</v>
      </c>
      <c r="K43" s="35">
        <v>26</v>
      </c>
      <c r="L43" s="35">
        <v>0.14599999999999999</v>
      </c>
      <c r="M43" s="35">
        <v>0.23230000000000001</v>
      </c>
      <c r="N43" s="35"/>
      <c r="O43" s="35">
        <v>6</v>
      </c>
      <c r="P43" s="35">
        <v>18.3</v>
      </c>
      <c r="Q43" s="35">
        <v>25</v>
      </c>
      <c r="R43" s="35">
        <v>20</v>
      </c>
      <c r="S43" s="35">
        <v>0.52700000000000002</v>
      </c>
      <c r="T43" s="35"/>
      <c r="U43" s="35" t="s">
        <v>139</v>
      </c>
      <c r="V43" s="35"/>
      <c r="W43" s="35">
        <v>15000</v>
      </c>
    </row>
    <row r="44" spans="1:23">
      <c r="A44" s="35" t="s">
        <v>303</v>
      </c>
      <c r="B44" s="35" t="s">
        <v>293</v>
      </c>
      <c r="C44" s="35" t="s">
        <v>510</v>
      </c>
      <c r="D44" s="35" t="s">
        <v>308</v>
      </c>
      <c r="E44" s="35" t="s">
        <v>309</v>
      </c>
      <c r="F44" s="35">
        <v>14.46</v>
      </c>
      <c r="G44" s="35" t="s">
        <v>162</v>
      </c>
      <c r="H44" s="35" t="s">
        <v>163</v>
      </c>
      <c r="I44" s="35">
        <v>18.2</v>
      </c>
      <c r="J44" s="35">
        <v>2</v>
      </c>
      <c r="K44" s="35">
        <v>15</v>
      </c>
      <c r="L44" s="35">
        <v>0.23</v>
      </c>
      <c r="M44" s="35">
        <v>0.3327</v>
      </c>
      <c r="N44" s="35">
        <v>0</v>
      </c>
      <c r="O44" s="35">
        <v>2</v>
      </c>
      <c r="P44" s="35">
        <v>17</v>
      </c>
      <c r="Q44" s="35">
        <v>22.5</v>
      </c>
      <c r="R44" s="35">
        <v>11.25</v>
      </c>
      <c r="S44" s="35">
        <v>0.62</v>
      </c>
      <c r="T44" s="35"/>
      <c r="U44" s="35" t="s">
        <v>146</v>
      </c>
      <c r="V44" s="35"/>
      <c r="W44" s="35">
        <v>12000</v>
      </c>
    </row>
    <row r="45" spans="1:23">
      <c r="A45" s="35" t="s">
        <v>303</v>
      </c>
      <c r="B45" s="35" t="s">
        <v>296</v>
      </c>
      <c r="C45" s="35" t="s">
        <v>510</v>
      </c>
      <c r="D45" s="35" t="s">
        <v>311</v>
      </c>
      <c r="E45" s="35" t="s">
        <v>312</v>
      </c>
      <c r="F45" s="35">
        <v>14.46</v>
      </c>
      <c r="G45" s="35" t="s">
        <v>162</v>
      </c>
      <c r="H45" s="35" t="s">
        <v>163</v>
      </c>
      <c r="I45" s="35">
        <v>18.2</v>
      </c>
      <c r="J45" s="35">
        <v>2</v>
      </c>
      <c r="K45" s="35">
        <v>13</v>
      </c>
      <c r="L45" s="35">
        <v>0.28999999999999998</v>
      </c>
      <c r="M45" s="35">
        <v>0.35149999999999998</v>
      </c>
      <c r="N45" s="35">
        <v>0</v>
      </c>
      <c r="O45" s="35">
        <v>2</v>
      </c>
      <c r="P45" s="35">
        <v>17</v>
      </c>
      <c r="Q45" s="35">
        <v>22.5</v>
      </c>
      <c r="R45" s="35">
        <v>9.75</v>
      </c>
      <c r="S45" s="35">
        <v>0.60299999999999998</v>
      </c>
      <c r="T45" s="35"/>
      <c r="U45" s="35" t="s">
        <v>146</v>
      </c>
      <c r="V45" s="35"/>
      <c r="W45" s="35">
        <v>12000</v>
      </c>
    </row>
    <row r="46" spans="1:23">
      <c r="A46" s="35" t="s">
        <v>303</v>
      </c>
      <c r="B46" s="35" t="s">
        <v>300</v>
      </c>
      <c r="C46" s="35" t="s">
        <v>510</v>
      </c>
      <c r="D46" s="35" t="s">
        <v>314</v>
      </c>
      <c r="E46" s="35" t="s">
        <v>315</v>
      </c>
      <c r="F46" s="35">
        <v>14.16</v>
      </c>
      <c r="G46" s="35" t="s">
        <v>44</v>
      </c>
      <c r="H46" s="35" t="s">
        <v>45</v>
      </c>
      <c r="I46" s="35">
        <v>15.2</v>
      </c>
      <c r="J46" s="35">
        <v>3</v>
      </c>
      <c r="K46" s="35">
        <v>37</v>
      </c>
      <c r="L46" s="35"/>
      <c r="M46" s="35">
        <v>0.2225</v>
      </c>
      <c r="N46" s="35">
        <v>0.19</v>
      </c>
      <c r="O46" s="35">
        <v>3</v>
      </c>
      <c r="P46" s="35">
        <v>19.5</v>
      </c>
      <c r="Q46" s="35">
        <v>37</v>
      </c>
      <c r="R46" s="35">
        <v>27.75</v>
      </c>
      <c r="S46" s="35">
        <v>0.3488</v>
      </c>
      <c r="T46" s="35"/>
      <c r="U46" s="35" t="s">
        <v>316</v>
      </c>
      <c r="V46" s="35"/>
      <c r="W46" s="35">
        <v>20000</v>
      </c>
    </row>
    <row r="47" spans="1:23">
      <c r="A47" s="35" t="s">
        <v>303</v>
      </c>
      <c r="B47" s="35" t="s">
        <v>304</v>
      </c>
      <c r="C47" s="35" t="s">
        <v>510</v>
      </c>
      <c r="D47" s="35" t="s">
        <v>318</v>
      </c>
      <c r="E47" s="35" t="s">
        <v>319</v>
      </c>
      <c r="F47" s="35">
        <v>18.149999999999999</v>
      </c>
      <c r="G47" s="35" t="s">
        <v>162</v>
      </c>
      <c r="H47" s="35" t="s">
        <v>163</v>
      </c>
      <c r="I47" s="35">
        <v>16</v>
      </c>
      <c r="J47" s="35">
        <v>3</v>
      </c>
      <c r="K47" s="35">
        <v>15</v>
      </c>
      <c r="L47" s="35">
        <v>0.25900000000000001</v>
      </c>
      <c r="M47" s="35">
        <v>0.3226</v>
      </c>
      <c r="N47" s="35"/>
      <c r="O47" s="35">
        <v>3</v>
      </c>
      <c r="P47" s="35">
        <v>20</v>
      </c>
      <c r="Q47" s="35">
        <v>27.5</v>
      </c>
      <c r="R47" s="35"/>
      <c r="S47" s="35">
        <v>0.67400000000000004</v>
      </c>
      <c r="T47" s="35"/>
      <c r="U47" s="35" t="s">
        <v>146</v>
      </c>
      <c r="V47" s="35"/>
      <c r="W47" s="35" t="s">
        <v>320</v>
      </c>
    </row>
    <row r="48" spans="1:23">
      <c r="A48" s="35" t="s">
        <v>303</v>
      </c>
      <c r="B48" s="35" t="s">
        <v>307</v>
      </c>
      <c r="C48" s="35" t="s">
        <v>510</v>
      </c>
      <c r="D48" s="35" t="s">
        <v>322</v>
      </c>
      <c r="E48" s="35" t="s">
        <v>323</v>
      </c>
      <c r="F48" s="35">
        <v>17.8</v>
      </c>
      <c r="G48" s="35" t="s">
        <v>44</v>
      </c>
      <c r="H48" s="35" t="s">
        <v>45</v>
      </c>
      <c r="I48" s="35">
        <v>16</v>
      </c>
      <c r="J48" s="35">
        <v>3</v>
      </c>
      <c r="K48" s="35">
        <v>10</v>
      </c>
      <c r="L48" s="35"/>
      <c r="M48" s="35">
        <v>0.14610000000000001</v>
      </c>
      <c r="N48" s="35"/>
      <c r="O48" s="35">
        <v>3</v>
      </c>
      <c r="P48" s="35">
        <v>19</v>
      </c>
      <c r="Q48" s="35">
        <v>30</v>
      </c>
      <c r="R48" s="35"/>
      <c r="S48" s="35">
        <v>0.311</v>
      </c>
      <c r="T48" s="35"/>
      <c r="U48" s="35" t="s">
        <v>146</v>
      </c>
      <c r="V48" s="35"/>
      <c r="W48" s="35" t="s">
        <v>515</v>
      </c>
    </row>
    <row r="49" spans="1:23">
      <c r="A49" s="35" t="s">
        <v>303</v>
      </c>
      <c r="B49" s="35" t="s">
        <v>310</v>
      </c>
      <c r="C49" s="35" t="s">
        <v>510</v>
      </c>
      <c r="D49" s="35" t="s">
        <v>327</v>
      </c>
      <c r="E49" s="35" t="s">
        <v>328</v>
      </c>
      <c r="F49" s="35">
        <v>15.68</v>
      </c>
      <c r="G49" s="35" t="s">
        <v>144</v>
      </c>
      <c r="H49" s="35" t="s">
        <v>145</v>
      </c>
      <c r="I49" s="35">
        <v>20.100000000000001</v>
      </c>
      <c r="J49" s="35">
        <v>3</v>
      </c>
      <c r="K49" s="35">
        <v>10</v>
      </c>
      <c r="L49" s="35">
        <v>0.38369999999999999</v>
      </c>
      <c r="M49" s="35">
        <v>0.39279999999999998</v>
      </c>
      <c r="N49" s="35">
        <v>0</v>
      </c>
      <c r="O49" s="35">
        <v>3</v>
      </c>
      <c r="P49" s="35">
        <v>17</v>
      </c>
      <c r="Q49" s="35">
        <v>19.5</v>
      </c>
      <c r="R49" s="35">
        <v>7.5</v>
      </c>
      <c r="S49" s="35">
        <v>0.83550000000000002</v>
      </c>
      <c r="T49" s="35"/>
      <c r="U49" s="35" t="s">
        <v>146</v>
      </c>
      <c r="V49" s="35"/>
      <c r="W49" s="35">
        <v>13000</v>
      </c>
    </row>
    <row r="50" spans="1:23">
      <c r="A50" s="35" t="s">
        <v>303</v>
      </c>
      <c r="B50" s="35" t="s">
        <v>313</v>
      </c>
      <c r="C50" s="35" t="s">
        <v>510</v>
      </c>
      <c r="D50" s="35" t="s">
        <v>330</v>
      </c>
      <c r="E50" s="35" t="s">
        <v>331</v>
      </c>
      <c r="F50" s="35">
        <v>13.25</v>
      </c>
      <c r="G50" s="35" t="s">
        <v>162</v>
      </c>
      <c r="H50" s="35" t="s">
        <v>163</v>
      </c>
      <c r="I50" s="35">
        <v>20.2</v>
      </c>
      <c r="J50" s="35">
        <v>1</v>
      </c>
      <c r="K50" s="35">
        <v>14</v>
      </c>
      <c r="L50" s="35">
        <v>0.26100000000000001</v>
      </c>
      <c r="M50" s="35">
        <v>0.39140000000000003</v>
      </c>
      <c r="N50" s="35"/>
      <c r="O50" s="35">
        <v>1</v>
      </c>
      <c r="P50" s="35">
        <v>17</v>
      </c>
      <c r="Q50" s="35">
        <v>22.5</v>
      </c>
      <c r="R50" s="35">
        <v>11</v>
      </c>
      <c r="S50" s="35">
        <v>0.623</v>
      </c>
      <c r="T50" s="35"/>
      <c r="U50" s="35" t="s">
        <v>146</v>
      </c>
      <c r="V50" s="35"/>
      <c r="W50" s="35">
        <v>12000</v>
      </c>
    </row>
    <row r="51" spans="1:23">
      <c r="A51" s="35" t="s">
        <v>303</v>
      </c>
      <c r="B51" s="35" t="s">
        <v>317</v>
      </c>
      <c r="C51" s="35" t="s">
        <v>510</v>
      </c>
      <c r="D51" s="35" t="s">
        <v>333</v>
      </c>
      <c r="E51" s="35" t="s">
        <v>334</v>
      </c>
      <c r="F51" s="35">
        <v>11.1</v>
      </c>
      <c r="G51" s="35" t="s">
        <v>162</v>
      </c>
      <c r="H51" s="35" t="s">
        <v>163</v>
      </c>
      <c r="I51" s="35">
        <v>22.2</v>
      </c>
      <c r="J51" s="35">
        <v>3</v>
      </c>
      <c r="K51" s="35">
        <v>16</v>
      </c>
      <c r="L51" s="35">
        <v>0.25</v>
      </c>
      <c r="M51" s="35">
        <v>0.35709999999999997</v>
      </c>
      <c r="N51" s="35"/>
      <c r="O51" s="35">
        <v>3</v>
      </c>
      <c r="P51" s="35">
        <v>21</v>
      </c>
      <c r="Q51" s="35">
        <v>27.5</v>
      </c>
      <c r="R51" s="35"/>
      <c r="S51" s="35">
        <v>0.66600000000000004</v>
      </c>
      <c r="T51" s="35"/>
      <c r="U51" s="35" t="s">
        <v>146</v>
      </c>
      <c r="V51" s="35"/>
      <c r="W51" s="35" t="s">
        <v>325</v>
      </c>
    </row>
    <row r="52" spans="1:23">
      <c r="A52" s="35" t="s">
        <v>303</v>
      </c>
      <c r="B52" s="35" t="s">
        <v>321</v>
      </c>
      <c r="C52" s="35" t="s">
        <v>510</v>
      </c>
      <c r="D52" s="35" t="s">
        <v>336</v>
      </c>
      <c r="E52" s="35" t="s">
        <v>337</v>
      </c>
      <c r="F52" s="35">
        <v>11.1</v>
      </c>
      <c r="G52" s="35" t="s">
        <v>162</v>
      </c>
      <c r="H52" s="35" t="s">
        <v>163</v>
      </c>
      <c r="I52" s="35">
        <v>22.2</v>
      </c>
      <c r="J52" s="35">
        <v>3</v>
      </c>
      <c r="K52" s="35">
        <v>34</v>
      </c>
      <c r="L52" s="35">
        <v>0.24</v>
      </c>
      <c r="M52" s="35">
        <v>0.36249999999999999</v>
      </c>
      <c r="N52" s="35"/>
      <c r="O52" s="35">
        <v>3</v>
      </c>
      <c r="P52" s="35">
        <v>21</v>
      </c>
      <c r="Q52" s="35">
        <v>27.5</v>
      </c>
      <c r="R52" s="35"/>
      <c r="S52" s="35">
        <v>0.65300000000000002</v>
      </c>
      <c r="T52" s="35"/>
      <c r="U52" s="35" t="s">
        <v>146</v>
      </c>
      <c r="V52" s="35"/>
      <c r="W52" s="35" t="s">
        <v>341</v>
      </c>
    </row>
    <row r="53" spans="1:23">
      <c r="A53" s="35" t="s">
        <v>303</v>
      </c>
      <c r="B53" s="35" t="s">
        <v>326</v>
      </c>
      <c r="C53" s="35" t="s">
        <v>510</v>
      </c>
      <c r="D53" s="35" t="s">
        <v>349</v>
      </c>
      <c r="E53" s="35" t="s">
        <v>350</v>
      </c>
      <c r="F53" s="35"/>
      <c r="G53" s="35" t="s">
        <v>488</v>
      </c>
      <c r="H53" s="35" t="s">
        <v>145</v>
      </c>
      <c r="I53" s="35">
        <v>18</v>
      </c>
      <c r="J53" s="35">
        <v>1</v>
      </c>
      <c r="K53" s="35">
        <v>66</v>
      </c>
      <c r="L53" s="35">
        <v>0.38</v>
      </c>
      <c r="M53" s="35"/>
      <c r="N53" s="35"/>
      <c r="O53" s="35">
        <v>1</v>
      </c>
      <c r="P53" s="35">
        <v>22.457999999999998</v>
      </c>
      <c r="Q53" s="35"/>
      <c r="R53" s="35">
        <v>46.573</v>
      </c>
      <c r="S53" s="35">
        <v>0.82479999999999998</v>
      </c>
      <c r="T53" s="35"/>
      <c r="U53" s="35" t="s">
        <v>353</v>
      </c>
      <c r="V53" s="35"/>
      <c r="W53" s="35"/>
    </row>
    <row r="54" spans="1:23">
      <c r="A54" s="35" t="s">
        <v>303</v>
      </c>
      <c r="B54" s="35" t="s">
        <v>329</v>
      </c>
      <c r="C54" s="35" t="s">
        <v>510</v>
      </c>
      <c r="D54" s="35" t="s">
        <v>355</v>
      </c>
      <c r="E54" s="35" t="s">
        <v>356</v>
      </c>
      <c r="F54" s="35"/>
      <c r="G54" s="35" t="s">
        <v>44</v>
      </c>
      <c r="H54" s="35" t="s">
        <v>45</v>
      </c>
      <c r="I54" s="35">
        <v>18</v>
      </c>
      <c r="J54" s="35">
        <v>1</v>
      </c>
      <c r="K54" s="35">
        <v>58</v>
      </c>
      <c r="L54" s="35" t="s">
        <v>352</v>
      </c>
      <c r="M54" s="35"/>
      <c r="N54" s="35"/>
      <c r="O54" s="35">
        <v>1</v>
      </c>
      <c r="P54" s="35">
        <v>21.012</v>
      </c>
      <c r="Q54" s="35"/>
      <c r="R54" s="35">
        <v>43.338000000000001</v>
      </c>
      <c r="S54" s="35">
        <v>0.26690000000000003</v>
      </c>
      <c r="T54" s="35"/>
      <c r="U54" s="35" t="s">
        <v>353</v>
      </c>
      <c r="V54" s="35"/>
      <c r="W54" s="35"/>
    </row>
    <row r="55" spans="1:23">
      <c r="A55" s="35" t="s">
        <v>303</v>
      </c>
      <c r="B55" s="35" t="s">
        <v>332</v>
      </c>
      <c r="C55" s="35" t="s">
        <v>510</v>
      </c>
      <c r="D55" s="35" t="s">
        <v>358</v>
      </c>
      <c r="E55" s="35" t="s">
        <v>359</v>
      </c>
      <c r="F55" s="35"/>
      <c r="G55" s="35" t="s">
        <v>44</v>
      </c>
      <c r="H55" s="35" t="s">
        <v>45</v>
      </c>
      <c r="I55" s="35">
        <v>18</v>
      </c>
      <c r="J55" s="35">
        <v>1</v>
      </c>
      <c r="K55" s="35">
        <v>59</v>
      </c>
      <c r="L55" s="35" t="s">
        <v>352</v>
      </c>
      <c r="M55" s="35"/>
      <c r="N55" s="35"/>
      <c r="O55" s="35">
        <v>1</v>
      </c>
      <c r="P55" s="35">
        <v>20.452999999999999</v>
      </c>
      <c r="Q55" s="35"/>
      <c r="R55" s="35">
        <v>45.115000000000002</v>
      </c>
      <c r="S55" s="35">
        <v>0.41149999999999998</v>
      </c>
      <c r="T55" s="35"/>
      <c r="U55" s="35" t="s">
        <v>353</v>
      </c>
      <c r="V55" s="35"/>
      <c r="W55" s="35"/>
    </row>
    <row r="56" spans="1:23">
      <c r="A56" s="35" t="s">
        <v>360</v>
      </c>
      <c r="B56" s="35" t="s">
        <v>335</v>
      </c>
      <c r="C56" s="35" t="s">
        <v>510</v>
      </c>
      <c r="D56" s="35" t="s">
        <v>362</v>
      </c>
      <c r="E56" s="35" t="s">
        <v>363</v>
      </c>
      <c r="F56" s="35">
        <v>18.12</v>
      </c>
      <c r="G56" s="35" t="s">
        <v>44</v>
      </c>
      <c r="H56" s="35" t="s">
        <v>45</v>
      </c>
      <c r="I56" s="35">
        <v>20.3</v>
      </c>
      <c r="J56" s="35">
        <v>6</v>
      </c>
      <c r="K56" s="35">
        <v>41</v>
      </c>
      <c r="L56" s="35"/>
      <c r="M56" s="35">
        <v>0.15429999999999999</v>
      </c>
      <c r="N56" s="35">
        <v>0</v>
      </c>
      <c r="O56" s="35">
        <v>6</v>
      </c>
      <c r="P56" s="35">
        <v>21</v>
      </c>
      <c r="Q56" s="35" t="s">
        <v>229</v>
      </c>
      <c r="R56" s="35">
        <v>30.75</v>
      </c>
      <c r="S56" s="35">
        <v>0.20960000000000001</v>
      </c>
      <c r="T56" s="35"/>
      <c r="U56" s="35" t="s">
        <v>299</v>
      </c>
      <c r="V56" s="35"/>
      <c r="W56" s="35">
        <v>20</v>
      </c>
    </row>
    <row r="57" spans="1:23">
      <c r="A57" s="35" t="s">
        <v>360</v>
      </c>
      <c r="B57" s="35" t="s">
        <v>338</v>
      </c>
      <c r="C57" s="35" t="s">
        <v>510</v>
      </c>
      <c r="D57" s="35" t="s">
        <v>365</v>
      </c>
      <c r="E57" s="35" t="s">
        <v>366</v>
      </c>
      <c r="F57" s="35">
        <v>17.510000000000002</v>
      </c>
      <c r="G57" s="35" t="s">
        <v>44</v>
      </c>
      <c r="H57" s="35" t="s">
        <v>45</v>
      </c>
      <c r="I57" s="35">
        <v>20.3</v>
      </c>
      <c r="J57" s="35">
        <v>6</v>
      </c>
      <c r="K57" s="35">
        <v>42</v>
      </c>
      <c r="L57" s="35"/>
      <c r="M57" s="35">
        <v>0.2155</v>
      </c>
      <c r="N57" s="35">
        <v>0</v>
      </c>
      <c r="O57" s="35">
        <v>6</v>
      </c>
      <c r="P57" s="35">
        <v>20</v>
      </c>
      <c r="Q57" s="35" t="s">
        <v>229</v>
      </c>
      <c r="R57" s="35">
        <v>31.5</v>
      </c>
      <c r="S57" s="35">
        <v>0.22939999999999999</v>
      </c>
      <c r="T57" s="35"/>
      <c r="U57" s="35" t="s">
        <v>299</v>
      </c>
      <c r="V57" s="35"/>
      <c r="W57" s="35">
        <v>20</v>
      </c>
    </row>
    <row r="58" spans="1:23">
      <c r="A58" s="35" t="s">
        <v>360</v>
      </c>
      <c r="B58" s="35" t="s">
        <v>342</v>
      </c>
      <c r="C58" s="35" t="s">
        <v>510</v>
      </c>
      <c r="D58" s="35" t="s">
        <v>368</v>
      </c>
      <c r="E58" s="35" t="s">
        <v>369</v>
      </c>
      <c r="F58" s="35">
        <v>13.55</v>
      </c>
      <c r="G58" s="35" t="s">
        <v>182</v>
      </c>
      <c r="H58" s="35" t="s">
        <v>183</v>
      </c>
      <c r="I58" s="35">
        <v>23.4</v>
      </c>
      <c r="J58" s="35">
        <v>3</v>
      </c>
      <c r="K58" s="35">
        <v>14</v>
      </c>
      <c r="L58" s="35">
        <v>0.13930000000000001</v>
      </c>
      <c r="M58" s="35">
        <v>0.2823</v>
      </c>
      <c r="N58" s="35"/>
      <c r="O58" s="35">
        <v>3</v>
      </c>
      <c r="P58" s="35">
        <v>17.7</v>
      </c>
      <c r="Q58" s="35">
        <v>22.5</v>
      </c>
      <c r="R58" s="35">
        <v>14</v>
      </c>
      <c r="S58" s="35">
        <v>0.58589999999999998</v>
      </c>
      <c r="T58" s="35"/>
      <c r="U58" s="35" t="s">
        <v>370</v>
      </c>
      <c r="V58" s="35"/>
      <c r="W58" s="35">
        <v>12</v>
      </c>
    </row>
    <row r="59" spans="1:23">
      <c r="A59" s="35" t="s">
        <v>371</v>
      </c>
      <c r="B59" s="35" t="s">
        <v>345</v>
      </c>
      <c r="C59" s="35" t="s">
        <v>510</v>
      </c>
      <c r="D59" s="35" t="s">
        <v>373</v>
      </c>
      <c r="E59" s="35" t="s">
        <v>374</v>
      </c>
      <c r="F59" s="35">
        <v>1.66</v>
      </c>
      <c r="G59" s="35" t="s">
        <v>162</v>
      </c>
      <c r="H59" s="35" t="s">
        <v>163</v>
      </c>
      <c r="I59" s="35">
        <v>24.2</v>
      </c>
      <c r="J59" s="35">
        <v>3</v>
      </c>
      <c r="K59" s="35">
        <v>24</v>
      </c>
      <c r="L59" s="35">
        <v>0.21</v>
      </c>
      <c r="M59" s="35">
        <v>0.2757</v>
      </c>
      <c r="N59" s="35">
        <v>0</v>
      </c>
      <c r="O59" s="35">
        <v>3</v>
      </c>
      <c r="P59" s="35">
        <v>18</v>
      </c>
      <c r="Q59" s="35">
        <v>25</v>
      </c>
      <c r="R59" s="35">
        <v>18</v>
      </c>
      <c r="S59" s="35">
        <v>0.56179999999999997</v>
      </c>
      <c r="T59" s="35"/>
      <c r="U59" s="35" t="s">
        <v>299</v>
      </c>
      <c r="V59" s="35"/>
      <c r="W59" s="35">
        <v>15</v>
      </c>
    </row>
    <row r="60" spans="1:23">
      <c r="A60" s="35" t="s">
        <v>371</v>
      </c>
      <c r="B60" s="35" t="s">
        <v>348</v>
      </c>
      <c r="C60" s="35" t="s">
        <v>510</v>
      </c>
      <c r="D60" s="35" t="s">
        <v>376</v>
      </c>
      <c r="E60" s="35" t="s">
        <v>377</v>
      </c>
      <c r="F60" s="35">
        <v>13.86</v>
      </c>
      <c r="G60" s="35" t="s">
        <v>162</v>
      </c>
      <c r="H60" s="35" t="s">
        <v>163</v>
      </c>
      <c r="I60" s="35">
        <v>23</v>
      </c>
      <c r="J60" s="35">
        <v>1</v>
      </c>
      <c r="K60" s="35">
        <v>24</v>
      </c>
      <c r="L60" s="35">
        <v>0.26150000000000001</v>
      </c>
      <c r="M60" s="35">
        <v>0.35899999999999999</v>
      </c>
      <c r="N60" s="35"/>
      <c r="O60" s="35">
        <v>1</v>
      </c>
      <c r="P60" s="35">
        <v>17</v>
      </c>
      <c r="Q60" s="35">
        <v>25</v>
      </c>
      <c r="R60" s="35">
        <v>18</v>
      </c>
      <c r="S60" s="35">
        <v>0.63649999999999995</v>
      </c>
      <c r="T60" s="35"/>
      <c r="U60" s="35" t="s">
        <v>299</v>
      </c>
      <c r="V60" s="35"/>
      <c r="W60" s="35">
        <v>15</v>
      </c>
    </row>
    <row r="61" spans="1:23">
      <c r="A61" s="35" t="s">
        <v>371</v>
      </c>
      <c r="B61" s="35" t="s">
        <v>354</v>
      </c>
      <c r="C61" s="35" t="s">
        <v>510</v>
      </c>
      <c r="D61" s="35" t="s">
        <v>379</v>
      </c>
      <c r="E61" s="35" t="s">
        <v>380</v>
      </c>
      <c r="F61" s="35">
        <v>9.59</v>
      </c>
      <c r="G61" s="35" t="s">
        <v>162</v>
      </c>
      <c r="H61" s="35" t="s">
        <v>163</v>
      </c>
      <c r="I61" s="35">
        <v>24.2</v>
      </c>
      <c r="J61" s="35">
        <v>21</v>
      </c>
      <c r="K61" s="35">
        <v>21</v>
      </c>
      <c r="L61" s="35">
        <v>0.27829999999999999</v>
      </c>
      <c r="M61" s="35">
        <v>0.36870000000000003</v>
      </c>
      <c r="N61" s="35">
        <v>0</v>
      </c>
      <c r="O61" s="35">
        <v>21</v>
      </c>
      <c r="P61" s="35">
        <v>17</v>
      </c>
      <c r="Q61" s="35">
        <v>22.5</v>
      </c>
      <c r="R61" s="35">
        <v>15.75</v>
      </c>
      <c r="S61" s="35">
        <v>0.64049999999999996</v>
      </c>
      <c r="T61" s="35"/>
      <c r="U61" s="35" t="s">
        <v>299</v>
      </c>
      <c r="V61" s="35"/>
      <c r="W61" s="35">
        <v>12</v>
      </c>
    </row>
    <row r="62" spans="1:23">
      <c r="A62" s="35" t="s">
        <v>371</v>
      </c>
      <c r="B62" s="35" t="s">
        <v>357</v>
      </c>
      <c r="C62" s="35" t="s">
        <v>510</v>
      </c>
      <c r="D62" s="35" t="s">
        <v>382</v>
      </c>
      <c r="E62" s="35" t="s">
        <v>383</v>
      </c>
      <c r="F62" s="35">
        <v>13.86</v>
      </c>
      <c r="G62" s="35" t="s">
        <v>44</v>
      </c>
      <c r="H62" s="35" t="s">
        <v>45</v>
      </c>
      <c r="I62" s="35">
        <v>24.2</v>
      </c>
      <c r="J62" s="35">
        <v>1</v>
      </c>
      <c r="K62" s="35">
        <v>18</v>
      </c>
      <c r="L62" s="35">
        <v>0</v>
      </c>
      <c r="M62" s="35">
        <v>0.2137</v>
      </c>
      <c r="N62" s="35">
        <v>0.2</v>
      </c>
      <c r="O62" s="35">
        <v>1</v>
      </c>
      <c r="P62" s="35">
        <v>19.5</v>
      </c>
      <c r="Q62" s="35">
        <v>32</v>
      </c>
      <c r="R62" s="35">
        <v>13.5</v>
      </c>
      <c r="S62" s="35">
        <v>0.30580000000000002</v>
      </c>
      <c r="T62" s="35"/>
      <c r="U62" s="35" t="s">
        <v>370</v>
      </c>
      <c r="V62" s="35"/>
      <c r="W62" s="35">
        <v>15</v>
      </c>
    </row>
    <row r="63" spans="1:23">
      <c r="A63" s="35" t="s">
        <v>384</v>
      </c>
      <c r="B63" s="35" t="s">
        <v>361</v>
      </c>
      <c r="C63" s="35" t="s">
        <v>510</v>
      </c>
      <c r="D63" s="35" t="s">
        <v>386</v>
      </c>
      <c r="E63" s="35" t="s">
        <v>387</v>
      </c>
      <c r="F63" s="35">
        <v>18.12</v>
      </c>
      <c r="G63" s="35" t="s">
        <v>44</v>
      </c>
      <c r="H63" s="35" t="s">
        <v>45</v>
      </c>
      <c r="I63" s="35">
        <v>30.8</v>
      </c>
      <c r="J63" s="35">
        <v>3.5</v>
      </c>
      <c r="K63" s="35">
        <v>24</v>
      </c>
      <c r="L63" s="35"/>
      <c r="M63" s="35">
        <v>0.2029</v>
      </c>
      <c r="N63" s="35">
        <v>0</v>
      </c>
      <c r="O63" s="35">
        <v>3.5</v>
      </c>
      <c r="P63" s="35">
        <v>20</v>
      </c>
      <c r="Q63" s="35" t="s">
        <v>202</v>
      </c>
      <c r="R63" s="35">
        <v>18</v>
      </c>
      <c r="S63" s="35">
        <v>0.27900000000000003</v>
      </c>
      <c r="T63" s="35"/>
      <c r="U63" s="35" t="s">
        <v>299</v>
      </c>
      <c r="V63" s="35"/>
      <c r="W63" s="35">
        <v>15</v>
      </c>
    </row>
    <row r="64" spans="1:23">
      <c r="A64" s="35" t="s">
        <v>384</v>
      </c>
      <c r="B64" s="35" t="s">
        <v>364</v>
      </c>
      <c r="C64" s="35" t="s">
        <v>510</v>
      </c>
      <c r="D64" s="35" t="s">
        <v>389</v>
      </c>
      <c r="E64" s="35" t="s">
        <v>390</v>
      </c>
      <c r="F64" s="35">
        <v>16.899999999999999</v>
      </c>
      <c r="G64" s="35" t="s">
        <v>44</v>
      </c>
      <c r="H64" s="35" t="s">
        <v>45</v>
      </c>
      <c r="I64" s="35">
        <v>30.8</v>
      </c>
      <c r="J64" s="35">
        <v>4.5</v>
      </c>
      <c r="K64" s="35">
        <v>24</v>
      </c>
      <c r="L64" s="35"/>
      <c r="M64" s="35">
        <v>0.1512</v>
      </c>
      <c r="N64" s="35">
        <v>0</v>
      </c>
      <c r="O64" s="35">
        <v>4.5</v>
      </c>
      <c r="P64" s="35">
        <v>21</v>
      </c>
      <c r="Q64" s="35" t="s">
        <v>202</v>
      </c>
      <c r="R64" s="35">
        <v>18</v>
      </c>
      <c r="S64" s="35">
        <v>0.30199999999999999</v>
      </c>
      <c r="T64" s="35"/>
      <c r="U64" s="35" t="s">
        <v>299</v>
      </c>
      <c r="V64" s="35"/>
      <c r="W64" s="35">
        <v>15</v>
      </c>
    </row>
    <row r="65" spans="1:23">
      <c r="A65" s="35" t="s">
        <v>384</v>
      </c>
      <c r="B65" s="35" t="s">
        <v>367</v>
      </c>
      <c r="C65" s="35" t="s">
        <v>510</v>
      </c>
      <c r="D65" s="35" t="s">
        <v>392</v>
      </c>
      <c r="E65" s="35" t="s">
        <v>393</v>
      </c>
      <c r="F65" s="35">
        <v>20.87</v>
      </c>
      <c r="G65" s="35" t="s">
        <v>182</v>
      </c>
      <c r="H65" s="35" t="s">
        <v>183</v>
      </c>
      <c r="I65" s="35">
        <v>30</v>
      </c>
      <c r="J65" s="35" t="s">
        <v>185</v>
      </c>
      <c r="K65" s="35">
        <v>28</v>
      </c>
      <c r="L65" s="35">
        <v>0.159</v>
      </c>
      <c r="M65" s="35">
        <v>0.25940000000000002</v>
      </c>
      <c r="N65" s="35">
        <v>0</v>
      </c>
      <c r="O65" s="35" t="s">
        <v>185</v>
      </c>
      <c r="P65" s="35">
        <v>18</v>
      </c>
      <c r="Q65" s="35">
        <v>25</v>
      </c>
      <c r="R65" s="35">
        <v>21</v>
      </c>
      <c r="S65" s="35">
        <v>0.55400000000000005</v>
      </c>
      <c r="T65" s="35"/>
      <c r="U65" s="35" t="s">
        <v>370</v>
      </c>
      <c r="V65" s="35"/>
      <c r="W65" s="35">
        <v>15</v>
      </c>
    </row>
    <row r="66" spans="1:23">
      <c r="A66" s="35" t="s">
        <v>384</v>
      </c>
      <c r="B66" s="35" t="s">
        <v>372</v>
      </c>
      <c r="C66" s="35" t="s">
        <v>510</v>
      </c>
      <c r="D66" s="35" t="s">
        <v>395</v>
      </c>
      <c r="E66" s="35" t="s">
        <v>396</v>
      </c>
      <c r="F66" s="35">
        <v>21.17</v>
      </c>
      <c r="G66" s="35" t="s">
        <v>182</v>
      </c>
      <c r="H66" s="35" t="s">
        <v>183</v>
      </c>
      <c r="I66" s="35">
        <v>30</v>
      </c>
      <c r="J66" s="35" t="s">
        <v>185</v>
      </c>
      <c r="K66" s="35">
        <v>29</v>
      </c>
      <c r="L66" s="35">
        <v>0.16200000000000001</v>
      </c>
      <c r="M66" s="35">
        <v>0.23350000000000001</v>
      </c>
      <c r="N66" s="35">
        <v>0</v>
      </c>
      <c r="O66" s="35" t="s">
        <v>185</v>
      </c>
      <c r="P66" s="35">
        <v>18</v>
      </c>
      <c r="Q66" s="35">
        <v>25</v>
      </c>
      <c r="R66" s="35">
        <v>22</v>
      </c>
      <c r="S66" s="35">
        <v>0.52500000000000002</v>
      </c>
      <c r="T66" s="35"/>
      <c r="U66" s="35" t="s">
        <v>370</v>
      </c>
      <c r="V66" s="35"/>
      <c r="W66" s="35">
        <v>15</v>
      </c>
    </row>
    <row r="67" spans="1:23">
      <c r="A67" s="35" t="s">
        <v>384</v>
      </c>
      <c r="B67" s="35" t="s">
        <v>375</v>
      </c>
      <c r="C67" s="35" t="s">
        <v>510</v>
      </c>
      <c r="D67" s="35" t="s">
        <v>398</v>
      </c>
      <c r="E67" s="35" t="s">
        <v>399</v>
      </c>
      <c r="F67" s="35">
        <v>13.86</v>
      </c>
      <c r="G67" s="35" t="s">
        <v>44</v>
      </c>
      <c r="H67" s="35" t="s">
        <v>45</v>
      </c>
      <c r="I67" s="35">
        <v>31.3</v>
      </c>
      <c r="J67" s="35">
        <v>5</v>
      </c>
      <c r="K67" s="35">
        <v>26</v>
      </c>
      <c r="L67" s="35"/>
      <c r="M67" s="35">
        <v>0.2205</v>
      </c>
      <c r="N67" s="35">
        <v>0</v>
      </c>
      <c r="O67" s="35">
        <v>5</v>
      </c>
      <c r="P67" s="35">
        <v>20</v>
      </c>
      <c r="Q67" s="35" t="s">
        <v>202</v>
      </c>
      <c r="R67" s="35">
        <v>19.5</v>
      </c>
      <c r="S67" s="35">
        <v>0.33610000000000001</v>
      </c>
      <c r="T67" s="35"/>
      <c r="U67" s="35" t="s">
        <v>400</v>
      </c>
      <c r="V67" s="35"/>
      <c r="W67" s="35">
        <v>15</v>
      </c>
    </row>
    <row r="68" spans="1:23">
      <c r="A68" s="35" t="s">
        <v>384</v>
      </c>
      <c r="B68" s="35" t="s">
        <v>378</v>
      </c>
      <c r="C68" s="35" t="s">
        <v>510</v>
      </c>
      <c r="D68" s="35" t="s">
        <v>402</v>
      </c>
      <c r="E68" s="35" t="s">
        <v>403</v>
      </c>
      <c r="F68" s="35">
        <v>13.55</v>
      </c>
      <c r="G68" s="35" t="s">
        <v>44</v>
      </c>
      <c r="H68" s="35" t="s">
        <v>45</v>
      </c>
      <c r="I68" s="35">
        <v>31.3</v>
      </c>
      <c r="J68" s="35">
        <v>3</v>
      </c>
      <c r="K68" s="35">
        <v>30</v>
      </c>
      <c r="L68" s="35"/>
      <c r="M68" s="35">
        <v>0.18329999999999999</v>
      </c>
      <c r="N68" s="35">
        <v>0</v>
      </c>
      <c r="O68" s="35">
        <v>3</v>
      </c>
      <c r="P68" s="35">
        <v>20</v>
      </c>
      <c r="Q68" s="35" t="s">
        <v>202</v>
      </c>
      <c r="R68" s="35">
        <v>22.5</v>
      </c>
      <c r="S68" s="35">
        <v>0.30430000000000001</v>
      </c>
      <c r="T68" s="35"/>
      <c r="U68" s="35" t="s">
        <v>400</v>
      </c>
      <c r="V68" s="35"/>
      <c r="W68" s="35">
        <v>15</v>
      </c>
    </row>
    <row r="69" spans="1:23">
      <c r="A69" s="35" t="s">
        <v>384</v>
      </c>
      <c r="B69" s="35" t="s">
        <v>381</v>
      </c>
      <c r="C69" s="35" t="s">
        <v>510</v>
      </c>
      <c r="D69" s="35" t="s">
        <v>405</v>
      </c>
      <c r="E69" s="35" t="s">
        <v>406</v>
      </c>
      <c r="F69" s="35">
        <v>14.77</v>
      </c>
      <c r="G69" s="35" t="s">
        <v>44</v>
      </c>
      <c r="H69" s="35" t="s">
        <v>45</v>
      </c>
      <c r="I69" s="35">
        <v>31.3</v>
      </c>
      <c r="J69" s="35">
        <v>3</v>
      </c>
      <c r="K69" s="35">
        <v>16</v>
      </c>
      <c r="L69" s="35"/>
      <c r="M69" s="35">
        <v>0.22070000000000001</v>
      </c>
      <c r="N69" s="35">
        <v>0</v>
      </c>
      <c r="O69" s="35">
        <v>3</v>
      </c>
      <c r="P69" s="35">
        <v>19</v>
      </c>
      <c r="Q69" s="35" t="s">
        <v>202</v>
      </c>
      <c r="R69" s="35">
        <v>12</v>
      </c>
      <c r="S69" s="35">
        <v>0.33610000000000001</v>
      </c>
      <c r="T69" s="35"/>
      <c r="U69" s="35" t="s">
        <v>400</v>
      </c>
      <c r="V69" s="35"/>
      <c r="W69" s="35">
        <v>15</v>
      </c>
    </row>
    <row r="70" spans="1:23">
      <c r="A70" s="35" t="s">
        <v>384</v>
      </c>
      <c r="B70" s="35" t="s">
        <v>385</v>
      </c>
      <c r="C70" s="35" t="s">
        <v>510</v>
      </c>
      <c r="D70" s="35" t="s">
        <v>408</v>
      </c>
      <c r="E70" s="35" t="s">
        <v>409</v>
      </c>
      <c r="F70" s="35">
        <v>19.34</v>
      </c>
      <c r="G70" s="35" t="s">
        <v>162</v>
      </c>
      <c r="H70" s="35" t="s">
        <v>163</v>
      </c>
      <c r="I70" s="35">
        <v>30</v>
      </c>
      <c r="J70" s="35">
        <v>0.4</v>
      </c>
      <c r="K70" s="35">
        <v>14</v>
      </c>
      <c r="L70" s="35">
        <v>0.23200000000000001</v>
      </c>
      <c r="M70" s="35">
        <v>0.3584</v>
      </c>
      <c r="N70" s="35"/>
      <c r="O70" s="35">
        <v>0.4</v>
      </c>
      <c r="P70" s="35">
        <v>16.8</v>
      </c>
      <c r="Q70" s="35">
        <v>22.5</v>
      </c>
      <c r="R70" s="35">
        <v>10.5</v>
      </c>
      <c r="S70" s="35">
        <v>0.67879999999999996</v>
      </c>
      <c r="T70" s="35"/>
      <c r="U70" s="35" t="s">
        <v>370</v>
      </c>
      <c r="V70" s="35"/>
      <c r="W70" s="35">
        <v>12</v>
      </c>
    </row>
    <row r="71" spans="1:23">
      <c r="A71" s="35" t="s">
        <v>384</v>
      </c>
      <c r="B71" s="35" t="s">
        <v>388</v>
      </c>
      <c r="C71" s="35" t="s">
        <v>510</v>
      </c>
      <c r="D71" s="35" t="s">
        <v>411</v>
      </c>
      <c r="E71" s="35" t="s">
        <v>412</v>
      </c>
      <c r="F71" s="35">
        <v>17.82</v>
      </c>
      <c r="G71" s="35" t="s">
        <v>44</v>
      </c>
      <c r="H71" s="35" t="s">
        <v>45</v>
      </c>
      <c r="I71" s="35">
        <v>29.9</v>
      </c>
      <c r="J71" s="35">
        <v>1.1000000000000001</v>
      </c>
      <c r="K71" s="35">
        <v>15</v>
      </c>
      <c r="L71" s="35"/>
      <c r="M71" s="35">
        <v>0.1862</v>
      </c>
      <c r="N71" s="35">
        <v>0.19</v>
      </c>
      <c r="O71" s="35">
        <v>1.1000000000000001</v>
      </c>
      <c r="P71" s="35">
        <v>20</v>
      </c>
      <c r="Q71" s="35">
        <v>31</v>
      </c>
      <c r="R71" s="35">
        <v>11.25</v>
      </c>
      <c r="S71" s="35">
        <v>0.33789999999999998</v>
      </c>
      <c r="T71" s="35"/>
      <c r="U71" s="35" t="s">
        <v>370</v>
      </c>
      <c r="V71" s="35"/>
      <c r="W71" s="35">
        <v>15</v>
      </c>
    </row>
    <row r="72" spans="1:23">
      <c r="A72" s="35" t="s">
        <v>384</v>
      </c>
      <c r="B72" s="35" t="s">
        <v>391</v>
      </c>
      <c r="C72" s="35" t="s">
        <v>510</v>
      </c>
      <c r="D72" s="35" t="s">
        <v>414</v>
      </c>
      <c r="E72" s="35" t="s">
        <v>415</v>
      </c>
      <c r="F72" s="35">
        <v>16.600000000000001</v>
      </c>
      <c r="G72" s="35" t="s">
        <v>44</v>
      </c>
      <c r="H72" s="35" t="s">
        <v>45</v>
      </c>
      <c r="I72" s="35">
        <v>29.9</v>
      </c>
      <c r="J72" s="35">
        <v>2.5</v>
      </c>
      <c r="K72" s="35">
        <v>41</v>
      </c>
      <c r="L72" s="35"/>
      <c r="M72" s="35">
        <v>0.22989999999999999</v>
      </c>
      <c r="N72" s="35">
        <v>0.21</v>
      </c>
      <c r="O72" s="35">
        <v>2.5</v>
      </c>
      <c r="P72" s="35">
        <v>20</v>
      </c>
      <c r="Q72" s="35">
        <v>37</v>
      </c>
      <c r="R72" s="35">
        <v>30.75</v>
      </c>
      <c r="S72" s="35">
        <v>0.31480000000000002</v>
      </c>
      <c r="T72" s="35"/>
      <c r="U72" s="35" t="s">
        <v>370</v>
      </c>
      <c r="V72" s="35"/>
      <c r="W72" s="35">
        <v>20</v>
      </c>
    </row>
    <row r="73" spans="1:23">
      <c r="A73" s="35" t="s">
        <v>445</v>
      </c>
      <c r="B73" s="35" t="s">
        <v>394</v>
      </c>
      <c r="C73" s="35" t="s">
        <v>510</v>
      </c>
      <c r="D73" s="35" t="s">
        <v>447</v>
      </c>
      <c r="E73" s="35" t="s">
        <v>448</v>
      </c>
      <c r="F73" s="35">
        <v>15.68</v>
      </c>
      <c r="G73" s="35" t="s">
        <v>44</v>
      </c>
      <c r="H73" s="35" t="s">
        <v>45</v>
      </c>
      <c r="I73" s="35">
        <v>19.399999999999999</v>
      </c>
      <c r="J73" s="35">
        <v>6</v>
      </c>
      <c r="K73" s="35">
        <v>60</v>
      </c>
      <c r="L73" s="35"/>
      <c r="M73" s="35">
        <v>0.2205</v>
      </c>
      <c r="N73" s="35">
        <v>0</v>
      </c>
      <c r="O73" s="35">
        <v>6</v>
      </c>
      <c r="P73" s="35">
        <v>20</v>
      </c>
      <c r="Q73" s="35" t="s">
        <v>229</v>
      </c>
      <c r="R73" s="35">
        <v>45</v>
      </c>
      <c r="S73" s="35">
        <v>0.33610000000000001</v>
      </c>
      <c r="T73" s="35"/>
      <c r="U73" s="35" t="s">
        <v>299</v>
      </c>
      <c r="V73" s="35"/>
      <c r="W73" s="35">
        <v>20</v>
      </c>
    </row>
    <row r="74" spans="1:23">
      <c r="A74" s="35" t="s">
        <v>445</v>
      </c>
      <c r="B74" s="35" t="s">
        <v>397</v>
      </c>
      <c r="C74" s="35" t="s">
        <v>510</v>
      </c>
      <c r="D74" s="35" t="s">
        <v>451</v>
      </c>
      <c r="E74" s="35" t="s">
        <v>452</v>
      </c>
      <c r="F74" s="35">
        <v>15.38</v>
      </c>
      <c r="G74" s="35" t="s">
        <v>44</v>
      </c>
      <c r="H74" s="35" t="s">
        <v>45</v>
      </c>
      <c r="I74" s="35">
        <v>19.399999999999999</v>
      </c>
      <c r="J74" s="35">
        <v>6</v>
      </c>
      <c r="K74" s="35">
        <v>60</v>
      </c>
      <c r="L74" s="35"/>
      <c r="M74" s="35">
        <v>0.18770000000000001</v>
      </c>
      <c r="N74" s="35">
        <v>0</v>
      </c>
      <c r="O74" s="35">
        <v>6</v>
      </c>
      <c r="P74" s="35">
        <v>21</v>
      </c>
      <c r="Q74" s="35" t="s">
        <v>229</v>
      </c>
      <c r="R74" s="35">
        <v>45</v>
      </c>
      <c r="S74" s="35">
        <v>0.34200000000000003</v>
      </c>
      <c r="T74" s="35"/>
      <c r="U74" s="35" t="s">
        <v>299</v>
      </c>
      <c r="V74" s="35"/>
      <c r="W74" s="35">
        <v>20</v>
      </c>
    </row>
    <row r="75" spans="1:23">
      <c r="A75" s="35" t="s">
        <v>445</v>
      </c>
      <c r="B75" s="35" t="s">
        <v>401</v>
      </c>
      <c r="C75" s="35" t="s">
        <v>510</v>
      </c>
      <c r="D75" s="35" t="s">
        <v>454</v>
      </c>
      <c r="E75" s="35" t="s">
        <v>455</v>
      </c>
      <c r="F75" s="35">
        <v>15.38</v>
      </c>
      <c r="G75" s="35" t="s">
        <v>182</v>
      </c>
      <c r="H75" s="35" t="s">
        <v>183</v>
      </c>
      <c r="I75" s="35">
        <v>19.600000000000001</v>
      </c>
      <c r="J75" s="35">
        <v>3</v>
      </c>
      <c r="K75" s="35">
        <v>28</v>
      </c>
      <c r="L75" s="35">
        <v>0.1668</v>
      </c>
      <c r="M75" s="35">
        <v>0.28989999999999999</v>
      </c>
      <c r="N75" s="35">
        <v>0</v>
      </c>
      <c r="O75" s="35">
        <v>3</v>
      </c>
      <c r="P75" s="35">
        <v>18</v>
      </c>
      <c r="Q75" s="35">
        <v>25</v>
      </c>
      <c r="R75" s="35">
        <v>21</v>
      </c>
      <c r="S75" s="35">
        <v>0.53890000000000005</v>
      </c>
      <c r="T75" s="35"/>
      <c r="U75" s="35" t="s">
        <v>299</v>
      </c>
      <c r="V75" s="35"/>
      <c r="W75" s="35">
        <v>15</v>
      </c>
    </row>
    <row r="76" spans="1:23">
      <c r="A76" s="35" t="s">
        <v>445</v>
      </c>
      <c r="B76" s="35" t="s">
        <v>404</v>
      </c>
      <c r="C76" s="35" t="s">
        <v>510</v>
      </c>
      <c r="D76" s="35" t="s">
        <v>457</v>
      </c>
      <c r="E76" s="35" t="s">
        <v>458</v>
      </c>
      <c r="F76" s="35">
        <v>15.38</v>
      </c>
      <c r="G76" s="35" t="s">
        <v>182</v>
      </c>
      <c r="H76" s="35" t="s">
        <v>183</v>
      </c>
      <c r="I76" s="35">
        <v>19.600000000000001</v>
      </c>
      <c r="J76" s="35">
        <v>3</v>
      </c>
      <c r="K76" s="35">
        <v>38</v>
      </c>
      <c r="L76" s="35">
        <v>0.17380000000000001</v>
      </c>
      <c r="M76" s="35">
        <v>0.25240000000000001</v>
      </c>
      <c r="N76" s="35">
        <v>0</v>
      </c>
      <c r="O76" s="35">
        <v>3</v>
      </c>
      <c r="P76" s="35">
        <v>18</v>
      </c>
      <c r="Q76" s="35">
        <v>25</v>
      </c>
      <c r="R76" s="35">
        <v>28.5</v>
      </c>
      <c r="S76" s="35">
        <v>0.57089999999999996</v>
      </c>
      <c r="T76" s="35"/>
      <c r="U76" s="35" t="s">
        <v>299</v>
      </c>
      <c r="V76" s="35"/>
      <c r="W76" s="35">
        <v>15</v>
      </c>
    </row>
    <row r="77" spans="1:23">
      <c r="A77" s="35" t="s">
        <v>445</v>
      </c>
      <c r="B77" s="35" t="s">
        <v>407</v>
      </c>
      <c r="C77" s="35" t="s">
        <v>510</v>
      </c>
      <c r="D77" s="35" t="s">
        <v>460</v>
      </c>
      <c r="E77" s="35" t="s">
        <v>461</v>
      </c>
      <c r="F77" s="35">
        <v>14.46</v>
      </c>
      <c r="G77" s="35" t="s">
        <v>182</v>
      </c>
      <c r="H77" s="35" t="s">
        <v>183</v>
      </c>
      <c r="I77" s="35">
        <v>22.2</v>
      </c>
      <c r="J77" s="35">
        <v>1.1000000000000001</v>
      </c>
      <c r="K77" s="35">
        <v>12</v>
      </c>
      <c r="L77" s="35">
        <v>0.18890000000000001</v>
      </c>
      <c r="M77" s="35">
        <v>0.2702</v>
      </c>
      <c r="N77" s="35"/>
      <c r="O77" s="35">
        <v>1.1000000000000001</v>
      </c>
      <c r="P77" s="35">
        <v>18</v>
      </c>
      <c r="Q77" s="35">
        <v>25</v>
      </c>
      <c r="R77" s="35">
        <v>12</v>
      </c>
      <c r="S77" s="35">
        <v>0.55520000000000003</v>
      </c>
      <c r="T77" s="35"/>
      <c r="U77" s="35" t="s">
        <v>370</v>
      </c>
      <c r="V77" s="35"/>
      <c r="W77" s="35">
        <v>15</v>
      </c>
    </row>
    <row r="78" spans="1:23">
      <c r="A78" s="35" t="s">
        <v>445</v>
      </c>
      <c r="B78" s="35" t="s">
        <v>410</v>
      </c>
      <c r="C78" s="35" t="s">
        <v>510</v>
      </c>
      <c r="D78" s="35" t="s">
        <v>463</v>
      </c>
      <c r="E78" s="35" t="s">
        <v>464</v>
      </c>
      <c r="F78" s="35">
        <v>11.72</v>
      </c>
      <c r="G78" s="35" t="s">
        <v>182</v>
      </c>
      <c r="H78" s="35" t="s">
        <v>183</v>
      </c>
      <c r="I78" s="35">
        <v>22.6</v>
      </c>
      <c r="J78" s="35">
        <v>3</v>
      </c>
      <c r="K78" s="35">
        <v>18</v>
      </c>
      <c r="L78" s="35">
        <v>0.13500000000000001</v>
      </c>
      <c r="M78" s="35">
        <v>0.25280000000000002</v>
      </c>
      <c r="N78" s="35"/>
      <c r="O78" s="35">
        <v>3</v>
      </c>
      <c r="P78" s="35">
        <v>18</v>
      </c>
      <c r="Q78" s="35">
        <v>25</v>
      </c>
      <c r="R78" s="35">
        <v>14</v>
      </c>
      <c r="S78" s="35">
        <v>0.53600000000000003</v>
      </c>
      <c r="T78" s="35"/>
      <c r="U78" s="35" t="s">
        <v>370</v>
      </c>
      <c r="V78" s="35"/>
      <c r="W78" s="35">
        <v>15</v>
      </c>
    </row>
    <row r="79" spans="1:23">
      <c r="A79" s="35" t="s">
        <v>445</v>
      </c>
      <c r="B79" s="35" t="s">
        <v>413</v>
      </c>
      <c r="C79" s="35" t="s">
        <v>510</v>
      </c>
      <c r="D79" s="35" t="s">
        <v>466</v>
      </c>
      <c r="E79" s="35" t="s">
        <v>467</v>
      </c>
      <c r="F79" s="35">
        <v>12.94</v>
      </c>
      <c r="G79" s="35" t="s">
        <v>162</v>
      </c>
      <c r="H79" s="35" t="s">
        <v>163</v>
      </c>
      <c r="I79" s="35">
        <v>20</v>
      </c>
      <c r="J79" s="35">
        <v>1.5</v>
      </c>
      <c r="K79" s="35">
        <v>18</v>
      </c>
      <c r="L79" s="35">
        <v>0.25</v>
      </c>
      <c r="M79" s="35">
        <v>0.34229999999999999</v>
      </c>
      <c r="N79" s="35">
        <v>0</v>
      </c>
      <c r="O79" s="35">
        <v>1.5</v>
      </c>
      <c r="P79" s="35">
        <v>17</v>
      </c>
      <c r="Q79" s="35">
        <v>22.5</v>
      </c>
      <c r="R79" s="35">
        <v>14</v>
      </c>
      <c r="S79" s="35">
        <v>0.67800000000000005</v>
      </c>
      <c r="T79" s="35"/>
      <c r="U79" s="35" t="s">
        <v>299</v>
      </c>
      <c r="V79" s="35"/>
      <c r="W79" s="35">
        <v>12</v>
      </c>
    </row>
    <row r="80" spans="1:23">
      <c r="A80" s="35" t="s">
        <v>445</v>
      </c>
      <c r="B80" s="35" t="s">
        <v>417</v>
      </c>
      <c r="C80" s="35" t="s">
        <v>510</v>
      </c>
      <c r="D80" s="35" t="s">
        <v>469</v>
      </c>
      <c r="E80" s="35" t="s">
        <v>470</v>
      </c>
      <c r="F80" s="35">
        <v>12.94</v>
      </c>
      <c r="G80" s="35" t="s">
        <v>162</v>
      </c>
      <c r="H80" s="35" t="s">
        <v>163</v>
      </c>
      <c r="I80" s="35">
        <v>20</v>
      </c>
      <c r="J80" s="35">
        <v>1.5</v>
      </c>
      <c r="K80" s="35">
        <v>31</v>
      </c>
      <c r="L80" s="35">
        <v>0.27</v>
      </c>
      <c r="M80" s="35">
        <v>0.34160000000000001</v>
      </c>
      <c r="N80" s="35">
        <v>0</v>
      </c>
      <c r="O80" s="35">
        <v>1.5</v>
      </c>
      <c r="P80" s="35">
        <v>17</v>
      </c>
      <c r="Q80" s="35">
        <v>22.5</v>
      </c>
      <c r="R80" s="35">
        <v>23</v>
      </c>
      <c r="S80" s="35">
        <v>0.7</v>
      </c>
      <c r="T80" s="35"/>
      <c r="U80" s="35" t="s">
        <v>299</v>
      </c>
      <c r="V80" s="35"/>
      <c r="W80" s="35">
        <v>12</v>
      </c>
    </row>
    <row r="81" spans="1:23">
      <c r="A81" s="35" t="s">
        <v>445</v>
      </c>
      <c r="B81" s="35" t="s">
        <v>422</v>
      </c>
      <c r="C81" s="35" t="s">
        <v>510</v>
      </c>
      <c r="D81" s="35" t="s">
        <v>472</v>
      </c>
      <c r="E81" s="35" t="s">
        <v>473</v>
      </c>
      <c r="F81" s="35">
        <v>15.07</v>
      </c>
      <c r="G81" s="35" t="s">
        <v>44</v>
      </c>
      <c r="H81" s="35" t="s">
        <v>45</v>
      </c>
      <c r="I81" s="35">
        <v>18.600000000000001</v>
      </c>
      <c r="J81" s="35">
        <v>6</v>
      </c>
      <c r="K81" s="35">
        <v>34</v>
      </c>
      <c r="L81" s="35"/>
      <c r="M81" s="35">
        <v>0.19389999999999999</v>
      </c>
      <c r="N81" s="35">
        <v>0</v>
      </c>
      <c r="O81" s="35">
        <v>6</v>
      </c>
      <c r="P81" s="35">
        <v>20</v>
      </c>
      <c r="Q81" s="35" t="s">
        <v>229</v>
      </c>
      <c r="R81" s="35">
        <v>25.5</v>
      </c>
      <c r="S81" s="35">
        <v>0.33160000000000001</v>
      </c>
      <c r="T81" s="35"/>
      <c r="U81" s="35" t="s">
        <v>299</v>
      </c>
      <c r="V81" s="35"/>
      <c r="W81" s="35">
        <v>20</v>
      </c>
    </row>
    <row r="82" spans="1:23">
      <c r="A82" s="35" t="s">
        <v>445</v>
      </c>
      <c r="B82" s="35" t="s">
        <v>425</v>
      </c>
      <c r="C82" s="35" t="s">
        <v>510</v>
      </c>
      <c r="D82" s="35" t="s">
        <v>475</v>
      </c>
      <c r="E82" s="35" t="s">
        <v>476</v>
      </c>
      <c r="F82" s="35">
        <v>15.38</v>
      </c>
      <c r="G82" s="35" t="s">
        <v>44</v>
      </c>
      <c r="H82" s="35" t="s">
        <v>45</v>
      </c>
      <c r="I82" s="35">
        <v>18.600000000000001</v>
      </c>
      <c r="J82" s="35">
        <v>6</v>
      </c>
      <c r="K82" s="35">
        <v>36</v>
      </c>
      <c r="L82" s="35"/>
      <c r="M82" s="35">
        <v>0.1356</v>
      </c>
      <c r="N82" s="35">
        <v>0</v>
      </c>
      <c r="O82" s="35">
        <v>6</v>
      </c>
      <c r="P82" s="35">
        <v>21</v>
      </c>
      <c r="Q82" s="35" t="s">
        <v>229</v>
      </c>
      <c r="R82" s="35">
        <v>27</v>
      </c>
      <c r="S82" s="35">
        <v>0.34639999999999999</v>
      </c>
      <c r="T82" s="35"/>
      <c r="U82" s="35" t="s">
        <v>299</v>
      </c>
      <c r="V82" s="35"/>
      <c r="W82" s="35">
        <v>20</v>
      </c>
    </row>
    <row r="83" spans="1:23">
      <c r="A83" s="35" t="s">
        <v>427</v>
      </c>
      <c r="B83" s="35" t="s">
        <v>426</v>
      </c>
      <c r="C83" s="35" t="s">
        <v>510</v>
      </c>
      <c r="D83" s="35">
        <v>15.4297</v>
      </c>
      <c r="E83" s="35">
        <v>120.64</v>
      </c>
      <c r="F83" s="35"/>
      <c r="G83" s="35" t="s">
        <v>493</v>
      </c>
      <c r="H83" s="35" t="s">
        <v>45</v>
      </c>
      <c r="I83" s="35">
        <v>11.9</v>
      </c>
      <c r="J83" s="35">
        <v>1.3</v>
      </c>
      <c r="K83" s="35">
        <v>0.31</v>
      </c>
      <c r="L83" s="35">
        <v>0</v>
      </c>
      <c r="M83" s="35">
        <v>17</v>
      </c>
      <c r="N83" s="35"/>
      <c r="O83" s="35">
        <v>1.3</v>
      </c>
      <c r="P83" s="35">
        <v>18.100000000000001</v>
      </c>
      <c r="Q83" s="35">
        <v>29.5</v>
      </c>
      <c r="R83" s="35">
        <v>33</v>
      </c>
      <c r="S83" s="35">
        <v>10</v>
      </c>
      <c r="T83" s="35" t="s">
        <v>434</v>
      </c>
      <c r="U83" s="35" t="s">
        <v>435</v>
      </c>
      <c r="V83" s="35"/>
      <c r="W83" s="35"/>
    </row>
    <row r="84" spans="1:23">
      <c r="A84" s="35" t="s">
        <v>427</v>
      </c>
      <c r="B84" s="35" t="s">
        <v>428</v>
      </c>
      <c r="C84" s="35" t="s">
        <v>510</v>
      </c>
      <c r="D84" s="35">
        <v>15.489739999999999</v>
      </c>
      <c r="E84" s="35">
        <v>120.59</v>
      </c>
      <c r="F84" s="35">
        <v>39.700000000000003</v>
      </c>
      <c r="G84" s="35" t="s">
        <v>433</v>
      </c>
      <c r="H84" s="35" t="s">
        <v>183</v>
      </c>
      <c r="I84" s="35">
        <v>7.9</v>
      </c>
      <c r="J84" s="35">
        <v>4.5</v>
      </c>
      <c r="K84" s="35">
        <v>0.28000000000000003</v>
      </c>
      <c r="L84" s="35">
        <v>0.13980000000000001</v>
      </c>
      <c r="M84" s="35">
        <v>27.87</v>
      </c>
      <c r="N84" s="35"/>
      <c r="O84" s="35">
        <v>4.5</v>
      </c>
      <c r="P84" s="35">
        <v>21</v>
      </c>
      <c r="Q84" s="35">
        <v>27.5</v>
      </c>
      <c r="R84" s="35"/>
      <c r="S84" s="35">
        <v>52.23</v>
      </c>
      <c r="T84" s="35"/>
      <c r="U84" s="35"/>
      <c r="V84" s="35"/>
      <c r="W84" s="35">
        <v>25000</v>
      </c>
    </row>
    <row r="85" spans="1:23">
      <c r="A85" s="35" t="s">
        <v>427</v>
      </c>
      <c r="B85" s="35" t="s">
        <v>430</v>
      </c>
      <c r="C85" s="35" t="s">
        <v>510</v>
      </c>
      <c r="D85" s="35">
        <v>15.489610000000001</v>
      </c>
      <c r="E85" s="35">
        <v>120.59</v>
      </c>
      <c r="F85" s="35">
        <v>40</v>
      </c>
      <c r="G85" s="35" t="s">
        <v>433</v>
      </c>
      <c r="H85" s="35" t="s">
        <v>183</v>
      </c>
      <c r="I85" s="35">
        <v>7.9</v>
      </c>
      <c r="J85" s="35">
        <v>4.5</v>
      </c>
      <c r="K85" s="35">
        <v>0.49</v>
      </c>
      <c r="L85" s="35">
        <v>0.12889999999999999</v>
      </c>
      <c r="M85" s="35">
        <v>26.9</v>
      </c>
      <c r="N85" s="35"/>
      <c r="O85" s="35">
        <v>6</v>
      </c>
      <c r="P85" s="35">
        <v>21</v>
      </c>
      <c r="Q85" s="35">
        <v>27.5</v>
      </c>
      <c r="R85" s="35"/>
      <c r="S85" s="35">
        <v>56.21</v>
      </c>
      <c r="T85" s="35"/>
      <c r="U85" s="35"/>
      <c r="V85" s="35"/>
      <c r="W85" s="35">
        <v>50000</v>
      </c>
    </row>
    <row r="86" spans="1:23">
      <c r="A86" s="35" t="s">
        <v>427</v>
      </c>
      <c r="B86" s="35" t="s">
        <v>432</v>
      </c>
      <c r="C86" s="35" t="s">
        <v>510</v>
      </c>
      <c r="D86" s="35">
        <v>15.48394</v>
      </c>
      <c r="E86" s="35">
        <v>120.61799999999999</v>
      </c>
      <c r="F86" s="35">
        <v>30.9</v>
      </c>
      <c r="G86" s="35" t="s">
        <v>439</v>
      </c>
      <c r="H86" s="35" t="s">
        <v>45</v>
      </c>
      <c r="I86" s="35">
        <v>10.9</v>
      </c>
      <c r="J86" s="35">
        <v>1</v>
      </c>
      <c r="K86" s="35">
        <v>86</v>
      </c>
      <c r="L86" s="35"/>
      <c r="M86" s="35">
        <v>23.12</v>
      </c>
      <c r="N86" s="35"/>
      <c r="O86" s="35">
        <v>1</v>
      </c>
      <c r="P86" s="35">
        <v>21</v>
      </c>
      <c r="Q86" s="35">
        <v>37.5</v>
      </c>
      <c r="R86" s="35"/>
      <c r="S86" s="35">
        <v>25</v>
      </c>
      <c r="T86" s="35"/>
      <c r="U86" s="35"/>
      <c r="V86" s="35"/>
      <c r="W86" s="35">
        <v>70000</v>
      </c>
    </row>
    <row r="87" spans="1:23">
      <c r="A87" s="35" t="s">
        <v>427</v>
      </c>
      <c r="B87" s="35" t="s">
        <v>436</v>
      </c>
      <c r="C87" s="35" t="s">
        <v>510</v>
      </c>
      <c r="D87" s="35">
        <v>15.46881</v>
      </c>
      <c r="E87" s="35">
        <v>120.6532</v>
      </c>
      <c r="F87" s="35">
        <v>19.899999999999999</v>
      </c>
      <c r="G87" s="35" t="s">
        <v>439</v>
      </c>
      <c r="H87" s="35" t="s">
        <v>45</v>
      </c>
      <c r="I87" s="35">
        <v>13.5</v>
      </c>
      <c r="J87" s="35">
        <v>3</v>
      </c>
      <c r="K87" s="35">
        <v>50</v>
      </c>
      <c r="L87" s="35"/>
      <c r="M87" s="35">
        <v>13.5</v>
      </c>
      <c r="N87" s="35"/>
      <c r="O87" s="35">
        <v>3</v>
      </c>
      <c r="P87" s="35">
        <v>21</v>
      </c>
      <c r="Q87" s="35">
        <v>35</v>
      </c>
      <c r="R87" s="35"/>
      <c r="S87" s="35">
        <v>13.82</v>
      </c>
      <c r="T87" s="35"/>
      <c r="U87" s="35"/>
      <c r="V87" s="35"/>
      <c r="W87" s="35">
        <v>35000</v>
      </c>
    </row>
    <row r="88" spans="1:23" ht="15">
      <c r="B88" s="35" t="s">
        <v>437</v>
      </c>
    </row>
    <row r="89" spans="1:23" ht="15">
      <c r="B89" s="35" t="s">
        <v>438</v>
      </c>
    </row>
    <row r="90" spans="1:23" ht="15">
      <c r="B90" s="35" t="s">
        <v>440</v>
      </c>
    </row>
    <row r="91" spans="1:23" ht="15">
      <c r="B91" s="35" t="s">
        <v>441</v>
      </c>
    </row>
    <row r="92" spans="1:23" ht="15">
      <c r="B92" s="35" t="s">
        <v>442</v>
      </c>
    </row>
    <row r="93" spans="1:23" ht="15">
      <c r="B93" s="35" t="s">
        <v>444</v>
      </c>
    </row>
    <row r="94" spans="1:23" ht="15">
      <c r="B94" s="35" t="s">
        <v>446</v>
      </c>
    </row>
    <row r="95" spans="1:23" ht="15">
      <c r="B95" s="35" t="s">
        <v>450</v>
      </c>
    </row>
    <row r="96" spans="1:23"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2C8BE-1883-4A3F-99AF-78447273D0FB}">
  <dimension ref="A1:AB103"/>
  <sheetViews>
    <sheetView zoomScale="85" zoomScaleNormal="85" workbookViewId="0">
      <pane xSplit="2" ySplit="1" topLeftCell="C2" activePane="bottomRight" state="frozen"/>
      <selection pane="bottomRight" activeCell="B1" sqref="B1:B103"/>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516</v>
      </c>
      <c r="D2" s="35" t="s">
        <v>137</v>
      </c>
      <c r="E2" s="35" t="s">
        <v>138</v>
      </c>
      <c r="F2" s="35">
        <v>7.78</v>
      </c>
      <c r="G2" s="35" t="s">
        <v>182</v>
      </c>
      <c r="H2" s="35" t="s">
        <v>183</v>
      </c>
      <c r="I2" s="35">
        <v>26.3</v>
      </c>
      <c r="J2" s="35">
        <v>28.5</v>
      </c>
      <c r="K2" s="35">
        <v>18</v>
      </c>
      <c r="L2" s="35">
        <v>0.14949999999999999</v>
      </c>
      <c r="M2" s="35">
        <v>0.28949999999999998</v>
      </c>
      <c r="N2" s="35">
        <v>14.95</v>
      </c>
      <c r="O2" s="35">
        <v>28.5</v>
      </c>
      <c r="P2" s="35">
        <v>20</v>
      </c>
      <c r="Q2" s="35">
        <v>27.5</v>
      </c>
      <c r="R2" s="35">
        <v>13.5</v>
      </c>
      <c r="S2" s="35">
        <v>0.57399999999999995</v>
      </c>
      <c r="T2" s="35"/>
      <c r="U2" s="35" t="s">
        <v>139</v>
      </c>
      <c r="V2" s="35" t="s">
        <v>320</v>
      </c>
    </row>
    <row r="3" spans="1:28">
      <c r="A3" s="35" t="s">
        <v>134</v>
      </c>
      <c r="B3" s="35" t="s">
        <v>141</v>
      </c>
      <c r="C3" s="35" t="s">
        <v>516</v>
      </c>
      <c r="D3" s="35" t="s">
        <v>142</v>
      </c>
      <c r="E3" s="35" t="s">
        <v>143</v>
      </c>
      <c r="F3" s="35">
        <v>18.149999999999999</v>
      </c>
      <c r="G3" s="35" t="s">
        <v>44</v>
      </c>
      <c r="H3" s="35" t="s">
        <v>45</v>
      </c>
      <c r="I3" s="35">
        <v>30.8</v>
      </c>
      <c r="J3" s="35">
        <v>1.5</v>
      </c>
      <c r="K3" s="35">
        <v>16</v>
      </c>
      <c r="L3" s="35"/>
      <c r="M3" s="35">
        <v>0.1744</v>
      </c>
      <c r="N3" s="35">
        <v>0</v>
      </c>
      <c r="O3" s="35">
        <v>1.5</v>
      </c>
      <c r="P3" s="35">
        <v>21</v>
      </c>
      <c r="Q3" s="35">
        <v>30</v>
      </c>
      <c r="R3" s="35">
        <v>12</v>
      </c>
      <c r="S3" s="35">
        <v>0.2979</v>
      </c>
      <c r="T3" s="35"/>
      <c r="U3" s="35" t="s">
        <v>146</v>
      </c>
      <c r="V3" s="35">
        <v>15000</v>
      </c>
    </row>
    <row r="4" spans="1:28">
      <c r="A4" s="35" t="s">
        <v>134</v>
      </c>
      <c r="B4" s="35" t="s">
        <v>147</v>
      </c>
      <c r="C4" s="35" t="s">
        <v>516</v>
      </c>
      <c r="D4" s="35" t="s">
        <v>148</v>
      </c>
      <c r="E4" s="35" t="s">
        <v>149</v>
      </c>
      <c r="F4" s="35">
        <v>14.49</v>
      </c>
      <c r="G4" s="35" t="s">
        <v>44</v>
      </c>
      <c r="H4" s="35" t="s">
        <v>45</v>
      </c>
      <c r="I4" s="35">
        <v>30.8</v>
      </c>
      <c r="J4" s="35">
        <v>1.5</v>
      </c>
      <c r="K4" s="35">
        <v>25</v>
      </c>
      <c r="L4" s="35"/>
      <c r="M4" s="35">
        <v>0.21940000000000001</v>
      </c>
      <c r="N4" s="35">
        <v>0</v>
      </c>
      <c r="O4" s="35">
        <v>1.5</v>
      </c>
      <c r="P4" s="35">
        <v>20</v>
      </c>
      <c r="Q4" s="35">
        <v>30</v>
      </c>
      <c r="R4" s="35">
        <v>18.75</v>
      </c>
      <c r="S4" s="35">
        <v>0.34449999999999997</v>
      </c>
      <c r="T4" s="35"/>
      <c r="U4" s="35" t="s">
        <v>146</v>
      </c>
      <c r="V4" s="35">
        <v>15000</v>
      </c>
    </row>
    <row r="5" spans="1:28">
      <c r="A5" s="35" t="s">
        <v>158</v>
      </c>
      <c r="B5" s="35" t="s">
        <v>151</v>
      </c>
      <c r="C5" s="35" t="s">
        <v>516</v>
      </c>
      <c r="D5" s="35" t="s">
        <v>160</v>
      </c>
      <c r="E5" s="35" t="s">
        <v>161</v>
      </c>
      <c r="F5" s="35">
        <v>7.48</v>
      </c>
      <c r="G5" s="35" t="s">
        <v>162</v>
      </c>
      <c r="H5" s="35" t="s">
        <v>163</v>
      </c>
      <c r="I5" s="35">
        <v>7.6</v>
      </c>
      <c r="J5" s="35">
        <v>4.5</v>
      </c>
      <c r="K5" s="35">
        <v>40</v>
      </c>
      <c r="L5" s="35">
        <v>0.25600000000000001</v>
      </c>
      <c r="M5" s="35">
        <v>0.3553</v>
      </c>
      <c r="N5" s="35"/>
      <c r="O5" s="35">
        <v>4.5</v>
      </c>
      <c r="P5" s="35">
        <v>16.899999999999999</v>
      </c>
      <c r="Q5" s="35">
        <v>27.5</v>
      </c>
      <c r="R5" s="35"/>
      <c r="S5" s="35">
        <v>0.626</v>
      </c>
      <c r="T5" s="35"/>
      <c r="U5" s="35" t="s">
        <v>139</v>
      </c>
      <c r="V5" s="35">
        <v>20</v>
      </c>
    </row>
    <row r="6" spans="1:28">
      <c r="A6" s="35" t="s">
        <v>158</v>
      </c>
      <c r="B6" s="35" t="s">
        <v>159</v>
      </c>
      <c r="C6" s="35" t="s">
        <v>516</v>
      </c>
      <c r="D6" s="35" t="s">
        <v>165</v>
      </c>
      <c r="E6" s="35" t="s">
        <v>166</v>
      </c>
      <c r="F6" s="35">
        <v>7.78</v>
      </c>
      <c r="G6" s="35" t="s">
        <v>162</v>
      </c>
      <c r="H6" s="35" t="s">
        <v>163</v>
      </c>
      <c r="I6" s="35">
        <v>7.6</v>
      </c>
      <c r="J6" s="35">
        <v>5</v>
      </c>
      <c r="K6" s="35">
        <v>47</v>
      </c>
      <c r="L6" s="35">
        <v>0.23200000000000001</v>
      </c>
      <c r="M6" s="35">
        <v>0.34110000000000001</v>
      </c>
      <c r="N6" s="35"/>
      <c r="O6" s="35">
        <v>5</v>
      </c>
      <c r="P6" s="35">
        <v>17.2</v>
      </c>
      <c r="Q6" s="35">
        <v>27.5</v>
      </c>
      <c r="R6" s="35"/>
      <c r="S6" s="35">
        <v>0.63400000000000001</v>
      </c>
      <c r="T6" s="35"/>
      <c r="U6" s="35" t="s">
        <v>139</v>
      </c>
      <c r="V6" s="35">
        <v>20</v>
      </c>
    </row>
    <row r="7" spans="1:28">
      <c r="A7" s="35" t="s">
        <v>158</v>
      </c>
      <c r="B7" s="35" t="s">
        <v>164</v>
      </c>
      <c r="C7" s="35" t="s">
        <v>516</v>
      </c>
      <c r="D7" s="35" t="s">
        <v>168</v>
      </c>
      <c r="E7" s="35" t="s">
        <v>169</v>
      </c>
      <c r="F7" s="35">
        <v>7.17</v>
      </c>
      <c r="G7" s="35" t="s">
        <v>170</v>
      </c>
      <c r="H7" s="35" t="s">
        <v>163</v>
      </c>
      <c r="I7" s="35">
        <v>8.3000000000000007</v>
      </c>
      <c r="J7" s="35">
        <v>6</v>
      </c>
      <c r="K7" s="35">
        <v>28</v>
      </c>
      <c r="L7" s="35">
        <v>0.24099999999999999</v>
      </c>
      <c r="M7" s="35">
        <v>0.3619</v>
      </c>
      <c r="N7" s="35"/>
      <c r="O7" s="35">
        <v>6</v>
      </c>
      <c r="P7" s="35">
        <v>21</v>
      </c>
      <c r="Q7" s="35">
        <v>27.5</v>
      </c>
      <c r="R7" s="35"/>
      <c r="S7" s="35">
        <v>0.65400000000000003</v>
      </c>
      <c r="T7" s="35"/>
      <c r="U7" s="35" t="s">
        <v>157</v>
      </c>
      <c r="V7" s="35" t="s">
        <v>484</v>
      </c>
    </row>
    <row r="8" spans="1:28">
      <c r="A8" s="35" t="s">
        <v>158</v>
      </c>
      <c r="B8" s="35" t="s">
        <v>167</v>
      </c>
      <c r="C8" s="35" t="s">
        <v>516</v>
      </c>
      <c r="D8" s="35" t="s">
        <v>173</v>
      </c>
      <c r="E8" s="35" t="s">
        <v>174</v>
      </c>
      <c r="F8" s="35">
        <v>8.09</v>
      </c>
      <c r="G8" s="35" t="s">
        <v>170</v>
      </c>
      <c r="H8" s="35" t="s">
        <v>163</v>
      </c>
      <c r="I8" s="35">
        <v>8.3000000000000007</v>
      </c>
      <c r="J8" s="35">
        <v>7</v>
      </c>
      <c r="K8" s="35">
        <v>18</v>
      </c>
      <c r="L8" s="35">
        <v>0.255</v>
      </c>
      <c r="M8" s="35">
        <v>0.33200000000000002</v>
      </c>
      <c r="N8" s="35"/>
      <c r="O8" s="35">
        <v>7</v>
      </c>
      <c r="P8" s="35">
        <v>21</v>
      </c>
      <c r="Q8" s="35">
        <v>27.5</v>
      </c>
      <c r="R8" s="35"/>
      <c r="S8" s="35">
        <v>0.67700000000000005</v>
      </c>
      <c r="T8" s="35"/>
      <c r="U8" s="35" t="s">
        <v>157</v>
      </c>
      <c r="V8" s="35" t="s">
        <v>484</v>
      </c>
    </row>
    <row r="9" spans="1:28">
      <c r="A9" s="35" t="s">
        <v>158</v>
      </c>
      <c r="B9" s="35" t="s">
        <v>172</v>
      </c>
      <c r="C9" s="35" t="s">
        <v>516</v>
      </c>
      <c r="D9" s="35" t="s">
        <v>479</v>
      </c>
      <c r="E9" s="35" t="s">
        <v>480</v>
      </c>
      <c r="F9" s="35">
        <v>8.09</v>
      </c>
      <c r="G9" s="35" t="s">
        <v>170</v>
      </c>
      <c r="H9" s="35" t="s">
        <v>163</v>
      </c>
      <c r="I9" s="35">
        <v>8.3000000000000007</v>
      </c>
      <c r="J9" s="35">
        <v>7</v>
      </c>
      <c r="K9" s="35">
        <v>22</v>
      </c>
      <c r="L9" s="35">
        <v>0.23100000000000001</v>
      </c>
      <c r="M9" s="35">
        <v>0.32840000000000003</v>
      </c>
      <c r="N9" s="35"/>
      <c r="O9" s="35">
        <v>7</v>
      </c>
      <c r="P9" s="35">
        <v>21</v>
      </c>
      <c r="Q9" s="35">
        <v>27.5</v>
      </c>
      <c r="R9" s="35"/>
      <c r="S9" s="35">
        <v>0.66200000000000003</v>
      </c>
      <c r="T9" s="35"/>
      <c r="U9" s="35" t="s">
        <v>157</v>
      </c>
      <c r="V9" s="35" t="s">
        <v>484</v>
      </c>
    </row>
    <row r="10" spans="1:28">
      <c r="A10" s="35" t="s">
        <v>158</v>
      </c>
      <c r="B10" s="35" t="s">
        <v>175</v>
      </c>
      <c r="C10" s="35" t="s">
        <v>516</v>
      </c>
      <c r="D10" s="35" t="s">
        <v>176</v>
      </c>
      <c r="E10" s="35" t="s">
        <v>177</v>
      </c>
      <c r="F10" s="35">
        <v>2.2999999999999998</v>
      </c>
      <c r="G10" s="35" t="s">
        <v>44</v>
      </c>
      <c r="H10" s="35" t="s">
        <v>45</v>
      </c>
      <c r="I10" s="35">
        <v>11.3</v>
      </c>
      <c r="J10" s="35">
        <v>4.3</v>
      </c>
      <c r="K10" s="35">
        <v>13</v>
      </c>
      <c r="L10" s="35"/>
      <c r="M10" s="35">
        <v>0.15609999999999999</v>
      </c>
      <c r="N10" s="35">
        <v>0</v>
      </c>
      <c r="O10" s="35">
        <v>4.3</v>
      </c>
      <c r="P10" s="35">
        <v>21</v>
      </c>
      <c r="Q10" s="35" t="s">
        <v>222</v>
      </c>
      <c r="R10" s="35">
        <v>10</v>
      </c>
      <c r="S10" s="35">
        <v>0.22600000000000001</v>
      </c>
      <c r="T10" s="35"/>
      <c r="U10" s="35" t="s">
        <v>178</v>
      </c>
      <c r="V10" s="35">
        <v>10</v>
      </c>
    </row>
    <row r="11" spans="1:28">
      <c r="A11" s="35" t="s">
        <v>158</v>
      </c>
      <c r="B11" s="35" t="s">
        <v>179</v>
      </c>
      <c r="C11" s="35" t="s">
        <v>516</v>
      </c>
      <c r="D11" s="35" t="s">
        <v>191</v>
      </c>
      <c r="E11" s="35" t="s">
        <v>192</v>
      </c>
      <c r="F11" s="35">
        <v>5.42</v>
      </c>
      <c r="G11" s="35" t="s">
        <v>182</v>
      </c>
      <c r="H11" s="35" t="s">
        <v>183</v>
      </c>
      <c r="I11" s="35">
        <v>4.8</v>
      </c>
      <c r="J11" s="35">
        <v>6</v>
      </c>
      <c r="K11" s="35">
        <v>63</v>
      </c>
      <c r="L11" s="35">
        <v>0.15</v>
      </c>
      <c r="M11" s="35">
        <v>0.21729999999999999</v>
      </c>
      <c r="N11" s="35"/>
      <c r="O11" s="35">
        <v>6</v>
      </c>
      <c r="P11" s="35">
        <v>18.399999999999999</v>
      </c>
      <c r="Q11" s="35">
        <v>27.5</v>
      </c>
      <c r="R11" s="35">
        <v>47</v>
      </c>
      <c r="S11" s="35">
        <v>0.59</v>
      </c>
      <c r="T11" s="35"/>
      <c r="U11" s="35" t="s">
        <v>157</v>
      </c>
      <c r="V11" s="35">
        <v>20</v>
      </c>
    </row>
    <row r="12" spans="1:28">
      <c r="A12" s="35" t="s">
        <v>198</v>
      </c>
      <c r="B12" s="35" t="s">
        <v>187</v>
      </c>
      <c r="C12" s="35" t="s">
        <v>516</v>
      </c>
      <c r="D12" s="35" t="s">
        <v>200</v>
      </c>
      <c r="E12" s="35" t="s">
        <v>201</v>
      </c>
      <c r="F12" s="35">
        <v>15.4</v>
      </c>
      <c r="G12" s="35" t="s">
        <v>162</v>
      </c>
      <c r="H12" s="35" t="s">
        <v>163</v>
      </c>
      <c r="I12" s="35">
        <v>19</v>
      </c>
      <c r="J12" s="35">
        <v>7.5</v>
      </c>
      <c r="K12" s="35">
        <v>41</v>
      </c>
      <c r="L12" s="35">
        <v>0.23300000000000001</v>
      </c>
      <c r="M12" s="35">
        <v>0.38979999999999998</v>
      </c>
      <c r="N12" s="35">
        <v>0</v>
      </c>
      <c r="O12" s="35">
        <v>7.5</v>
      </c>
      <c r="P12" s="35">
        <v>17</v>
      </c>
      <c r="Q12" s="35">
        <v>27.5</v>
      </c>
      <c r="R12" s="35">
        <v>31</v>
      </c>
      <c r="S12" s="35">
        <v>0.64900000000000002</v>
      </c>
      <c r="T12" s="35"/>
      <c r="U12" s="35" t="s">
        <v>146</v>
      </c>
      <c r="V12" s="35">
        <v>20000</v>
      </c>
    </row>
    <row r="13" spans="1:28">
      <c r="A13" s="35" t="s">
        <v>198</v>
      </c>
      <c r="B13" s="35" t="s">
        <v>190</v>
      </c>
      <c r="C13" s="35" t="s">
        <v>516</v>
      </c>
      <c r="D13" s="35" t="s">
        <v>204</v>
      </c>
      <c r="E13" s="35" t="s">
        <v>205</v>
      </c>
      <c r="F13" s="35">
        <v>14.79</v>
      </c>
      <c r="G13" s="35" t="s">
        <v>162</v>
      </c>
      <c r="H13" s="35" t="s">
        <v>163</v>
      </c>
      <c r="I13" s="35">
        <v>19</v>
      </c>
      <c r="J13" s="35">
        <v>7.5</v>
      </c>
      <c r="K13" s="35">
        <v>42</v>
      </c>
      <c r="L13" s="35">
        <v>0.25</v>
      </c>
      <c r="M13" s="35">
        <v>0.37180000000000002</v>
      </c>
      <c r="N13" s="35">
        <v>0</v>
      </c>
      <c r="O13" s="35">
        <v>7.5</v>
      </c>
      <c r="P13" s="35">
        <v>17</v>
      </c>
      <c r="Q13" s="35">
        <v>27.5</v>
      </c>
      <c r="R13" s="35">
        <v>32</v>
      </c>
      <c r="S13" s="35">
        <v>0.67500000000000004</v>
      </c>
      <c r="T13" s="35"/>
      <c r="U13" s="35" t="s">
        <v>146</v>
      </c>
      <c r="V13" s="35">
        <v>20000</v>
      </c>
    </row>
    <row r="14" spans="1:28">
      <c r="A14" s="35" t="s">
        <v>198</v>
      </c>
      <c r="B14" s="35" t="s">
        <v>193</v>
      </c>
      <c r="C14" s="35" t="s">
        <v>516</v>
      </c>
      <c r="D14" s="35" t="s">
        <v>207</v>
      </c>
      <c r="E14" s="35" t="s">
        <v>208</v>
      </c>
      <c r="F14" s="35">
        <v>22.11</v>
      </c>
      <c r="G14" s="35" t="s">
        <v>44</v>
      </c>
      <c r="H14" s="35" t="s">
        <v>45</v>
      </c>
      <c r="I14" s="35">
        <v>11.3</v>
      </c>
      <c r="J14" s="35">
        <v>3</v>
      </c>
      <c r="K14" s="35">
        <v>39</v>
      </c>
      <c r="L14" s="35"/>
      <c r="M14" s="35">
        <v>0.2331</v>
      </c>
      <c r="N14" s="35">
        <v>0</v>
      </c>
      <c r="O14" s="35">
        <v>3</v>
      </c>
      <c r="P14" s="35">
        <v>0</v>
      </c>
      <c r="Q14" s="35" t="s">
        <v>229</v>
      </c>
      <c r="R14" s="35">
        <v>29.25</v>
      </c>
      <c r="S14" s="35">
        <v>0.25700000000000001</v>
      </c>
      <c r="T14" s="35"/>
      <c r="U14" s="35" t="s">
        <v>146</v>
      </c>
      <c r="V14" s="35">
        <v>20000</v>
      </c>
    </row>
    <row r="15" spans="1:28">
      <c r="A15" s="35" t="s">
        <v>198</v>
      </c>
      <c r="B15" s="35" t="s">
        <v>199</v>
      </c>
      <c r="C15" s="35" t="s">
        <v>516</v>
      </c>
      <c r="D15" s="35" t="s">
        <v>210</v>
      </c>
      <c r="E15" s="35" t="s">
        <v>211</v>
      </c>
      <c r="F15" s="35">
        <v>22.11</v>
      </c>
      <c r="G15" s="35" t="s">
        <v>44</v>
      </c>
      <c r="H15" s="35" t="s">
        <v>45</v>
      </c>
      <c r="I15" s="35">
        <v>11.3</v>
      </c>
      <c r="J15" s="35">
        <v>3</v>
      </c>
      <c r="K15" s="35">
        <v>40</v>
      </c>
      <c r="L15" s="35"/>
      <c r="M15" s="35">
        <v>0.22489999999999999</v>
      </c>
      <c r="N15" s="35">
        <v>0</v>
      </c>
      <c r="O15" s="35">
        <v>3</v>
      </c>
      <c r="P15" s="35">
        <v>19</v>
      </c>
      <c r="Q15" s="35" t="s">
        <v>229</v>
      </c>
      <c r="R15" s="35">
        <v>30</v>
      </c>
      <c r="S15" s="35">
        <v>0.23899999999999999</v>
      </c>
      <c r="T15" s="35"/>
      <c r="U15" s="35" t="s">
        <v>146</v>
      </c>
      <c r="V15" s="35">
        <v>20000</v>
      </c>
    </row>
    <row r="16" spans="1:28">
      <c r="A16" s="35" t="s">
        <v>198</v>
      </c>
      <c r="B16" s="35" t="s">
        <v>203</v>
      </c>
      <c r="C16" s="35" t="s">
        <v>516</v>
      </c>
      <c r="D16" s="35" t="s">
        <v>213</v>
      </c>
      <c r="E16" s="35" t="s">
        <v>214</v>
      </c>
      <c r="F16" s="35">
        <v>22.41</v>
      </c>
      <c r="G16" s="35" t="s">
        <v>44</v>
      </c>
      <c r="H16" s="35" t="s">
        <v>45</v>
      </c>
      <c r="I16" s="35">
        <v>15.5</v>
      </c>
      <c r="J16" s="35">
        <v>3</v>
      </c>
      <c r="K16" s="35">
        <v>37</v>
      </c>
      <c r="L16" s="35"/>
      <c r="M16" s="35">
        <v>0.21560000000000001</v>
      </c>
      <c r="N16" s="35">
        <v>0</v>
      </c>
      <c r="O16" s="35">
        <v>3</v>
      </c>
      <c r="P16" s="35">
        <v>20</v>
      </c>
      <c r="Q16" s="35" t="s">
        <v>229</v>
      </c>
      <c r="R16" s="35">
        <v>28</v>
      </c>
      <c r="S16" s="35">
        <v>0.26100000000000001</v>
      </c>
      <c r="T16" s="35"/>
      <c r="U16" s="35" t="s">
        <v>146</v>
      </c>
      <c r="V16" s="35">
        <v>20000</v>
      </c>
    </row>
    <row r="17" spans="1:22">
      <c r="A17" s="35" t="s">
        <v>198</v>
      </c>
      <c r="B17" s="35" t="s">
        <v>206</v>
      </c>
      <c r="C17" s="35" t="s">
        <v>516</v>
      </c>
      <c r="D17" s="35" t="s">
        <v>216</v>
      </c>
      <c r="E17" s="35" t="s">
        <v>217</v>
      </c>
      <c r="F17" s="35">
        <v>22.4</v>
      </c>
      <c r="G17" s="35" t="s">
        <v>44</v>
      </c>
      <c r="H17" s="35" t="s">
        <v>45</v>
      </c>
      <c r="I17" s="35">
        <v>15.5</v>
      </c>
      <c r="J17" s="35">
        <v>3</v>
      </c>
      <c r="K17" s="35">
        <v>34</v>
      </c>
      <c r="L17" s="35"/>
      <c r="M17" s="35">
        <v>0.1724</v>
      </c>
      <c r="N17" s="35">
        <v>0</v>
      </c>
      <c r="O17" s="35">
        <v>3</v>
      </c>
      <c r="P17" s="35">
        <v>20</v>
      </c>
      <c r="Q17" s="35" t="s">
        <v>229</v>
      </c>
      <c r="R17" s="35">
        <v>26</v>
      </c>
      <c r="S17" s="35">
        <v>0.245</v>
      </c>
      <c r="T17" s="35"/>
      <c r="U17" s="35" t="s">
        <v>146</v>
      </c>
      <c r="V17" s="35">
        <v>20000</v>
      </c>
    </row>
    <row r="18" spans="1:22">
      <c r="A18" s="35" t="s">
        <v>198</v>
      </c>
      <c r="B18" s="35" t="s">
        <v>209</v>
      </c>
      <c r="C18" s="35" t="s">
        <v>516</v>
      </c>
      <c r="D18" s="35" t="s">
        <v>219</v>
      </c>
      <c r="E18" s="35" t="s">
        <v>220</v>
      </c>
      <c r="F18" s="35">
        <v>22.41</v>
      </c>
      <c r="G18" s="35" t="s">
        <v>44</v>
      </c>
      <c r="H18" s="35" t="s">
        <v>45</v>
      </c>
      <c r="I18" s="35">
        <v>9</v>
      </c>
      <c r="J18" s="35" t="s">
        <v>221</v>
      </c>
      <c r="K18" s="35">
        <v>43</v>
      </c>
      <c r="L18" s="35"/>
      <c r="M18" s="35">
        <v>0.16750000000000001</v>
      </c>
      <c r="N18" s="35">
        <v>0</v>
      </c>
      <c r="O18" s="35" t="s">
        <v>221</v>
      </c>
      <c r="P18" s="35">
        <v>19</v>
      </c>
      <c r="Q18" s="35" t="s">
        <v>229</v>
      </c>
      <c r="R18" s="35">
        <v>32</v>
      </c>
      <c r="S18" s="35">
        <v>0.248</v>
      </c>
      <c r="T18" s="35"/>
      <c r="U18" s="35" t="s">
        <v>146</v>
      </c>
      <c r="V18" s="35">
        <v>20000</v>
      </c>
    </row>
    <row r="19" spans="1:22">
      <c r="A19" s="35" t="s">
        <v>198</v>
      </c>
      <c r="B19" s="35" t="s">
        <v>212</v>
      </c>
      <c r="C19" s="35" t="s">
        <v>516</v>
      </c>
      <c r="D19" s="35" t="s">
        <v>224</v>
      </c>
      <c r="E19" s="35" t="s">
        <v>225</v>
      </c>
      <c r="F19" s="35">
        <v>22.41</v>
      </c>
      <c r="G19" s="35" t="s">
        <v>44</v>
      </c>
      <c r="H19" s="35" t="s">
        <v>45</v>
      </c>
      <c r="I19" s="35">
        <v>9</v>
      </c>
      <c r="J19" s="35" t="s">
        <v>221</v>
      </c>
      <c r="K19" s="35">
        <v>41</v>
      </c>
      <c r="L19" s="35"/>
      <c r="M19" s="35">
        <v>0.1414</v>
      </c>
      <c r="N19" s="35">
        <v>0</v>
      </c>
      <c r="O19" s="35" t="s">
        <v>221</v>
      </c>
      <c r="P19" s="35">
        <v>20</v>
      </c>
      <c r="Q19" s="35" t="s">
        <v>229</v>
      </c>
      <c r="R19" s="35">
        <v>31</v>
      </c>
      <c r="S19" s="35">
        <v>0.216</v>
      </c>
      <c r="T19" s="35"/>
      <c r="U19" s="35" t="s">
        <v>146</v>
      </c>
      <c r="V19" s="35">
        <v>20000</v>
      </c>
    </row>
    <row r="20" spans="1:22">
      <c r="A20" s="35" t="s">
        <v>198</v>
      </c>
      <c r="B20" s="35" t="s">
        <v>215</v>
      </c>
      <c r="C20" s="35" t="s">
        <v>516</v>
      </c>
      <c r="D20" s="35" t="s">
        <v>227</v>
      </c>
      <c r="E20" s="35" t="s">
        <v>228</v>
      </c>
      <c r="F20" s="35">
        <v>19.059999999999999</v>
      </c>
      <c r="G20" s="35" t="s">
        <v>162</v>
      </c>
      <c r="H20" s="35" t="s">
        <v>163</v>
      </c>
      <c r="I20" s="35">
        <v>11.1</v>
      </c>
      <c r="J20" s="35">
        <v>12</v>
      </c>
      <c r="K20" s="35">
        <v>25</v>
      </c>
      <c r="L20" s="35">
        <v>0.21970000000000001</v>
      </c>
      <c r="M20" s="35">
        <v>0.34989999999999999</v>
      </c>
      <c r="N20" s="35">
        <v>0</v>
      </c>
      <c r="O20" s="35">
        <v>12</v>
      </c>
      <c r="P20" s="35">
        <v>17</v>
      </c>
      <c r="Q20" s="35">
        <v>25</v>
      </c>
      <c r="R20" s="35">
        <v>18.75</v>
      </c>
      <c r="S20" s="35">
        <v>0.62129999999999996</v>
      </c>
      <c r="T20" s="35"/>
      <c r="U20" s="35" t="s">
        <v>146</v>
      </c>
      <c r="V20" s="35">
        <v>15000</v>
      </c>
    </row>
    <row r="21" spans="1:22">
      <c r="A21" s="35" t="s">
        <v>198</v>
      </c>
      <c r="B21" s="35" t="s">
        <v>218</v>
      </c>
      <c r="C21" s="35" t="s">
        <v>516</v>
      </c>
      <c r="D21" s="35" t="s">
        <v>231</v>
      </c>
      <c r="E21" s="35" t="s">
        <v>232</v>
      </c>
      <c r="F21" s="35">
        <v>19.98</v>
      </c>
      <c r="G21" s="35" t="s">
        <v>162</v>
      </c>
      <c r="H21" s="35" t="s">
        <v>163</v>
      </c>
      <c r="I21" s="35">
        <v>11.1</v>
      </c>
      <c r="J21" s="35">
        <v>4.5</v>
      </c>
      <c r="K21" s="35">
        <v>35</v>
      </c>
      <c r="L21" s="35">
        <v>0.26669999999999999</v>
      </c>
      <c r="M21" s="35">
        <v>0.3453</v>
      </c>
      <c r="N21" s="35">
        <v>0</v>
      </c>
      <c r="O21" s="35">
        <v>4.5</v>
      </c>
      <c r="P21" s="35">
        <v>17</v>
      </c>
      <c r="Q21" s="35">
        <v>25</v>
      </c>
      <c r="R21" s="35">
        <v>26.25</v>
      </c>
      <c r="S21" s="35">
        <v>0.60899999999999999</v>
      </c>
      <c r="T21" s="35"/>
      <c r="U21" s="35" t="s">
        <v>146</v>
      </c>
      <c r="V21" s="35">
        <v>15000</v>
      </c>
    </row>
    <row r="22" spans="1:22">
      <c r="A22" s="35" t="s">
        <v>198</v>
      </c>
      <c r="B22" s="35" t="s">
        <v>223</v>
      </c>
      <c r="C22" s="35" t="s">
        <v>516</v>
      </c>
      <c r="D22" s="35" t="s">
        <v>234</v>
      </c>
      <c r="E22" s="35" t="s">
        <v>235</v>
      </c>
      <c r="F22" s="35">
        <v>13.57</v>
      </c>
      <c r="G22" s="35" t="s">
        <v>162</v>
      </c>
      <c r="H22" s="35" t="s">
        <v>163</v>
      </c>
      <c r="I22" s="35">
        <v>11.1</v>
      </c>
      <c r="J22" s="35" t="s">
        <v>221</v>
      </c>
      <c r="K22" s="35">
        <v>48</v>
      </c>
      <c r="L22" s="35">
        <v>0.25</v>
      </c>
      <c r="M22" s="35">
        <v>0.33229999999999998</v>
      </c>
      <c r="N22" s="35">
        <v>0</v>
      </c>
      <c r="O22" s="35" t="s">
        <v>221</v>
      </c>
      <c r="P22" s="35">
        <v>17</v>
      </c>
      <c r="Q22" s="35">
        <v>27.5</v>
      </c>
      <c r="R22" s="35">
        <v>36</v>
      </c>
      <c r="S22" s="35">
        <v>0.627</v>
      </c>
      <c r="T22" s="35"/>
      <c r="U22" s="35" t="s">
        <v>146</v>
      </c>
      <c r="V22" s="35">
        <v>20000</v>
      </c>
    </row>
    <row r="23" spans="1:22">
      <c r="A23" s="35" t="s">
        <v>198</v>
      </c>
      <c r="B23" s="35" t="s">
        <v>226</v>
      </c>
      <c r="C23" s="35" t="s">
        <v>516</v>
      </c>
      <c r="D23" s="35" t="s">
        <v>237</v>
      </c>
      <c r="E23" s="35" t="s">
        <v>238</v>
      </c>
      <c r="F23" s="35">
        <v>13.57</v>
      </c>
      <c r="G23" s="35" t="s">
        <v>162</v>
      </c>
      <c r="H23" s="35" t="s">
        <v>163</v>
      </c>
      <c r="I23" s="35">
        <v>11.1</v>
      </c>
      <c r="J23" s="35" t="s">
        <v>221</v>
      </c>
      <c r="K23" s="35">
        <v>47</v>
      </c>
      <c r="L23" s="35">
        <v>0.26</v>
      </c>
      <c r="M23" s="35">
        <v>0.34379999999999999</v>
      </c>
      <c r="N23" s="35">
        <v>0</v>
      </c>
      <c r="O23" s="35" t="s">
        <v>221</v>
      </c>
      <c r="P23" s="35">
        <v>17</v>
      </c>
      <c r="Q23" s="35">
        <v>27.5</v>
      </c>
      <c r="R23" s="35">
        <v>35</v>
      </c>
      <c r="S23" s="35">
        <v>0.625</v>
      </c>
      <c r="T23" s="35"/>
      <c r="U23" s="35" t="s">
        <v>146</v>
      </c>
      <c r="V23" s="35">
        <v>20000</v>
      </c>
    </row>
    <row r="24" spans="1:22">
      <c r="A24" s="35" t="s">
        <v>198</v>
      </c>
      <c r="B24" s="35" t="s">
        <v>230</v>
      </c>
      <c r="C24" s="35" t="s">
        <v>516</v>
      </c>
      <c r="D24" s="35" t="s">
        <v>240</v>
      </c>
      <c r="E24" s="35" t="s">
        <v>241</v>
      </c>
      <c r="F24" s="35">
        <v>20.46</v>
      </c>
      <c r="G24" s="35" t="s">
        <v>44</v>
      </c>
      <c r="H24" s="35" t="s">
        <v>45</v>
      </c>
      <c r="I24" s="35">
        <v>13.3</v>
      </c>
      <c r="J24" s="35">
        <v>2.5</v>
      </c>
      <c r="K24" s="35">
        <v>52</v>
      </c>
      <c r="L24" s="35"/>
      <c r="M24" s="35">
        <v>0.15179999999999999</v>
      </c>
      <c r="N24" s="35">
        <v>0</v>
      </c>
      <c r="O24" s="35">
        <v>2.5</v>
      </c>
      <c r="P24" s="35">
        <v>21</v>
      </c>
      <c r="Q24" s="35" t="s">
        <v>229</v>
      </c>
      <c r="R24" s="35">
        <v>39</v>
      </c>
      <c r="S24" s="35">
        <v>0.26</v>
      </c>
      <c r="T24" s="35"/>
      <c r="U24" s="35" t="s">
        <v>146</v>
      </c>
      <c r="V24" s="35">
        <v>20000</v>
      </c>
    </row>
    <row r="25" spans="1:22">
      <c r="A25" s="35" t="s">
        <v>198</v>
      </c>
      <c r="B25" s="35" t="s">
        <v>233</v>
      </c>
      <c r="C25" s="35" t="s">
        <v>516</v>
      </c>
      <c r="D25" s="35" t="s">
        <v>243</v>
      </c>
      <c r="E25" s="35" t="s">
        <v>244</v>
      </c>
      <c r="F25" s="35">
        <v>20.16</v>
      </c>
      <c r="G25" s="35" t="s">
        <v>44</v>
      </c>
      <c r="H25" s="35" t="s">
        <v>45</v>
      </c>
      <c r="I25" s="35">
        <v>13.3</v>
      </c>
      <c r="J25" s="35">
        <v>2.5</v>
      </c>
      <c r="K25" s="35">
        <v>50</v>
      </c>
      <c r="L25" s="35"/>
      <c r="M25" s="35">
        <v>0.14319999999999999</v>
      </c>
      <c r="N25" s="35">
        <v>0</v>
      </c>
      <c r="O25" s="35">
        <v>2.5</v>
      </c>
      <c r="P25" s="35">
        <v>21</v>
      </c>
      <c r="Q25" s="35" t="s">
        <v>229</v>
      </c>
      <c r="R25" s="35">
        <v>38</v>
      </c>
      <c r="S25" s="35">
        <v>0.27</v>
      </c>
      <c r="T25" s="35"/>
      <c r="U25" s="35" t="s">
        <v>146</v>
      </c>
      <c r="V25" s="35">
        <v>20000</v>
      </c>
    </row>
    <row r="26" spans="1:22">
      <c r="A26" s="35" t="s">
        <v>198</v>
      </c>
      <c r="B26" s="35" t="s">
        <v>236</v>
      </c>
      <c r="C26" s="35" t="s">
        <v>516</v>
      </c>
      <c r="D26" s="35" t="s">
        <v>259</v>
      </c>
      <c r="E26" s="35" t="s">
        <v>260</v>
      </c>
      <c r="F26" s="35">
        <v>21.8</v>
      </c>
      <c r="G26" s="35" t="s">
        <v>44</v>
      </c>
      <c r="H26" s="35" t="s">
        <v>45</v>
      </c>
      <c r="I26" s="35">
        <v>12</v>
      </c>
      <c r="J26" s="35">
        <v>2</v>
      </c>
      <c r="K26" s="35">
        <v>49</v>
      </c>
      <c r="L26" s="35"/>
      <c r="M26" s="35">
        <v>0.18709999999999999</v>
      </c>
      <c r="N26" s="35">
        <v>0</v>
      </c>
      <c r="O26" s="35">
        <v>2</v>
      </c>
      <c r="P26" s="35">
        <v>20</v>
      </c>
      <c r="Q26" s="35" t="s">
        <v>229</v>
      </c>
      <c r="R26" s="35">
        <v>36.75</v>
      </c>
      <c r="S26" s="35">
        <v>0.25</v>
      </c>
      <c r="T26" s="35"/>
      <c r="U26" s="35" t="s">
        <v>146</v>
      </c>
      <c r="V26" s="35">
        <v>20000</v>
      </c>
    </row>
    <row r="27" spans="1:22">
      <c r="A27" s="35" t="s">
        <v>198</v>
      </c>
      <c r="B27" s="35" t="s">
        <v>239</v>
      </c>
      <c r="C27" s="35" t="s">
        <v>516</v>
      </c>
      <c r="D27" s="35" t="s">
        <v>262</v>
      </c>
      <c r="E27" s="35" t="s">
        <v>263</v>
      </c>
      <c r="F27" s="35">
        <v>21.8</v>
      </c>
      <c r="G27" s="35" t="s">
        <v>44</v>
      </c>
      <c r="H27" s="35" t="s">
        <v>45</v>
      </c>
      <c r="I27" s="35">
        <v>12</v>
      </c>
      <c r="J27" s="35">
        <v>2</v>
      </c>
      <c r="K27" s="35">
        <v>36</v>
      </c>
      <c r="L27" s="35"/>
      <c r="M27" s="35">
        <v>0.24529999999999999</v>
      </c>
      <c r="N27" s="35">
        <v>0</v>
      </c>
      <c r="O27" s="35">
        <v>2</v>
      </c>
      <c r="P27" s="35">
        <v>19</v>
      </c>
      <c r="Q27" s="35" t="s">
        <v>229</v>
      </c>
      <c r="R27" s="35">
        <v>27</v>
      </c>
      <c r="S27" s="35">
        <v>0.34</v>
      </c>
      <c r="T27" s="35"/>
      <c r="U27" s="35" t="s">
        <v>146</v>
      </c>
      <c r="V27" s="35">
        <v>20000</v>
      </c>
    </row>
    <row r="28" spans="1:22">
      <c r="A28" s="35" t="s">
        <v>198</v>
      </c>
      <c r="B28" s="35" t="s">
        <v>242</v>
      </c>
      <c r="C28" s="35" t="s">
        <v>505</v>
      </c>
      <c r="D28" s="35" t="s">
        <v>496</v>
      </c>
      <c r="E28" s="35" t="s">
        <v>497</v>
      </c>
      <c r="F28" s="35">
        <v>22.72</v>
      </c>
      <c r="G28" s="35" t="s">
        <v>44</v>
      </c>
      <c r="H28" s="35" t="s">
        <v>45</v>
      </c>
      <c r="I28" s="35">
        <v>24.2</v>
      </c>
      <c r="J28" s="35">
        <v>1.5</v>
      </c>
      <c r="K28" s="35">
        <v>611</v>
      </c>
      <c r="L28" s="35"/>
      <c r="M28" s="35">
        <v>0.15110000000000001</v>
      </c>
      <c r="N28" s="35">
        <v>0</v>
      </c>
      <c r="O28" s="35">
        <v>1.5</v>
      </c>
      <c r="P28" s="35">
        <v>21</v>
      </c>
      <c r="Q28" s="35" t="s">
        <v>229</v>
      </c>
      <c r="R28" s="35">
        <v>46</v>
      </c>
      <c r="S28" s="35">
        <v>0.27400000000000002</v>
      </c>
      <c r="T28" s="35"/>
      <c r="U28" s="35" t="s">
        <v>146</v>
      </c>
      <c r="V28" s="35">
        <v>20000</v>
      </c>
    </row>
    <row r="29" spans="1:22">
      <c r="A29" s="35" t="s">
        <v>198</v>
      </c>
      <c r="B29" s="35" t="s">
        <v>245</v>
      </c>
      <c r="C29" s="35" t="s">
        <v>508</v>
      </c>
      <c r="D29" s="35" t="s">
        <v>511</v>
      </c>
      <c r="E29" s="35" t="s">
        <v>512</v>
      </c>
      <c r="F29" s="35">
        <v>30.94</v>
      </c>
      <c r="G29" s="35" t="s">
        <v>44</v>
      </c>
      <c r="H29" s="35" t="s">
        <v>45</v>
      </c>
      <c r="I29" s="35">
        <v>9.3000000000000007</v>
      </c>
      <c r="J29" s="35">
        <v>10</v>
      </c>
      <c r="K29" s="35">
        <v>85</v>
      </c>
      <c r="L29" s="35">
        <v>0</v>
      </c>
      <c r="M29" s="35">
        <v>0.20669999999999999</v>
      </c>
      <c r="N29" s="35">
        <v>0.28000000000000003</v>
      </c>
      <c r="O29" s="35">
        <v>10</v>
      </c>
      <c r="P29" s="35">
        <v>20.3</v>
      </c>
      <c r="Q29" s="35">
        <v>40</v>
      </c>
      <c r="R29" s="35"/>
      <c r="S29" s="35">
        <v>0.17</v>
      </c>
      <c r="T29" s="35"/>
      <c r="U29" s="35" t="s">
        <v>513</v>
      </c>
      <c r="V29" s="35">
        <v>25000</v>
      </c>
    </row>
    <row r="30" spans="1:22">
      <c r="A30" s="35" t="s">
        <v>198</v>
      </c>
      <c r="B30" s="35" t="s">
        <v>248</v>
      </c>
      <c r="C30" s="35" t="s">
        <v>517</v>
      </c>
      <c r="D30" s="35" t="s">
        <v>518</v>
      </c>
      <c r="E30" s="35" t="s">
        <v>519</v>
      </c>
      <c r="F30" s="35">
        <v>30.64</v>
      </c>
      <c r="G30" s="35" t="s">
        <v>44</v>
      </c>
      <c r="H30" s="35" t="s">
        <v>45</v>
      </c>
      <c r="I30" s="35">
        <v>9.3000000000000007</v>
      </c>
      <c r="J30" s="35">
        <v>10.5</v>
      </c>
      <c r="K30" s="35">
        <v>77</v>
      </c>
      <c r="L30" s="35">
        <v>0</v>
      </c>
      <c r="M30" s="35">
        <v>0.24490000000000001</v>
      </c>
      <c r="N30" s="35" t="s">
        <v>520</v>
      </c>
      <c r="O30" s="35">
        <v>10.5</v>
      </c>
      <c r="P30" s="35">
        <v>19.3</v>
      </c>
      <c r="Q30" s="35">
        <v>40</v>
      </c>
      <c r="R30" s="35"/>
      <c r="S30" s="35">
        <v>0.33</v>
      </c>
      <c r="T30" s="35"/>
      <c r="U30" s="35" t="s">
        <v>513</v>
      </c>
      <c r="V30" s="35">
        <v>25000</v>
      </c>
    </row>
    <row r="31" spans="1:22">
      <c r="A31" s="35" t="s">
        <v>198</v>
      </c>
      <c r="B31" s="35" t="s">
        <v>251</v>
      </c>
      <c r="C31" s="35" t="s">
        <v>516</v>
      </c>
      <c r="D31" s="35" t="s">
        <v>265</v>
      </c>
      <c r="E31" s="35" t="s">
        <v>266</v>
      </c>
      <c r="F31" s="35">
        <v>23.02</v>
      </c>
      <c r="G31" s="35" t="s">
        <v>44</v>
      </c>
      <c r="H31" s="35" t="s">
        <v>45</v>
      </c>
      <c r="I31" s="35">
        <v>11.1</v>
      </c>
      <c r="J31" s="35">
        <v>4.5</v>
      </c>
      <c r="K31" s="35">
        <v>38</v>
      </c>
      <c r="L31" s="35"/>
      <c r="M31" s="35">
        <v>0.15870000000000001</v>
      </c>
      <c r="N31" s="35">
        <v>0</v>
      </c>
      <c r="O31" s="35">
        <v>4.5</v>
      </c>
      <c r="P31" s="35">
        <v>21</v>
      </c>
      <c r="Q31" s="35" t="s">
        <v>229</v>
      </c>
      <c r="R31" s="35">
        <v>29</v>
      </c>
      <c r="S31" s="35">
        <v>0.29499999999999998</v>
      </c>
      <c r="T31" s="35"/>
      <c r="U31" s="35" t="s">
        <v>146</v>
      </c>
      <c r="V31" s="35">
        <v>20000</v>
      </c>
    </row>
    <row r="32" spans="1:22">
      <c r="A32" s="35" t="s">
        <v>198</v>
      </c>
      <c r="B32" s="35" t="s">
        <v>255</v>
      </c>
      <c r="C32" s="35" t="s">
        <v>516</v>
      </c>
      <c r="D32" s="35" t="s">
        <v>268</v>
      </c>
      <c r="E32" s="35" t="s">
        <v>269</v>
      </c>
      <c r="F32" s="35">
        <v>23.63</v>
      </c>
      <c r="G32" s="35" t="s">
        <v>44</v>
      </c>
      <c r="H32" s="35" t="s">
        <v>45</v>
      </c>
      <c r="I32" s="35">
        <v>11.1</v>
      </c>
      <c r="J32" s="35">
        <v>4.5</v>
      </c>
      <c r="K32" s="35">
        <v>47</v>
      </c>
      <c r="L32" s="35"/>
      <c r="M32" s="35">
        <v>0.1522</v>
      </c>
      <c r="N32" s="35">
        <v>0</v>
      </c>
      <c r="O32" s="35">
        <v>4.5</v>
      </c>
      <c r="P32" s="35">
        <v>0</v>
      </c>
      <c r="Q32" s="35" t="s">
        <v>229</v>
      </c>
      <c r="R32" s="35">
        <v>35</v>
      </c>
      <c r="S32" s="35">
        <v>0.29699999999999999</v>
      </c>
      <c r="T32" s="35"/>
      <c r="U32" s="35" t="s">
        <v>146</v>
      </c>
      <c r="V32" s="35">
        <v>20000</v>
      </c>
    </row>
    <row r="33" spans="1:22">
      <c r="A33" s="35" t="s">
        <v>270</v>
      </c>
      <c r="B33" s="35" t="s">
        <v>258</v>
      </c>
      <c r="C33" s="35" t="s">
        <v>516</v>
      </c>
      <c r="D33" s="35" t="s">
        <v>272</v>
      </c>
      <c r="E33" s="35" t="s">
        <v>273</v>
      </c>
      <c r="F33" s="35">
        <v>13.3</v>
      </c>
      <c r="G33" s="35" t="s">
        <v>182</v>
      </c>
      <c r="H33" s="35" t="s">
        <v>183</v>
      </c>
      <c r="I33" s="35">
        <v>26.5</v>
      </c>
      <c r="J33" s="35">
        <v>2</v>
      </c>
      <c r="K33" s="35">
        <v>45</v>
      </c>
      <c r="L33" s="35">
        <v>0.16</v>
      </c>
      <c r="M33" s="35">
        <v>0.2457</v>
      </c>
      <c r="N33" s="35"/>
      <c r="O33" s="35">
        <v>2</v>
      </c>
      <c r="P33" s="35">
        <v>21</v>
      </c>
      <c r="Q33" s="35">
        <v>27.5</v>
      </c>
      <c r="R33" s="35"/>
      <c r="S33" s="35">
        <v>0.59</v>
      </c>
      <c r="T33" s="35"/>
      <c r="U33" s="35" t="s">
        <v>274</v>
      </c>
      <c r="V33" s="35" t="s">
        <v>499</v>
      </c>
    </row>
    <row r="34" spans="1:22">
      <c r="A34" s="35" t="s">
        <v>270</v>
      </c>
      <c r="B34" s="35" t="s">
        <v>261</v>
      </c>
      <c r="C34" s="35" t="s">
        <v>516</v>
      </c>
      <c r="D34" s="35" t="s">
        <v>276</v>
      </c>
      <c r="E34" s="35" t="s">
        <v>277</v>
      </c>
      <c r="F34" s="35">
        <v>14.2</v>
      </c>
      <c r="G34" s="35" t="s">
        <v>182</v>
      </c>
      <c r="H34" s="35" t="s">
        <v>183</v>
      </c>
      <c r="I34" s="35">
        <v>26.5</v>
      </c>
      <c r="J34" s="35">
        <v>2</v>
      </c>
      <c r="K34" s="35">
        <v>35</v>
      </c>
      <c r="L34" s="35">
        <v>0.17</v>
      </c>
      <c r="M34" s="35">
        <v>0.27489999999999998</v>
      </c>
      <c r="N34" s="35"/>
      <c r="O34" s="35">
        <v>2</v>
      </c>
      <c r="P34" s="35">
        <v>21</v>
      </c>
      <c r="Q34" s="35">
        <v>27.5</v>
      </c>
      <c r="R34" s="35"/>
      <c r="S34" s="35">
        <v>0.54</v>
      </c>
      <c r="T34" s="35"/>
      <c r="U34" s="35" t="s">
        <v>274</v>
      </c>
      <c r="V34" s="35" t="s">
        <v>499</v>
      </c>
    </row>
    <row r="35" spans="1:22">
      <c r="A35" s="35" t="s">
        <v>270</v>
      </c>
      <c r="B35" s="35" t="s">
        <v>264</v>
      </c>
      <c r="C35" s="35" t="s">
        <v>516</v>
      </c>
      <c r="D35" s="35" t="s">
        <v>279</v>
      </c>
      <c r="E35" s="35" t="s">
        <v>280</v>
      </c>
      <c r="F35" s="35">
        <v>11.4</v>
      </c>
      <c r="G35" s="35" t="s">
        <v>44</v>
      </c>
      <c r="H35" s="35" t="s">
        <v>45</v>
      </c>
      <c r="I35" s="35">
        <v>27</v>
      </c>
      <c r="J35" s="35">
        <v>1.05</v>
      </c>
      <c r="K35" s="35">
        <v>29</v>
      </c>
      <c r="L35" s="35"/>
      <c r="M35" s="35">
        <v>0.21429999999999999</v>
      </c>
      <c r="N35" s="35"/>
      <c r="O35" s="35">
        <v>1.05</v>
      </c>
      <c r="P35" s="35">
        <v>21</v>
      </c>
      <c r="Q35" s="35">
        <v>35</v>
      </c>
      <c r="R35" s="35"/>
      <c r="S35" s="35">
        <v>0.3427</v>
      </c>
      <c r="T35" s="35"/>
      <c r="U35" s="35"/>
      <c r="V35" s="35" t="s">
        <v>514</v>
      </c>
    </row>
    <row r="36" spans="1:22">
      <c r="A36" s="35" t="s">
        <v>270</v>
      </c>
      <c r="B36" s="35" t="s">
        <v>267</v>
      </c>
      <c r="C36" s="35" t="s">
        <v>516</v>
      </c>
      <c r="D36" s="35" t="s">
        <v>282</v>
      </c>
      <c r="E36" s="35" t="s">
        <v>283</v>
      </c>
      <c r="F36" s="35">
        <v>10.8</v>
      </c>
      <c r="G36" s="35" t="s">
        <v>44</v>
      </c>
      <c r="H36" s="35" t="s">
        <v>45</v>
      </c>
      <c r="I36" s="35">
        <v>27</v>
      </c>
      <c r="J36" s="35">
        <v>1</v>
      </c>
      <c r="K36" s="35">
        <v>26</v>
      </c>
      <c r="L36" s="35"/>
      <c r="M36" s="35">
        <v>0.19109999999999999</v>
      </c>
      <c r="N36" s="35"/>
      <c r="O36" s="35">
        <v>1</v>
      </c>
      <c r="P36" s="35">
        <v>21</v>
      </c>
      <c r="Q36" s="35">
        <v>35</v>
      </c>
      <c r="R36" s="35"/>
      <c r="S36" s="35">
        <v>0.25659999999999999</v>
      </c>
      <c r="T36" s="35"/>
      <c r="U36" s="35"/>
      <c r="V36" s="35" t="s">
        <v>514</v>
      </c>
    </row>
    <row r="37" spans="1:22">
      <c r="A37" s="35" t="s">
        <v>270</v>
      </c>
      <c r="B37" s="35" t="s">
        <v>271</v>
      </c>
      <c r="C37" s="35" t="s">
        <v>516</v>
      </c>
      <c r="D37" s="35" t="s">
        <v>285</v>
      </c>
      <c r="E37" s="35" t="s">
        <v>286</v>
      </c>
      <c r="F37" s="35">
        <v>12.7</v>
      </c>
      <c r="G37" s="35" t="s">
        <v>182</v>
      </c>
      <c r="H37" s="35" t="s">
        <v>183</v>
      </c>
      <c r="I37" s="35">
        <v>28.5</v>
      </c>
      <c r="J37" s="35">
        <v>1</v>
      </c>
      <c r="K37" s="35">
        <v>18</v>
      </c>
      <c r="L37" s="35">
        <v>0.14599999999999999</v>
      </c>
      <c r="M37" s="35">
        <v>0.27639999999999998</v>
      </c>
      <c r="N37" s="35"/>
      <c r="O37" s="35">
        <v>1</v>
      </c>
      <c r="P37" s="35">
        <v>21</v>
      </c>
      <c r="Q37" s="35">
        <v>27.5</v>
      </c>
      <c r="R37" s="35"/>
      <c r="S37" s="35">
        <v>0.55200000000000005</v>
      </c>
      <c r="T37" s="35"/>
      <c r="U37" s="35"/>
      <c r="V37" s="35" t="s">
        <v>484</v>
      </c>
    </row>
    <row r="38" spans="1:22">
      <c r="A38" s="35" t="s">
        <v>270</v>
      </c>
      <c r="B38" s="35" t="s">
        <v>275</v>
      </c>
      <c r="C38" s="35" t="s">
        <v>516</v>
      </c>
      <c r="D38" s="35" t="s">
        <v>288</v>
      </c>
      <c r="E38" s="35" t="s">
        <v>289</v>
      </c>
      <c r="F38" s="35">
        <v>12.7</v>
      </c>
      <c r="G38" s="35" t="s">
        <v>182</v>
      </c>
      <c r="H38" s="35" t="s">
        <v>183</v>
      </c>
      <c r="I38" s="35">
        <v>28.5</v>
      </c>
      <c r="J38" s="35">
        <v>1</v>
      </c>
      <c r="K38" s="35">
        <v>28</v>
      </c>
      <c r="L38" s="35">
        <v>0.13300000000000001</v>
      </c>
      <c r="M38" s="35">
        <v>0.2712</v>
      </c>
      <c r="N38" s="35"/>
      <c r="O38" s="35">
        <v>1</v>
      </c>
      <c r="P38" s="35">
        <v>21</v>
      </c>
      <c r="Q38" s="35">
        <v>27.5</v>
      </c>
      <c r="R38" s="35"/>
      <c r="S38" s="35">
        <v>0.51800000000000002</v>
      </c>
      <c r="T38" s="35"/>
      <c r="U38" s="35"/>
      <c r="V38" s="35" t="s">
        <v>484</v>
      </c>
    </row>
    <row r="39" spans="1:22">
      <c r="A39" s="35" t="s">
        <v>270</v>
      </c>
      <c r="B39" s="35" t="s">
        <v>278</v>
      </c>
      <c r="C39" s="35" t="s">
        <v>516</v>
      </c>
      <c r="D39" s="35" t="s">
        <v>291</v>
      </c>
      <c r="E39" s="35" t="s">
        <v>292</v>
      </c>
      <c r="F39" s="35">
        <v>245.4</v>
      </c>
      <c r="G39" s="35" t="s">
        <v>182</v>
      </c>
      <c r="H39" s="35" t="s">
        <v>183</v>
      </c>
      <c r="I39" s="35">
        <v>26.1</v>
      </c>
      <c r="J39" s="35">
        <v>6</v>
      </c>
      <c r="K39" s="35">
        <v>25</v>
      </c>
      <c r="L39" s="35">
        <v>0.1757</v>
      </c>
      <c r="M39" s="35">
        <v>0.25800000000000001</v>
      </c>
      <c r="N39" s="35"/>
      <c r="O39" s="35">
        <v>6</v>
      </c>
      <c r="P39" s="35">
        <v>21</v>
      </c>
      <c r="Q39" s="35">
        <v>27.5</v>
      </c>
      <c r="R39" s="35"/>
      <c r="S39" s="35">
        <v>0.52569999999999995</v>
      </c>
      <c r="T39" s="35"/>
      <c r="U39" s="35"/>
      <c r="V39" s="35" t="s">
        <v>484</v>
      </c>
    </row>
    <row r="40" spans="1:22">
      <c r="A40" s="35" t="s">
        <v>270</v>
      </c>
      <c r="B40" s="35" t="s">
        <v>281</v>
      </c>
      <c r="C40" s="35" t="s">
        <v>516</v>
      </c>
      <c r="D40" s="35" t="s">
        <v>294</v>
      </c>
      <c r="E40" s="35" t="s">
        <v>295</v>
      </c>
      <c r="F40" s="35">
        <v>245.4</v>
      </c>
      <c r="G40" s="35" t="s">
        <v>182</v>
      </c>
      <c r="H40" s="35" t="s">
        <v>183</v>
      </c>
      <c r="I40" s="35">
        <v>26.1</v>
      </c>
      <c r="J40" s="35">
        <v>6</v>
      </c>
      <c r="K40" s="35">
        <v>22</v>
      </c>
      <c r="L40" s="35">
        <v>0.18759999999999999</v>
      </c>
      <c r="M40" s="35">
        <v>0.27810000000000001</v>
      </c>
      <c r="N40" s="35"/>
      <c r="O40" s="35">
        <v>6</v>
      </c>
      <c r="P40" s="35">
        <v>21</v>
      </c>
      <c r="Q40" s="35">
        <v>27.5</v>
      </c>
      <c r="R40" s="35"/>
      <c r="S40" s="35">
        <v>0.53439999999999999</v>
      </c>
      <c r="T40" s="35"/>
      <c r="U40" s="35"/>
      <c r="V40" s="35" t="s">
        <v>484</v>
      </c>
    </row>
    <row r="41" spans="1:22">
      <c r="A41" s="35" t="s">
        <v>270</v>
      </c>
      <c r="B41" s="35" t="s">
        <v>284</v>
      </c>
      <c r="C41" s="35" t="s">
        <v>516</v>
      </c>
      <c r="D41" s="35" t="s">
        <v>297</v>
      </c>
      <c r="E41" s="35" t="s">
        <v>298</v>
      </c>
      <c r="F41" s="35">
        <v>12.05</v>
      </c>
      <c r="G41" s="35" t="s">
        <v>162</v>
      </c>
      <c r="H41" s="35" t="s">
        <v>163</v>
      </c>
      <c r="I41" s="35">
        <v>27.3</v>
      </c>
      <c r="J41" s="35" t="s">
        <v>185</v>
      </c>
      <c r="K41" s="35">
        <v>28</v>
      </c>
      <c r="L41" s="35">
        <v>0.22520000000000001</v>
      </c>
      <c r="M41" s="35">
        <v>0.36349999999999999</v>
      </c>
      <c r="N41" s="35">
        <v>0</v>
      </c>
      <c r="O41" s="35" t="s">
        <v>185</v>
      </c>
      <c r="P41" s="35">
        <v>17</v>
      </c>
      <c r="Q41" s="35">
        <v>25</v>
      </c>
      <c r="R41" s="35">
        <v>21</v>
      </c>
      <c r="S41" s="35">
        <v>0.61350000000000005</v>
      </c>
      <c r="T41" s="35"/>
      <c r="U41" s="35" t="s">
        <v>299</v>
      </c>
      <c r="V41" s="35">
        <v>15</v>
      </c>
    </row>
    <row r="42" spans="1:22">
      <c r="A42" s="35" t="s">
        <v>270</v>
      </c>
      <c r="B42" s="35" t="s">
        <v>287</v>
      </c>
      <c r="C42" s="35" t="s">
        <v>516</v>
      </c>
      <c r="D42" s="35" t="s">
        <v>301</v>
      </c>
      <c r="E42" s="35" t="s">
        <v>302</v>
      </c>
      <c r="F42" s="35">
        <v>11.44</v>
      </c>
      <c r="G42" s="35" t="s">
        <v>162</v>
      </c>
      <c r="H42" s="35" t="s">
        <v>163</v>
      </c>
      <c r="I42" s="35">
        <v>27.3</v>
      </c>
      <c r="J42" s="35" t="s">
        <v>185</v>
      </c>
      <c r="K42" s="35">
        <v>25</v>
      </c>
      <c r="L42" s="35">
        <v>0.25679999999999997</v>
      </c>
      <c r="M42" s="35">
        <v>0.3246</v>
      </c>
      <c r="N42" s="35">
        <v>0</v>
      </c>
      <c r="O42" s="35" t="s">
        <v>185</v>
      </c>
      <c r="P42" s="35">
        <v>17</v>
      </c>
      <c r="Q42" s="35">
        <v>25</v>
      </c>
      <c r="R42" s="35">
        <v>18.75</v>
      </c>
      <c r="S42" s="35">
        <v>0.60599999999999998</v>
      </c>
      <c r="T42" s="35"/>
      <c r="U42" s="35" t="s">
        <v>299</v>
      </c>
      <c r="V42" s="35">
        <v>15</v>
      </c>
    </row>
    <row r="43" spans="1:22">
      <c r="A43" s="35" t="s">
        <v>303</v>
      </c>
      <c r="B43" s="35" t="s">
        <v>290</v>
      </c>
      <c r="C43" s="35" t="s">
        <v>516</v>
      </c>
      <c r="D43" s="35" t="s">
        <v>305</v>
      </c>
      <c r="E43" s="35" t="s">
        <v>306</v>
      </c>
      <c r="F43" s="35">
        <v>9.61</v>
      </c>
      <c r="G43" s="35" t="s">
        <v>182</v>
      </c>
      <c r="H43" s="35" t="s">
        <v>183</v>
      </c>
      <c r="I43" s="35">
        <v>15.1</v>
      </c>
      <c r="J43" s="35">
        <v>6</v>
      </c>
      <c r="K43" s="35">
        <v>40</v>
      </c>
      <c r="L43" s="35">
        <v>0.157</v>
      </c>
      <c r="M43" s="35">
        <v>0.28160000000000002</v>
      </c>
      <c r="N43" s="35"/>
      <c r="O43" s="35">
        <v>6</v>
      </c>
      <c r="P43" s="35">
        <v>17.7</v>
      </c>
      <c r="Q43" s="35">
        <v>25</v>
      </c>
      <c r="R43" s="35">
        <v>30</v>
      </c>
      <c r="S43" s="35">
        <v>0.55400000000000005</v>
      </c>
      <c r="T43" s="35"/>
      <c r="U43" s="35" t="s">
        <v>139</v>
      </c>
      <c r="V43" s="35">
        <v>15000</v>
      </c>
    </row>
    <row r="44" spans="1:22">
      <c r="A44" s="35" t="s">
        <v>303</v>
      </c>
      <c r="B44" s="35" t="s">
        <v>293</v>
      </c>
      <c r="C44" s="35" t="s">
        <v>516</v>
      </c>
      <c r="D44" s="35" t="s">
        <v>308</v>
      </c>
      <c r="E44" s="35" t="s">
        <v>309</v>
      </c>
      <c r="F44" s="35">
        <v>12.96</v>
      </c>
      <c r="G44" s="35" t="s">
        <v>44</v>
      </c>
      <c r="H44" s="35" t="s">
        <v>45</v>
      </c>
      <c r="I44" s="35">
        <v>18.2</v>
      </c>
      <c r="J44" s="35">
        <v>2</v>
      </c>
      <c r="K44" s="35">
        <v>21</v>
      </c>
      <c r="L44" s="35"/>
      <c r="M44" s="35">
        <v>0.24840000000000001</v>
      </c>
      <c r="N44" s="35">
        <v>0</v>
      </c>
      <c r="O44" s="35">
        <v>2</v>
      </c>
      <c r="P44" s="35">
        <v>18</v>
      </c>
      <c r="Q44" s="35" t="s">
        <v>202</v>
      </c>
      <c r="R44" s="35">
        <v>15.75</v>
      </c>
      <c r="S44" s="35">
        <v>0.26600000000000001</v>
      </c>
      <c r="T44" s="35"/>
      <c r="U44" s="35" t="s">
        <v>146</v>
      </c>
      <c r="V44" s="35">
        <v>15000</v>
      </c>
    </row>
    <row r="45" spans="1:22">
      <c r="A45" s="35" t="s">
        <v>303</v>
      </c>
      <c r="B45" s="35" t="s">
        <v>296</v>
      </c>
      <c r="C45" s="35" t="s">
        <v>516</v>
      </c>
      <c r="D45" s="35" t="s">
        <v>311</v>
      </c>
      <c r="E45" s="35" t="s">
        <v>312</v>
      </c>
      <c r="F45" s="35">
        <v>12.96</v>
      </c>
      <c r="G45" s="35" t="s">
        <v>44</v>
      </c>
      <c r="H45" s="35" t="s">
        <v>45</v>
      </c>
      <c r="I45" s="35">
        <v>18.2</v>
      </c>
      <c r="J45" s="35">
        <v>2</v>
      </c>
      <c r="K45" s="35">
        <v>18</v>
      </c>
      <c r="L45" s="35">
        <v>0.28000000000000003</v>
      </c>
      <c r="M45" s="35">
        <v>0.26169999999999999</v>
      </c>
      <c r="N45" s="35">
        <v>0</v>
      </c>
      <c r="O45" s="35">
        <v>2</v>
      </c>
      <c r="P45" s="35">
        <v>18</v>
      </c>
      <c r="Q45" s="35" t="s">
        <v>202</v>
      </c>
      <c r="R45" s="35">
        <v>13.5</v>
      </c>
      <c r="S45" s="35">
        <v>0.23499999999999999</v>
      </c>
      <c r="T45" s="35"/>
      <c r="U45" s="35" t="s">
        <v>146</v>
      </c>
      <c r="V45" s="35">
        <v>15000</v>
      </c>
    </row>
    <row r="46" spans="1:22">
      <c r="A46" s="35" t="s">
        <v>303</v>
      </c>
      <c r="B46" s="35" t="s">
        <v>300</v>
      </c>
      <c r="C46" s="35" t="s">
        <v>516</v>
      </c>
      <c r="D46" s="35" t="s">
        <v>314</v>
      </c>
      <c r="E46" s="35" t="s">
        <v>315</v>
      </c>
      <c r="F46" s="35">
        <v>12.66</v>
      </c>
      <c r="G46" s="35" t="s">
        <v>44</v>
      </c>
      <c r="H46" s="35" t="s">
        <v>45</v>
      </c>
      <c r="I46" s="35">
        <v>15.2</v>
      </c>
      <c r="J46" s="35">
        <v>3</v>
      </c>
      <c r="K46" s="35">
        <v>38</v>
      </c>
      <c r="L46" s="35"/>
      <c r="M46" s="35">
        <v>0.18240000000000001</v>
      </c>
      <c r="N46" s="35">
        <v>0.25</v>
      </c>
      <c r="O46" s="35">
        <v>3</v>
      </c>
      <c r="P46" s="35">
        <v>20.100000000000001</v>
      </c>
      <c r="Q46" s="35">
        <v>37</v>
      </c>
      <c r="R46" s="35">
        <v>28.5</v>
      </c>
      <c r="S46" s="35">
        <v>0.30530000000000002</v>
      </c>
      <c r="T46" s="35"/>
      <c r="U46" s="35" t="s">
        <v>316</v>
      </c>
      <c r="V46" s="35">
        <v>20000</v>
      </c>
    </row>
    <row r="47" spans="1:22">
      <c r="A47" s="35" t="s">
        <v>303</v>
      </c>
      <c r="B47" s="35" t="s">
        <v>304</v>
      </c>
      <c r="C47" s="35" t="s">
        <v>516</v>
      </c>
      <c r="D47" s="35" t="s">
        <v>318</v>
      </c>
      <c r="E47" s="35" t="s">
        <v>319</v>
      </c>
      <c r="F47" s="35">
        <v>16.600000000000001</v>
      </c>
      <c r="G47" s="35" t="s">
        <v>162</v>
      </c>
      <c r="H47" s="35" t="s">
        <v>163</v>
      </c>
      <c r="I47" s="35">
        <v>16</v>
      </c>
      <c r="J47" s="35">
        <v>3</v>
      </c>
      <c r="K47" s="35">
        <v>28</v>
      </c>
      <c r="L47" s="35">
        <v>0.255</v>
      </c>
      <c r="M47" s="35">
        <v>0.35260000000000002</v>
      </c>
      <c r="N47" s="35"/>
      <c r="O47" s="35">
        <v>3</v>
      </c>
      <c r="P47" s="35">
        <v>21</v>
      </c>
      <c r="Q47" s="35">
        <v>27.5</v>
      </c>
      <c r="R47" s="35"/>
      <c r="S47" s="35">
        <v>0.66300000000000003</v>
      </c>
      <c r="T47" s="35"/>
      <c r="U47" s="35" t="s">
        <v>146</v>
      </c>
      <c r="V47" s="35" t="s">
        <v>500</v>
      </c>
    </row>
    <row r="48" spans="1:22">
      <c r="A48" s="35" t="s">
        <v>303</v>
      </c>
      <c r="B48" s="35" t="s">
        <v>307</v>
      </c>
      <c r="C48" s="35" t="s">
        <v>516</v>
      </c>
      <c r="D48" s="35" t="s">
        <v>322</v>
      </c>
      <c r="E48" s="35" t="s">
        <v>323</v>
      </c>
      <c r="F48" s="35">
        <v>16.3</v>
      </c>
      <c r="G48" s="35" t="s">
        <v>44</v>
      </c>
      <c r="H48" s="35" t="s">
        <v>45</v>
      </c>
      <c r="I48" s="35">
        <v>16</v>
      </c>
      <c r="J48" s="35">
        <v>3</v>
      </c>
      <c r="K48" s="35">
        <v>34</v>
      </c>
      <c r="L48" s="35"/>
      <c r="M48" s="35">
        <v>0.15709999999999999</v>
      </c>
      <c r="N48" s="35"/>
      <c r="O48" s="35">
        <v>3</v>
      </c>
      <c r="P48" s="35">
        <v>21</v>
      </c>
      <c r="Q48" s="35">
        <v>35</v>
      </c>
      <c r="R48" s="35"/>
      <c r="S48" s="35">
        <v>0.252</v>
      </c>
      <c r="T48" s="35"/>
      <c r="U48" s="35" t="s">
        <v>146</v>
      </c>
      <c r="V48" s="35" t="s">
        <v>501</v>
      </c>
    </row>
    <row r="49" spans="1:22">
      <c r="A49" s="35" t="s">
        <v>303</v>
      </c>
      <c r="B49" s="35" t="s">
        <v>310</v>
      </c>
      <c r="C49" s="35" t="s">
        <v>516</v>
      </c>
      <c r="D49" s="35" t="s">
        <v>327</v>
      </c>
      <c r="E49" s="35" t="s">
        <v>328</v>
      </c>
      <c r="F49" s="35">
        <v>14.18</v>
      </c>
      <c r="G49" s="35" t="s">
        <v>144</v>
      </c>
      <c r="H49" s="35" t="s">
        <v>145</v>
      </c>
      <c r="I49" s="35">
        <v>20.100000000000001</v>
      </c>
      <c r="J49" s="35">
        <v>3</v>
      </c>
      <c r="K49" s="35">
        <v>17</v>
      </c>
      <c r="L49" s="35">
        <v>0.32229999999999998</v>
      </c>
      <c r="M49" s="35">
        <v>0.49930000000000002</v>
      </c>
      <c r="N49" s="35">
        <v>0</v>
      </c>
      <c r="O49" s="35">
        <v>3</v>
      </c>
      <c r="P49" s="35">
        <v>16</v>
      </c>
      <c r="Q49" s="35">
        <v>20</v>
      </c>
      <c r="R49" s="35">
        <v>12.5</v>
      </c>
      <c r="S49" s="35">
        <v>0.81740000000000002</v>
      </c>
      <c r="T49" s="35"/>
      <c r="U49" s="35" t="s">
        <v>146</v>
      </c>
      <c r="V49" s="35">
        <v>25000</v>
      </c>
    </row>
    <row r="50" spans="1:22">
      <c r="A50" s="35" t="s">
        <v>303</v>
      </c>
      <c r="B50" s="35" t="s">
        <v>313</v>
      </c>
      <c r="C50" s="35" t="s">
        <v>516</v>
      </c>
      <c r="D50" s="35" t="s">
        <v>330</v>
      </c>
      <c r="E50" s="35" t="s">
        <v>331</v>
      </c>
      <c r="F50" s="35">
        <v>11.75</v>
      </c>
      <c r="G50" s="35" t="s">
        <v>144</v>
      </c>
      <c r="H50" s="35" t="s">
        <v>145</v>
      </c>
      <c r="I50" s="35">
        <v>20.2</v>
      </c>
      <c r="J50" s="35">
        <v>1</v>
      </c>
      <c r="K50" s="35">
        <v>17</v>
      </c>
      <c r="L50" s="35">
        <v>0.33200000000000002</v>
      </c>
      <c r="M50" s="35">
        <v>0.35930000000000001</v>
      </c>
      <c r="N50" s="35"/>
      <c r="O50" s="35">
        <v>1</v>
      </c>
      <c r="P50" s="35">
        <v>18</v>
      </c>
      <c r="Q50" s="35">
        <v>20</v>
      </c>
      <c r="R50" s="35">
        <v>13</v>
      </c>
      <c r="S50" s="35">
        <v>0.86299999999999999</v>
      </c>
      <c r="T50" s="35"/>
      <c r="U50" s="35" t="s">
        <v>146</v>
      </c>
      <c r="V50" s="35">
        <v>25000</v>
      </c>
    </row>
    <row r="51" spans="1:22">
      <c r="A51" s="35" t="s">
        <v>303</v>
      </c>
      <c r="B51" s="35" t="s">
        <v>317</v>
      </c>
      <c r="C51" s="35" t="s">
        <v>516</v>
      </c>
      <c r="D51" s="35" t="s">
        <v>333</v>
      </c>
      <c r="E51" s="35" t="s">
        <v>334</v>
      </c>
      <c r="F51" s="35">
        <v>9.6</v>
      </c>
      <c r="G51" s="35" t="s">
        <v>502</v>
      </c>
      <c r="H51" s="35" t="s">
        <v>503</v>
      </c>
      <c r="I51" s="35">
        <v>22.2</v>
      </c>
      <c r="J51" s="35">
        <v>3</v>
      </c>
      <c r="K51" s="35">
        <v>25</v>
      </c>
      <c r="L51" s="35"/>
      <c r="M51" s="35">
        <v>0.1429</v>
      </c>
      <c r="N51" s="35"/>
      <c r="O51" s="35">
        <v>3</v>
      </c>
      <c r="P51" s="35">
        <v>21</v>
      </c>
      <c r="Q51" s="35">
        <v>35</v>
      </c>
      <c r="R51" s="35"/>
      <c r="S51" s="35">
        <v>3.2000000000000001E-2</v>
      </c>
      <c r="T51" s="35"/>
      <c r="U51" s="35" t="s">
        <v>146</v>
      </c>
      <c r="V51" s="35" t="s">
        <v>501</v>
      </c>
    </row>
    <row r="52" spans="1:22">
      <c r="A52" s="35" t="s">
        <v>303</v>
      </c>
      <c r="B52" s="35" t="s">
        <v>321</v>
      </c>
      <c r="C52" s="35" t="s">
        <v>516</v>
      </c>
      <c r="D52" s="35" t="s">
        <v>336</v>
      </c>
      <c r="E52" s="35" t="s">
        <v>337</v>
      </c>
      <c r="F52" s="35">
        <v>9.6</v>
      </c>
      <c r="G52" s="35" t="s">
        <v>162</v>
      </c>
      <c r="H52" s="35" t="s">
        <v>163</v>
      </c>
      <c r="I52" s="35">
        <v>22.2</v>
      </c>
      <c r="J52" s="35">
        <v>3</v>
      </c>
      <c r="K52" s="35">
        <v>33</v>
      </c>
      <c r="L52" s="35">
        <v>0.27</v>
      </c>
      <c r="M52" s="35">
        <v>0.36359999999999998</v>
      </c>
      <c r="N52" s="35"/>
      <c r="O52" s="35">
        <v>3</v>
      </c>
      <c r="P52" s="35">
        <v>21</v>
      </c>
      <c r="Q52" s="35">
        <v>27.5</v>
      </c>
      <c r="R52" s="35"/>
      <c r="S52" s="35">
        <v>0.68</v>
      </c>
      <c r="T52" s="35"/>
      <c r="U52" s="35" t="s">
        <v>146</v>
      </c>
      <c r="V52" s="35" t="s">
        <v>341</v>
      </c>
    </row>
    <row r="53" spans="1:22">
      <c r="A53" s="35" t="s">
        <v>303</v>
      </c>
      <c r="B53" s="35" t="s">
        <v>326</v>
      </c>
      <c r="C53" s="35" t="s">
        <v>516</v>
      </c>
      <c r="D53" s="35" t="s">
        <v>349</v>
      </c>
      <c r="E53" s="35" t="s">
        <v>350</v>
      </c>
      <c r="F53" s="35"/>
      <c r="G53" s="35" t="s">
        <v>44</v>
      </c>
      <c r="H53" s="35" t="s">
        <v>45</v>
      </c>
      <c r="I53" s="35">
        <v>18</v>
      </c>
      <c r="J53" s="35">
        <v>1</v>
      </c>
      <c r="K53" s="35">
        <v>95</v>
      </c>
      <c r="L53" s="35" t="s">
        <v>352</v>
      </c>
      <c r="M53" s="35"/>
      <c r="N53" s="35"/>
      <c r="O53" s="35">
        <v>1</v>
      </c>
      <c r="P53" s="35">
        <v>21.611999999999998</v>
      </c>
      <c r="Q53" s="35"/>
      <c r="R53" s="35">
        <v>64.263000000000005</v>
      </c>
      <c r="S53" s="35">
        <v>0.48809999999999998</v>
      </c>
      <c r="T53" s="35"/>
      <c r="U53" s="35" t="s">
        <v>353</v>
      </c>
      <c r="V53" s="35"/>
    </row>
    <row r="54" spans="1:22">
      <c r="A54" s="35" t="s">
        <v>303</v>
      </c>
      <c r="B54" s="35" t="s">
        <v>329</v>
      </c>
      <c r="C54" s="35" t="s">
        <v>516</v>
      </c>
      <c r="D54" s="35" t="s">
        <v>355</v>
      </c>
      <c r="E54" s="35" t="s">
        <v>356</v>
      </c>
      <c r="F54" s="35"/>
      <c r="G54" s="35" t="s">
        <v>44</v>
      </c>
      <c r="H54" s="35" t="s">
        <v>45</v>
      </c>
      <c r="I54" s="35">
        <v>18</v>
      </c>
      <c r="J54" s="35">
        <v>1</v>
      </c>
      <c r="K54" s="35">
        <v>24</v>
      </c>
      <c r="L54" s="35">
        <v>1</v>
      </c>
      <c r="M54" s="35"/>
      <c r="N54" s="35"/>
      <c r="O54" s="35">
        <v>1</v>
      </c>
      <c r="P54" s="35">
        <v>22.51</v>
      </c>
      <c r="Q54" s="35"/>
      <c r="R54" s="35">
        <v>15.631</v>
      </c>
      <c r="S54" s="35">
        <v>0.64290000000000003</v>
      </c>
      <c r="T54" s="35"/>
      <c r="U54" s="35" t="s">
        <v>353</v>
      </c>
      <c r="V54" s="35"/>
    </row>
    <row r="55" spans="1:22">
      <c r="A55" s="35" t="s">
        <v>303</v>
      </c>
      <c r="B55" s="35" t="s">
        <v>332</v>
      </c>
      <c r="C55" s="35" t="s">
        <v>516</v>
      </c>
      <c r="D55" s="35" t="s">
        <v>358</v>
      </c>
      <c r="E55" s="35" t="s">
        <v>359</v>
      </c>
      <c r="F55" s="35"/>
      <c r="G55" s="35" t="s">
        <v>44</v>
      </c>
      <c r="H55" s="35" t="s">
        <v>45</v>
      </c>
      <c r="I55" s="35">
        <v>18</v>
      </c>
      <c r="J55" s="35">
        <v>1</v>
      </c>
      <c r="K55" s="35">
        <v>95</v>
      </c>
      <c r="L55" s="35" t="s">
        <v>352</v>
      </c>
      <c r="M55" s="35"/>
      <c r="N55" s="35"/>
      <c r="O55" s="35">
        <v>1</v>
      </c>
      <c r="P55" s="35">
        <v>20.507999999999999</v>
      </c>
      <c r="Q55" s="35"/>
      <c r="R55" s="35">
        <v>67.468999999999994</v>
      </c>
      <c r="S55" s="35">
        <v>0.47310000000000002</v>
      </c>
      <c r="T55" s="35"/>
      <c r="U55" s="35" t="s">
        <v>353</v>
      </c>
      <c r="V55" s="35"/>
    </row>
    <row r="56" spans="1:22">
      <c r="A56" s="35" t="s">
        <v>360</v>
      </c>
      <c r="B56" s="35" t="s">
        <v>335</v>
      </c>
      <c r="C56" s="35" t="s">
        <v>516</v>
      </c>
      <c r="D56" s="35" t="s">
        <v>362</v>
      </c>
      <c r="E56" s="35" t="s">
        <v>363</v>
      </c>
      <c r="F56" s="35">
        <v>16.62</v>
      </c>
      <c r="G56" s="35" t="s">
        <v>162</v>
      </c>
      <c r="H56" s="35" t="s">
        <v>163</v>
      </c>
      <c r="I56" s="35">
        <v>20.3</v>
      </c>
      <c r="J56" s="35">
        <v>6</v>
      </c>
      <c r="K56" s="35">
        <v>20</v>
      </c>
      <c r="L56" s="35">
        <v>0.22900000000000001</v>
      </c>
      <c r="M56" s="35">
        <v>0.3906</v>
      </c>
      <c r="N56" s="35">
        <v>0</v>
      </c>
      <c r="O56" s="35">
        <v>6</v>
      </c>
      <c r="P56" s="35">
        <v>17</v>
      </c>
      <c r="Q56" s="35">
        <v>22.5</v>
      </c>
      <c r="R56" s="35">
        <v>15</v>
      </c>
      <c r="S56" s="35">
        <v>0.63839999999999997</v>
      </c>
      <c r="T56" s="35"/>
      <c r="U56" s="35" t="s">
        <v>299</v>
      </c>
      <c r="V56" s="35">
        <v>12</v>
      </c>
    </row>
    <row r="57" spans="1:22">
      <c r="A57" s="35" t="s">
        <v>360</v>
      </c>
      <c r="B57" s="35" t="s">
        <v>338</v>
      </c>
      <c r="C57" s="35" t="s">
        <v>516</v>
      </c>
      <c r="D57" s="35" t="s">
        <v>365</v>
      </c>
      <c r="E57" s="35" t="s">
        <v>366</v>
      </c>
      <c r="F57" s="35">
        <v>16.010000000000002</v>
      </c>
      <c r="G57" s="35" t="s">
        <v>162</v>
      </c>
      <c r="H57" s="35" t="s">
        <v>163</v>
      </c>
      <c r="I57" s="35">
        <v>20.3</v>
      </c>
      <c r="J57" s="35">
        <v>6</v>
      </c>
      <c r="K57" s="35">
        <v>21</v>
      </c>
      <c r="L57" s="35">
        <v>0.23530000000000001</v>
      </c>
      <c r="M57" s="35">
        <v>0.33110000000000001</v>
      </c>
      <c r="N57" s="35">
        <v>0</v>
      </c>
      <c r="O57" s="35">
        <v>6</v>
      </c>
      <c r="P57" s="35">
        <v>17</v>
      </c>
      <c r="Q57" s="35">
        <v>22.5</v>
      </c>
      <c r="R57" s="35">
        <v>15.75</v>
      </c>
      <c r="S57" s="35">
        <v>0.63680000000000003</v>
      </c>
      <c r="T57" s="35"/>
      <c r="U57" s="35" t="s">
        <v>299</v>
      </c>
      <c r="V57" s="35">
        <v>12</v>
      </c>
    </row>
    <row r="58" spans="1:22">
      <c r="A58" s="35" t="s">
        <v>360</v>
      </c>
      <c r="B58" s="35" t="s">
        <v>342</v>
      </c>
      <c r="C58" s="35" t="s">
        <v>516</v>
      </c>
      <c r="D58" s="35" t="s">
        <v>368</v>
      </c>
      <c r="E58" s="35" t="s">
        <v>369</v>
      </c>
      <c r="F58" s="35">
        <v>12.05</v>
      </c>
      <c r="G58" s="35" t="s">
        <v>182</v>
      </c>
      <c r="H58" s="35" t="s">
        <v>183</v>
      </c>
      <c r="I58" s="35">
        <v>23.4</v>
      </c>
      <c r="J58" s="35">
        <v>3</v>
      </c>
      <c r="K58" s="35">
        <v>12</v>
      </c>
      <c r="L58" s="35">
        <v>0.18459999999999999</v>
      </c>
      <c r="M58" s="35">
        <v>0.22989999999999999</v>
      </c>
      <c r="N58" s="35"/>
      <c r="O58" s="35">
        <v>3</v>
      </c>
      <c r="P58" s="35">
        <v>18.3</v>
      </c>
      <c r="Q58" s="35">
        <v>22.5</v>
      </c>
      <c r="R58" s="35">
        <v>12</v>
      </c>
      <c r="S58" s="35">
        <v>0.58379999999999999</v>
      </c>
      <c r="T58" s="35"/>
      <c r="U58" s="35" t="s">
        <v>370</v>
      </c>
      <c r="V58" s="35">
        <v>12</v>
      </c>
    </row>
    <row r="59" spans="1:22">
      <c r="A59" s="35" t="s">
        <v>371</v>
      </c>
      <c r="B59" s="35" t="s">
        <v>345</v>
      </c>
      <c r="C59" s="35" t="s">
        <v>516</v>
      </c>
      <c r="D59" s="35" t="s">
        <v>373</v>
      </c>
      <c r="E59" s="35" t="s">
        <v>374</v>
      </c>
      <c r="F59" s="35">
        <v>0.16</v>
      </c>
      <c r="G59" s="35" t="s">
        <v>162</v>
      </c>
      <c r="H59" s="35" t="s">
        <v>163</v>
      </c>
      <c r="I59" s="35">
        <v>24.2</v>
      </c>
      <c r="J59" s="35">
        <v>3</v>
      </c>
      <c r="K59" s="35">
        <v>25</v>
      </c>
      <c r="L59" s="35">
        <v>0.27589999999999998</v>
      </c>
      <c r="M59" s="35">
        <v>0.33050000000000002</v>
      </c>
      <c r="N59" s="35">
        <v>0</v>
      </c>
      <c r="O59" s="35">
        <v>3</v>
      </c>
      <c r="P59" s="35">
        <v>17</v>
      </c>
      <c r="Q59" s="35">
        <v>25</v>
      </c>
      <c r="R59" s="35">
        <v>18.75</v>
      </c>
      <c r="S59" s="35">
        <v>0.63100000000000001</v>
      </c>
      <c r="T59" s="35"/>
      <c r="U59" s="35" t="s">
        <v>299</v>
      </c>
      <c r="V59" s="35">
        <v>15</v>
      </c>
    </row>
    <row r="60" spans="1:22">
      <c r="A60" s="35" t="s">
        <v>371</v>
      </c>
      <c r="B60" s="35" t="s">
        <v>348</v>
      </c>
      <c r="C60" s="35" t="s">
        <v>516</v>
      </c>
      <c r="D60" s="35" t="s">
        <v>376</v>
      </c>
      <c r="E60" s="35" t="s">
        <v>377</v>
      </c>
      <c r="F60" s="35">
        <v>12.36</v>
      </c>
      <c r="G60" s="35" t="s">
        <v>162</v>
      </c>
      <c r="H60" s="35" t="s">
        <v>163</v>
      </c>
      <c r="I60" s="35">
        <v>23</v>
      </c>
      <c r="J60" s="35">
        <v>1</v>
      </c>
      <c r="K60" s="35">
        <v>18</v>
      </c>
      <c r="L60" s="35">
        <v>0.24940000000000001</v>
      </c>
      <c r="M60" s="35">
        <v>34.520000000000003</v>
      </c>
      <c r="N60" s="35"/>
      <c r="O60" s="35">
        <v>1</v>
      </c>
      <c r="P60" s="35">
        <v>17</v>
      </c>
      <c r="Q60" s="35">
        <v>22.5</v>
      </c>
      <c r="R60" s="35">
        <v>13.5</v>
      </c>
      <c r="S60" s="35">
        <v>0.66600000000000004</v>
      </c>
      <c r="T60" s="35"/>
      <c r="U60" s="35" t="s">
        <v>299</v>
      </c>
      <c r="V60" s="35">
        <v>12</v>
      </c>
    </row>
    <row r="61" spans="1:22">
      <c r="A61" s="35" t="s">
        <v>371</v>
      </c>
      <c r="B61" s="35" t="s">
        <v>354</v>
      </c>
      <c r="C61" s="35" t="s">
        <v>516</v>
      </c>
      <c r="D61" s="35" t="s">
        <v>379</v>
      </c>
      <c r="E61" s="35" t="s">
        <v>380</v>
      </c>
      <c r="F61" s="35">
        <v>8.09</v>
      </c>
      <c r="G61" s="35" t="s">
        <v>162</v>
      </c>
      <c r="H61" s="35" t="s">
        <v>163</v>
      </c>
      <c r="I61" s="35">
        <v>24.2</v>
      </c>
      <c r="J61" s="35">
        <v>21</v>
      </c>
      <c r="K61" s="35">
        <v>27</v>
      </c>
      <c r="L61" s="35">
        <v>1.49E-2</v>
      </c>
      <c r="M61" s="35">
        <v>0.37380000000000002</v>
      </c>
      <c r="N61" s="35">
        <v>0</v>
      </c>
      <c r="O61" s="35">
        <v>21</v>
      </c>
      <c r="P61" s="35">
        <v>17</v>
      </c>
      <c r="Q61" s="35">
        <v>25</v>
      </c>
      <c r="R61" s="35">
        <v>20.25</v>
      </c>
      <c r="S61" s="35">
        <v>0.68559999999999999</v>
      </c>
      <c r="T61" s="35"/>
      <c r="U61" s="35" t="s">
        <v>299</v>
      </c>
      <c r="V61" s="35">
        <v>15</v>
      </c>
    </row>
    <row r="62" spans="1:22">
      <c r="A62" s="35" t="s">
        <v>371</v>
      </c>
      <c r="B62" s="35" t="s">
        <v>357</v>
      </c>
      <c r="C62" s="35" t="s">
        <v>516</v>
      </c>
      <c r="D62" s="35" t="s">
        <v>382</v>
      </c>
      <c r="E62" s="35" t="s">
        <v>383</v>
      </c>
      <c r="F62" s="35">
        <v>12.36</v>
      </c>
      <c r="G62" s="35" t="s">
        <v>44</v>
      </c>
      <c r="H62" s="35" t="s">
        <v>45</v>
      </c>
      <c r="I62" s="35">
        <v>24.2</v>
      </c>
      <c r="J62" s="35">
        <v>1</v>
      </c>
      <c r="K62" s="35">
        <v>19</v>
      </c>
      <c r="L62" s="35">
        <v>0</v>
      </c>
      <c r="M62" s="35">
        <v>0.23019999999999999</v>
      </c>
      <c r="N62" s="35">
        <v>0.2</v>
      </c>
      <c r="O62" s="35">
        <v>1</v>
      </c>
      <c r="P62" s="35">
        <v>19.3</v>
      </c>
      <c r="Q62" s="35">
        <v>32</v>
      </c>
      <c r="R62" s="35">
        <v>14.25</v>
      </c>
      <c r="S62" s="35">
        <v>0.2137</v>
      </c>
      <c r="T62" s="35"/>
      <c r="U62" s="35" t="s">
        <v>370</v>
      </c>
      <c r="V62" s="35">
        <v>15</v>
      </c>
    </row>
    <row r="63" spans="1:22">
      <c r="A63" s="35" t="s">
        <v>384</v>
      </c>
      <c r="B63" s="35" t="s">
        <v>361</v>
      </c>
      <c r="C63" s="35" t="s">
        <v>516</v>
      </c>
      <c r="D63" s="35" t="s">
        <v>386</v>
      </c>
      <c r="E63" s="35" t="s">
        <v>387</v>
      </c>
      <c r="F63" s="35">
        <v>16.62</v>
      </c>
      <c r="G63" s="35" t="s">
        <v>44</v>
      </c>
      <c r="H63" s="35" t="s">
        <v>45</v>
      </c>
      <c r="I63" s="35">
        <v>30.8</v>
      </c>
      <c r="J63" s="35">
        <v>3.5</v>
      </c>
      <c r="K63" s="35">
        <v>28</v>
      </c>
      <c r="L63" s="35"/>
      <c r="M63" s="35">
        <v>0.1719</v>
      </c>
      <c r="N63" s="35">
        <v>0</v>
      </c>
      <c r="O63" s="35">
        <v>3.5</v>
      </c>
      <c r="P63" s="35">
        <v>20</v>
      </c>
      <c r="Q63" s="35" t="s">
        <v>202</v>
      </c>
      <c r="R63" s="35">
        <v>21</v>
      </c>
      <c r="S63" s="35">
        <v>0.23599999999999999</v>
      </c>
      <c r="T63" s="35"/>
      <c r="U63" s="35" t="s">
        <v>299</v>
      </c>
      <c r="V63" s="35">
        <v>15</v>
      </c>
    </row>
    <row r="64" spans="1:22">
      <c r="A64" s="35" t="s">
        <v>384</v>
      </c>
      <c r="B64" s="35" t="s">
        <v>364</v>
      </c>
      <c r="C64" s="35" t="s">
        <v>516</v>
      </c>
      <c r="D64" s="35" t="s">
        <v>389</v>
      </c>
      <c r="E64" s="35" t="s">
        <v>390</v>
      </c>
      <c r="F64" s="35">
        <v>15.4</v>
      </c>
      <c r="G64" s="35" t="s">
        <v>44</v>
      </c>
      <c r="H64" s="35" t="s">
        <v>45</v>
      </c>
      <c r="I64" s="35">
        <v>30.8</v>
      </c>
      <c r="J64" s="35">
        <v>4.5</v>
      </c>
      <c r="K64" s="35">
        <v>28</v>
      </c>
      <c r="L64" s="35"/>
      <c r="M64" s="35">
        <v>0.1706</v>
      </c>
      <c r="N64" s="35">
        <v>0</v>
      </c>
      <c r="O64" s="35">
        <v>4.5</v>
      </c>
      <c r="P64" s="35">
        <v>20</v>
      </c>
      <c r="Q64" s="35" t="s">
        <v>202</v>
      </c>
      <c r="R64" s="35">
        <v>21</v>
      </c>
      <c r="S64" s="35">
        <v>0.24299999999999999</v>
      </c>
      <c r="T64" s="35"/>
      <c r="U64" s="35" t="s">
        <v>299</v>
      </c>
      <c r="V64" s="35">
        <v>15</v>
      </c>
    </row>
    <row r="65" spans="1:22">
      <c r="A65" s="35" t="s">
        <v>384</v>
      </c>
      <c r="B65" s="35" t="s">
        <v>367</v>
      </c>
      <c r="C65" s="35" t="s">
        <v>516</v>
      </c>
      <c r="D65" s="35" t="s">
        <v>392</v>
      </c>
      <c r="E65" s="35" t="s">
        <v>393</v>
      </c>
      <c r="F65" s="35">
        <v>19.37</v>
      </c>
      <c r="G65" s="35" t="s">
        <v>182</v>
      </c>
      <c r="H65" s="35" t="s">
        <v>183</v>
      </c>
      <c r="I65" s="35">
        <v>30</v>
      </c>
      <c r="J65" s="35" t="s">
        <v>185</v>
      </c>
      <c r="K65" s="35">
        <v>53</v>
      </c>
      <c r="L65" s="35">
        <v>0.13200000000000001</v>
      </c>
      <c r="M65" s="35">
        <v>0.53200000000000003</v>
      </c>
      <c r="N65" s="35">
        <v>0</v>
      </c>
      <c r="O65" s="35" t="s">
        <v>185</v>
      </c>
      <c r="P65" s="35">
        <v>18</v>
      </c>
      <c r="Q65" s="35">
        <v>27.5</v>
      </c>
      <c r="R65" s="35">
        <v>40</v>
      </c>
      <c r="S65" s="35">
        <v>0.52300000000000002</v>
      </c>
      <c r="T65" s="35"/>
      <c r="U65" s="35" t="s">
        <v>370</v>
      </c>
      <c r="V65" s="35">
        <v>20</v>
      </c>
    </row>
    <row r="66" spans="1:22">
      <c r="A66" s="35" t="s">
        <v>384</v>
      </c>
      <c r="B66" s="35" t="s">
        <v>372</v>
      </c>
      <c r="C66" s="35" t="s">
        <v>516</v>
      </c>
      <c r="D66" s="35" t="s">
        <v>395</v>
      </c>
      <c r="E66" s="35" t="s">
        <v>396</v>
      </c>
      <c r="F66" s="35">
        <v>19.670000000000002</v>
      </c>
      <c r="G66" s="35" t="s">
        <v>182</v>
      </c>
      <c r="H66" s="35" t="s">
        <v>183</v>
      </c>
      <c r="I66" s="35">
        <v>30</v>
      </c>
      <c r="J66" s="35" t="s">
        <v>185</v>
      </c>
      <c r="K66" s="35">
        <v>43</v>
      </c>
      <c r="L66" s="35">
        <v>0.14799999999999999</v>
      </c>
      <c r="M66" s="35">
        <v>0.29120000000000001</v>
      </c>
      <c r="N66" s="35">
        <v>0</v>
      </c>
      <c r="O66" s="35" t="s">
        <v>185</v>
      </c>
      <c r="P66" s="35">
        <v>18</v>
      </c>
      <c r="Q66" s="35">
        <v>27.5</v>
      </c>
      <c r="R66" s="35">
        <v>32</v>
      </c>
      <c r="S66" s="35">
        <v>0.54</v>
      </c>
      <c r="T66" s="35"/>
      <c r="U66" s="35" t="s">
        <v>370</v>
      </c>
      <c r="V66" s="35">
        <v>20</v>
      </c>
    </row>
    <row r="67" spans="1:22">
      <c r="A67" s="35" t="s">
        <v>384</v>
      </c>
      <c r="B67" s="35" t="s">
        <v>375</v>
      </c>
      <c r="C67" s="35" t="s">
        <v>516</v>
      </c>
      <c r="D67" s="35" t="s">
        <v>398</v>
      </c>
      <c r="E67" s="35" t="s">
        <v>399</v>
      </c>
      <c r="F67" s="35">
        <v>12.36</v>
      </c>
      <c r="G67" s="35" t="s">
        <v>44</v>
      </c>
      <c r="H67" s="35" t="s">
        <v>45</v>
      </c>
      <c r="I67" s="35">
        <v>31.3</v>
      </c>
      <c r="J67" s="35">
        <v>5</v>
      </c>
      <c r="K67" s="35">
        <v>29</v>
      </c>
      <c r="L67" s="35"/>
      <c r="M67" s="35">
        <v>0.23150000000000001</v>
      </c>
      <c r="N67" s="35">
        <v>0</v>
      </c>
      <c r="O67" s="35">
        <v>5</v>
      </c>
      <c r="P67" s="35">
        <v>20</v>
      </c>
      <c r="Q67" s="35" t="s">
        <v>202</v>
      </c>
      <c r="R67" s="35">
        <v>21.75</v>
      </c>
      <c r="S67" s="35">
        <v>0.25459999999999999</v>
      </c>
      <c r="T67" s="35"/>
      <c r="U67" s="35" t="s">
        <v>400</v>
      </c>
      <c r="V67" s="35">
        <v>15</v>
      </c>
    </row>
    <row r="68" spans="1:22">
      <c r="A68" s="35" t="s">
        <v>384</v>
      </c>
      <c r="B68" s="35" t="s">
        <v>378</v>
      </c>
      <c r="C68" s="35" t="s">
        <v>516</v>
      </c>
      <c r="D68" s="35" t="s">
        <v>402</v>
      </c>
      <c r="E68" s="35" t="s">
        <v>403</v>
      </c>
      <c r="F68" s="35">
        <v>12.05</v>
      </c>
      <c r="G68" s="35" t="s">
        <v>44</v>
      </c>
      <c r="H68" s="35" t="s">
        <v>45</v>
      </c>
      <c r="I68" s="35">
        <v>31.3</v>
      </c>
      <c r="J68" s="35">
        <v>3</v>
      </c>
      <c r="K68" s="35">
        <v>33</v>
      </c>
      <c r="L68" s="35"/>
      <c r="M68" s="35">
        <v>0.22109999999999999</v>
      </c>
      <c r="N68" s="35">
        <v>0</v>
      </c>
      <c r="O68" s="35">
        <v>3</v>
      </c>
      <c r="P68" s="35">
        <v>19</v>
      </c>
      <c r="Q68" s="35" t="s">
        <v>202</v>
      </c>
      <c r="R68" s="35">
        <v>24.75</v>
      </c>
      <c r="S68" s="35">
        <v>0.34189999999999998</v>
      </c>
      <c r="T68" s="35"/>
      <c r="U68" s="35" t="s">
        <v>400</v>
      </c>
      <c r="V68" s="35">
        <v>15</v>
      </c>
    </row>
    <row r="69" spans="1:22">
      <c r="A69" s="35" t="s">
        <v>384</v>
      </c>
      <c r="B69" s="35" t="s">
        <v>381</v>
      </c>
      <c r="C69" s="35" t="s">
        <v>516</v>
      </c>
      <c r="D69" s="35" t="s">
        <v>405</v>
      </c>
      <c r="E69" s="35" t="s">
        <v>406</v>
      </c>
      <c r="F69" s="35">
        <v>13.27</v>
      </c>
      <c r="G69" s="35" t="s">
        <v>44</v>
      </c>
      <c r="H69" s="35" t="s">
        <v>45</v>
      </c>
      <c r="I69" s="35">
        <v>31.3</v>
      </c>
      <c r="J69" s="35">
        <v>3</v>
      </c>
      <c r="K69" s="35">
        <v>19</v>
      </c>
      <c r="L69" s="35"/>
      <c r="M69" s="35">
        <v>0.22</v>
      </c>
      <c r="N69" s="35">
        <v>0</v>
      </c>
      <c r="O69" s="35">
        <v>3</v>
      </c>
      <c r="P69" s="35">
        <v>19</v>
      </c>
      <c r="Q69" s="35" t="s">
        <v>202</v>
      </c>
      <c r="R69" s="35">
        <v>14.25</v>
      </c>
      <c r="S69" s="35">
        <v>0.33100000000000002</v>
      </c>
      <c r="T69" s="35"/>
      <c r="U69" s="35" t="s">
        <v>400</v>
      </c>
      <c r="V69" s="35">
        <v>15</v>
      </c>
    </row>
    <row r="70" spans="1:22">
      <c r="A70" s="35" t="s">
        <v>384</v>
      </c>
      <c r="B70" s="35" t="s">
        <v>385</v>
      </c>
      <c r="C70" s="35" t="s">
        <v>516</v>
      </c>
      <c r="D70" s="35" t="s">
        <v>408</v>
      </c>
      <c r="E70" s="35" t="s">
        <v>409</v>
      </c>
      <c r="F70" s="35">
        <v>17.84</v>
      </c>
      <c r="G70" s="35" t="s">
        <v>144</v>
      </c>
      <c r="H70" s="35" t="s">
        <v>145</v>
      </c>
      <c r="I70" s="35">
        <v>30</v>
      </c>
      <c r="J70" s="35">
        <v>0.4</v>
      </c>
      <c r="K70" s="35">
        <v>17</v>
      </c>
      <c r="L70" s="35">
        <v>0.34849999999999998</v>
      </c>
      <c r="M70" s="35">
        <v>0.35520000000000002</v>
      </c>
      <c r="N70" s="35"/>
      <c r="O70" s="35">
        <v>0.4</v>
      </c>
      <c r="P70" s="35">
        <v>17.100000000000001</v>
      </c>
      <c r="Q70" s="35">
        <v>20</v>
      </c>
      <c r="R70" s="35">
        <v>12.75</v>
      </c>
      <c r="S70" s="35">
        <v>0.80079999999999996</v>
      </c>
      <c r="T70" s="35"/>
      <c r="U70" s="35" t="s">
        <v>370</v>
      </c>
      <c r="V70" s="35">
        <v>25</v>
      </c>
    </row>
    <row r="71" spans="1:22">
      <c r="A71" s="35" t="s">
        <v>384</v>
      </c>
      <c r="B71" s="35" t="s">
        <v>388</v>
      </c>
      <c r="C71" s="35" t="s">
        <v>516</v>
      </c>
      <c r="D71" s="35" t="s">
        <v>411</v>
      </c>
      <c r="E71" s="35" t="s">
        <v>412</v>
      </c>
      <c r="F71" s="35">
        <v>16.32</v>
      </c>
      <c r="G71" s="35" t="s">
        <v>44</v>
      </c>
      <c r="H71" s="35" t="s">
        <v>45</v>
      </c>
      <c r="I71" s="35">
        <v>29.9</v>
      </c>
      <c r="J71" s="35">
        <v>1.1000000000000001</v>
      </c>
      <c r="K71" s="35">
        <v>21</v>
      </c>
      <c r="L71" s="35"/>
      <c r="M71" s="35">
        <v>0.19769999999999999</v>
      </c>
      <c r="N71" s="35">
        <v>0.21</v>
      </c>
      <c r="O71" s="35">
        <v>1.1000000000000001</v>
      </c>
      <c r="P71" s="35">
        <v>19.8</v>
      </c>
      <c r="Q71" s="35">
        <v>31</v>
      </c>
      <c r="R71" s="35">
        <v>15.75</v>
      </c>
      <c r="S71" s="35">
        <v>0.34989999999999999</v>
      </c>
      <c r="T71" s="35"/>
      <c r="U71" s="35" t="s">
        <v>370</v>
      </c>
      <c r="V71" s="35">
        <v>15</v>
      </c>
    </row>
    <row r="72" spans="1:22">
      <c r="A72" s="35" t="s">
        <v>384</v>
      </c>
      <c r="B72" s="35" t="s">
        <v>391</v>
      </c>
      <c r="C72" s="35" t="s">
        <v>516</v>
      </c>
      <c r="D72" s="35" t="s">
        <v>414</v>
      </c>
      <c r="E72" s="35" t="s">
        <v>415</v>
      </c>
      <c r="F72" s="35">
        <v>15.1</v>
      </c>
      <c r="G72" s="35" t="s">
        <v>44</v>
      </c>
      <c r="H72" s="35" t="s">
        <v>45</v>
      </c>
      <c r="I72" s="35">
        <v>29.9</v>
      </c>
      <c r="J72" s="35">
        <v>2.5</v>
      </c>
      <c r="K72" s="35">
        <v>47</v>
      </c>
      <c r="L72" s="35"/>
      <c r="M72" s="35">
        <v>0.22500000000000001</v>
      </c>
      <c r="N72" s="35">
        <v>0.26</v>
      </c>
      <c r="O72" s="35">
        <v>2.5</v>
      </c>
      <c r="P72" s="35">
        <v>20</v>
      </c>
      <c r="Q72" s="35">
        <v>37</v>
      </c>
      <c r="R72" s="35">
        <v>35.25</v>
      </c>
      <c r="S72" s="35">
        <v>0.30690000000000001</v>
      </c>
      <c r="T72" s="35"/>
      <c r="U72" s="35" t="s">
        <v>370</v>
      </c>
      <c r="V72" s="35">
        <v>20</v>
      </c>
    </row>
    <row r="73" spans="1:22">
      <c r="A73" s="35" t="s">
        <v>445</v>
      </c>
      <c r="B73" s="35" t="s">
        <v>394</v>
      </c>
      <c r="C73" s="35" t="s">
        <v>516</v>
      </c>
      <c r="D73" s="35" t="s">
        <v>447</v>
      </c>
      <c r="E73" s="35" t="s">
        <v>448</v>
      </c>
      <c r="F73" s="35">
        <v>14.18</v>
      </c>
      <c r="G73" s="35" t="s">
        <v>44</v>
      </c>
      <c r="H73" s="35" t="s">
        <v>45</v>
      </c>
      <c r="I73" s="35">
        <v>19.399999999999999</v>
      </c>
      <c r="J73" s="35">
        <v>6</v>
      </c>
      <c r="K73" s="35">
        <v>61</v>
      </c>
      <c r="L73" s="35"/>
      <c r="M73" s="35">
        <v>0.1915</v>
      </c>
      <c r="N73" s="35">
        <v>0</v>
      </c>
      <c r="O73" s="35">
        <v>6</v>
      </c>
      <c r="P73" s="35">
        <v>21</v>
      </c>
      <c r="Q73" s="35" t="s">
        <v>229</v>
      </c>
      <c r="R73" s="35">
        <v>45.75</v>
      </c>
      <c r="S73" s="35">
        <v>0.2752</v>
      </c>
      <c r="T73" s="35"/>
      <c r="U73" s="35" t="s">
        <v>299</v>
      </c>
      <c r="V73" s="35">
        <v>20</v>
      </c>
    </row>
    <row r="74" spans="1:22">
      <c r="A74" s="35" t="s">
        <v>445</v>
      </c>
      <c r="B74" s="35" t="s">
        <v>397</v>
      </c>
      <c r="C74" s="35" t="s">
        <v>516</v>
      </c>
      <c r="D74" s="35" t="s">
        <v>451</v>
      </c>
      <c r="E74" s="35" t="s">
        <v>452</v>
      </c>
      <c r="F74" s="35">
        <v>13.88</v>
      </c>
      <c r="G74" s="35" t="s">
        <v>44</v>
      </c>
      <c r="H74" s="35" t="s">
        <v>45</v>
      </c>
      <c r="I74" s="35">
        <v>19.399999999999999</v>
      </c>
      <c r="J74" s="35">
        <v>6</v>
      </c>
      <c r="K74" s="35">
        <v>60</v>
      </c>
      <c r="L74" s="35"/>
      <c r="M74" s="35">
        <v>0.157</v>
      </c>
      <c r="N74" s="35">
        <v>0</v>
      </c>
      <c r="O74" s="35">
        <v>6</v>
      </c>
      <c r="P74" s="35">
        <v>21</v>
      </c>
      <c r="Q74" s="35" t="s">
        <v>229</v>
      </c>
      <c r="R74" s="35">
        <v>45</v>
      </c>
      <c r="S74" s="35">
        <v>0.26950000000000002</v>
      </c>
      <c r="T74" s="35"/>
      <c r="U74" s="35" t="s">
        <v>299</v>
      </c>
      <c r="V74" s="35">
        <v>20</v>
      </c>
    </row>
    <row r="75" spans="1:22">
      <c r="A75" s="35" t="s">
        <v>445</v>
      </c>
      <c r="B75" s="35" t="s">
        <v>401</v>
      </c>
      <c r="C75" s="35" t="s">
        <v>516</v>
      </c>
      <c r="D75" s="35" t="s">
        <v>454</v>
      </c>
      <c r="E75" s="35" t="s">
        <v>455</v>
      </c>
      <c r="F75" s="35">
        <v>13.88</v>
      </c>
      <c r="G75" s="35" t="s">
        <v>182</v>
      </c>
      <c r="H75" s="35" t="s">
        <v>183</v>
      </c>
      <c r="I75" s="35">
        <v>19.600000000000001</v>
      </c>
      <c r="J75" s="35">
        <v>3</v>
      </c>
      <c r="K75" s="35">
        <v>34</v>
      </c>
      <c r="L75" s="35">
        <v>0.1583</v>
      </c>
      <c r="M75" s="35">
        <v>0.24429999999999999</v>
      </c>
      <c r="N75" s="35">
        <v>0</v>
      </c>
      <c r="O75" s="35">
        <v>3</v>
      </c>
      <c r="P75" s="35">
        <v>18</v>
      </c>
      <c r="Q75" s="35">
        <v>25</v>
      </c>
      <c r="R75" s="35">
        <v>25.5</v>
      </c>
      <c r="S75" s="35">
        <v>0.57469999999999999</v>
      </c>
      <c r="T75" s="35"/>
      <c r="U75" s="35" t="s">
        <v>299</v>
      </c>
      <c r="V75" s="35">
        <v>15</v>
      </c>
    </row>
    <row r="76" spans="1:22">
      <c r="A76" s="35" t="s">
        <v>445</v>
      </c>
      <c r="B76" s="35" t="s">
        <v>404</v>
      </c>
      <c r="C76" s="35" t="s">
        <v>516</v>
      </c>
      <c r="D76" s="35" t="s">
        <v>457</v>
      </c>
      <c r="E76" s="35" t="s">
        <v>458</v>
      </c>
      <c r="F76" s="35">
        <v>13.88</v>
      </c>
      <c r="G76" s="35" t="s">
        <v>44</v>
      </c>
      <c r="H76" s="35" t="s">
        <v>45</v>
      </c>
      <c r="I76" s="35">
        <v>19.600000000000001</v>
      </c>
      <c r="J76" s="35">
        <v>3</v>
      </c>
      <c r="K76" s="35">
        <v>38</v>
      </c>
      <c r="L76" s="35"/>
      <c r="M76" s="35">
        <v>0.22040000000000001</v>
      </c>
      <c r="N76" s="35">
        <v>0</v>
      </c>
      <c r="O76" s="35">
        <v>3</v>
      </c>
      <c r="P76" s="35">
        <v>18</v>
      </c>
      <c r="Q76" s="35" t="s">
        <v>229</v>
      </c>
      <c r="R76" s="35">
        <v>28.5</v>
      </c>
      <c r="S76" s="35">
        <v>0.2802</v>
      </c>
      <c r="T76" s="35"/>
      <c r="U76" s="35" t="s">
        <v>299</v>
      </c>
      <c r="V76" s="35">
        <v>20</v>
      </c>
    </row>
    <row r="77" spans="1:22">
      <c r="A77" s="35" t="s">
        <v>445</v>
      </c>
      <c r="B77" s="35" t="s">
        <v>407</v>
      </c>
      <c r="C77" s="35" t="s">
        <v>516</v>
      </c>
      <c r="D77" s="35" t="s">
        <v>460</v>
      </c>
      <c r="E77" s="35" t="s">
        <v>461</v>
      </c>
      <c r="F77" s="35">
        <v>12.96</v>
      </c>
      <c r="G77" s="35" t="s">
        <v>182</v>
      </c>
      <c r="H77" s="35" t="s">
        <v>183</v>
      </c>
      <c r="I77" s="35">
        <v>22.2</v>
      </c>
      <c r="J77" s="35">
        <v>1.1000000000000001</v>
      </c>
      <c r="K77" s="35">
        <v>17</v>
      </c>
      <c r="L77" s="35">
        <v>0.15260000000000001</v>
      </c>
      <c r="M77" s="35">
        <v>0.29430000000000001</v>
      </c>
      <c r="N77" s="35"/>
      <c r="O77" s="35">
        <v>1.1000000000000001</v>
      </c>
      <c r="P77" s="35">
        <v>18</v>
      </c>
      <c r="Q77" s="35">
        <v>25</v>
      </c>
      <c r="R77" s="35">
        <v>10</v>
      </c>
      <c r="S77" s="35">
        <v>0.52110000000000001</v>
      </c>
      <c r="T77" s="35"/>
      <c r="U77" s="35" t="s">
        <v>370</v>
      </c>
      <c r="V77" s="35">
        <v>15</v>
      </c>
    </row>
    <row r="78" spans="1:22">
      <c r="A78" s="35" t="s">
        <v>445</v>
      </c>
      <c r="B78" s="35" t="s">
        <v>410</v>
      </c>
      <c r="C78" s="35" t="s">
        <v>516</v>
      </c>
      <c r="D78" s="35" t="s">
        <v>463</v>
      </c>
      <c r="E78" s="35" t="s">
        <v>464</v>
      </c>
      <c r="F78" s="35">
        <v>10.220000000000001</v>
      </c>
      <c r="G78" s="35" t="s">
        <v>182</v>
      </c>
      <c r="H78" s="35" t="s">
        <v>183</v>
      </c>
      <c r="I78" s="35">
        <v>22.6</v>
      </c>
      <c r="J78" s="35">
        <v>3</v>
      </c>
      <c r="K78" s="35">
        <v>19</v>
      </c>
      <c r="L78" s="35">
        <v>0.16</v>
      </c>
      <c r="M78" s="35">
        <v>0.25469999999999998</v>
      </c>
      <c r="N78" s="35"/>
      <c r="O78" s="35">
        <v>3</v>
      </c>
      <c r="P78" s="35">
        <v>18</v>
      </c>
      <c r="Q78" s="35">
        <v>25</v>
      </c>
      <c r="R78" s="35">
        <v>14</v>
      </c>
      <c r="S78" s="35">
        <v>0.56899999999999995</v>
      </c>
      <c r="T78" s="35"/>
      <c r="U78" s="35" t="s">
        <v>370</v>
      </c>
      <c r="V78" s="35">
        <v>15</v>
      </c>
    </row>
    <row r="79" spans="1:22">
      <c r="A79" s="35" t="s">
        <v>445</v>
      </c>
      <c r="B79" s="35" t="s">
        <v>413</v>
      </c>
      <c r="C79" s="35" t="s">
        <v>516</v>
      </c>
      <c r="D79" s="35" t="s">
        <v>466</v>
      </c>
      <c r="E79" s="35" t="s">
        <v>467</v>
      </c>
      <c r="F79" s="35">
        <v>11.44</v>
      </c>
      <c r="G79" s="35" t="s">
        <v>162</v>
      </c>
      <c r="H79" s="35" t="s">
        <v>163</v>
      </c>
      <c r="I79" s="35">
        <v>20</v>
      </c>
      <c r="J79" s="35">
        <v>1.5</v>
      </c>
      <c r="K79" s="35">
        <v>21</v>
      </c>
      <c r="L79" s="35">
        <v>0.26</v>
      </c>
      <c r="M79" s="35">
        <v>0.34</v>
      </c>
      <c r="N79" s="35">
        <v>0</v>
      </c>
      <c r="O79" s="35">
        <v>1.5</v>
      </c>
      <c r="P79" s="35">
        <v>17</v>
      </c>
      <c r="Q79" s="35">
        <v>25</v>
      </c>
      <c r="R79" s="35">
        <v>16</v>
      </c>
      <c r="S79" s="35">
        <v>0.65700000000000003</v>
      </c>
      <c r="T79" s="35"/>
      <c r="U79" s="35" t="s">
        <v>299</v>
      </c>
      <c r="V79" s="35">
        <v>15</v>
      </c>
    </row>
    <row r="80" spans="1:22">
      <c r="A80" s="35" t="s">
        <v>445</v>
      </c>
      <c r="B80" s="35" t="s">
        <v>417</v>
      </c>
      <c r="C80" s="35" t="s">
        <v>516</v>
      </c>
      <c r="D80" s="35" t="s">
        <v>469</v>
      </c>
      <c r="E80" s="35" t="s">
        <v>470</v>
      </c>
      <c r="F80" s="35">
        <v>11.44</v>
      </c>
      <c r="G80" s="35" t="s">
        <v>162</v>
      </c>
      <c r="H80" s="35" t="s">
        <v>163</v>
      </c>
      <c r="I80" s="35">
        <v>20</v>
      </c>
      <c r="J80" s="35">
        <v>1.5</v>
      </c>
      <c r="K80" s="35">
        <v>24</v>
      </c>
      <c r="L80" s="35">
        <v>0.27</v>
      </c>
      <c r="M80" s="35">
        <v>0.34620000000000001</v>
      </c>
      <c r="N80" s="35">
        <v>0</v>
      </c>
      <c r="O80" s="35">
        <v>1.5</v>
      </c>
      <c r="P80" s="35">
        <v>17</v>
      </c>
      <c r="Q80" s="35">
        <v>25</v>
      </c>
      <c r="R80" s="35">
        <v>16</v>
      </c>
      <c r="S80" s="35">
        <v>0.69199999999999995</v>
      </c>
      <c r="T80" s="35"/>
      <c r="U80" s="35" t="s">
        <v>299</v>
      </c>
      <c r="V80" s="35">
        <v>15</v>
      </c>
    </row>
    <row r="81" spans="1:22">
      <c r="A81" s="35" t="s">
        <v>445</v>
      </c>
      <c r="B81" s="35" t="s">
        <v>422</v>
      </c>
      <c r="C81" s="35" t="s">
        <v>516</v>
      </c>
      <c r="D81" s="35" t="s">
        <v>472</v>
      </c>
      <c r="E81" s="35" t="s">
        <v>473</v>
      </c>
      <c r="F81" s="35">
        <v>13.57</v>
      </c>
      <c r="G81" s="35" t="s">
        <v>44</v>
      </c>
      <c r="H81" s="35" t="s">
        <v>45</v>
      </c>
      <c r="I81" s="35">
        <v>18.600000000000001</v>
      </c>
      <c r="J81" s="35">
        <v>6</v>
      </c>
      <c r="K81" s="35">
        <v>36</v>
      </c>
      <c r="L81" s="35"/>
      <c r="M81" s="35">
        <v>0.22090000000000001</v>
      </c>
      <c r="N81" s="35">
        <v>0</v>
      </c>
      <c r="O81" s="35">
        <v>6</v>
      </c>
      <c r="P81" s="35">
        <v>20</v>
      </c>
      <c r="Q81" s="35" t="s">
        <v>229</v>
      </c>
      <c r="R81" s="35">
        <v>27</v>
      </c>
      <c r="S81" s="35">
        <v>0.31900000000000001</v>
      </c>
      <c r="T81" s="35"/>
      <c r="U81" s="35" t="s">
        <v>299</v>
      </c>
      <c r="V81" s="35">
        <v>20</v>
      </c>
    </row>
    <row r="82" spans="1:22">
      <c r="A82" s="35" t="s">
        <v>445</v>
      </c>
      <c r="B82" s="35" t="s">
        <v>425</v>
      </c>
      <c r="C82" s="35" t="s">
        <v>516</v>
      </c>
      <c r="D82" s="35" t="s">
        <v>475</v>
      </c>
      <c r="E82" s="35" t="s">
        <v>476</v>
      </c>
      <c r="F82" s="35">
        <v>13.88</v>
      </c>
      <c r="G82" s="35" t="s">
        <v>44</v>
      </c>
      <c r="H82" s="35" t="s">
        <v>45</v>
      </c>
      <c r="I82" s="35">
        <v>18.600000000000001</v>
      </c>
      <c r="J82" s="35">
        <v>6</v>
      </c>
      <c r="K82" s="35">
        <v>45</v>
      </c>
      <c r="L82" s="35"/>
      <c r="M82" s="35">
        <v>0.2351</v>
      </c>
      <c r="N82" s="35">
        <v>0</v>
      </c>
      <c r="O82" s="35">
        <v>6</v>
      </c>
      <c r="P82" s="35">
        <v>19</v>
      </c>
      <c r="Q82" s="35" t="s">
        <v>229</v>
      </c>
      <c r="R82" s="35">
        <v>33.75</v>
      </c>
      <c r="S82" s="35">
        <v>0.32719999999999999</v>
      </c>
      <c r="T82" s="35"/>
      <c r="U82" s="35" t="s">
        <v>299</v>
      </c>
      <c r="V82" s="35">
        <v>20</v>
      </c>
    </row>
    <row r="83" spans="1:22">
      <c r="A83" s="35" t="s">
        <v>427</v>
      </c>
      <c r="B83" s="35" t="s">
        <v>426</v>
      </c>
      <c r="C83" s="35" t="s">
        <v>516</v>
      </c>
      <c r="D83" s="35">
        <v>15.4297</v>
      </c>
      <c r="E83" s="35">
        <v>120.64</v>
      </c>
      <c r="F83" s="35"/>
      <c r="G83" s="35" t="s">
        <v>521</v>
      </c>
      <c r="H83" s="35" t="s">
        <v>45</v>
      </c>
      <c r="I83" s="35">
        <v>11.9</v>
      </c>
      <c r="J83" s="35">
        <v>1.3</v>
      </c>
      <c r="K83" s="35">
        <v>0.49</v>
      </c>
      <c r="L83" s="35">
        <v>0</v>
      </c>
      <c r="M83" s="35">
        <v>17</v>
      </c>
      <c r="N83" s="35"/>
      <c r="O83" s="35">
        <v>1.3</v>
      </c>
      <c r="P83" s="35">
        <v>19.899999999999999</v>
      </c>
      <c r="Q83" s="35">
        <v>33</v>
      </c>
      <c r="R83" s="35">
        <v>49</v>
      </c>
      <c r="S83" s="35">
        <v>10</v>
      </c>
      <c r="T83" s="35" t="s">
        <v>522</v>
      </c>
      <c r="U83" s="35" t="s">
        <v>435</v>
      </c>
      <c r="V83" s="35"/>
    </row>
    <row r="84" spans="1:22">
      <c r="A84" s="35" t="s">
        <v>427</v>
      </c>
      <c r="B84" s="35" t="s">
        <v>428</v>
      </c>
      <c r="C84" s="35" t="s">
        <v>516</v>
      </c>
      <c r="D84" s="35">
        <v>15.489739999999999</v>
      </c>
      <c r="E84" s="35">
        <v>120.59</v>
      </c>
      <c r="F84" s="35">
        <v>38.200000000000003</v>
      </c>
      <c r="G84" s="35" t="s">
        <v>439</v>
      </c>
      <c r="H84" s="35" t="s">
        <v>45</v>
      </c>
      <c r="I84" s="35">
        <v>7.9</v>
      </c>
      <c r="J84" s="35">
        <v>4.5</v>
      </c>
      <c r="K84" s="35">
        <v>0.38</v>
      </c>
      <c r="L84" s="35"/>
      <c r="M84" s="35">
        <v>19.78</v>
      </c>
      <c r="N84" s="35"/>
      <c r="O84" s="35">
        <v>4.5</v>
      </c>
      <c r="P84" s="35">
        <v>21</v>
      </c>
      <c r="Q84" s="35">
        <v>35</v>
      </c>
      <c r="R84" s="35"/>
      <c r="S84" s="35">
        <v>31.49</v>
      </c>
      <c r="T84" s="35"/>
      <c r="U84" s="35"/>
      <c r="V84" s="35">
        <v>35000</v>
      </c>
    </row>
    <row r="85" spans="1:22">
      <c r="A85" s="35" t="s">
        <v>427</v>
      </c>
      <c r="B85" s="35" t="s">
        <v>430</v>
      </c>
      <c r="C85" s="35" t="s">
        <v>516</v>
      </c>
      <c r="D85" s="35">
        <v>15.489610000000001</v>
      </c>
      <c r="E85" s="35">
        <v>120.59</v>
      </c>
      <c r="F85" s="35">
        <v>38.5</v>
      </c>
      <c r="G85" s="35" t="s">
        <v>439</v>
      </c>
      <c r="H85" s="35" t="s">
        <v>45</v>
      </c>
      <c r="I85" s="35">
        <v>7.9</v>
      </c>
      <c r="J85" s="35">
        <v>4.5</v>
      </c>
      <c r="K85" s="35">
        <v>0.56999999999999995</v>
      </c>
      <c r="L85" s="35"/>
      <c r="M85" s="35">
        <v>20.65</v>
      </c>
      <c r="N85" s="35"/>
      <c r="O85" s="35">
        <v>6</v>
      </c>
      <c r="P85" s="35">
        <v>21</v>
      </c>
      <c r="Q85" s="35">
        <v>37.5</v>
      </c>
      <c r="R85" s="35"/>
      <c r="S85" s="35">
        <v>21.54</v>
      </c>
      <c r="T85" s="35"/>
      <c r="U85" s="35"/>
      <c r="V85" s="35">
        <v>70000</v>
      </c>
    </row>
    <row r="86" spans="1:22">
      <c r="A86" s="35" t="s">
        <v>427</v>
      </c>
      <c r="B86" s="35" t="s">
        <v>432</v>
      </c>
      <c r="C86" s="35" t="s">
        <v>516</v>
      </c>
      <c r="D86" s="35">
        <v>15.46881</v>
      </c>
      <c r="E86" s="35">
        <v>120.6532</v>
      </c>
      <c r="F86" s="35">
        <v>18.399999999999999</v>
      </c>
      <c r="G86" s="35" t="s">
        <v>439</v>
      </c>
      <c r="H86" s="35" t="s">
        <v>45</v>
      </c>
      <c r="I86" s="35">
        <v>13.5</v>
      </c>
      <c r="J86" s="35">
        <v>3</v>
      </c>
      <c r="K86" s="35">
        <v>67</v>
      </c>
      <c r="L86" s="35"/>
      <c r="M86" s="35">
        <v>14.7</v>
      </c>
      <c r="N86" s="35"/>
      <c r="O86" s="35">
        <v>3</v>
      </c>
      <c r="P86" s="35">
        <v>21</v>
      </c>
      <c r="Q86" s="35">
        <v>37.5</v>
      </c>
      <c r="R86" s="35"/>
      <c r="S86" s="35">
        <v>34.53</v>
      </c>
      <c r="T86" s="35"/>
      <c r="U86" s="35"/>
      <c r="V86" s="35">
        <v>70000</v>
      </c>
    </row>
    <row r="87" spans="1:22">
      <c r="A87" s="35" t="s">
        <v>427</v>
      </c>
      <c r="B87" s="35" t="s">
        <v>436</v>
      </c>
      <c r="C87" s="35" t="s">
        <v>505</v>
      </c>
      <c r="D87" s="35">
        <v>15.529920000000001</v>
      </c>
      <c r="E87" s="35">
        <v>120.5932</v>
      </c>
      <c r="F87" s="35">
        <v>26.05</v>
      </c>
      <c r="G87" s="35" t="s">
        <v>439</v>
      </c>
      <c r="H87" s="35" t="s">
        <v>45</v>
      </c>
      <c r="I87" s="35">
        <v>9.1999999999999993</v>
      </c>
      <c r="J87" s="35">
        <v>1.5</v>
      </c>
      <c r="K87" s="35">
        <v>18</v>
      </c>
      <c r="L87" s="35">
        <v>0</v>
      </c>
      <c r="M87" s="35">
        <v>22.08</v>
      </c>
      <c r="N87" s="35">
        <v>0.26</v>
      </c>
      <c r="O87" s="35">
        <v>1.5</v>
      </c>
      <c r="P87" s="35">
        <v>19.5</v>
      </c>
      <c r="Q87" s="35">
        <v>32</v>
      </c>
      <c r="R87" s="35">
        <v>18</v>
      </c>
      <c r="S87" s="35">
        <v>22.5</v>
      </c>
      <c r="T87" s="35"/>
      <c r="U87" s="35" t="s">
        <v>139</v>
      </c>
      <c r="V87" s="35">
        <v>15000</v>
      </c>
    </row>
    <row r="88" spans="1:22" ht="15">
      <c r="B88" s="35" t="s">
        <v>437</v>
      </c>
    </row>
    <row r="89" spans="1:22" ht="15">
      <c r="B89" s="35" t="s">
        <v>438</v>
      </c>
    </row>
    <row r="90" spans="1:22" ht="15">
      <c r="B90" s="35" t="s">
        <v>440</v>
      </c>
    </row>
    <row r="91" spans="1:22" ht="15">
      <c r="B91" s="35" t="s">
        <v>441</v>
      </c>
    </row>
    <row r="92" spans="1:22" ht="15">
      <c r="B92" s="35" t="s">
        <v>442</v>
      </c>
    </row>
    <row r="93" spans="1:22" ht="15">
      <c r="B93" s="35" t="s">
        <v>444</v>
      </c>
    </row>
    <row r="94" spans="1:22" ht="15">
      <c r="B94" s="35" t="s">
        <v>446</v>
      </c>
    </row>
    <row r="95" spans="1:22" ht="15">
      <c r="B95" s="35" t="s">
        <v>450</v>
      </c>
    </row>
    <row r="96" spans="1:22"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3070-601E-4B19-940C-5EF1B37541F2}">
  <dimension ref="A1:AB122"/>
  <sheetViews>
    <sheetView zoomScaleNormal="100" workbookViewId="0">
      <pane xSplit="2" ySplit="1" topLeftCell="C2" activePane="bottomRight" state="frozen"/>
      <selection pane="bottomRight" activeCell="B1" sqref="B1:B122"/>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510</v>
      </c>
      <c r="D2" s="35" t="s">
        <v>137</v>
      </c>
      <c r="E2" s="35" t="s">
        <v>138</v>
      </c>
      <c r="F2" s="35">
        <v>9.2799999999999994</v>
      </c>
      <c r="G2" s="35" t="s">
        <v>182</v>
      </c>
      <c r="H2" s="35" t="s">
        <v>183</v>
      </c>
      <c r="I2" s="35">
        <v>26.3</v>
      </c>
      <c r="J2" s="35">
        <v>28.5</v>
      </c>
      <c r="K2" s="35">
        <v>16</v>
      </c>
      <c r="L2" s="35">
        <v>0.1792</v>
      </c>
      <c r="M2" s="35">
        <v>0.28249999999999997</v>
      </c>
      <c r="N2" s="35">
        <v>17.920000000000002</v>
      </c>
      <c r="O2" s="35">
        <v>28.5</v>
      </c>
      <c r="P2" s="35">
        <v>20</v>
      </c>
      <c r="Q2" s="35">
        <v>27.5</v>
      </c>
      <c r="R2" s="35">
        <v>12</v>
      </c>
      <c r="S2" s="35">
        <v>0.58689999999999998</v>
      </c>
      <c r="T2" s="35"/>
      <c r="U2" s="35" t="s">
        <v>139</v>
      </c>
      <c r="V2" s="35"/>
      <c r="W2" s="35" t="s">
        <v>320</v>
      </c>
    </row>
    <row r="3" spans="1:28">
      <c r="A3" s="35" t="s">
        <v>134</v>
      </c>
      <c r="B3" s="35" t="s">
        <v>141</v>
      </c>
      <c r="C3" s="35" t="s">
        <v>510</v>
      </c>
      <c r="D3" s="35" t="s">
        <v>142</v>
      </c>
      <c r="E3" s="35" t="s">
        <v>143</v>
      </c>
      <c r="F3" s="35">
        <v>19.649999999999999</v>
      </c>
      <c r="G3" s="35" t="s">
        <v>44</v>
      </c>
      <c r="H3" s="35" t="s">
        <v>45</v>
      </c>
      <c r="I3" s="35">
        <v>30.8</v>
      </c>
      <c r="J3" s="35">
        <v>1.5</v>
      </c>
      <c r="K3" s="35">
        <v>28</v>
      </c>
      <c r="L3" s="35"/>
      <c r="M3" s="35">
        <v>0.21079999999999999</v>
      </c>
      <c r="N3" s="35">
        <v>0</v>
      </c>
      <c r="O3" s="35">
        <v>1.5</v>
      </c>
      <c r="P3" s="35">
        <v>20</v>
      </c>
      <c r="Q3" s="35">
        <v>30</v>
      </c>
      <c r="R3" s="35">
        <v>21</v>
      </c>
      <c r="S3" s="35">
        <v>0.33119999999999999</v>
      </c>
      <c r="T3" s="35"/>
      <c r="U3" s="35" t="s">
        <v>146</v>
      </c>
      <c r="V3" s="35"/>
      <c r="W3" s="35">
        <v>15000</v>
      </c>
    </row>
    <row r="4" spans="1:28">
      <c r="A4" s="35" t="s">
        <v>134</v>
      </c>
      <c r="B4" s="35" t="s">
        <v>147</v>
      </c>
      <c r="C4" s="35" t="s">
        <v>510</v>
      </c>
      <c r="D4" s="35" t="s">
        <v>148</v>
      </c>
      <c r="E4" s="35" t="s">
        <v>149</v>
      </c>
      <c r="F4" s="35">
        <v>15.99</v>
      </c>
      <c r="G4" s="35" t="s">
        <v>44</v>
      </c>
      <c r="H4" s="35" t="s">
        <v>45</v>
      </c>
      <c r="I4" s="35">
        <v>30.8</v>
      </c>
      <c r="J4" s="35">
        <v>1.5</v>
      </c>
      <c r="K4" s="35">
        <v>21</v>
      </c>
      <c r="L4" s="35"/>
      <c r="M4" s="35">
        <v>0.18540000000000001</v>
      </c>
      <c r="N4" s="35">
        <v>0</v>
      </c>
      <c r="O4" s="35">
        <v>1.5</v>
      </c>
      <c r="P4" s="35">
        <v>21</v>
      </c>
      <c r="Q4" s="35">
        <v>30</v>
      </c>
      <c r="R4" s="35">
        <v>15.75</v>
      </c>
      <c r="S4" s="35">
        <v>0.26950000000000002</v>
      </c>
      <c r="T4" s="35"/>
      <c r="U4" s="35" t="s">
        <v>146</v>
      </c>
      <c r="V4" s="35"/>
      <c r="W4" s="35">
        <v>15000</v>
      </c>
    </row>
    <row r="5" spans="1:28">
      <c r="A5" s="35" t="s">
        <v>150</v>
      </c>
      <c r="B5" s="35" t="s">
        <v>151</v>
      </c>
      <c r="C5" s="35" t="s">
        <v>510</v>
      </c>
      <c r="D5" s="35" t="s">
        <v>152</v>
      </c>
      <c r="E5" s="35" t="s">
        <v>153</v>
      </c>
      <c r="F5" s="35">
        <v>73.5</v>
      </c>
      <c r="G5" s="35" t="s">
        <v>506</v>
      </c>
      <c r="H5" s="35" t="s">
        <v>420</v>
      </c>
      <c r="I5" s="35">
        <v>19.8</v>
      </c>
      <c r="J5" s="35"/>
      <c r="K5" s="35">
        <v>50</v>
      </c>
      <c r="L5" s="35">
        <v>0.13</v>
      </c>
      <c r="M5" s="35">
        <v>0.33360000000000001</v>
      </c>
      <c r="N5" s="35"/>
      <c r="O5" s="35"/>
      <c r="P5" s="35" t="s">
        <v>155</v>
      </c>
      <c r="Q5" s="35" t="s">
        <v>156</v>
      </c>
      <c r="R5" s="35"/>
      <c r="S5" s="35">
        <v>0.66100000000000003</v>
      </c>
      <c r="T5" s="35"/>
      <c r="U5" s="35" t="s">
        <v>157</v>
      </c>
      <c r="V5" s="35">
        <v>0.123</v>
      </c>
      <c r="W5" s="35"/>
    </row>
    <row r="6" spans="1:28">
      <c r="A6" s="35" t="s">
        <v>158</v>
      </c>
      <c r="B6" s="35" t="s">
        <v>159</v>
      </c>
      <c r="C6" s="35" t="s">
        <v>510</v>
      </c>
      <c r="D6" s="35" t="s">
        <v>160</v>
      </c>
      <c r="E6" s="35" t="s">
        <v>161</v>
      </c>
      <c r="F6" s="35">
        <v>8.98</v>
      </c>
      <c r="G6" s="35" t="s">
        <v>162</v>
      </c>
      <c r="H6" s="35" t="s">
        <v>163</v>
      </c>
      <c r="I6" s="35">
        <v>7.6</v>
      </c>
      <c r="J6" s="35">
        <v>4.5</v>
      </c>
      <c r="K6" s="35">
        <v>43</v>
      </c>
      <c r="L6" s="35">
        <v>0.23599999999999999</v>
      </c>
      <c r="M6" s="35">
        <v>0.39300000000000002</v>
      </c>
      <c r="N6" s="35"/>
      <c r="O6" s="35">
        <v>4.5</v>
      </c>
      <c r="P6" s="35">
        <v>16.5</v>
      </c>
      <c r="Q6" s="35">
        <v>27.5</v>
      </c>
      <c r="R6" s="35"/>
      <c r="S6" s="35">
        <v>0.66100000000000003</v>
      </c>
      <c r="T6" s="35"/>
      <c r="U6" s="35" t="s">
        <v>139</v>
      </c>
      <c r="V6" s="35"/>
      <c r="W6" s="35">
        <v>20</v>
      </c>
    </row>
    <row r="7" spans="1:28">
      <c r="A7" s="35" t="s">
        <v>158</v>
      </c>
      <c r="B7" s="35" t="s">
        <v>164</v>
      </c>
      <c r="C7" s="35" t="s">
        <v>510</v>
      </c>
      <c r="D7" s="35" t="s">
        <v>165</v>
      </c>
      <c r="E7" s="35" t="s">
        <v>166</v>
      </c>
      <c r="F7" s="35">
        <v>9.2799999999999994</v>
      </c>
      <c r="G7" s="35" t="s">
        <v>162</v>
      </c>
      <c r="H7" s="35" t="s">
        <v>163</v>
      </c>
      <c r="I7" s="35">
        <v>7.6</v>
      </c>
      <c r="J7" s="35">
        <v>5</v>
      </c>
      <c r="K7" s="35">
        <v>35</v>
      </c>
      <c r="L7" s="35">
        <v>0.26200000000000001</v>
      </c>
      <c r="M7" s="35">
        <v>0.35570000000000002</v>
      </c>
      <c r="N7" s="35"/>
      <c r="O7" s="35">
        <v>5</v>
      </c>
      <c r="P7" s="35">
        <v>17.100000000000001</v>
      </c>
      <c r="Q7" s="35">
        <v>27.5</v>
      </c>
      <c r="R7" s="35"/>
      <c r="S7" s="35">
        <v>0.64900000000000002</v>
      </c>
      <c r="T7" s="35"/>
      <c r="U7" s="35" t="s">
        <v>139</v>
      </c>
      <c r="V7" s="35"/>
      <c r="W7" s="35">
        <v>20</v>
      </c>
    </row>
    <row r="8" spans="1:28">
      <c r="A8" s="35" t="s">
        <v>158</v>
      </c>
      <c r="B8" s="35" t="s">
        <v>167</v>
      </c>
      <c r="C8" s="35" t="s">
        <v>510</v>
      </c>
      <c r="D8" s="35" t="s">
        <v>168</v>
      </c>
      <c r="E8" s="35" t="s">
        <v>169</v>
      </c>
      <c r="F8" s="35">
        <v>8.67</v>
      </c>
      <c r="G8" s="35" t="s">
        <v>170</v>
      </c>
      <c r="H8" s="35" t="s">
        <v>163</v>
      </c>
      <c r="I8" s="35">
        <v>8.3000000000000007</v>
      </c>
      <c r="J8" s="35">
        <v>6</v>
      </c>
      <c r="K8" s="35">
        <v>52</v>
      </c>
      <c r="L8" s="35">
        <v>0.23</v>
      </c>
      <c r="M8" s="35">
        <v>0.37359999999999999</v>
      </c>
      <c r="N8" s="35"/>
      <c r="O8" s="35">
        <v>6</v>
      </c>
      <c r="P8" s="35">
        <v>21</v>
      </c>
      <c r="Q8" s="35">
        <v>27.5</v>
      </c>
      <c r="R8" s="35"/>
      <c r="S8" s="35">
        <v>0.63300000000000001</v>
      </c>
      <c r="T8" s="35"/>
      <c r="U8" s="35" t="s">
        <v>157</v>
      </c>
      <c r="V8" s="35"/>
      <c r="W8" s="35" t="s">
        <v>171</v>
      </c>
    </row>
    <row r="9" spans="1:28">
      <c r="A9" s="35" t="s">
        <v>158</v>
      </c>
      <c r="B9" s="35" t="s">
        <v>172</v>
      </c>
      <c r="C9" s="35" t="s">
        <v>510</v>
      </c>
      <c r="D9" s="35" t="s">
        <v>173</v>
      </c>
      <c r="E9" s="35" t="s">
        <v>174</v>
      </c>
      <c r="F9" s="35">
        <v>9.59</v>
      </c>
      <c r="G9" s="35" t="s">
        <v>170</v>
      </c>
      <c r="H9" s="35" t="s">
        <v>163</v>
      </c>
      <c r="I9" s="35">
        <v>8.3000000000000007</v>
      </c>
      <c r="J9" s="35">
        <v>7</v>
      </c>
      <c r="K9" s="35">
        <v>17</v>
      </c>
      <c r="L9" s="35">
        <v>0.245</v>
      </c>
      <c r="M9" s="35">
        <v>0.37190000000000001</v>
      </c>
      <c r="N9" s="35"/>
      <c r="O9" s="35">
        <v>7</v>
      </c>
      <c r="P9" s="35">
        <v>21</v>
      </c>
      <c r="Q9" s="35">
        <v>27.5</v>
      </c>
      <c r="R9" s="35"/>
      <c r="S9" s="35">
        <v>0.65300000000000002</v>
      </c>
      <c r="T9" s="35"/>
      <c r="U9" s="35" t="s">
        <v>157</v>
      </c>
      <c r="V9" s="35"/>
      <c r="W9" s="35" t="s">
        <v>484</v>
      </c>
    </row>
    <row r="10" spans="1:28">
      <c r="A10" s="35" t="s">
        <v>158</v>
      </c>
      <c r="B10" s="35" t="s">
        <v>175</v>
      </c>
      <c r="C10" s="35" t="s">
        <v>510</v>
      </c>
      <c r="D10" s="35" t="s">
        <v>479</v>
      </c>
      <c r="E10" s="35" t="s">
        <v>480</v>
      </c>
      <c r="F10" s="35">
        <v>9.59</v>
      </c>
      <c r="G10" s="35" t="s">
        <v>170</v>
      </c>
      <c r="H10" s="35" t="s">
        <v>163</v>
      </c>
      <c r="I10" s="35">
        <v>8.3000000000000007</v>
      </c>
      <c r="J10" s="35">
        <v>7</v>
      </c>
      <c r="K10" s="35">
        <v>27</v>
      </c>
      <c r="L10" s="35">
        <v>0.22</v>
      </c>
      <c r="M10" s="35">
        <v>0.3322</v>
      </c>
      <c r="N10" s="35"/>
      <c r="O10" s="35">
        <v>7</v>
      </c>
      <c r="P10" s="35">
        <v>21</v>
      </c>
      <c r="Q10" s="35">
        <v>27.5</v>
      </c>
      <c r="R10" s="35"/>
      <c r="S10" s="35">
        <v>0.64700000000000002</v>
      </c>
      <c r="T10" s="35"/>
      <c r="U10" s="35" t="s">
        <v>157</v>
      </c>
      <c r="V10" s="35"/>
      <c r="W10" s="35" t="s">
        <v>484</v>
      </c>
    </row>
    <row r="11" spans="1:28">
      <c r="A11" s="35" t="s">
        <v>158</v>
      </c>
      <c r="B11" s="35" t="s">
        <v>179</v>
      </c>
      <c r="C11" s="35" t="s">
        <v>510</v>
      </c>
      <c r="D11" s="35" t="s">
        <v>176</v>
      </c>
      <c r="E11" s="35" t="s">
        <v>177</v>
      </c>
      <c r="F11" s="35">
        <v>3.8</v>
      </c>
      <c r="G11" s="35" t="s">
        <v>44</v>
      </c>
      <c r="H11" s="35" t="s">
        <v>45</v>
      </c>
      <c r="I11" s="35">
        <v>11.3</v>
      </c>
      <c r="J11" s="35">
        <v>4.3</v>
      </c>
      <c r="K11" s="35">
        <v>17</v>
      </c>
      <c r="L11" s="35"/>
      <c r="M11" s="35">
        <v>0.1961</v>
      </c>
      <c r="N11" s="35">
        <v>0</v>
      </c>
      <c r="O11" s="35">
        <v>4.3</v>
      </c>
      <c r="P11" s="35">
        <v>20</v>
      </c>
      <c r="Q11" s="35" t="s">
        <v>202</v>
      </c>
      <c r="R11" s="35">
        <v>13</v>
      </c>
      <c r="S11" s="35">
        <v>0.29199999999999998</v>
      </c>
      <c r="T11" s="35"/>
      <c r="U11" s="35" t="s">
        <v>178</v>
      </c>
      <c r="V11" s="35"/>
      <c r="W11" s="35">
        <v>15</v>
      </c>
    </row>
    <row r="12" spans="1:28">
      <c r="A12" s="35" t="s">
        <v>158</v>
      </c>
      <c r="B12" s="35" t="s">
        <v>187</v>
      </c>
      <c r="C12" s="35" t="s">
        <v>510</v>
      </c>
      <c r="D12" s="35" t="s">
        <v>191</v>
      </c>
      <c r="E12" s="35" t="s">
        <v>192</v>
      </c>
      <c r="F12" s="35">
        <v>6.92</v>
      </c>
      <c r="G12" s="35" t="s">
        <v>182</v>
      </c>
      <c r="H12" s="35" t="s">
        <v>183</v>
      </c>
      <c r="I12" s="35">
        <v>4.8</v>
      </c>
      <c r="J12" s="35">
        <v>6</v>
      </c>
      <c r="K12" s="35">
        <v>30</v>
      </c>
      <c r="L12" s="35">
        <v>0.15</v>
      </c>
      <c r="M12" s="35">
        <v>0.23930000000000001</v>
      </c>
      <c r="N12" s="35"/>
      <c r="O12" s="35">
        <v>6</v>
      </c>
      <c r="P12" s="35">
        <v>18.100000000000001</v>
      </c>
      <c r="Q12" s="35">
        <v>25</v>
      </c>
      <c r="R12" s="35">
        <v>23</v>
      </c>
      <c r="S12" s="35">
        <v>0.56999999999999995</v>
      </c>
      <c r="T12" s="35"/>
      <c r="U12" s="35" t="s">
        <v>157</v>
      </c>
      <c r="V12" s="35"/>
      <c r="W12" s="35">
        <v>15</v>
      </c>
    </row>
    <row r="13" spans="1:28">
      <c r="A13" s="35" t="s">
        <v>198</v>
      </c>
      <c r="B13" s="35" t="s">
        <v>190</v>
      </c>
      <c r="C13" s="35" t="s">
        <v>510</v>
      </c>
      <c r="D13" s="35" t="s">
        <v>200</v>
      </c>
      <c r="E13" s="35" t="s">
        <v>201</v>
      </c>
      <c r="F13" s="35">
        <v>16.899999999999999</v>
      </c>
      <c r="G13" s="35" t="s">
        <v>162</v>
      </c>
      <c r="H13" s="35" t="s">
        <v>163</v>
      </c>
      <c r="I13" s="35">
        <v>19</v>
      </c>
      <c r="J13" s="35">
        <v>7.5</v>
      </c>
      <c r="K13" s="35">
        <v>47</v>
      </c>
      <c r="L13" s="35">
        <v>0.27600000000000002</v>
      </c>
      <c r="M13" s="35">
        <v>0.32740000000000002</v>
      </c>
      <c r="N13" s="35">
        <v>0</v>
      </c>
      <c r="O13" s="35">
        <v>7.5</v>
      </c>
      <c r="P13" s="35">
        <v>17</v>
      </c>
      <c r="Q13" s="35">
        <v>27.5</v>
      </c>
      <c r="R13" s="35">
        <v>35</v>
      </c>
      <c r="S13" s="35">
        <v>0.66200000000000003</v>
      </c>
      <c r="T13" s="35"/>
      <c r="U13" s="35" t="s">
        <v>146</v>
      </c>
      <c r="V13" s="35"/>
      <c r="W13" s="35">
        <v>20000</v>
      </c>
    </row>
    <row r="14" spans="1:28">
      <c r="A14" s="35" t="s">
        <v>198</v>
      </c>
      <c r="B14" s="35" t="s">
        <v>193</v>
      </c>
      <c r="C14" s="35" t="s">
        <v>510</v>
      </c>
      <c r="D14" s="35" t="s">
        <v>207</v>
      </c>
      <c r="E14" s="35" t="s">
        <v>208</v>
      </c>
      <c r="F14" s="35">
        <v>23.61</v>
      </c>
      <c r="G14" s="35" t="s">
        <v>44</v>
      </c>
      <c r="H14" s="35" t="s">
        <v>45</v>
      </c>
      <c r="I14" s="35">
        <v>11.3</v>
      </c>
      <c r="J14" s="35">
        <v>3</v>
      </c>
      <c r="K14" s="35">
        <v>30</v>
      </c>
      <c r="L14" s="35"/>
      <c r="M14" s="35">
        <v>0.22559999999999999</v>
      </c>
      <c r="N14" s="35">
        <v>0</v>
      </c>
      <c r="O14" s="35">
        <v>3</v>
      </c>
      <c r="P14" s="35">
        <v>0</v>
      </c>
      <c r="Q14" s="35" t="s">
        <v>202</v>
      </c>
      <c r="R14" s="35">
        <v>22.5</v>
      </c>
      <c r="S14" s="35">
        <v>0.22600000000000001</v>
      </c>
      <c r="T14" s="35"/>
      <c r="U14" s="35" t="s">
        <v>146</v>
      </c>
      <c r="V14" s="35"/>
      <c r="W14" s="35">
        <v>15000</v>
      </c>
    </row>
    <row r="15" spans="1:28">
      <c r="A15" s="35" t="s">
        <v>198</v>
      </c>
      <c r="B15" s="35" t="s">
        <v>199</v>
      </c>
      <c r="C15" s="35" t="s">
        <v>510</v>
      </c>
      <c r="D15" s="35" t="s">
        <v>210</v>
      </c>
      <c r="E15" s="35" t="s">
        <v>211</v>
      </c>
      <c r="F15" s="35">
        <v>23.61</v>
      </c>
      <c r="G15" s="35" t="s">
        <v>44</v>
      </c>
      <c r="H15" s="35" t="s">
        <v>45</v>
      </c>
      <c r="I15" s="35">
        <v>11.3</v>
      </c>
      <c r="J15" s="35">
        <v>3</v>
      </c>
      <c r="K15" s="35">
        <v>31</v>
      </c>
      <c r="L15" s="35"/>
      <c r="M15" s="35">
        <v>0.2349</v>
      </c>
      <c r="N15" s="35">
        <v>0</v>
      </c>
      <c r="O15" s="35">
        <v>3</v>
      </c>
      <c r="P15" s="35">
        <v>19</v>
      </c>
      <c r="Q15" s="35" t="s">
        <v>202</v>
      </c>
      <c r="R15" s="35">
        <v>23.25</v>
      </c>
      <c r="S15" s="35">
        <v>0.24099999999999999</v>
      </c>
      <c r="T15" s="35"/>
      <c r="U15" s="35" t="s">
        <v>146</v>
      </c>
      <c r="V15" s="35"/>
      <c r="W15" s="35">
        <v>15000</v>
      </c>
    </row>
    <row r="16" spans="1:28">
      <c r="A16" s="35" t="s">
        <v>198</v>
      </c>
      <c r="B16" s="35" t="s">
        <v>203</v>
      </c>
      <c r="C16" s="35" t="s">
        <v>510</v>
      </c>
      <c r="D16" s="35" t="s">
        <v>213</v>
      </c>
      <c r="E16" s="35" t="s">
        <v>214</v>
      </c>
      <c r="F16" s="35">
        <v>23.91</v>
      </c>
      <c r="G16" s="35" t="s">
        <v>44</v>
      </c>
      <c r="H16" s="35" t="s">
        <v>45</v>
      </c>
      <c r="I16" s="35">
        <v>15.5</v>
      </c>
      <c r="J16" s="35">
        <v>3</v>
      </c>
      <c r="K16" s="35">
        <v>36</v>
      </c>
      <c r="L16" s="35"/>
      <c r="M16" s="35">
        <v>0.1716</v>
      </c>
      <c r="N16" s="35">
        <v>0</v>
      </c>
      <c r="O16" s="35">
        <v>3</v>
      </c>
      <c r="P16" s="35">
        <v>20</v>
      </c>
      <c r="Q16" s="35" t="s">
        <v>229</v>
      </c>
      <c r="R16" s="35">
        <v>27</v>
      </c>
      <c r="S16" s="35">
        <v>0.27500000000000002</v>
      </c>
      <c r="T16" s="35"/>
      <c r="U16" s="35" t="s">
        <v>146</v>
      </c>
      <c r="V16" s="35"/>
      <c r="W16" s="35">
        <v>20000</v>
      </c>
    </row>
    <row r="17" spans="1:23">
      <c r="A17" s="35" t="s">
        <v>198</v>
      </c>
      <c r="B17" s="35" t="s">
        <v>206</v>
      </c>
      <c r="C17" s="35" t="s">
        <v>510</v>
      </c>
      <c r="D17" s="35" t="s">
        <v>216</v>
      </c>
      <c r="E17" s="35" t="s">
        <v>217</v>
      </c>
      <c r="F17" s="35">
        <v>23.9</v>
      </c>
      <c r="G17" s="35" t="s">
        <v>44</v>
      </c>
      <c r="H17" s="35" t="s">
        <v>45</v>
      </c>
      <c r="I17" s="35">
        <v>15.5</v>
      </c>
      <c r="J17" s="35">
        <v>3</v>
      </c>
      <c r="K17" s="35">
        <v>30</v>
      </c>
      <c r="L17" s="35"/>
      <c r="M17" s="35">
        <v>0.18970000000000001</v>
      </c>
      <c r="N17" s="35">
        <v>0</v>
      </c>
      <c r="O17" s="35">
        <v>3</v>
      </c>
      <c r="P17" s="35">
        <v>20</v>
      </c>
      <c r="Q17" s="35" t="s">
        <v>202</v>
      </c>
      <c r="R17" s="35">
        <v>23</v>
      </c>
      <c r="S17" s="35">
        <v>0.191</v>
      </c>
      <c r="T17" s="35"/>
      <c r="U17" s="35" t="s">
        <v>146</v>
      </c>
      <c r="V17" s="35"/>
      <c r="W17" s="35">
        <v>15000</v>
      </c>
    </row>
    <row r="18" spans="1:23">
      <c r="A18" s="35" t="s">
        <v>198</v>
      </c>
      <c r="B18" s="35" t="s">
        <v>209</v>
      </c>
      <c r="C18" s="35" t="s">
        <v>510</v>
      </c>
      <c r="D18" s="35" t="s">
        <v>219</v>
      </c>
      <c r="E18" s="35" t="s">
        <v>220</v>
      </c>
      <c r="F18" s="35">
        <v>23.91</v>
      </c>
      <c r="G18" s="35" t="s">
        <v>44</v>
      </c>
      <c r="H18" s="35" t="s">
        <v>45</v>
      </c>
      <c r="I18" s="35">
        <v>9</v>
      </c>
      <c r="J18" s="35" t="s">
        <v>221</v>
      </c>
      <c r="K18" s="35">
        <v>34</v>
      </c>
      <c r="L18" s="35"/>
      <c r="M18" s="35">
        <v>0.1459</v>
      </c>
      <c r="N18" s="35">
        <v>0</v>
      </c>
      <c r="O18" s="35" t="s">
        <v>221</v>
      </c>
      <c r="P18" s="35">
        <v>20</v>
      </c>
      <c r="Q18" s="35" t="s">
        <v>229</v>
      </c>
      <c r="R18" s="35">
        <v>26</v>
      </c>
      <c r="S18" s="35">
        <v>0.309</v>
      </c>
      <c r="T18" s="35"/>
      <c r="U18" s="35" t="s">
        <v>146</v>
      </c>
      <c r="V18" s="35"/>
      <c r="W18" s="35">
        <v>20000</v>
      </c>
    </row>
    <row r="19" spans="1:23">
      <c r="A19" s="35" t="s">
        <v>198</v>
      </c>
      <c r="B19" s="35" t="s">
        <v>212</v>
      </c>
      <c r="C19" s="35" t="s">
        <v>510</v>
      </c>
      <c r="D19" s="35" t="s">
        <v>224</v>
      </c>
      <c r="E19" s="35" t="s">
        <v>225</v>
      </c>
      <c r="F19" s="35">
        <v>23.91</v>
      </c>
      <c r="G19" s="35" t="s">
        <v>44</v>
      </c>
      <c r="H19" s="35" t="s">
        <v>45</v>
      </c>
      <c r="I19" s="35">
        <v>9</v>
      </c>
      <c r="J19" s="35" t="s">
        <v>221</v>
      </c>
      <c r="K19" s="35">
        <v>39</v>
      </c>
      <c r="L19" s="35"/>
      <c r="M19" s="35">
        <v>0.18920000000000001</v>
      </c>
      <c r="N19" s="35">
        <v>0</v>
      </c>
      <c r="O19" s="35" t="s">
        <v>221</v>
      </c>
      <c r="P19" s="35">
        <v>19</v>
      </c>
      <c r="Q19" s="35" t="s">
        <v>229</v>
      </c>
      <c r="R19" s="35">
        <v>29</v>
      </c>
      <c r="S19" s="35">
        <v>0.28699999999999998</v>
      </c>
      <c r="T19" s="35"/>
      <c r="U19" s="35" t="s">
        <v>146</v>
      </c>
      <c r="V19" s="35"/>
      <c r="W19" s="35">
        <v>20000</v>
      </c>
    </row>
    <row r="20" spans="1:23">
      <c r="A20" s="35" t="s">
        <v>198</v>
      </c>
      <c r="B20" s="35" t="s">
        <v>215</v>
      </c>
      <c r="C20" s="35" t="s">
        <v>510</v>
      </c>
      <c r="D20" s="35" t="s">
        <v>227</v>
      </c>
      <c r="E20" s="35" t="s">
        <v>228</v>
      </c>
      <c r="F20" s="35">
        <v>20.56</v>
      </c>
      <c r="G20" s="35" t="s">
        <v>162</v>
      </c>
      <c r="H20" s="35" t="s">
        <v>163</v>
      </c>
      <c r="I20" s="35">
        <v>11.1</v>
      </c>
      <c r="J20" s="35">
        <v>12</v>
      </c>
      <c r="K20" s="35">
        <v>24</v>
      </c>
      <c r="L20" s="35">
        <v>0.2026</v>
      </c>
      <c r="M20" s="35">
        <v>0.3599</v>
      </c>
      <c r="N20" s="35">
        <v>0</v>
      </c>
      <c r="O20" s="35">
        <v>12</v>
      </c>
      <c r="P20" s="35">
        <v>17</v>
      </c>
      <c r="Q20" s="35">
        <v>25</v>
      </c>
      <c r="R20" s="35">
        <v>18</v>
      </c>
      <c r="S20" s="35">
        <v>0.65690000000000004</v>
      </c>
      <c r="T20" s="35"/>
      <c r="U20" s="35" t="s">
        <v>146</v>
      </c>
      <c r="V20" s="35"/>
      <c r="W20" s="35">
        <v>15000</v>
      </c>
    </row>
    <row r="21" spans="1:23">
      <c r="A21" s="35" t="s">
        <v>198</v>
      </c>
      <c r="B21" s="35" t="s">
        <v>218</v>
      </c>
      <c r="C21" s="35" t="s">
        <v>510</v>
      </c>
      <c r="D21" s="35" t="s">
        <v>231</v>
      </c>
      <c r="E21" s="35" t="s">
        <v>232</v>
      </c>
      <c r="F21" s="35">
        <v>21.48</v>
      </c>
      <c r="G21" s="35" t="s">
        <v>162</v>
      </c>
      <c r="H21" s="35" t="s">
        <v>163</v>
      </c>
      <c r="I21" s="35">
        <v>11.1</v>
      </c>
      <c r="J21" s="35">
        <v>4.5</v>
      </c>
      <c r="K21" s="35">
        <v>24</v>
      </c>
      <c r="L21" s="35">
        <v>0.22889999999999999</v>
      </c>
      <c r="M21" s="35">
        <v>0.37090000000000001</v>
      </c>
      <c r="N21" s="35">
        <v>0</v>
      </c>
      <c r="O21" s="35">
        <v>4.5</v>
      </c>
      <c r="P21" s="35">
        <v>17</v>
      </c>
      <c r="Q21" s="35">
        <v>25</v>
      </c>
      <c r="R21" s="35">
        <v>18</v>
      </c>
      <c r="S21" s="35">
        <v>0.61739999999999995</v>
      </c>
      <c r="T21" s="35"/>
      <c r="U21" s="35" t="s">
        <v>146</v>
      </c>
      <c r="V21" s="35"/>
      <c r="W21" s="35">
        <v>15000</v>
      </c>
    </row>
    <row r="22" spans="1:23">
      <c r="A22" s="35" t="s">
        <v>198</v>
      </c>
      <c r="B22" s="35" t="s">
        <v>223</v>
      </c>
      <c r="C22" s="35" t="s">
        <v>510</v>
      </c>
      <c r="D22" s="35" t="s">
        <v>234</v>
      </c>
      <c r="E22" s="35" t="s">
        <v>235</v>
      </c>
      <c r="F22" s="35">
        <v>15.07</v>
      </c>
      <c r="G22" s="35" t="s">
        <v>162</v>
      </c>
      <c r="H22" s="35" t="s">
        <v>163</v>
      </c>
      <c r="I22" s="35">
        <v>11.1</v>
      </c>
      <c r="J22" s="35" t="s">
        <v>221</v>
      </c>
      <c r="K22" s="35">
        <v>33</v>
      </c>
      <c r="L22" s="35">
        <v>0.25</v>
      </c>
      <c r="M22" s="35">
        <v>0.35570000000000002</v>
      </c>
      <c r="N22" s="35">
        <v>0</v>
      </c>
      <c r="O22" s="35" t="s">
        <v>221</v>
      </c>
      <c r="P22" s="35">
        <v>17</v>
      </c>
      <c r="Q22" s="35">
        <v>25</v>
      </c>
      <c r="R22" s="35">
        <v>25</v>
      </c>
      <c r="S22" s="35">
        <v>0.61699999999999999</v>
      </c>
      <c r="T22" s="35"/>
      <c r="U22" s="35" t="s">
        <v>146</v>
      </c>
      <c r="V22" s="35"/>
      <c r="W22" s="35">
        <v>15000</v>
      </c>
    </row>
    <row r="23" spans="1:23">
      <c r="A23" s="35" t="s">
        <v>198</v>
      </c>
      <c r="B23" s="35" t="s">
        <v>226</v>
      </c>
      <c r="C23" s="35" t="s">
        <v>510</v>
      </c>
      <c r="D23" s="35" t="s">
        <v>237</v>
      </c>
      <c r="E23" s="35" t="s">
        <v>238</v>
      </c>
      <c r="F23" s="35">
        <v>15.07</v>
      </c>
      <c r="G23" s="35" t="s">
        <v>162</v>
      </c>
      <c r="H23" s="35" t="s">
        <v>163</v>
      </c>
      <c r="I23" s="35">
        <v>11.1</v>
      </c>
      <c r="J23" s="35" t="s">
        <v>221</v>
      </c>
      <c r="K23" s="35">
        <v>33</v>
      </c>
      <c r="L23" s="35">
        <v>0.24</v>
      </c>
      <c r="M23" s="35">
        <v>0.35820000000000002</v>
      </c>
      <c r="N23" s="35">
        <v>0</v>
      </c>
      <c r="O23" s="35" t="s">
        <v>221</v>
      </c>
      <c r="P23" s="35">
        <v>17</v>
      </c>
      <c r="Q23" s="35">
        <v>25</v>
      </c>
      <c r="R23" s="35">
        <v>25</v>
      </c>
      <c r="S23" s="35">
        <v>0.63200000000000001</v>
      </c>
      <c r="T23" s="35"/>
      <c r="U23" s="35" t="s">
        <v>146</v>
      </c>
      <c r="V23" s="35"/>
      <c r="W23" s="35">
        <v>15000</v>
      </c>
    </row>
    <row r="24" spans="1:23">
      <c r="A24" s="35" t="s">
        <v>198</v>
      </c>
      <c r="B24" s="35" t="s">
        <v>230</v>
      </c>
      <c r="C24" s="35" t="s">
        <v>510</v>
      </c>
      <c r="D24" s="35" t="s">
        <v>240</v>
      </c>
      <c r="E24" s="35" t="s">
        <v>241</v>
      </c>
      <c r="F24" s="35">
        <v>21.96</v>
      </c>
      <c r="G24" s="35" t="s">
        <v>44</v>
      </c>
      <c r="H24" s="35" t="s">
        <v>45</v>
      </c>
      <c r="I24" s="35">
        <v>13.3</v>
      </c>
      <c r="J24" s="35">
        <v>2.5</v>
      </c>
      <c r="K24" s="35">
        <v>46</v>
      </c>
      <c r="L24" s="35"/>
      <c r="M24" s="35">
        <v>0.14940000000000001</v>
      </c>
      <c r="N24" s="35">
        <v>0</v>
      </c>
      <c r="O24" s="35">
        <v>2.5</v>
      </c>
      <c r="P24" s="35">
        <v>21</v>
      </c>
      <c r="Q24" s="35" t="s">
        <v>229</v>
      </c>
      <c r="R24" s="35">
        <v>35</v>
      </c>
      <c r="S24" s="35">
        <v>0.255</v>
      </c>
      <c r="T24" s="35"/>
      <c r="U24" s="35" t="s">
        <v>146</v>
      </c>
      <c r="V24" s="35"/>
      <c r="W24" s="35">
        <v>20000</v>
      </c>
    </row>
    <row r="25" spans="1:23">
      <c r="A25" s="35" t="s">
        <v>198</v>
      </c>
      <c r="B25" s="35" t="s">
        <v>233</v>
      </c>
      <c r="C25" s="35" t="s">
        <v>510</v>
      </c>
      <c r="D25" s="35" t="s">
        <v>243</v>
      </c>
      <c r="E25" s="35" t="s">
        <v>244</v>
      </c>
      <c r="F25" s="35">
        <v>21.66</v>
      </c>
      <c r="G25" s="35" t="s">
        <v>44</v>
      </c>
      <c r="H25" s="35" t="s">
        <v>45</v>
      </c>
      <c r="I25" s="35">
        <v>13.3</v>
      </c>
      <c r="J25" s="35">
        <v>2.5</v>
      </c>
      <c r="K25" s="35">
        <v>49</v>
      </c>
      <c r="L25" s="35"/>
      <c r="M25" s="35">
        <v>0.15190000000000001</v>
      </c>
      <c r="N25" s="35">
        <v>0</v>
      </c>
      <c r="O25" s="35">
        <v>2.5</v>
      </c>
      <c r="P25" s="35">
        <v>21</v>
      </c>
      <c r="Q25" s="35" t="s">
        <v>229</v>
      </c>
      <c r="R25" s="35">
        <v>37</v>
      </c>
      <c r="S25" s="35">
        <v>0.26800000000000002</v>
      </c>
      <c r="T25" s="35"/>
      <c r="U25" s="35" t="s">
        <v>146</v>
      </c>
      <c r="V25" s="35"/>
      <c r="W25" s="35">
        <v>20000</v>
      </c>
    </row>
    <row r="26" spans="1:23">
      <c r="A26" s="35" t="s">
        <v>198</v>
      </c>
      <c r="B26" s="35" t="s">
        <v>236</v>
      </c>
      <c r="C26" s="35" t="s">
        <v>510</v>
      </c>
      <c r="D26" s="35" t="s">
        <v>259</v>
      </c>
      <c r="E26" s="35" t="s">
        <v>260</v>
      </c>
      <c r="F26" s="35">
        <v>23.3</v>
      </c>
      <c r="G26" s="35" t="s">
        <v>44</v>
      </c>
      <c r="H26" s="35" t="s">
        <v>45</v>
      </c>
      <c r="I26" s="35">
        <v>12</v>
      </c>
      <c r="J26" s="35">
        <v>2</v>
      </c>
      <c r="K26" s="35">
        <v>43</v>
      </c>
      <c r="L26" s="35"/>
      <c r="M26" s="35">
        <v>0.17130000000000001</v>
      </c>
      <c r="N26" s="35">
        <v>0</v>
      </c>
      <c r="O26" s="35">
        <v>2</v>
      </c>
      <c r="P26" s="35">
        <v>20</v>
      </c>
      <c r="Q26" s="35" t="s">
        <v>229</v>
      </c>
      <c r="R26" s="35">
        <v>32.25</v>
      </c>
      <c r="S26" s="35">
        <v>0.27</v>
      </c>
      <c r="T26" s="35"/>
      <c r="U26" s="35" t="s">
        <v>146</v>
      </c>
      <c r="V26" s="35"/>
      <c r="W26" s="35">
        <v>20000</v>
      </c>
    </row>
    <row r="27" spans="1:23">
      <c r="A27" s="35" t="s">
        <v>198</v>
      </c>
      <c r="B27" s="35" t="s">
        <v>239</v>
      </c>
      <c r="C27" s="35" t="s">
        <v>510</v>
      </c>
      <c r="D27" s="35" t="s">
        <v>262</v>
      </c>
      <c r="E27" s="35" t="s">
        <v>263</v>
      </c>
      <c r="F27" s="35">
        <v>23.3</v>
      </c>
      <c r="G27" s="35" t="s">
        <v>44</v>
      </c>
      <c r="H27" s="35" t="s">
        <v>45</v>
      </c>
      <c r="I27" s="35">
        <v>12</v>
      </c>
      <c r="J27" s="35">
        <v>2</v>
      </c>
      <c r="K27" s="35">
        <v>26</v>
      </c>
      <c r="L27" s="35"/>
      <c r="M27" s="35">
        <v>0.16320000000000001</v>
      </c>
      <c r="N27" s="35">
        <v>0</v>
      </c>
      <c r="O27" s="35">
        <v>2</v>
      </c>
      <c r="P27" s="35">
        <v>20</v>
      </c>
      <c r="Q27" s="35" t="s">
        <v>507</v>
      </c>
      <c r="R27" s="35">
        <v>19.5</v>
      </c>
      <c r="S27" s="35">
        <v>0.2</v>
      </c>
      <c r="T27" s="35"/>
      <c r="U27" s="35" t="s">
        <v>146</v>
      </c>
      <c r="V27" s="35"/>
      <c r="W27" s="35">
        <v>15000</v>
      </c>
    </row>
    <row r="28" spans="1:23">
      <c r="A28" s="35" t="s">
        <v>198</v>
      </c>
      <c r="B28" s="35" t="s">
        <v>242</v>
      </c>
      <c r="C28" s="35" t="s">
        <v>494</v>
      </c>
      <c r="D28" s="35" t="s">
        <v>496</v>
      </c>
      <c r="E28" s="35" t="s">
        <v>497</v>
      </c>
      <c r="F28" s="35">
        <v>24.22</v>
      </c>
      <c r="G28" s="35" t="s">
        <v>44</v>
      </c>
      <c r="H28" s="35" t="s">
        <v>45</v>
      </c>
      <c r="I28" s="35">
        <v>24.2</v>
      </c>
      <c r="J28" s="35">
        <v>1.5</v>
      </c>
      <c r="K28" s="35">
        <v>51</v>
      </c>
      <c r="L28" s="35"/>
      <c r="M28" s="35">
        <v>0.1321</v>
      </c>
      <c r="N28" s="35">
        <v>0</v>
      </c>
      <c r="O28" s="35">
        <v>1.5</v>
      </c>
      <c r="P28" s="35">
        <v>21</v>
      </c>
      <c r="Q28" s="35" t="s">
        <v>229</v>
      </c>
      <c r="R28" s="35">
        <v>38</v>
      </c>
      <c r="S28" s="35">
        <v>0.28499999999999998</v>
      </c>
      <c r="T28" s="35"/>
      <c r="U28" s="35" t="s">
        <v>146</v>
      </c>
      <c r="V28" s="35"/>
      <c r="W28" s="35">
        <v>20000</v>
      </c>
    </row>
    <row r="29" spans="1:23">
      <c r="A29" s="35" t="s">
        <v>198</v>
      </c>
      <c r="B29" s="35" t="s">
        <v>245</v>
      </c>
      <c r="C29" s="35" t="s">
        <v>477</v>
      </c>
      <c r="D29" s="35" t="s">
        <v>511</v>
      </c>
      <c r="E29" s="35" t="s">
        <v>512</v>
      </c>
      <c r="F29" s="35">
        <v>32.44</v>
      </c>
      <c r="G29" s="35" t="s">
        <v>44</v>
      </c>
      <c r="H29" s="35" t="s">
        <v>45</v>
      </c>
      <c r="I29" s="35">
        <v>9.3000000000000007</v>
      </c>
      <c r="J29" s="35">
        <v>10</v>
      </c>
      <c r="K29" s="35">
        <v>79</v>
      </c>
      <c r="L29" s="35">
        <v>0</v>
      </c>
      <c r="M29" s="35">
        <v>0.2475</v>
      </c>
      <c r="N29" s="35">
        <v>0.22</v>
      </c>
      <c r="O29" s="35">
        <v>10</v>
      </c>
      <c r="P29" s="35">
        <v>19.600000000000001</v>
      </c>
      <c r="Q29" s="35">
        <v>40</v>
      </c>
      <c r="R29" s="35"/>
      <c r="S29" s="35">
        <v>0.3</v>
      </c>
      <c r="T29" s="35"/>
      <c r="U29" s="35" t="s">
        <v>513</v>
      </c>
      <c r="V29" s="35"/>
      <c r="W29" s="35">
        <v>25000</v>
      </c>
    </row>
    <row r="30" spans="1:23">
      <c r="A30" s="35" t="s">
        <v>198</v>
      </c>
      <c r="B30" s="35" t="s">
        <v>248</v>
      </c>
      <c r="C30" s="35" t="s">
        <v>510</v>
      </c>
      <c r="D30" s="35" t="s">
        <v>265</v>
      </c>
      <c r="E30" s="35" t="s">
        <v>266</v>
      </c>
      <c r="F30" s="35">
        <v>24.52</v>
      </c>
      <c r="G30" s="35" t="s">
        <v>44</v>
      </c>
      <c r="H30" s="35" t="s">
        <v>45</v>
      </c>
      <c r="I30" s="35">
        <v>11.1</v>
      </c>
      <c r="J30" s="35">
        <v>4.5</v>
      </c>
      <c r="K30" s="35">
        <v>41</v>
      </c>
      <c r="L30" s="35"/>
      <c r="M30" s="35">
        <v>0.14960000000000001</v>
      </c>
      <c r="N30" s="35">
        <v>0</v>
      </c>
      <c r="O30" s="35">
        <v>4.5</v>
      </c>
      <c r="P30" s="35">
        <v>21</v>
      </c>
      <c r="Q30" s="35" t="s">
        <v>229</v>
      </c>
      <c r="R30" s="35">
        <v>31</v>
      </c>
      <c r="S30" s="35">
        <v>0.28000000000000003</v>
      </c>
      <c r="T30" s="35"/>
      <c r="U30" s="35" t="s">
        <v>146</v>
      </c>
      <c r="V30" s="35"/>
      <c r="W30" s="35">
        <v>20000</v>
      </c>
    </row>
    <row r="31" spans="1:23">
      <c r="A31" s="35" t="s">
        <v>198</v>
      </c>
      <c r="B31" s="35" t="s">
        <v>251</v>
      </c>
      <c r="C31" s="35" t="s">
        <v>510</v>
      </c>
      <c r="D31" s="35" t="s">
        <v>268</v>
      </c>
      <c r="E31" s="35" t="s">
        <v>269</v>
      </c>
      <c r="F31" s="35">
        <v>25.13</v>
      </c>
      <c r="G31" s="35" t="s">
        <v>44</v>
      </c>
      <c r="H31" s="35" t="s">
        <v>45</v>
      </c>
      <c r="I31" s="35">
        <v>11.1</v>
      </c>
      <c r="J31" s="35">
        <v>4.5</v>
      </c>
      <c r="K31" s="35">
        <v>47</v>
      </c>
      <c r="L31" s="35"/>
      <c r="M31" s="35">
        <v>0.1502</v>
      </c>
      <c r="N31" s="35">
        <v>0</v>
      </c>
      <c r="O31" s="35">
        <v>4.5</v>
      </c>
      <c r="P31" s="35">
        <v>0</v>
      </c>
      <c r="Q31" s="35" t="s">
        <v>229</v>
      </c>
      <c r="R31" s="35">
        <v>35</v>
      </c>
      <c r="S31" s="35">
        <v>0.27900000000000003</v>
      </c>
      <c r="T31" s="35"/>
      <c r="U31" s="35" t="s">
        <v>146</v>
      </c>
      <c r="V31" s="35"/>
      <c r="W31" s="35">
        <v>20000</v>
      </c>
    </row>
    <row r="32" spans="1:23">
      <c r="A32" s="35" t="s">
        <v>270</v>
      </c>
      <c r="B32" s="35" t="s">
        <v>255</v>
      </c>
      <c r="C32" s="35" t="s">
        <v>510</v>
      </c>
      <c r="D32" s="35" t="s">
        <v>272</v>
      </c>
      <c r="E32" s="35" t="s">
        <v>273</v>
      </c>
      <c r="F32" s="35">
        <v>14.8</v>
      </c>
      <c r="G32" s="35" t="s">
        <v>182</v>
      </c>
      <c r="H32" s="35" t="s">
        <v>183</v>
      </c>
      <c r="I32" s="35">
        <v>26.5</v>
      </c>
      <c r="J32" s="35">
        <v>2</v>
      </c>
      <c r="K32" s="35">
        <v>37</v>
      </c>
      <c r="L32" s="35">
        <v>0.16</v>
      </c>
      <c r="M32" s="35">
        <v>0.27839999999999998</v>
      </c>
      <c r="N32" s="35"/>
      <c r="O32" s="35">
        <v>2</v>
      </c>
      <c r="P32" s="35">
        <v>21</v>
      </c>
      <c r="Q32" s="35">
        <v>27.5</v>
      </c>
      <c r="R32" s="35"/>
      <c r="S32" s="35">
        <v>0.56000000000000005</v>
      </c>
      <c r="T32" s="35"/>
      <c r="U32" s="35" t="s">
        <v>274</v>
      </c>
      <c r="V32" s="35"/>
      <c r="W32" s="35" t="s">
        <v>499</v>
      </c>
    </row>
    <row r="33" spans="1:23">
      <c r="A33" s="35" t="s">
        <v>270</v>
      </c>
      <c r="B33" s="35" t="s">
        <v>258</v>
      </c>
      <c r="C33" s="35" t="s">
        <v>510</v>
      </c>
      <c r="D33" s="35" t="s">
        <v>276</v>
      </c>
      <c r="E33" s="35" t="s">
        <v>277</v>
      </c>
      <c r="F33" s="35">
        <v>15.7</v>
      </c>
      <c r="G33" s="35" t="s">
        <v>182</v>
      </c>
      <c r="H33" s="35" t="s">
        <v>183</v>
      </c>
      <c r="I33" s="35">
        <v>26.5</v>
      </c>
      <c r="J33" s="35">
        <v>2</v>
      </c>
      <c r="K33" s="35">
        <v>26</v>
      </c>
      <c r="L33" s="35">
        <v>0.2</v>
      </c>
      <c r="M33" s="35">
        <v>0.2878</v>
      </c>
      <c r="N33" s="35"/>
      <c r="O33" s="35">
        <v>2</v>
      </c>
      <c r="P33" s="35">
        <v>21</v>
      </c>
      <c r="Q33" s="35">
        <v>27.5</v>
      </c>
      <c r="R33" s="35"/>
      <c r="S33" s="35">
        <v>0.59</v>
      </c>
      <c r="T33" s="35"/>
      <c r="U33" s="35" t="s">
        <v>274</v>
      </c>
      <c r="V33" s="35"/>
      <c r="W33" s="35" t="s">
        <v>484</v>
      </c>
    </row>
    <row r="34" spans="1:23">
      <c r="A34" s="35" t="s">
        <v>270</v>
      </c>
      <c r="B34" s="35" t="s">
        <v>261</v>
      </c>
      <c r="C34" s="35" t="s">
        <v>510</v>
      </c>
      <c r="D34" s="35" t="s">
        <v>279</v>
      </c>
      <c r="E34" s="35" t="s">
        <v>280</v>
      </c>
      <c r="F34" s="35">
        <v>12.9</v>
      </c>
      <c r="G34" s="35" t="s">
        <v>44</v>
      </c>
      <c r="H34" s="35" t="s">
        <v>45</v>
      </c>
      <c r="I34" s="35">
        <v>27</v>
      </c>
      <c r="J34" s="35">
        <v>1.05</v>
      </c>
      <c r="K34" s="35">
        <v>18</v>
      </c>
      <c r="L34" s="35"/>
      <c r="M34" s="35">
        <v>0.17749999999999999</v>
      </c>
      <c r="N34" s="35"/>
      <c r="O34" s="35">
        <v>1.05</v>
      </c>
      <c r="P34" s="35">
        <v>20</v>
      </c>
      <c r="Q34" s="35">
        <v>32.5</v>
      </c>
      <c r="R34" s="35"/>
      <c r="S34" s="35">
        <v>0.34339999999999998</v>
      </c>
      <c r="T34" s="35"/>
      <c r="U34" s="35"/>
      <c r="V34" s="35"/>
      <c r="W34" s="35" t="s">
        <v>498</v>
      </c>
    </row>
    <row r="35" spans="1:23">
      <c r="A35" s="35" t="s">
        <v>270</v>
      </c>
      <c r="B35" s="35" t="s">
        <v>264</v>
      </c>
      <c r="C35" s="35" t="s">
        <v>510</v>
      </c>
      <c r="D35" s="35" t="s">
        <v>282</v>
      </c>
      <c r="E35" s="35" t="s">
        <v>283</v>
      </c>
      <c r="F35" s="35">
        <v>12.3</v>
      </c>
      <c r="G35" s="35" t="s">
        <v>44</v>
      </c>
      <c r="H35" s="35" t="s">
        <v>45</v>
      </c>
      <c r="I35" s="35">
        <v>27</v>
      </c>
      <c r="J35" s="35">
        <v>1</v>
      </c>
      <c r="K35" s="35">
        <v>39</v>
      </c>
      <c r="L35" s="35"/>
      <c r="M35" s="35">
        <v>0.19550000000000001</v>
      </c>
      <c r="N35" s="35"/>
      <c r="O35" s="35">
        <v>1</v>
      </c>
      <c r="P35" s="35">
        <v>21</v>
      </c>
      <c r="Q35" s="35">
        <v>35</v>
      </c>
      <c r="R35" s="35"/>
      <c r="S35" s="35">
        <v>0.22770000000000001</v>
      </c>
      <c r="T35" s="35"/>
      <c r="U35" s="35"/>
      <c r="V35" s="35"/>
      <c r="W35" s="35" t="s">
        <v>514</v>
      </c>
    </row>
    <row r="36" spans="1:23">
      <c r="A36" s="35" t="s">
        <v>270</v>
      </c>
      <c r="B36" s="35" t="s">
        <v>267</v>
      </c>
      <c r="C36" s="35" t="s">
        <v>510</v>
      </c>
      <c r="D36" s="35" t="s">
        <v>285</v>
      </c>
      <c r="E36" s="35" t="s">
        <v>286</v>
      </c>
      <c r="F36" s="35">
        <v>14.2</v>
      </c>
      <c r="G36" s="35" t="s">
        <v>182</v>
      </c>
      <c r="H36" s="35" t="s">
        <v>183</v>
      </c>
      <c r="I36" s="35">
        <v>28.5</v>
      </c>
      <c r="J36" s="35">
        <v>1</v>
      </c>
      <c r="K36" s="35">
        <v>27</v>
      </c>
      <c r="L36" s="35">
        <v>0.19</v>
      </c>
      <c r="M36" s="35">
        <v>0.2296</v>
      </c>
      <c r="N36" s="35"/>
      <c r="O36" s="35">
        <v>1</v>
      </c>
      <c r="P36" s="35">
        <v>21</v>
      </c>
      <c r="Q36" s="35">
        <v>27.5</v>
      </c>
      <c r="R36" s="35"/>
      <c r="S36" s="35">
        <v>0.56100000000000005</v>
      </c>
      <c r="T36" s="35"/>
      <c r="U36" s="35"/>
      <c r="V36" s="35"/>
      <c r="W36" s="35" t="s">
        <v>484</v>
      </c>
    </row>
    <row r="37" spans="1:23">
      <c r="A37" s="35" t="s">
        <v>270</v>
      </c>
      <c r="B37" s="35" t="s">
        <v>271</v>
      </c>
      <c r="C37" s="35" t="s">
        <v>510</v>
      </c>
      <c r="D37" s="35" t="s">
        <v>288</v>
      </c>
      <c r="E37" s="35" t="s">
        <v>289</v>
      </c>
      <c r="F37" s="35">
        <v>14.2</v>
      </c>
      <c r="G37" s="35" t="s">
        <v>182</v>
      </c>
      <c r="H37" s="35" t="s">
        <v>183</v>
      </c>
      <c r="I37" s="35">
        <v>28.5</v>
      </c>
      <c r="J37" s="35">
        <v>1</v>
      </c>
      <c r="K37" s="35">
        <v>21</v>
      </c>
      <c r="L37" s="35">
        <v>0.16800000000000001</v>
      </c>
      <c r="M37" s="35">
        <v>0.28199999999999997</v>
      </c>
      <c r="N37" s="35"/>
      <c r="O37" s="35">
        <v>1</v>
      </c>
      <c r="P37" s="35">
        <v>21</v>
      </c>
      <c r="Q37" s="35">
        <v>27.5</v>
      </c>
      <c r="R37" s="35"/>
      <c r="S37" s="35">
        <v>0.56299999999999994</v>
      </c>
      <c r="T37" s="35"/>
      <c r="U37" s="35"/>
      <c r="V37" s="35"/>
      <c r="W37" s="35" t="s">
        <v>484</v>
      </c>
    </row>
    <row r="38" spans="1:23">
      <c r="A38" s="35" t="s">
        <v>270</v>
      </c>
      <c r="B38" s="35" t="s">
        <v>275</v>
      </c>
      <c r="C38" s="35" t="s">
        <v>510</v>
      </c>
      <c r="D38" s="35" t="s">
        <v>291</v>
      </c>
      <c r="E38" s="35" t="s">
        <v>292</v>
      </c>
      <c r="F38" s="35">
        <v>246.9</v>
      </c>
      <c r="G38" s="35" t="s">
        <v>182</v>
      </c>
      <c r="H38" s="35" t="s">
        <v>183</v>
      </c>
      <c r="I38" s="35">
        <v>26.1</v>
      </c>
      <c r="J38" s="35">
        <v>6</v>
      </c>
      <c r="K38" s="35">
        <v>20</v>
      </c>
      <c r="L38" s="35">
        <v>0.14810000000000001</v>
      </c>
      <c r="M38" s="35">
        <v>0.2888</v>
      </c>
      <c r="N38" s="35"/>
      <c r="O38" s="35">
        <v>6</v>
      </c>
      <c r="P38" s="35">
        <v>21</v>
      </c>
      <c r="Q38" s="35">
        <v>27.5</v>
      </c>
      <c r="R38" s="35"/>
      <c r="S38" s="35">
        <v>0.52370000000000005</v>
      </c>
      <c r="T38" s="35"/>
      <c r="U38" s="35"/>
      <c r="V38" s="35"/>
      <c r="W38" s="35" t="s">
        <v>484</v>
      </c>
    </row>
    <row r="39" spans="1:23">
      <c r="A39" s="35" t="s">
        <v>270</v>
      </c>
      <c r="B39" s="35" t="s">
        <v>278</v>
      </c>
      <c r="C39" s="35" t="s">
        <v>510</v>
      </c>
      <c r="D39" s="35" t="s">
        <v>294</v>
      </c>
      <c r="E39" s="35" t="s">
        <v>295</v>
      </c>
      <c r="F39" s="35">
        <v>246.9</v>
      </c>
      <c r="G39" s="35" t="s">
        <v>182</v>
      </c>
      <c r="H39" s="35" t="s">
        <v>183</v>
      </c>
      <c r="I39" s="35">
        <v>26.1</v>
      </c>
      <c r="J39" s="35">
        <v>6</v>
      </c>
      <c r="K39" s="35">
        <v>18</v>
      </c>
      <c r="L39" s="35">
        <v>0.16980000000000001</v>
      </c>
      <c r="M39" s="35">
        <v>0.2167</v>
      </c>
      <c r="N39" s="35"/>
      <c r="O39" s="35">
        <v>6</v>
      </c>
      <c r="P39" s="35">
        <v>21</v>
      </c>
      <c r="Q39" s="35">
        <v>27.5</v>
      </c>
      <c r="R39" s="35"/>
      <c r="S39" s="35">
        <v>0.52869999999999995</v>
      </c>
      <c r="T39" s="35"/>
      <c r="U39" s="35"/>
      <c r="V39" s="35"/>
      <c r="W39" s="35" t="s">
        <v>484</v>
      </c>
    </row>
    <row r="40" spans="1:23">
      <c r="A40" s="35" t="s">
        <v>270</v>
      </c>
      <c r="B40" s="35" t="s">
        <v>281</v>
      </c>
      <c r="C40" s="35" t="s">
        <v>510</v>
      </c>
      <c r="D40" s="35" t="s">
        <v>297</v>
      </c>
      <c r="E40" s="35" t="s">
        <v>298</v>
      </c>
      <c r="F40" s="35">
        <v>13.55</v>
      </c>
      <c r="G40" s="35" t="s">
        <v>162</v>
      </c>
      <c r="H40" s="35" t="s">
        <v>163</v>
      </c>
      <c r="I40" s="35">
        <v>27.3</v>
      </c>
      <c r="J40" s="35" t="s">
        <v>185</v>
      </c>
      <c r="K40" s="35">
        <v>36</v>
      </c>
      <c r="L40" s="35">
        <v>0.1153</v>
      </c>
      <c r="M40" s="35">
        <v>0.39140000000000003</v>
      </c>
      <c r="N40" s="35">
        <v>0</v>
      </c>
      <c r="O40" s="35" t="s">
        <v>185</v>
      </c>
      <c r="P40" s="35">
        <v>17</v>
      </c>
      <c r="Q40" s="35">
        <v>25</v>
      </c>
      <c r="R40" s="35">
        <v>27</v>
      </c>
      <c r="S40" s="35">
        <v>0.61980000000000002</v>
      </c>
      <c r="T40" s="35"/>
      <c r="U40" s="35" t="s">
        <v>299</v>
      </c>
      <c r="V40" s="35"/>
      <c r="W40" s="35">
        <v>15</v>
      </c>
    </row>
    <row r="41" spans="1:23">
      <c r="A41" s="35" t="s">
        <v>270</v>
      </c>
      <c r="B41" s="35" t="s">
        <v>284</v>
      </c>
      <c r="C41" s="35" t="s">
        <v>510</v>
      </c>
      <c r="D41" s="35" t="s">
        <v>301</v>
      </c>
      <c r="E41" s="35" t="s">
        <v>302</v>
      </c>
      <c r="F41" s="35">
        <v>12.94</v>
      </c>
      <c r="G41" s="35" t="s">
        <v>162</v>
      </c>
      <c r="H41" s="35" t="s">
        <v>163</v>
      </c>
      <c r="I41" s="35">
        <v>27.3</v>
      </c>
      <c r="J41" s="35" t="s">
        <v>185</v>
      </c>
      <c r="K41" s="35">
        <v>33</v>
      </c>
      <c r="L41" s="35">
        <v>0.20399999999999999</v>
      </c>
      <c r="M41" s="35">
        <v>0.3251</v>
      </c>
      <c r="N41" s="35">
        <v>0</v>
      </c>
      <c r="O41" s="35" t="s">
        <v>185</v>
      </c>
      <c r="P41" s="35">
        <v>17</v>
      </c>
      <c r="Q41" s="35">
        <v>25</v>
      </c>
      <c r="R41" s="35">
        <v>24.75</v>
      </c>
      <c r="S41" s="35">
        <v>0.6825</v>
      </c>
      <c r="T41" s="35"/>
      <c r="U41" s="35" t="s">
        <v>299</v>
      </c>
      <c r="V41" s="35"/>
      <c r="W41" s="35">
        <v>15</v>
      </c>
    </row>
    <row r="42" spans="1:23">
      <c r="A42" s="35" t="s">
        <v>303</v>
      </c>
      <c r="B42" s="35" t="s">
        <v>287</v>
      </c>
      <c r="C42" s="35" t="s">
        <v>510</v>
      </c>
      <c r="D42" s="35" t="s">
        <v>305</v>
      </c>
      <c r="E42" s="35" t="s">
        <v>306</v>
      </c>
      <c r="F42" s="35">
        <v>11.11</v>
      </c>
      <c r="G42" s="35" t="s">
        <v>182</v>
      </c>
      <c r="H42" s="35" t="s">
        <v>183</v>
      </c>
      <c r="I42" s="35">
        <v>15.1</v>
      </c>
      <c r="J42" s="35">
        <v>6</v>
      </c>
      <c r="K42" s="35">
        <v>26</v>
      </c>
      <c r="L42" s="35">
        <v>0.14599999999999999</v>
      </c>
      <c r="M42" s="35">
        <v>0.23230000000000001</v>
      </c>
      <c r="N42" s="35"/>
      <c r="O42" s="35">
        <v>6</v>
      </c>
      <c r="P42" s="35">
        <v>18.3</v>
      </c>
      <c r="Q42" s="35">
        <v>25</v>
      </c>
      <c r="R42" s="35">
        <v>20</v>
      </c>
      <c r="S42" s="35">
        <v>0.52700000000000002</v>
      </c>
      <c r="T42" s="35"/>
      <c r="U42" s="35" t="s">
        <v>139</v>
      </c>
      <c r="V42" s="35"/>
      <c r="W42" s="35">
        <v>15000</v>
      </c>
    </row>
    <row r="43" spans="1:23">
      <c r="A43" s="35" t="s">
        <v>303</v>
      </c>
      <c r="B43" s="35" t="s">
        <v>290</v>
      </c>
      <c r="C43" s="35" t="s">
        <v>510</v>
      </c>
      <c r="D43" s="35" t="s">
        <v>308</v>
      </c>
      <c r="E43" s="35" t="s">
        <v>309</v>
      </c>
      <c r="F43" s="35">
        <v>14.46</v>
      </c>
      <c r="G43" s="35" t="s">
        <v>162</v>
      </c>
      <c r="H43" s="35" t="s">
        <v>163</v>
      </c>
      <c r="I43" s="35">
        <v>18.2</v>
      </c>
      <c r="J43" s="35">
        <v>2</v>
      </c>
      <c r="K43" s="35">
        <v>15</v>
      </c>
      <c r="L43" s="35">
        <v>0.23</v>
      </c>
      <c r="M43" s="35">
        <v>0.3327</v>
      </c>
      <c r="N43" s="35">
        <v>0</v>
      </c>
      <c r="O43" s="35">
        <v>2</v>
      </c>
      <c r="P43" s="35">
        <v>17</v>
      </c>
      <c r="Q43" s="35">
        <v>22.5</v>
      </c>
      <c r="R43" s="35">
        <v>11.25</v>
      </c>
      <c r="S43" s="35">
        <v>0.62</v>
      </c>
      <c r="T43" s="35"/>
      <c r="U43" s="35" t="s">
        <v>146</v>
      </c>
      <c r="V43" s="35"/>
      <c r="W43" s="35">
        <v>12000</v>
      </c>
    </row>
    <row r="44" spans="1:23">
      <c r="A44" s="35" t="s">
        <v>303</v>
      </c>
      <c r="B44" s="35" t="s">
        <v>293</v>
      </c>
      <c r="C44" s="35" t="s">
        <v>510</v>
      </c>
      <c r="D44" s="35" t="s">
        <v>311</v>
      </c>
      <c r="E44" s="35" t="s">
        <v>312</v>
      </c>
      <c r="F44" s="35">
        <v>14.46</v>
      </c>
      <c r="G44" s="35" t="s">
        <v>162</v>
      </c>
      <c r="H44" s="35" t="s">
        <v>163</v>
      </c>
      <c r="I44" s="35">
        <v>18.2</v>
      </c>
      <c r="J44" s="35">
        <v>2</v>
      </c>
      <c r="K44" s="35">
        <v>13</v>
      </c>
      <c r="L44" s="35">
        <v>0.28999999999999998</v>
      </c>
      <c r="M44" s="35">
        <v>0.35149999999999998</v>
      </c>
      <c r="N44" s="35">
        <v>0</v>
      </c>
      <c r="O44" s="35">
        <v>2</v>
      </c>
      <c r="P44" s="35">
        <v>17</v>
      </c>
      <c r="Q44" s="35">
        <v>22.5</v>
      </c>
      <c r="R44" s="35">
        <v>9.75</v>
      </c>
      <c r="S44" s="35">
        <v>0.60299999999999998</v>
      </c>
      <c r="T44" s="35"/>
      <c r="U44" s="35" t="s">
        <v>146</v>
      </c>
      <c r="V44" s="35"/>
      <c r="W44" s="35">
        <v>12000</v>
      </c>
    </row>
    <row r="45" spans="1:23">
      <c r="A45" s="35" t="s">
        <v>303</v>
      </c>
      <c r="B45" s="35" t="s">
        <v>296</v>
      </c>
      <c r="C45" s="35" t="s">
        <v>510</v>
      </c>
      <c r="D45" s="35" t="s">
        <v>314</v>
      </c>
      <c r="E45" s="35" t="s">
        <v>315</v>
      </c>
      <c r="F45" s="35">
        <v>14.16</v>
      </c>
      <c r="G45" s="35" t="s">
        <v>44</v>
      </c>
      <c r="H45" s="35" t="s">
        <v>45</v>
      </c>
      <c r="I45" s="35">
        <v>15.2</v>
      </c>
      <c r="J45" s="35">
        <v>3</v>
      </c>
      <c r="K45" s="35">
        <v>37</v>
      </c>
      <c r="L45" s="35"/>
      <c r="M45" s="35">
        <v>0.2225</v>
      </c>
      <c r="N45" s="35">
        <v>0.19</v>
      </c>
      <c r="O45" s="35">
        <v>3</v>
      </c>
      <c r="P45" s="35">
        <v>19.5</v>
      </c>
      <c r="Q45" s="35">
        <v>37</v>
      </c>
      <c r="R45" s="35">
        <v>27.75</v>
      </c>
      <c r="S45" s="35">
        <v>0.3488</v>
      </c>
      <c r="T45" s="35"/>
      <c r="U45" s="35" t="s">
        <v>316</v>
      </c>
      <c r="V45" s="35"/>
      <c r="W45" s="35">
        <v>20000</v>
      </c>
    </row>
    <row r="46" spans="1:23">
      <c r="A46" s="35" t="s">
        <v>303</v>
      </c>
      <c r="B46" s="35" t="s">
        <v>300</v>
      </c>
      <c r="C46" s="35" t="s">
        <v>510</v>
      </c>
      <c r="D46" s="35" t="s">
        <v>318</v>
      </c>
      <c r="E46" s="35" t="s">
        <v>319</v>
      </c>
      <c r="F46" s="35">
        <v>18.149999999999999</v>
      </c>
      <c r="G46" s="35" t="s">
        <v>162</v>
      </c>
      <c r="H46" s="35" t="s">
        <v>163</v>
      </c>
      <c r="I46" s="35">
        <v>16</v>
      </c>
      <c r="J46" s="35">
        <v>3</v>
      </c>
      <c r="K46" s="35">
        <v>15</v>
      </c>
      <c r="L46" s="35">
        <v>0.25900000000000001</v>
      </c>
      <c r="M46" s="35">
        <v>0.3226</v>
      </c>
      <c r="N46" s="35"/>
      <c r="O46" s="35">
        <v>3</v>
      </c>
      <c r="P46" s="35">
        <v>20</v>
      </c>
      <c r="Q46" s="35">
        <v>27.5</v>
      </c>
      <c r="R46" s="35"/>
      <c r="S46" s="35">
        <v>0.67400000000000004</v>
      </c>
      <c r="T46" s="35"/>
      <c r="U46" s="35" t="s">
        <v>146</v>
      </c>
      <c r="V46" s="35"/>
      <c r="W46" s="35" t="s">
        <v>320</v>
      </c>
    </row>
    <row r="47" spans="1:23">
      <c r="A47" s="35" t="s">
        <v>303</v>
      </c>
      <c r="B47" s="35" t="s">
        <v>304</v>
      </c>
      <c r="C47" s="35" t="s">
        <v>510</v>
      </c>
      <c r="D47" s="35" t="s">
        <v>322</v>
      </c>
      <c r="E47" s="35" t="s">
        <v>323</v>
      </c>
      <c r="F47" s="35">
        <v>17.8</v>
      </c>
      <c r="G47" s="35" t="s">
        <v>44</v>
      </c>
      <c r="H47" s="35" t="s">
        <v>45</v>
      </c>
      <c r="I47" s="35">
        <v>16</v>
      </c>
      <c r="J47" s="35">
        <v>3</v>
      </c>
      <c r="K47" s="35">
        <v>10</v>
      </c>
      <c r="L47" s="35"/>
      <c r="M47" s="35">
        <v>0.14610000000000001</v>
      </c>
      <c r="N47" s="35"/>
      <c r="O47" s="35">
        <v>3</v>
      </c>
      <c r="P47" s="35">
        <v>19</v>
      </c>
      <c r="Q47" s="35">
        <v>30</v>
      </c>
      <c r="R47" s="35"/>
      <c r="S47" s="35">
        <v>0.311</v>
      </c>
      <c r="T47" s="35"/>
      <c r="U47" s="35" t="s">
        <v>146</v>
      </c>
      <c r="V47" s="35"/>
      <c r="W47" s="35" t="s">
        <v>515</v>
      </c>
    </row>
    <row r="48" spans="1:23">
      <c r="A48" s="35" t="s">
        <v>303</v>
      </c>
      <c r="B48" s="35" t="s">
        <v>307</v>
      </c>
      <c r="C48" s="35" t="s">
        <v>510</v>
      </c>
      <c r="D48" s="35" t="s">
        <v>327</v>
      </c>
      <c r="E48" s="35" t="s">
        <v>328</v>
      </c>
      <c r="F48" s="35">
        <v>15.68</v>
      </c>
      <c r="G48" s="35" t="s">
        <v>144</v>
      </c>
      <c r="H48" s="35" t="s">
        <v>145</v>
      </c>
      <c r="I48" s="35">
        <v>20.100000000000001</v>
      </c>
      <c r="J48" s="35">
        <v>3</v>
      </c>
      <c r="K48" s="35">
        <v>10</v>
      </c>
      <c r="L48" s="35">
        <v>0.38369999999999999</v>
      </c>
      <c r="M48" s="35">
        <v>0.39279999999999998</v>
      </c>
      <c r="N48" s="35">
        <v>0</v>
      </c>
      <c r="O48" s="35">
        <v>3</v>
      </c>
      <c r="P48" s="35">
        <v>17</v>
      </c>
      <c r="Q48" s="35">
        <v>19.5</v>
      </c>
      <c r="R48" s="35">
        <v>7.5</v>
      </c>
      <c r="S48" s="35">
        <v>0.83550000000000002</v>
      </c>
      <c r="T48" s="35"/>
      <c r="U48" s="35" t="s">
        <v>146</v>
      </c>
      <c r="V48" s="35"/>
      <c r="W48" s="35">
        <v>13000</v>
      </c>
    </row>
    <row r="49" spans="1:23">
      <c r="A49" s="35" t="s">
        <v>303</v>
      </c>
      <c r="B49" s="35" t="s">
        <v>310</v>
      </c>
      <c r="C49" s="35" t="s">
        <v>510</v>
      </c>
      <c r="D49" s="35" t="s">
        <v>330</v>
      </c>
      <c r="E49" s="35" t="s">
        <v>331</v>
      </c>
      <c r="F49" s="35">
        <v>13.25</v>
      </c>
      <c r="G49" s="35" t="s">
        <v>162</v>
      </c>
      <c r="H49" s="35" t="s">
        <v>163</v>
      </c>
      <c r="I49" s="35">
        <v>20.2</v>
      </c>
      <c r="J49" s="35">
        <v>1</v>
      </c>
      <c r="K49" s="35">
        <v>14</v>
      </c>
      <c r="L49" s="35">
        <v>0.26100000000000001</v>
      </c>
      <c r="M49" s="35">
        <v>0.39140000000000003</v>
      </c>
      <c r="N49" s="35"/>
      <c r="O49" s="35">
        <v>1</v>
      </c>
      <c r="P49" s="35">
        <v>17</v>
      </c>
      <c r="Q49" s="35">
        <v>22.5</v>
      </c>
      <c r="R49" s="35">
        <v>11</v>
      </c>
      <c r="S49" s="35">
        <v>0.623</v>
      </c>
      <c r="T49" s="35"/>
      <c r="U49" s="35" t="s">
        <v>146</v>
      </c>
      <c r="V49" s="35"/>
      <c r="W49" s="35">
        <v>12000</v>
      </c>
    </row>
    <row r="50" spans="1:23">
      <c r="A50" s="35" t="s">
        <v>303</v>
      </c>
      <c r="B50" s="35" t="s">
        <v>313</v>
      </c>
      <c r="C50" s="35" t="s">
        <v>510</v>
      </c>
      <c r="D50" s="35" t="s">
        <v>333</v>
      </c>
      <c r="E50" s="35" t="s">
        <v>334</v>
      </c>
      <c r="F50" s="35">
        <v>11.1</v>
      </c>
      <c r="G50" s="35" t="s">
        <v>162</v>
      </c>
      <c r="H50" s="35" t="s">
        <v>163</v>
      </c>
      <c r="I50" s="35">
        <v>22.2</v>
      </c>
      <c r="J50" s="35">
        <v>3</v>
      </c>
      <c r="K50" s="35">
        <v>16</v>
      </c>
      <c r="L50" s="35">
        <v>0.25</v>
      </c>
      <c r="M50" s="35">
        <v>0.35709999999999997</v>
      </c>
      <c r="N50" s="35"/>
      <c r="O50" s="35">
        <v>3</v>
      </c>
      <c r="P50" s="35">
        <v>21</v>
      </c>
      <c r="Q50" s="35">
        <v>27.5</v>
      </c>
      <c r="R50" s="35"/>
      <c r="S50" s="35">
        <v>0.66600000000000004</v>
      </c>
      <c r="T50" s="35"/>
      <c r="U50" s="35" t="s">
        <v>146</v>
      </c>
      <c r="V50" s="35"/>
      <c r="W50" s="35" t="s">
        <v>325</v>
      </c>
    </row>
    <row r="51" spans="1:23">
      <c r="A51" s="35" t="s">
        <v>303</v>
      </c>
      <c r="B51" s="35" t="s">
        <v>317</v>
      </c>
      <c r="C51" s="35" t="s">
        <v>510</v>
      </c>
      <c r="D51" s="35" t="s">
        <v>336</v>
      </c>
      <c r="E51" s="35" t="s">
        <v>337</v>
      </c>
      <c r="F51" s="35">
        <v>11.1</v>
      </c>
      <c r="G51" s="35" t="s">
        <v>162</v>
      </c>
      <c r="H51" s="35" t="s">
        <v>163</v>
      </c>
      <c r="I51" s="35">
        <v>22.2</v>
      </c>
      <c r="J51" s="35">
        <v>3</v>
      </c>
      <c r="K51" s="35">
        <v>34</v>
      </c>
      <c r="L51" s="35">
        <v>0.24</v>
      </c>
      <c r="M51" s="35">
        <v>0.36249999999999999</v>
      </c>
      <c r="N51" s="35"/>
      <c r="O51" s="35">
        <v>3</v>
      </c>
      <c r="P51" s="35">
        <v>21</v>
      </c>
      <c r="Q51" s="35">
        <v>27.5</v>
      </c>
      <c r="R51" s="35"/>
      <c r="S51" s="35">
        <v>0.65300000000000002</v>
      </c>
      <c r="T51" s="35"/>
      <c r="U51" s="35" t="s">
        <v>146</v>
      </c>
      <c r="V51" s="35"/>
      <c r="W51" s="35" t="s">
        <v>341</v>
      </c>
    </row>
    <row r="52" spans="1:23">
      <c r="A52" s="35" t="s">
        <v>303</v>
      </c>
      <c r="B52" s="35" t="s">
        <v>321</v>
      </c>
      <c r="C52" s="35" t="s">
        <v>510</v>
      </c>
      <c r="D52" s="35" t="s">
        <v>349</v>
      </c>
      <c r="E52" s="35" t="s">
        <v>350</v>
      </c>
      <c r="F52" s="35"/>
      <c r="G52" s="35" t="s">
        <v>488</v>
      </c>
      <c r="H52" s="35" t="s">
        <v>145</v>
      </c>
      <c r="I52" s="35">
        <v>18</v>
      </c>
      <c r="J52" s="35">
        <v>1</v>
      </c>
      <c r="K52" s="35">
        <v>66</v>
      </c>
      <c r="L52" s="35">
        <v>0.38</v>
      </c>
      <c r="M52" s="35"/>
      <c r="N52" s="35"/>
      <c r="O52" s="35">
        <v>1</v>
      </c>
      <c r="P52" s="35">
        <v>22.457999999999998</v>
      </c>
      <c r="Q52" s="35"/>
      <c r="R52" s="35">
        <v>46.573</v>
      </c>
      <c r="S52" s="35">
        <v>0.82479999999999998</v>
      </c>
      <c r="T52" s="35"/>
      <c r="U52" s="35" t="s">
        <v>353</v>
      </c>
      <c r="V52" s="35"/>
      <c r="W52" s="35"/>
    </row>
    <row r="53" spans="1:23">
      <c r="A53" s="35" t="s">
        <v>303</v>
      </c>
      <c r="B53" s="35" t="s">
        <v>326</v>
      </c>
      <c r="C53" s="35" t="s">
        <v>510</v>
      </c>
      <c r="D53" s="35" t="s">
        <v>355</v>
      </c>
      <c r="E53" s="35" t="s">
        <v>356</v>
      </c>
      <c r="F53" s="35"/>
      <c r="G53" s="35" t="s">
        <v>44</v>
      </c>
      <c r="H53" s="35" t="s">
        <v>45</v>
      </c>
      <c r="I53" s="35">
        <v>18</v>
      </c>
      <c r="J53" s="35">
        <v>1</v>
      </c>
      <c r="K53" s="35">
        <v>58</v>
      </c>
      <c r="L53" s="35" t="s">
        <v>352</v>
      </c>
      <c r="M53" s="35"/>
      <c r="N53" s="35"/>
      <c r="O53" s="35">
        <v>1</v>
      </c>
      <c r="P53" s="35">
        <v>21.012</v>
      </c>
      <c r="Q53" s="35"/>
      <c r="R53" s="35">
        <v>43.338000000000001</v>
      </c>
      <c r="S53" s="35">
        <v>0.26690000000000003</v>
      </c>
      <c r="T53" s="35"/>
      <c r="U53" s="35" t="s">
        <v>353</v>
      </c>
      <c r="V53" s="35"/>
      <c r="W53" s="35"/>
    </row>
    <row r="54" spans="1:23">
      <c r="A54" s="35" t="s">
        <v>303</v>
      </c>
      <c r="B54" s="35" t="s">
        <v>329</v>
      </c>
      <c r="C54" s="35" t="s">
        <v>510</v>
      </c>
      <c r="D54" s="35" t="s">
        <v>358</v>
      </c>
      <c r="E54" s="35" t="s">
        <v>359</v>
      </c>
      <c r="F54" s="35"/>
      <c r="G54" s="35" t="s">
        <v>44</v>
      </c>
      <c r="H54" s="35" t="s">
        <v>45</v>
      </c>
      <c r="I54" s="35">
        <v>18</v>
      </c>
      <c r="J54" s="35">
        <v>1</v>
      </c>
      <c r="K54" s="35">
        <v>59</v>
      </c>
      <c r="L54" s="35" t="s">
        <v>352</v>
      </c>
      <c r="M54" s="35"/>
      <c r="N54" s="35"/>
      <c r="O54" s="35">
        <v>1</v>
      </c>
      <c r="P54" s="35">
        <v>20.452999999999999</v>
      </c>
      <c r="Q54" s="35"/>
      <c r="R54" s="35">
        <v>45.115000000000002</v>
      </c>
      <c r="S54" s="35">
        <v>0.41149999999999998</v>
      </c>
      <c r="T54" s="35"/>
      <c r="U54" s="35" t="s">
        <v>353</v>
      </c>
      <c r="V54" s="35"/>
      <c r="W54" s="35"/>
    </row>
    <row r="55" spans="1:23">
      <c r="A55" s="35" t="s">
        <v>360</v>
      </c>
      <c r="B55" s="35" t="s">
        <v>332</v>
      </c>
      <c r="C55" s="35" t="s">
        <v>510</v>
      </c>
      <c r="D55" s="35" t="s">
        <v>362</v>
      </c>
      <c r="E55" s="35" t="s">
        <v>363</v>
      </c>
      <c r="F55" s="35">
        <v>18.12</v>
      </c>
      <c r="G55" s="35" t="s">
        <v>44</v>
      </c>
      <c r="H55" s="35" t="s">
        <v>45</v>
      </c>
      <c r="I55" s="35">
        <v>20.3</v>
      </c>
      <c r="J55" s="35">
        <v>6</v>
      </c>
      <c r="K55" s="35">
        <v>41</v>
      </c>
      <c r="L55" s="35"/>
      <c r="M55" s="35">
        <v>0.15429999999999999</v>
      </c>
      <c r="N55" s="35">
        <v>0</v>
      </c>
      <c r="O55" s="35">
        <v>6</v>
      </c>
      <c r="P55" s="35">
        <v>21</v>
      </c>
      <c r="Q55" s="35" t="s">
        <v>229</v>
      </c>
      <c r="R55" s="35">
        <v>30.75</v>
      </c>
      <c r="S55" s="35">
        <v>0.20960000000000001</v>
      </c>
      <c r="T55" s="35"/>
      <c r="U55" s="35" t="s">
        <v>299</v>
      </c>
      <c r="V55" s="35"/>
      <c r="W55" s="35">
        <v>20</v>
      </c>
    </row>
    <row r="56" spans="1:23">
      <c r="A56" s="35" t="s">
        <v>360</v>
      </c>
      <c r="B56" s="35" t="s">
        <v>335</v>
      </c>
      <c r="C56" s="35" t="s">
        <v>510</v>
      </c>
      <c r="D56" s="35" t="s">
        <v>365</v>
      </c>
      <c r="E56" s="35" t="s">
        <v>366</v>
      </c>
      <c r="F56" s="35">
        <v>17.510000000000002</v>
      </c>
      <c r="G56" s="35" t="s">
        <v>44</v>
      </c>
      <c r="H56" s="35" t="s">
        <v>45</v>
      </c>
      <c r="I56" s="35">
        <v>20.3</v>
      </c>
      <c r="J56" s="35">
        <v>6</v>
      </c>
      <c r="K56" s="35">
        <v>42</v>
      </c>
      <c r="L56" s="35"/>
      <c r="M56" s="35">
        <v>0.2155</v>
      </c>
      <c r="N56" s="35">
        <v>0</v>
      </c>
      <c r="O56" s="35">
        <v>6</v>
      </c>
      <c r="P56" s="35">
        <v>20</v>
      </c>
      <c r="Q56" s="35" t="s">
        <v>229</v>
      </c>
      <c r="R56" s="35">
        <v>31.5</v>
      </c>
      <c r="S56" s="35">
        <v>0.22939999999999999</v>
      </c>
      <c r="T56" s="35"/>
      <c r="U56" s="35" t="s">
        <v>299</v>
      </c>
      <c r="V56" s="35"/>
      <c r="W56" s="35">
        <v>20</v>
      </c>
    </row>
    <row r="57" spans="1:23">
      <c r="A57" s="35" t="s">
        <v>360</v>
      </c>
      <c r="B57" s="35" t="s">
        <v>338</v>
      </c>
      <c r="C57" s="35" t="s">
        <v>510</v>
      </c>
      <c r="D57" s="35" t="s">
        <v>368</v>
      </c>
      <c r="E57" s="35" t="s">
        <v>369</v>
      </c>
      <c r="F57" s="35">
        <v>13.55</v>
      </c>
      <c r="G57" s="35" t="s">
        <v>182</v>
      </c>
      <c r="H57" s="35" t="s">
        <v>183</v>
      </c>
      <c r="I57" s="35">
        <v>23.4</v>
      </c>
      <c r="J57" s="35">
        <v>3</v>
      </c>
      <c r="K57" s="35">
        <v>14</v>
      </c>
      <c r="L57" s="35">
        <v>0.13930000000000001</v>
      </c>
      <c r="M57" s="35">
        <v>0.2823</v>
      </c>
      <c r="N57" s="35"/>
      <c r="O57" s="35">
        <v>3</v>
      </c>
      <c r="P57" s="35">
        <v>17.7</v>
      </c>
      <c r="Q57" s="35">
        <v>22.5</v>
      </c>
      <c r="R57" s="35">
        <v>14</v>
      </c>
      <c r="S57" s="35">
        <v>0.58589999999999998</v>
      </c>
      <c r="T57" s="35"/>
      <c r="U57" s="35" t="s">
        <v>370</v>
      </c>
      <c r="V57" s="35"/>
      <c r="W57" s="35">
        <v>12</v>
      </c>
    </row>
    <row r="58" spans="1:23">
      <c r="A58" s="35" t="s">
        <v>371</v>
      </c>
      <c r="B58" s="35" t="s">
        <v>342</v>
      </c>
      <c r="C58" s="35" t="s">
        <v>510</v>
      </c>
      <c r="D58" s="35" t="s">
        <v>373</v>
      </c>
      <c r="E58" s="35" t="s">
        <v>374</v>
      </c>
      <c r="F58" s="35">
        <v>1.66</v>
      </c>
      <c r="G58" s="35" t="s">
        <v>162</v>
      </c>
      <c r="H58" s="35" t="s">
        <v>163</v>
      </c>
      <c r="I58" s="35">
        <v>24.2</v>
      </c>
      <c r="J58" s="35">
        <v>3</v>
      </c>
      <c r="K58" s="35">
        <v>24</v>
      </c>
      <c r="L58" s="35">
        <v>0.21</v>
      </c>
      <c r="M58" s="35">
        <v>0.2757</v>
      </c>
      <c r="N58" s="35">
        <v>0</v>
      </c>
      <c r="O58" s="35">
        <v>3</v>
      </c>
      <c r="P58" s="35">
        <v>18</v>
      </c>
      <c r="Q58" s="35">
        <v>25</v>
      </c>
      <c r="R58" s="35">
        <v>18</v>
      </c>
      <c r="S58" s="35">
        <v>0.56179999999999997</v>
      </c>
      <c r="T58" s="35"/>
      <c r="U58" s="35" t="s">
        <v>299</v>
      </c>
      <c r="V58" s="35"/>
      <c r="W58" s="35">
        <v>15</v>
      </c>
    </row>
    <row r="59" spans="1:23">
      <c r="A59" s="35" t="s">
        <v>371</v>
      </c>
      <c r="B59" s="35" t="s">
        <v>345</v>
      </c>
      <c r="C59" s="35" t="s">
        <v>510</v>
      </c>
      <c r="D59" s="35" t="s">
        <v>376</v>
      </c>
      <c r="E59" s="35" t="s">
        <v>377</v>
      </c>
      <c r="F59" s="35">
        <v>13.86</v>
      </c>
      <c r="G59" s="35" t="s">
        <v>162</v>
      </c>
      <c r="H59" s="35" t="s">
        <v>163</v>
      </c>
      <c r="I59" s="35">
        <v>23</v>
      </c>
      <c r="J59" s="35">
        <v>1</v>
      </c>
      <c r="K59" s="35">
        <v>24</v>
      </c>
      <c r="L59" s="35">
        <v>0.26150000000000001</v>
      </c>
      <c r="M59" s="35">
        <v>0.35899999999999999</v>
      </c>
      <c r="N59" s="35"/>
      <c r="O59" s="35">
        <v>1</v>
      </c>
      <c r="P59" s="35">
        <v>17</v>
      </c>
      <c r="Q59" s="35">
        <v>25</v>
      </c>
      <c r="R59" s="35">
        <v>18</v>
      </c>
      <c r="S59" s="35">
        <v>0.63649999999999995</v>
      </c>
      <c r="T59" s="35"/>
      <c r="U59" s="35" t="s">
        <v>299</v>
      </c>
      <c r="V59" s="35"/>
      <c r="W59" s="35">
        <v>15</v>
      </c>
    </row>
    <row r="60" spans="1:23">
      <c r="A60" s="35" t="s">
        <v>371</v>
      </c>
      <c r="B60" s="35" t="s">
        <v>348</v>
      </c>
      <c r="C60" s="35" t="s">
        <v>510</v>
      </c>
      <c r="D60" s="35" t="s">
        <v>379</v>
      </c>
      <c r="E60" s="35" t="s">
        <v>380</v>
      </c>
      <c r="F60" s="35">
        <v>9.59</v>
      </c>
      <c r="G60" s="35" t="s">
        <v>162</v>
      </c>
      <c r="H60" s="35" t="s">
        <v>163</v>
      </c>
      <c r="I60" s="35">
        <v>24.2</v>
      </c>
      <c r="J60" s="35">
        <v>21</v>
      </c>
      <c r="K60" s="35">
        <v>21</v>
      </c>
      <c r="L60" s="35">
        <v>0.27829999999999999</v>
      </c>
      <c r="M60" s="35">
        <v>0.36870000000000003</v>
      </c>
      <c r="N60" s="35">
        <v>0</v>
      </c>
      <c r="O60" s="35">
        <v>21</v>
      </c>
      <c r="P60" s="35">
        <v>17</v>
      </c>
      <c r="Q60" s="35">
        <v>22.5</v>
      </c>
      <c r="R60" s="35">
        <v>15.75</v>
      </c>
      <c r="S60" s="35">
        <v>0.64049999999999996</v>
      </c>
      <c r="T60" s="35"/>
      <c r="U60" s="35" t="s">
        <v>299</v>
      </c>
      <c r="V60" s="35"/>
      <c r="W60" s="35">
        <v>12</v>
      </c>
    </row>
    <row r="61" spans="1:23">
      <c r="A61" s="35" t="s">
        <v>371</v>
      </c>
      <c r="B61" s="35" t="s">
        <v>354</v>
      </c>
      <c r="C61" s="35" t="s">
        <v>510</v>
      </c>
      <c r="D61" s="35" t="s">
        <v>382</v>
      </c>
      <c r="E61" s="35" t="s">
        <v>383</v>
      </c>
      <c r="F61" s="35">
        <v>13.86</v>
      </c>
      <c r="G61" s="35" t="s">
        <v>44</v>
      </c>
      <c r="H61" s="35" t="s">
        <v>45</v>
      </c>
      <c r="I61" s="35">
        <v>24.2</v>
      </c>
      <c r="J61" s="35">
        <v>1</v>
      </c>
      <c r="K61" s="35">
        <v>18</v>
      </c>
      <c r="L61" s="35">
        <v>0</v>
      </c>
      <c r="M61" s="35">
        <v>0.2137</v>
      </c>
      <c r="N61" s="35">
        <v>0.2</v>
      </c>
      <c r="O61" s="35">
        <v>1</v>
      </c>
      <c r="P61" s="35">
        <v>19.5</v>
      </c>
      <c r="Q61" s="35">
        <v>32</v>
      </c>
      <c r="R61" s="35">
        <v>13.5</v>
      </c>
      <c r="S61" s="35">
        <v>0.30580000000000002</v>
      </c>
      <c r="T61" s="35"/>
      <c r="U61" s="35" t="s">
        <v>370</v>
      </c>
      <c r="V61" s="35"/>
      <c r="W61" s="35">
        <v>15</v>
      </c>
    </row>
    <row r="62" spans="1:23">
      <c r="A62" s="35" t="s">
        <v>384</v>
      </c>
      <c r="B62" s="35" t="s">
        <v>357</v>
      </c>
      <c r="C62" s="35" t="s">
        <v>510</v>
      </c>
      <c r="D62" s="35" t="s">
        <v>386</v>
      </c>
      <c r="E62" s="35" t="s">
        <v>387</v>
      </c>
      <c r="F62" s="35">
        <v>18.12</v>
      </c>
      <c r="G62" s="35" t="s">
        <v>44</v>
      </c>
      <c r="H62" s="35" t="s">
        <v>45</v>
      </c>
      <c r="I62" s="35">
        <v>30.8</v>
      </c>
      <c r="J62" s="35">
        <v>3.5</v>
      </c>
      <c r="K62" s="35">
        <v>24</v>
      </c>
      <c r="L62" s="35"/>
      <c r="M62" s="35">
        <v>0.2029</v>
      </c>
      <c r="N62" s="35">
        <v>0</v>
      </c>
      <c r="O62" s="35">
        <v>3.5</v>
      </c>
      <c r="P62" s="35">
        <v>20</v>
      </c>
      <c r="Q62" s="35" t="s">
        <v>202</v>
      </c>
      <c r="R62" s="35">
        <v>18</v>
      </c>
      <c r="S62" s="35">
        <v>0.27900000000000003</v>
      </c>
      <c r="T62" s="35"/>
      <c r="U62" s="35" t="s">
        <v>299</v>
      </c>
      <c r="V62" s="35"/>
      <c r="W62" s="35">
        <v>15</v>
      </c>
    </row>
    <row r="63" spans="1:23">
      <c r="A63" s="35" t="s">
        <v>384</v>
      </c>
      <c r="B63" s="35" t="s">
        <v>361</v>
      </c>
      <c r="C63" s="35" t="s">
        <v>510</v>
      </c>
      <c r="D63" s="35" t="s">
        <v>389</v>
      </c>
      <c r="E63" s="35" t="s">
        <v>390</v>
      </c>
      <c r="F63" s="35">
        <v>16.899999999999999</v>
      </c>
      <c r="G63" s="35" t="s">
        <v>44</v>
      </c>
      <c r="H63" s="35" t="s">
        <v>45</v>
      </c>
      <c r="I63" s="35">
        <v>30.8</v>
      </c>
      <c r="J63" s="35">
        <v>4.5</v>
      </c>
      <c r="K63" s="35">
        <v>24</v>
      </c>
      <c r="L63" s="35"/>
      <c r="M63" s="35">
        <v>0.1512</v>
      </c>
      <c r="N63" s="35">
        <v>0</v>
      </c>
      <c r="O63" s="35">
        <v>4.5</v>
      </c>
      <c r="P63" s="35">
        <v>21</v>
      </c>
      <c r="Q63" s="35" t="s">
        <v>202</v>
      </c>
      <c r="R63" s="35">
        <v>18</v>
      </c>
      <c r="S63" s="35">
        <v>0.30199999999999999</v>
      </c>
      <c r="T63" s="35"/>
      <c r="U63" s="35" t="s">
        <v>299</v>
      </c>
      <c r="V63" s="35"/>
      <c r="W63" s="35">
        <v>15</v>
      </c>
    </row>
    <row r="64" spans="1:23">
      <c r="A64" s="35" t="s">
        <v>384</v>
      </c>
      <c r="B64" s="35" t="s">
        <v>364</v>
      </c>
      <c r="C64" s="35" t="s">
        <v>510</v>
      </c>
      <c r="D64" s="35" t="s">
        <v>392</v>
      </c>
      <c r="E64" s="35" t="s">
        <v>393</v>
      </c>
      <c r="F64" s="35">
        <v>20.87</v>
      </c>
      <c r="G64" s="35" t="s">
        <v>182</v>
      </c>
      <c r="H64" s="35" t="s">
        <v>183</v>
      </c>
      <c r="I64" s="35">
        <v>30</v>
      </c>
      <c r="J64" s="35" t="s">
        <v>185</v>
      </c>
      <c r="K64" s="35">
        <v>28</v>
      </c>
      <c r="L64" s="35">
        <v>0.159</v>
      </c>
      <c r="M64" s="35">
        <v>0.25940000000000002</v>
      </c>
      <c r="N64" s="35">
        <v>0</v>
      </c>
      <c r="O64" s="35" t="s">
        <v>185</v>
      </c>
      <c r="P64" s="35">
        <v>18</v>
      </c>
      <c r="Q64" s="35">
        <v>25</v>
      </c>
      <c r="R64" s="35">
        <v>21</v>
      </c>
      <c r="S64" s="35">
        <v>0.55400000000000005</v>
      </c>
      <c r="T64" s="35"/>
      <c r="U64" s="35" t="s">
        <v>370</v>
      </c>
      <c r="V64" s="35"/>
      <c r="W64" s="35">
        <v>15</v>
      </c>
    </row>
    <row r="65" spans="1:23">
      <c r="A65" s="35" t="s">
        <v>384</v>
      </c>
      <c r="B65" s="35" t="s">
        <v>367</v>
      </c>
      <c r="C65" s="35" t="s">
        <v>510</v>
      </c>
      <c r="D65" s="35" t="s">
        <v>395</v>
      </c>
      <c r="E65" s="35" t="s">
        <v>396</v>
      </c>
      <c r="F65" s="35">
        <v>21.17</v>
      </c>
      <c r="G65" s="35" t="s">
        <v>182</v>
      </c>
      <c r="H65" s="35" t="s">
        <v>183</v>
      </c>
      <c r="I65" s="35">
        <v>30</v>
      </c>
      <c r="J65" s="35" t="s">
        <v>185</v>
      </c>
      <c r="K65" s="35">
        <v>29</v>
      </c>
      <c r="L65" s="35">
        <v>0.16200000000000001</v>
      </c>
      <c r="M65" s="35">
        <v>0.23350000000000001</v>
      </c>
      <c r="N65" s="35">
        <v>0</v>
      </c>
      <c r="O65" s="35" t="s">
        <v>185</v>
      </c>
      <c r="P65" s="35">
        <v>18</v>
      </c>
      <c r="Q65" s="35">
        <v>25</v>
      </c>
      <c r="R65" s="35">
        <v>22</v>
      </c>
      <c r="S65" s="35">
        <v>0.52500000000000002</v>
      </c>
      <c r="T65" s="35"/>
      <c r="U65" s="35" t="s">
        <v>370</v>
      </c>
      <c r="V65" s="35"/>
      <c r="W65" s="35">
        <v>15</v>
      </c>
    </row>
    <row r="66" spans="1:23">
      <c r="A66" s="35" t="s">
        <v>384</v>
      </c>
      <c r="B66" s="35" t="s">
        <v>372</v>
      </c>
      <c r="C66" s="35" t="s">
        <v>510</v>
      </c>
      <c r="D66" s="35" t="s">
        <v>398</v>
      </c>
      <c r="E66" s="35" t="s">
        <v>399</v>
      </c>
      <c r="F66" s="35">
        <v>13.86</v>
      </c>
      <c r="G66" s="35" t="s">
        <v>44</v>
      </c>
      <c r="H66" s="35" t="s">
        <v>45</v>
      </c>
      <c r="I66" s="35">
        <v>31.3</v>
      </c>
      <c r="J66" s="35">
        <v>5</v>
      </c>
      <c r="K66" s="35">
        <v>26</v>
      </c>
      <c r="L66" s="35"/>
      <c r="M66" s="35">
        <v>0.2205</v>
      </c>
      <c r="N66" s="35">
        <v>0</v>
      </c>
      <c r="O66" s="35">
        <v>5</v>
      </c>
      <c r="P66" s="35">
        <v>20</v>
      </c>
      <c r="Q66" s="35" t="s">
        <v>202</v>
      </c>
      <c r="R66" s="35">
        <v>19.5</v>
      </c>
      <c r="S66" s="35">
        <v>0.33610000000000001</v>
      </c>
      <c r="T66" s="35"/>
      <c r="U66" s="35" t="s">
        <v>400</v>
      </c>
      <c r="V66" s="35"/>
      <c r="W66" s="35">
        <v>15</v>
      </c>
    </row>
    <row r="67" spans="1:23">
      <c r="A67" s="35" t="s">
        <v>384</v>
      </c>
      <c r="B67" s="35" t="s">
        <v>375</v>
      </c>
      <c r="C67" s="35" t="s">
        <v>510</v>
      </c>
      <c r="D67" s="35" t="s">
        <v>402</v>
      </c>
      <c r="E67" s="35" t="s">
        <v>403</v>
      </c>
      <c r="F67" s="35">
        <v>13.55</v>
      </c>
      <c r="G67" s="35" t="s">
        <v>44</v>
      </c>
      <c r="H67" s="35" t="s">
        <v>45</v>
      </c>
      <c r="I67" s="35">
        <v>31.3</v>
      </c>
      <c r="J67" s="35">
        <v>3</v>
      </c>
      <c r="K67" s="35">
        <v>30</v>
      </c>
      <c r="L67" s="35"/>
      <c r="M67" s="35">
        <v>0.18329999999999999</v>
      </c>
      <c r="N67" s="35">
        <v>0</v>
      </c>
      <c r="O67" s="35">
        <v>3</v>
      </c>
      <c r="P67" s="35">
        <v>20</v>
      </c>
      <c r="Q67" s="35" t="s">
        <v>202</v>
      </c>
      <c r="R67" s="35">
        <v>22.5</v>
      </c>
      <c r="S67" s="35">
        <v>0.30430000000000001</v>
      </c>
      <c r="T67" s="35"/>
      <c r="U67" s="35" t="s">
        <v>400</v>
      </c>
      <c r="V67" s="35"/>
      <c r="W67" s="35">
        <v>15</v>
      </c>
    </row>
    <row r="68" spans="1:23">
      <c r="A68" s="35" t="s">
        <v>384</v>
      </c>
      <c r="B68" s="35" t="s">
        <v>378</v>
      </c>
      <c r="C68" s="35" t="s">
        <v>510</v>
      </c>
      <c r="D68" s="35" t="s">
        <v>405</v>
      </c>
      <c r="E68" s="35" t="s">
        <v>406</v>
      </c>
      <c r="F68" s="35">
        <v>14.77</v>
      </c>
      <c r="G68" s="35" t="s">
        <v>44</v>
      </c>
      <c r="H68" s="35" t="s">
        <v>45</v>
      </c>
      <c r="I68" s="35">
        <v>31.3</v>
      </c>
      <c r="J68" s="35">
        <v>3</v>
      </c>
      <c r="K68" s="35">
        <v>16</v>
      </c>
      <c r="L68" s="35"/>
      <c r="M68" s="35">
        <v>0.22070000000000001</v>
      </c>
      <c r="N68" s="35">
        <v>0</v>
      </c>
      <c r="O68" s="35">
        <v>3</v>
      </c>
      <c r="P68" s="35">
        <v>19</v>
      </c>
      <c r="Q68" s="35" t="s">
        <v>202</v>
      </c>
      <c r="R68" s="35">
        <v>12</v>
      </c>
      <c r="S68" s="35">
        <v>0.33610000000000001</v>
      </c>
      <c r="T68" s="35"/>
      <c r="U68" s="35" t="s">
        <v>400</v>
      </c>
      <c r="V68" s="35"/>
      <c r="W68" s="35">
        <v>15</v>
      </c>
    </row>
    <row r="69" spans="1:23">
      <c r="A69" s="35" t="s">
        <v>384</v>
      </c>
      <c r="B69" s="35" t="s">
        <v>381</v>
      </c>
      <c r="C69" s="35" t="s">
        <v>510</v>
      </c>
      <c r="D69" s="35" t="s">
        <v>408</v>
      </c>
      <c r="E69" s="35" t="s">
        <v>409</v>
      </c>
      <c r="F69" s="35">
        <v>19.34</v>
      </c>
      <c r="G69" s="35" t="s">
        <v>162</v>
      </c>
      <c r="H69" s="35" t="s">
        <v>163</v>
      </c>
      <c r="I69" s="35">
        <v>30</v>
      </c>
      <c r="J69" s="35">
        <v>0.4</v>
      </c>
      <c r="K69" s="35">
        <v>14</v>
      </c>
      <c r="L69" s="35">
        <v>0.23200000000000001</v>
      </c>
      <c r="M69" s="35">
        <v>0.3584</v>
      </c>
      <c r="N69" s="35"/>
      <c r="O69" s="35">
        <v>0.4</v>
      </c>
      <c r="P69" s="35">
        <v>16.8</v>
      </c>
      <c r="Q69" s="35">
        <v>22.5</v>
      </c>
      <c r="R69" s="35">
        <v>10.5</v>
      </c>
      <c r="S69" s="35">
        <v>0.67879999999999996</v>
      </c>
      <c r="T69" s="35"/>
      <c r="U69" s="35" t="s">
        <v>370</v>
      </c>
      <c r="V69" s="35"/>
      <c r="W69" s="35">
        <v>12</v>
      </c>
    </row>
    <row r="70" spans="1:23">
      <c r="A70" s="35" t="s">
        <v>384</v>
      </c>
      <c r="B70" s="35" t="s">
        <v>385</v>
      </c>
      <c r="C70" s="35" t="s">
        <v>510</v>
      </c>
      <c r="D70" s="35" t="s">
        <v>411</v>
      </c>
      <c r="E70" s="35" t="s">
        <v>412</v>
      </c>
      <c r="F70" s="35">
        <v>17.82</v>
      </c>
      <c r="G70" s="35" t="s">
        <v>44</v>
      </c>
      <c r="H70" s="35" t="s">
        <v>45</v>
      </c>
      <c r="I70" s="35">
        <v>29.9</v>
      </c>
      <c r="J70" s="35">
        <v>1.1000000000000001</v>
      </c>
      <c r="K70" s="35">
        <v>15</v>
      </c>
      <c r="L70" s="35"/>
      <c r="M70" s="35">
        <v>0.1862</v>
      </c>
      <c r="N70" s="35">
        <v>0.19</v>
      </c>
      <c r="O70" s="35">
        <v>1.1000000000000001</v>
      </c>
      <c r="P70" s="35">
        <v>20</v>
      </c>
      <c r="Q70" s="35">
        <v>31</v>
      </c>
      <c r="R70" s="35">
        <v>11.25</v>
      </c>
      <c r="S70" s="35">
        <v>0.33789999999999998</v>
      </c>
      <c r="T70" s="35"/>
      <c r="U70" s="35" t="s">
        <v>370</v>
      </c>
      <c r="V70" s="35"/>
      <c r="W70" s="35">
        <v>15</v>
      </c>
    </row>
    <row r="71" spans="1:23">
      <c r="A71" s="35" t="s">
        <v>384</v>
      </c>
      <c r="B71" s="35" t="s">
        <v>388</v>
      </c>
      <c r="C71" s="35" t="s">
        <v>510</v>
      </c>
      <c r="D71" s="35" t="s">
        <v>414</v>
      </c>
      <c r="E71" s="35" t="s">
        <v>415</v>
      </c>
      <c r="F71" s="35">
        <v>16.600000000000001</v>
      </c>
      <c r="G71" s="35" t="s">
        <v>44</v>
      </c>
      <c r="H71" s="35" t="s">
        <v>45</v>
      </c>
      <c r="I71" s="35">
        <v>29.9</v>
      </c>
      <c r="J71" s="35">
        <v>2.5</v>
      </c>
      <c r="K71" s="35">
        <v>41</v>
      </c>
      <c r="L71" s="35"/>
      <c r="M71" s="35">
        <v>0.22989999999999999</v>
      </c>
      <c r="N71" s="35">
        <v>0.21</v>
      </c>
      <c r="O71" s="35">
        <v>2.5</v>
      </c>
      <c r="P71" s="35">
        <v>20</v>
      </c>
      <c r="Q71" s="35">
        <v>37</v>
      </c>
      <c r="R71" s="35">
        <v>30.75</v>
      </c>
      <c r="S71" s="35">
        <v>0.31480000000000002</v>
      </c>
      <c r="T71" s="35"/>
      <c r="U71" s="35" t="s">
        <v>370</v>
      </c>
      <c r="V71" s="35"/>
      <c r="W71" s="35">
        <v>20</v>
      </c>
    </row>
    <row r="72" spans="1:23">
      <c r="A72" s="35" t="s">
        <v>445</v>
      </c>
      <c r="B72" s="35" t="s">
        <v>391</v>
      </c>
      <c r="C72" s="35" t="s">
        <v>510</v>
      </c>
      <c r="D72" s="35" t="s">
        <v>447</v>
      </c>
      <c r="E72" s="35" t="s">
        <v>448</v>
      </c>
      <c r="F72" s="35">
        <v>15.68</v>
      </c>
      <c r="G72" s="35" t="s">
        <v>44</v>
      </c>
      <c r="H72" s="35" t="s">
        <v>45</v>
      </c>
      <c r="I72" s="35">
        <v>19.399999999999999</v>
      </c>
      <c r="J72" s="35">
        <v>6</v>
      </c>
      <c r="K72" s="35">
        <v>60</v>
      </c>
      <c r="L72" s="35"/>
      <c r="M72" s="35">
        <v>0.2205</v>
      </c>
      <c r="N72" s="35">
        <v>0</v>
      </c>
      <c r="O72" s="35">
        <v>6</v>
      </c>
      <c r="P72" s="35">
        <v>20</v>
      </c>
      <c r="Q72" s="35" t="s">
        <v>229</v>
      </c>
      <c r="R72" s="35">
        <v>45</v>
      </c>
      <c r="S72" s="35">
        <v>0.33610000000000001</v>
      </c>
      <c r="T72" s="35"/>
      <c r="U72" s="35" t="s">
        <v>299</v>
      </c>
      <c r="V72" s="35"/>
      <c r="W72" s="35">
        <v>20</v>
      </c>
    </row>
    <row r="73" spans="1:23">
      <c r="A73" s="35" t="s">
        <v>445</v>
      </c>
      <c r="B73" s="35" t="s">
        <v>394</v>
      </c>
      <c r="C73" s="35" t="s">
        <v>510</v>
      </c>
      <c r="D73" s="35" t="s">
        <v>451</v>
      </c>
      <c r="E73" s="35" t="s">
        <v>452</v>
      </c>
      <c r="F73" s="35">
        <v>15.38</v>
      </c>
      <c r="G73" s="35" t="s">
        <v>44</v>
      </c>
      <c r="H73" s="35" t="s">
        <v>45</v>
      </c>
      <c r="I73" s="35">
        <v>19.399999999999999</v>
      </c>
      <c r="J73" s="35">
        <v>6</v>
      </c>
      <c r="K73" s="35">
        <v>60</v>
      </c>
      <c r="L73" s="35"/>
      <c r="M73" s="35">
        <v>0.18770000000000001</v>
      </c>
      <c r="N73" s="35">
        <v>0</v>
      </c>
      <c r="O73" s="35">
        <v>6</v>
      </c>
      <c r="P73" s="35">
        <v>21</v>
      </c>
      <c r="Q73" s="35" t="s">
        <v>229</v>
      </c>
      <c r="R73" s="35">
        <v>45</v>
      </c>
      <c r="S73" s="35">
        <v>0.34200000000000003</v>
      </c>
      <c r="T73" s="35"/>
      <c r="U73" s="35" t="s">
        <v>299</v>
      </c>
      <c r="V73" s="35"/>
      <c r="W73" s="35">
        <v>20</v>
      </c>
    </row>
    <row r="74" spans="1:23">
      <c r="A74" s="35" t="s">
        <v>445</v>
      </c>
      <c r="B74" s="35" t="s">
        <v>397</v>
      </c>
      <c r="C74" s="35" t="s">
        <v>510</v>
      </c>
      <c r="D74" s="35" t="s">
        <v>454</v>
      </c>
      <c r="E74" s="35" t="s">
        <v>455</v>
      </c>
      <c r="F74" s="35">
        <v>15.38</v>
      </c>
      <c r="G74" s="35" t="s">
        <v>182</v>
      </c>
      <c r="H74" s="35" t="s">
        <v>183</v>
      </c>
      <c r="I74" s="35">
        <v>19.600000000000001</v>
      </c>
      <c r="J74" s="35">
        <v>3</v>
      </c>
      <c r="K74" s="35">
        <v>28</v>
      </c>
      <c r="L74" s="35">
        <v>0.1668</v>
      </c>
      <c r="M74" s="35">
        <v>0.28989999999999999</v>
      </c>
      <c r="N74" s="35">
        <v>0</v>
      </c>
      <c r="O74" s="35">
        <v>3</v>
      </c>
      <c r="P74" s="35">
        <v>18</v>
      </c>
      <c r="Q74" s="35">
        <v>25</v>
      </c>
      <c r="R74" s="35">
        <v>21</v>
      </c>
      <c r="S74" s="35">
        <v>0.53890000000000005</v>
      </c>
      <c r="T74" s="35"/>
      <c r="U74" s="35" t="s">
        <v>299</v>
      </c>
      <c r="V74" s="35"/>
      <c r="W74" s="35">
        <v>15</v>
      </c>
    </row>
    <row r="75" spans="1:23">
      <c r="A75" s="35" t="s">
        <v>445</v>
      </c>
      <c r="B75" s="35" t="s">
        <v>401</v>
      </c>
      <c r="C75" s="35" t="s">
        <v>510</v>
      </c>
      <c r="D75" s="35" t="s">
        <v>457</v>
      </c>
      <c r="E75" s="35" t="s">
        <v>458</v>
      </c>
      <c r="F75" s="35">
        <v>15.38</v>
      </c>
      <c r="G75" s="35" t="s">
        <v>182</v>
      </c>
      <c r="H75" s="35" t="s">
        <v>183</v>
      </c>
      <c r="I75" s="35">
        <v>19.600000000000001</v>
      </c>
      <c r="J75" s="35">
        <v>3</v>
      </c>
      <c r="K75" s="35">
        <v>38</v>
      </c>
      <c r="L75" s="35">
        <v>0.17380000000000001</v>
      </c>
      <c r="M75" s="35">
        <v>0.25240000000000001</v>
      </c>
      <c r="N75" s="35">
        <v>0</v>
      </c>
      <c r="O75" s="35">
        <v>3</v>
      </c>
      <c r="P75" s="35">
        <v>18</v>
      </c>
      <c r="Q75" s="35">
        <v>25</v>
      </c>
      <c r="R75" s="35">
        <v>28.5</v>
      </c>
      <c r="S75" s="35">
        <v>0.57089999999999996</v>
      </c>
      <c r="T75" s="35"/>
      <c r="U75" s="35" t="s">
        <v>299</v>
      </c>
      <c r="V75" s="35"/>
      <c r="W75" s="35">
        <v>15</v>
      </c>
    </row>
    <row r="76" spans="1:23">
      <c r="A76" s="35" t="s">
        <v>445</v>
      </c>
      <c r="B76" s="35" t="s">
        <v>404</v>
      </c>
      <c r="C76" s="35" t="s">
        <v>510</v>
      </c>
      <c r="D76" s="35" t="s">
        <v>460</v>
      </c>
      <c r="E76" s="35" t="s">
        <v>461</v>
      </c>
      <c r="F76" s="35">
        <v>14.46</v>
      </c>
      <c r="G76" s="35" t="s">
        <v>182</v>
      </c>
      <c r="H76" s="35" t="s">
        <v>183</v>
      </c>
      <c r="I76" s="35">
        <v>22.2</v>
      </c>
      <c r="J76" s="35">
        <v>1.1000000000000001</v>
      </c>
      <c r="K76" s="35">
        <v>12</v>
      </c>
      <c r="L76" s="35">
        <v>0.18890000000000001</v>
      </c>
      <c r="M76" s="35">
        <v>0.2702</v>
      </c>
      <c r="N76" s="35"/>
      <c r="O76" s="35">
        <v>1.1000000000000001</v>
      </c>
      <c r="P76" s="35">
        <v>18</v>
      </c>
      <c r="Q76" s="35">
        <v>25</v>
      </c>
      <c r="R76" s="35">
        <v>12</v>
      </c>
      <c r="S76" s="35">
        <v>0.55520000000000003</v>
      </c>
      <c r="T76" s="35"/>
      <c r="U76" s="35" t="s">
        <v>370</v>
      </c>
      <c r="V76" s="35"/>
      <c r="W76" s="35">
        <v>15</v>
      </c>
    </row>
    <row r="77" spans="1:23">
      <c r="A77" s="35" t="s">
        <v>445</v>
      </c>
      <c r="B77" s="35" t="s">
        <v>407</v>
      </c>
      <c r="C77" s="35" t="s">
        <v>510</v>
      </c>
      <c r="D77" s="35" t="s">
        <v>463</v>
      </c>
      <c r="E77" s="35" t="s">
        <v>464</v>
      </c>
      <c r="F77" s="35">
        <v>11.72</v>
      </c>
      <c r="G77" s="35" t="s">
        <v>182</v>
      </c>
      <c r="H77" s="35" t="s">
        <v>183</v>
      </c>
      <c r="I77" s="35">
        <v>22.6</v>
      </c>
      <c r="J77" s="35">
        <v>3</v>
      </c>
      <c r="K77" s="35">
        <v>18</v>
      </c>
      <c r="L77" s="35">
        <v>0.13500000000000001</v>
      </c>
      <c r="M77" s="35">
        <v>0.25280000000000002</v>
      </c>
      <c r="N77" s="35"/>
      <c r="O77" s="35">
        <v>3</v>
      </c>
      <c r="P77" s="35">
        <v>18</v>
      </c>
      <c r="Q77" s="35">
        <v>25</v>
      </c>
      <c r="R77" s="35">
        <v>14</v>
      </c>
      <c r="S77" s="35">
        <v>0.53600000000000003</v>
      </c>
      <c r="T77" s="35"/>
      <c r="U77" s="35" t="s">
        <v>370</v>
      </c>
      <c r="V77" s="35"/>
      <c r="W77" s="35">
        <v>15</v>
      </c>
    </row>
    <row r="78" spans="1:23">
      <c r="A78" s="35" t="s">
        <v>445</v>
      </c>
      <c r="B78" s="35" t="s">
        <v>410</v>
      </c>
      <c r="C78" s="35" t="s">
        <v>510</v>
      </c>
      <c r="D78" s="35" t="s">
        <v>466</v>
      </c>
      <c r="E78" s="35" t="s">
        <v>467</v>
      </c>
      <c r="F78" s="35">
        <v>12.94</v>
      </c>
      <c r="G78" s="35" t="s">
        <v>162</v>
      </c>
      <c r="H78" s="35" t="s">
        <v>163</v>
      </c>
      <c r="I78" s="35">
        <v>20</v>
      </c>
      <c r="J78" s="35">
        <v>1.5</v>
      </c>
      <c r="K78" s="35">
        <v>18</v>
      </c>
      <c r="L78" s="35">
        <v>0.25</v>
      </c>
      <c r="M78" s="35">
        <v>0.34229999999999999</v>
      </c>
      <c r="N78" s="35">
        <v>0</v>
      </c>
      <c r="O78" s="35">
        <v>1.5</v>
      </c>
      <c r="P78" s="35">
        <v>17</v>
      </c>
      <c r="Q78" s="35">
        <v>22.5</v>
      </c>
      <c r="R78" s="35">
        <v>14</v>
      </c>
      <c r="S78" s="35">
        <v>0.67800000000000005</v>
      </c>
      <c r="T78" s="35"/>
      <c r="U78" s="35" t="s">
        <v>299</v>
      </c>
      <c r="V78" s="35"/>
      <c r="W78" s="35">
        <v>12</v>
      </c>
    </row>
    <row r="79" spans="1:23">
      <c r="A79" s="35" t="s">
        <v>445</v>
      </c>
      <c r="B79" s="35" t="s">
        <v>413</v>
      </c>
      <c r="C79" s="35" t="s">
        <v>510</v>
      </c>
      <c r="D79" s="35" t="s">
        <v>469</v>
      </c>
      <c r="E79" s="35" t="s">
        <v>470</v>
      </c>
      <c r="F79" s="35">
        <v>12.94</v>
      </c>
      <c r="G79" s="35" t="s">
        <v>162</v>
      </c>
      <c r="H79" s="35" t="s">
        <v>163</v>
      </c>
      <c r="I79" s="35">
        <v>20</v>
      </c>
      <c r="J79" s="35">
        <v>1.5</v>
      </c>
      <c r="K79" s="35">
        <v>31</v>
      </c>
      <c r="L79" s="35">
        <v>0.27</v>
      </c>
      <c r="M79" s="35">
        <v>0.34160000000000001</v>
      </c>
      <c r="N79" s="35">
        <v>0</v>
      </c>
      <c r="O79" s="35">
        <v>1.5</v>
      </c>
      <c r="P79" s="35">
        <v>17</v>
      </c>
      <c r="Q79" s="35">
        <v>22.5</v>
      </c>
      <c r="R79" s="35">
        <v>23</v>
      </c>
      <c r="S79" s="35">
        <v>0.7</v>
      </c>
      <c r="T79" s="35"/>
      <c r="U79" s="35" t="s">
        <v>299</v>
      </c>
      <c r="V79" s="35"/>
      <c r="W79" s="35">
        <v>12</v>
      </c>
    </row>
    <row r="80" spans="1:23">
      <c r="A80" s="35" t="s">
        <v>445</v>
      </c>
      <c r="B80" s="35" t="s">
        <v>417</v>
      </c>
      <c r="C80" s="35" t="s">
        <v>510</v>
      </c>
      <c r="D80" s="35" t="s">
        <v>472</v>
      </c>
      <c r="E80" s="35" t="s">
        <v>473</v>
      </c>
      <c r="F80" s="35">
        <v>15.07</v>
      </c>
      <c r="G80" s="35" t="s">
        <v>44</v>
      </c>
      <c r="H80" s="35" t="s">
        <v>45</v>
      </c>
      <c r="I80" s="35">
        <v>18.600000000000001</v>
      </c>
      <c r="J80" s="35">
        <v>6</v>
      </c>
      <c r="K80" s="35">
        <v>34</v>
      </c>
      <c r="L80" s="35"/>
      <c r="M80" s="35">
        <v>0.19389999999999999</v>
      </c>
      <c r="N80" s="35">
        <v>0</v>
      </c>
      <c r="O80" s="35">
        <v>6</v>
      </c>
      <c r="P80" s="35">
        <v>20</v>
      </c>
      <c r="Q80" s="35" t="s">
        <v>229</v>
      </c>
      <c r="R80" s="35">
        <v>25.5</v>
      </c>
      <c r="S80" s="35">
        <v>0.33160000000000001</v>
      </c>
      <c r="T80" s="35"/>
      <c r="U80" s="35" t="s">
        <v>299</v>
      </c>
      <c r="V80" s="35"/>
      <c r="W80" s="35">
        <v>20</v>
      </c>
    </row>
    <row r="81" spans="1:23">
      <c r="A81" s="35" t="s">
        <v>445</v>
      </c>
      <c r="B81" s="35" t="s">
        <v>422</v>
      </c>
      <c r="C81" s="35" t="s">
        <v>510</v>
      </c>
      <c r="D81" s="35" t="s">
        <v>475</v>
      </c>
      <c r="E81" s="35" t="s">
        <v>476</v>
      </c>
      <c r="F81" s="35">
        <v>15.38</v>
      </c>
      <c r="G81" s="35" t="s">
        <v>44</v>
      </c>
      <c r="H81" s="35" t="s">
        <v>45</v>
      </c>
      <c r="I81" s="35">
        <v>18.600000000000001</v>
      </c>
      <c r="J81" s="35">
        <v>6</v>
      </c>
      <c r="K81" s="35">
        <v>36</v>
      </c>
      <c r="L81" s="35"/>
      <c r="M81" s="35">
        <v>0.1356</v>
      </c>
      <c r="N81" s="35">
        <v>0</v>
      </c>
      <c r="O81" s="35">
        <v>6</v>
      </c>
      <c r="P81" s="35">
        <v>21</v>
      </c>
      <c r="Q81" s="35" t="s">
        <v>229</v>
      </c>
      <c r="R81" s="35">
        <v>27</v>
      </c>
      <c r="S81" s="35">
        <v>0.34639999999999999</v>
      </c>
      <c r="T81" s="35"/>
      <c r="U81" s="35" t="s">
        <v>299</v>
      </c>
      <c r="V81" s="35"/>
      <c r="W81" s="35">
        <v>20</v>
      </c>
    </row>
    <row r="82" spans="1:23">
      <c r="A82" s="35" t="s">
        <v>427</v>
      </c>
      <c r="B82" s="35" t="s">
        <v>425</v>
      </c>
      <c r="C82" s="35" t="s">
        <v>510</v>
      </c>
      <c r="D82" s="35">
        <v>15.4297</v>
      </c>
      <c r="E82" s="35">
        <v>120.64</v>
      </c>
      <c r="F82" s="35"/>
      <c r="G82" s="35" t="s">
        <v>493</v>
      </c>
      <c r="H82" s="35" t="s">
        <v>45</v>
      </c>
      <c r="I82" s="35">
        <v>11.9</v>
      </c>
      <c r="J82" s="35">
        <v>1.3</v>
      </c>
      <c r="K82" s="35">
        <v>0.31</v>
      </c>
      <c r="L82" s="35">
        <v>0</v>
      </c>
      <c r="M82" s="35">
        <v>17</v>
      </c>
      <c r="N82" s="35"/>
      <c r="O82" s="35">
        <v>1.3</v>
      </c>
      <c r="P82" s="35">
        <v>18.100000000000001</v>
      </c>
      <c r="Q82" s="35">
        <v>29.5</v>
      </c>
      <c r="R82" s="35">
        <v>33</v>
      </c>
      <c r="S82" s="35">
        <v>10</v>
      </c>
      <c r="T82" s="35" t="s">
        <v>434</v>
      </c>
      <c r="U82" s="35" t="s">
        <v>435</v>
      </c>
      <c r="V82" s="35"/>
      <c r="W82" s="35"/>
    </row>
    <row r="83" spans="1:23">
      <c r="A83" s="35" t="s">
        <v>427</v>
      </c>
      <c r="B83" s="35" t="s">
        <v>426</v>
      </c>
      <c r="C83" s="35" t="s">
        <v>510</v>
      </c>
      <c r="D83" s="35">
        <v>15.489739999999999</v>
      </c>
      <c r="E83" s="35">
        <v>120.59</v>
      </c>
      <c r="F83" s="35">
        <v>39.700000000000003</v>
      </c>
      <c r="G83" s="35" t="s">
        <v>433</v>
      </c>
      <c r="H83" s="35" t="s">
        <v>183</v>
      </c>
      <c r="I83" s="35">
        <v>7.9</v>
      </c>
      <c r="J83" s="35">
        <v>4.5</v>
      </c>
      <c r="K83" s="35">
        <v>0.28000000000000003</v>
      </c>
      <c r="L83" s="35">
        <v>0.13980000000000001</v>
      </c>
      <c r="M83" s="35">
        <v>27.87</v>
      </c>
      <c r="N83" s="35"/>
      <c r="O83" s="35">
        <v>4.5</v>
      </c>
      <c r="P83" s="35">
        <v>21</v>
      </c>
      <c r="Q83" s="35">
        <v>27.5</v>
      </c>
      <c r="R83" s="35"/>
      <c r="S83" s="35">
        <v>52.23</v>
      </c>
      <c r="T83" s="35"/>
      <c r="U83" s="35"/>
      <c r="V83" s="35"/>
      <c r="W83" s="35">
        <v>25000</v>
      </c>
    </row>
    <row r="84" spans="1:23">
      <c r="A84" s="35" t="s">
        <v>427</v>
      </c>
      <c r="B84" s="35" t="s">
        <v>428</v>
      </c>
      <c r="C84" s="35" t="s">
        <v>510</v>
      </c>
      <c r="D84" s="35">
        <v>15.489610000000001</v>
      </c>
      <c r="E84" s="35">
        <v>120.59</v>
      </c>
      <c r="F84" s="35">
        <v>40</v>
      </c>
      <c r="G84" s="35" t="s">
        <v>433</v>
      </c>
      <c r="H84" s="35" t="s">
        <v>183</v>
      </c>
      <c r="I84" s="35">
        <v>7.9</v>
      </c>
      <c r="J84" s="35">
        <v>4.5</v>
      </c>
      <c r="K84" s="35">
        <v>0.49</v>
      </c>
      <c r="L84" s="35">
        <v>0.12889999999999999</v>
      </c>
      <c r="M84" s="35">
        <v>26.9</v>
      </c>
      <c r="N84" s="35"/>
      <c r="O84" s="35">
        <v>6</v>
      </c>
      <c r="P84" s="35">
        <v>21</v>
      </c>
      <c r="Q84" s="35">
        <v>27.5</v>
      </c>
      <c r="R84" s="35"/>
      <c r="S84" s="35">
        <v>56.21</v>
      </c>
      <c r="T84" s="35"/>
      <c r="U84" s="35"/>
      <c r="V84" s="35"/>
      <c r="W84" s="35">
        <v>50000</v>
      </c>
    </row>
    <row r="85" spans="1:23">
      <c r="A85" s="35" t="s">
        <v>427</v>
      </c>
      <c r="B85" s="35" t="s">
        <v>430</v>
      </c>
      <c r="C85" s="35" t="s">
        <v>510</v>
      </c>
      <c r="D85" s="35">
        <v>15.48394</v>
      </c>
      <c r="E85" s="35">
        <v>120.61799999999999</v>
      </c>
      <c r="F85" s="35">
        <v>30.9</v>
      </c>
      <c r="G85" s="35" t="s">
        <v>439</v>
      </c>
      <c r="H85" s="35" t="s">
        <v>45</v>
      </c>
      <c r="I85" s="35">
        <v>10.9</v>
      </c>
      <c r="J85" s="35">
        <v>1</v>
      </c>
      <c r="K85" s="35">
        <v>86</v>
      </c>
      <c r="L85" s="35"/>
      <c r="M85" s="35">
        <v>23.12</v>
      </c>
      <c r="N85" s="35"/>
      <c r="O85" s="35">
        <v>1</v>
      </c>
      <c r="P85" s="35">
        <v>21</v>
      </c>
      <c r="Q85" s="35">
        <v>37.5</v>
      </c>
      <c r="R85" s="35"/>
      <c r="S85" s="35">
        <v>25</v>
      </c>
      <c r="T85" s="35"/>
      <c r="U85" s="35"/>
      <c r="V85" s="35"/>
      <c r="W85" s="35">
        <v>70000</v>
      </c>
    </row>
    <row r="86" spans="1:23">
      <c r="A86" s="35" t="s">
        <v>427</v>
      </c>
      <c r="B86" s="35" t="s">
        <v>432</v>
      </c>
      <c r="C86" s="35" t="s">
        <v>510</v>
      </c>
      <c r="D86" s="35">
        <v>15.46881</v>
      </c>
      <c r="E86" s="35">
        <v>120.6532</v>
      </c>
      <c r="F86" s="35">
        <v>19.899999999999999</v>
      </c>
      <c r="G86" s="35" t="s">
        <v>439</v>
      </c>
      <c r="H86" s="35" t="s">
        <v>45</v>
      </c>
      <c r="I86" s="35">
        <v>13.5</v>
      </c>
      <c r="J86" s="35">
        <v>3</v>
      </c>
      <c r="K86" s="35">
        <v>50</v>
      </c>
      <c r="L86" s="35"/>
      <c r="M86" s="35">
        <v>13.5</v>
      </c>
      <c r="N86" s="35"/>
      <c r="O86" s="35">
        <v>3</v>
      </c>
      <c r="P86" s="35">
        <v>21</v>
      </c>
      <c r="Q86" s="35">
        <v>35</v>
      </c>
      <c r="R86" s="35"/>
      <c r="S86" s="35">
        <v>13.82</v>
      </c>
      <c r="T86" s="35"/>
      <c r="U86" s="35"/>
      <c r="V86" s="35"/>
      <c r="W86" s="35">
        <v>35000</v>
      </c>
    </row>
    <row r="87" spans="1:23">
      <c r="A87" s="35" t="s">
        <v>303</v>
      </c>
      <c r="B87" s="35" t="s">
        <v>436</v>
      </c>
      <c r="C87" s="35" t="s">
        <v>523</v>
      </c>
      <c r="D87" s="35" t="s">
        <v>333</v>
      </c>
      <c r="E87" s="35" t="s">
        <v>334</v>
      </c>
      <c r="F87" s="35">
        <v>8.1</v>
      </c>
      <c r="G87" s="35" t="s">
        <v>502</v>
      </c>
      <c r="H87" s="35" t="s">
        <v>503</v>
      </c>
      <c r="I87" s="35">
        <v>22.2</v>
      </c>
      <c r="J87" s="35">
        <v>3</v>
      </c>
      <c r="K87" s="35">
        <v>29</v>
      </c>
      <c r="L87" s="35"/>
      <c r="M87" s="35">
        <v>0.13969999999999999</v>
      </c>
      <c r="N87" s="35"/>
      <c r="O87" s="35">
        <v>3</v>
      </c>
      <c r="P87" s="35">
        <v>21</v>
      </c>
      <c r="Q87" s="35">
        <v>35</v>
      </c>
      <c r="R87" s="35"/>
      <c r="S87" s="35">
        <v>2.1999999999999999E-2</v>
      </c>
      <c r="T87" s="35"/>
      <c r="U87" s="35" t="s">
        <v>146</v>
      </c>
      <c r="V87" s="35"/>
      <c r="W87" s="35" t="s">
        <v>501</v>
      </c>
    </row>
    <row r="88" spans="1:23">
      <c r="A88" s="35" t="s">
        <v>303</v>
      </c>
      <c r="B88" s="35" t="s">
        <v>437</v>
      </c>
      <c r="C88" s="35" t="s">
        <v>523</v>
      </c>
      <c r="D88" s="35" t="s">
        <v>336</v>
      </c>
      <c r="E88" s="35" t="s">
        <v>337</v>
      </c>
      <c r="F88" s="35">
        <v>8.1</v>
      </c>
      <c r="G88" s="35" t="s">
        <v>162</v>
      </c>
      <c r="H88" s="35" t="s">
        <v>163</v>
      </c>
      <c r="I88" s="35">
        <v>22.2</v>
      </c>
      <c r="J88" s="35">
        <v>3</v>
      </c>
      <c r="K88" s="35">
        <v>20</v>
      </c>
      <c r="L88" s="35">
        <v>0.24</v>
      </c>
      <c r="M88" s="35">
        <v>0.36599999999999999</v>
      </c>
      <c r="N88" s="35"/>
      <c r="O88" s="35">
        <v>3</v>
      </c>
      <c r="P88" s="35">
        <v>21</v>
      </c>
      <c r="Q88" s="35">
        <v>27.5</v>
      </c>
      <c r="R88" s="35"/>
      <c r="S88" s="35">
        <v>0.64600000000000002</v>
      </c>
      <c r="T88" s="35"/>
      <c r="U88" s="35" t="s">
        <v>146</v>
      </c>
      <c r="V88" s="35"/>
      <c r="W88" s="35" t="s">
        <v>500</v>
      </c>
    </row>
    <row r="89" spans="1:23">
      <c r="A89" s="35" t="s">
        <v>303</v>
      </c>
      <c r="B89" s="35" t="s">
        <v>438</v>
      </c>
      <c r="C89" s="35" t="s">
        <v>523</v>
      </c>
      <c r="D89" s="35" t="s">
        <v>355</v>
      </c>
      <c r="E89" s="35" t="s">
        <v>356</v>
      </c>
      <c r="F89" s="35"/>
      <c r="G89" s="35" t="s">
        <v>44</v>
      </c>
      <c r="H89" s="35" t="s">
        <v>45</v>
      </c>
      <c r="I89" s="35">
        <v>18</v>
      </c>
      <c r="J89" s="35">
        <v>1</v>
      </c>
      <c r="K89" s="35">
        <v>76</v>
      </c>
      <c r="L89" s="35">
        <v>1</v>
      </c>
      <c r="M89" s="35"/>
      <c r="N89" s="35"/>
      <c r="O89" s="35">
        <v>1</v>
      </c>
      <c r="P89" s="35">
        <v>19.608000000000001</v>
      </c>
      <c r="Q89" s="35"/>
      <c r="R89" s="35">
        <v>52.781999999999996</v>
      </c>
      <c r="S89" s="35">
        <v>0.49569999999999997</v>
      </c>
      <c r="T89" s="35"/>
      <c r="U89" s="35" t="s">
        <v>353</v>
      </c>
      <c r="V89" s="35"/>
      <c r="W89" s="35"/>
    </row>
    <row r="90" spans="1:23">
      <c r="A90" s="35" t="s">
        <v>360</v>
      </c>
      <c r="B90" s="35" t="s">
        <v>440</v>
      </c>
      <c r="C90" s="35" t="s">
        <v>523</v>
      </c>
      <c r="D90" s="35" t="s">
        <v>362</v>
      </c>
      <c r="E90" s="35" t="s">
        <v>363</v>
      </c>
      <c r="F90" s="35">
        <v>15.12</v>
      </c>
      <c r="G90" s="35" t="s">
        <v>162</v>
      </c>
      <c r="H90" s="35" t="s">
        <v>163</v>
      </c>
      <c r="I90" s="35">
        <v>20.3</v>
      </c>
      <c r="J90" s="35">
        <v>6</v>
      </c>
      <c r="K90" s="35">
        <v>25</v>
      </c>
      <c r="L90" s="35">
        <v>0.23580000000000001</v>
      </c>
      <c r="M90" s="35">
        <v>0.30399999999999999</v>
      </c>
      <c r="N90" s="35">
        <v>0</v>
      </c>
      <c r="O90" s="35">
        <v>6</v>
      </c>
      <c r="P90" s="35">
        <v>17</v>
      </c>
      <c r="Q90" s="35">
        <v>25</v>
      </c>
      <c r="R90" s="35">
        <v>18.75</v>
      </c>
      <c r="S90" s="35">
        <v>0.62860000000000005</v>
      </c>
      <c r="T90" s="35"/>
      <c r="U90" s="35" t="s">
        <v>299</v>
      </c>
      <c r="V90" s="35"/>
      <c r="W90" s="35">
        <v>15</v>
      </c>
    </row>
    <row r="91" spans="1:23">
      <c r="A91" s="35" t="s">
        <v>360</v>
      </c>
      <c r="B91" s="35" t="s">
        <v>441</v>
      </c>
      <c r="C91" s="35" t="s">
        <v>523</v>
      </c>
      <c r="D91" s="35" t="s">
        <v>365</v>
      </c>
      <c r="E91" s="35" t="s">
        <v>366</v>
      </c>
      <c r="F91" s="35">
        <v>14.51</v>
      </c>
      <c r="G91" s="35" t="s">
        <v>162</v>
      </c>
      <c r="H91" s="35" t="s">
        <v>163</v>
      </c>
      <c r="I91" s="35">
        <v>20.3</v>
      </c>
      <c r="J91" s="35">
        <v>6</v>
      </c>
      <c r="K91" s="35">
        <v>25</v>
      </c>
      <c r="L91" s="35">
        <v>0.27429999999999999</v>
      </c>
      <c r="M91" s="35">
        <v>0.31759999999999999</v>
      </c>
      <c r="N91" s="35">
        <v>0</v>
      </c>
      <c r="O91" s="35">
        <v>6</v>
      </c>
      <c r="P91" s="35">
        <v>18</v>
      </c>
      <c r="Q91" s="35">
        <v>25</v>
      </c>
      <c r="R91" s="35">
        <v>18.75</v>
      </c>
      <c r="S91" s="35">
        <v>0.63739999999999997</v>
      </c>
      <c r="T91" s="35"/>
      <c r="U91" s="35" t="s">
        <v>299</v>
      </c>
      <c r="V91" s="35"/>
      <c r="W91" s="35">
        <v>15</v>
      </c>
    </row>
    <row r="92" spans="1:23">
      <c r="A92" s="35" t="s">
        <v>360</v>
      </c>
      <c r="B92" s="35" t="s">
        <v>442</v>
      </c>
      <c r="C92" s="35" t="s">
        <v>523</v>
      </c>
      <c r="D92" s="35" t="s">
        <v>368</v>
      </c>
      <c r="E92" s="35" t="s">
        <v>369</v>
      </c>
      <c r="F92" s="35">
        <v>10.55</v>
      </c>
      <c r="G92" s="35" t="s">
        <v>182</v>
      </c>
      <c r="H92" s="35" t="s">
        <v>183</v>
      </c>
      <c r="I92" s="35">
        <v>23.4</v>
      </c>
      <c r="J92" s="35">
        <v>3</v>
      </c>
      <c r="K92" s="35">
        <v>13</v>
      </c>
      <c r="L92" s="35">
        <v>0.154</v>
      </c>
      <c r="M92" s="35">
        <v>0.24679999999999999</v>
      </c>
      <c r="N92" s="35"/>
      <c r="O92" s="35">
        <v>3</v>
      </c>
      <c r="P92" s="35">
        <v>18.100000000000001</v>
      </c>
      <c r="Q92" s="35">
        <v>22.5</v>
      </c>
      <c r="R92" s="35">
        <v>13</v>
      </c>
      <c r="S92" s="35">
        <v>0.55559999999999998</v>
      </c>
      <c r="T92" s="35"/>
      <c r="U92" s="35" t="s">
        <v>370</v>
      </c>
      <c r="V92" s="35"/>
      <c r="W92" s="35">
        <v>12</v>
      </c>
    </row>
    <row r="93" spans="1:23">
      <c r="A93" s="35" t="s">
        <v>371</v>
      </c>
      <c r="B93" s="35" t="s">
        <v>444</v>
      </c>
      <c r="C93" s="35" t="s">
        <v>523</v>
      </c>
      <c r="D93" s="35" t="s">
        <v>373</v>
      </c>
      <c r="E93" s="35" t="s">
        <v>374</v>
      </c>
      <c r="F93" s="35">
        <v>-1.34</v>
      </c>
      <c r="G93" s="35" t="s">
        <v>162</v>
      </c>
      <c r="H93" s="35" t="s">
        <v>163</v>
      </c>
      <c r="I93" s="35">
        <v>24.2</v>
      </c>
      <c r="J93" s="35">
        <v>3</v>
      </c>
      <c r="K93" s="35">
        <v>31</v>
      </c>
      <c r="L93" s="35">
        <v>0.21970000000000001</v>
      </c>
      <c r="M93" s="35">
        <v>0.38390000000000002</v>
      </c>
      <c r="N93" s="35">
        <v>0</v>
      </c>
      <c r="O93" s="35">
        <v>3</v>
      </c>
      <c r="P93" s="35">
        <v>17</v>
      </c>
      <c r="Q93" s="35">
        <v>25</v>
      </c>
      <c r="R93" s="35">
        <v>23.25</v>
      </c>
      <c r="S93" s="35">
        <v>0.64</v>
      </c>
      <c r="T93" s="35"/>
      <c r="U93" s="35" t="s">
        <v>299</v>
      </c>
      <c r="V93" s="35"/>
      <c r="W93" s="35">
        <v>15</v>
      </c>
    </row>
    <row r="94" spans="1:23">
      <c r="A94" s="35" t="s">
        <v>371</v>
      </c>
      <c r="B94" s="35" t="s">
        <v>446</v>
      </c>
      <c r="C94" s="35" t="s">
        <v>523</v>
      </c>
      <c r="D94" s="35" t="s">
        <v>376</v>
      </c>
      <c r="E94" s="35" t="s">
        <v>377</v>
      </c>
      <c r="F94" s="35">
        <v>10.86</v>
      </c>
      <c r="G94" s="35" t="s">
        <v>162</v>
      </c>
      <c r="H94" s="35" t="s">
        <v>163</v>
      </c>
      <c r="I94" s="35">
        <v>23</v>
      </c>
      <c r="J94" s="35">
        <v>1</v>
      </c>
      <c r="K94" s="35">
        <v>20</v>
      </c>
      <c r="L94" s="35">
        <v>0.27160000000000001</v>
      </c>
      <c r="M94" s="35">
        <v>0.35899999999999999</v>
      </c>
      <c r="N94" s="35"/>
      <c r="O94" s="35">
        <v>1</v>
      </c>
      <c r="P94" s="35">
        <v>17</v>
      </c>
      <c r="Q94" s="35">
        <v>22.5</v>
      </c>
      <c r="R94" s="35">
        <v>15</v>
      </c>
      <c r="S94" s="35">
        <v>0.63649999999999995</v>
      </c>
      <c r="T94" s="35"/>
      <c r="U94" s="35" t="s">
        <v>299</v>
      </c>
      <c r="V94" s="35"/>
      <c r="W94" s="35">
        <v>12</v>
      </c>
    </row>
    <row r="95" spans="1:23">
      <c r="A95" s="35" t="s">
        <v>371</v>
      </c>
      <c r="B95" s="35" t="s">
        <v>450</v>
      </c>
      <c r="C95" s="35" t="s">
        <v>523</v>
      </c>
      <c r="D95" s="35" t="s">
        <v>379</v>
      </c>
      <c r="E95" s="35" t="s">
        <v>380</v>
      </c>
      <c r="F95" s="35">
        <v>6.59</v>
      </c>
      <c r="G95" s="35" t="s">
        <v>162</v>
      </c>
      <c r="H95" s="35" t="s">
        <v>163</v>
      </c>
      <c r="I95" s="35">
        <v>24.2</v>
      </c>
      <c r="J95" s="35">
        <v>21</v>
      </c>
      <c r="K95" s="35">
        <v>39</v>
      </c>
      <c r="L95" s="35">
        <v>0.21060000000000001</v>
      </c>
      <c r="M95" s="35">
        <v>0.35770000000000002</v>
      </c>
      <c r="N95" s="35">
        <v>0</v>
      </c>
      <c r="O95" s="35">
        <v>21</v>
      </c>
      <c r="P95" s="35">
        <v>17</v>
      </c>
      <c r="Q95" s="35">
        <v>25</v>
      </c>
      <c r="R95" s="35">
        <v>29.25</v>
      </c>
      <c r="S95" s="35">
        <v>0.61739999999999995</v>
      </c>
      <c r="T95" s="35"/>
      <c r="U95" s="35" t="s">
        <v>299</v>
      </c>
      <c r="V95" s="35"/>
      <c r="W95" s="35">
        <v>15</v>
      </c>
    </row>
    <row r="96" spans="1:23">
      <c r="A96" s="35" t="s">
        <v>371</v>
      </c>
      <c r="B96" s="35" t="s">
        <v>453</v>
      </c>
      <c r="C96" s="35" t="s">
        <v>523</v>
      </c>
      <c r="D96" s="35" t="s">
        <v>382</v>
      </c>
      <c r="E96" s="35" t="s">
        <v>383</v>
      </c>
      <c r="F96" s="35">
        <v>10.86</v>
      </c>
      <c r="G96" s="35" t="s">
        <v>44</v>
      </c>
      <c r="H96" s="35" t="s">
        <v>45</v>
      </c>
      <c r="I96" s="35">
        <v>24.2</v>
      </c>
      <c r="J96" s="35">
        <v>1</v>
      </c>
      <c r="K96" s="35">
        <v>22</v>
      </c>
      <c r="L96" s="35">
        <v>0</v>
      </c>
      <c r="M96" s="35">
        <v>0.18190000000000001</v>
      </c>
      <c r="N96" s="35">
        <v>0.2</v>
      </c>
      <c r="O96" s="35">
        <v>1</v>
      </c>
      <c r="P96" s="35">
        <v>20.100000000000001</v>
      </c>
      <c r="Q96" s="35">
        <v>32</v>
      </c>
      <c r="R96" s="35">
        <v>16.25</v>
      </c>
      <c r="S96" s="35">
        <v>0.30380000000000001</v>
      </c>
      <c r="T96" s="35"/>
      <c r="U96" s="35" t="s">
        <v>370</v>
      </c>
      <c r="V96" s="35"/>
      <c r="W96" s="35">
        <v>15</v>
      </c>
    </row>
    <row r="97" spans="1:23">
      <c r="A97" s="35" t="s">
        <v>384</v>
      </c>
      <c r="B97" s="35" t="s">
        <v>456</v>
      </c>
      <c r="C97" s="35" t="s">
        <v>523</v>
      </c>
      <c r="D97" s="35" t="s">
        <v>386</v>
      </c>
      <c r="E97" s="35" t="s">
        <v>387</v>
      </c>
      <c r="F97" s="35">
        <v>15.12</v>
      </c>
      <c r="G97" s="35" t="s">
        <v>44</v>
      </c>
      <c r="H97" s="35" t="s">
        <v>45</v>
      </c>
      <c r="I97" s="35">
        <v>30.8</v>
      </c>
      <c r="J97" s="35">
        <v>3.5</v>
      </c>
      <c r="K97" s="35">
        <v>32</v>
      </c>
      <c r="L97" s="35"/>
      <c r="M97" s="35">
        <v>0.15340000000000001</v>
      </c>
      <c r="N97" s="35">
        <v>0</v>
      </c>
      <c r="O97" s="35">
        <v>3.5</v>
      </c>
      <c r="P97" s="35">
        <v>21</v>
      </c>
      <c r="Q97" s="35" t="s">
        <v>202</v>
      </c>
      <c r="R97" s="35">
        <v>24</v>
      </c>
      <c r="S97" s="35">
        <v>0.311</v>
      </c>
      <c r="T97" s="35"/>
      <c r="U97" s="35" t="s">
        <v>299</v>
      </c>
      <c r="V97" s="35"/>
      <c r="W97" s="35">
        <v>15</v>
      </c>
    </row>
    <row r="98" spans="1:23">
      <c r="A98" s="35" t="s">
        <v>384</v>
      </c>
      <c r="B98" s="35" t="s">
        <v>459</v>
      </c>
      <c r="C98" s="35" t="s">
        <v>523</v>
      </c>
      <c r="D98" s="35" t="s">
        <v>389</v>
      </c>
      <c r="E98" s="35" t="s">
        <v>390</v>
      </c>
      <c r="F98" s="35">
        <v>13.9</v>
      </c>
      <c r="G98" s="35" t="s">
        <v>44</v>
      </c>
      <c r="H98" s="35" t="s">
        <v>45</v>
      </c>
      <c r="I98" s="35">
        <v>30.8</v>
      </c>
      <c r="J98" s="35">
        <v>4.5</v>
      </c>
      <c r="K98" s="35">
        <v>30</v>
      </c>
      <c r="L98" s="35"/>
      <c r="M98" s="35">
        <v>0.18459999999999999</v>
      </c>
      <c r="N98" s="35">
        <v>0</v>
      </c>
      <c r="O98" s="35">
        <v>4.5</v>
      </c>
      <c r="P98" s="35">
        <v>20</v>
      </c>
      <c r="Q98" s="35" t="s">
        <v>202</v>
      </c>
      <c r="R98" s="35">
        <v>23</v>
      </c>
      <c r="S98" s="35">
        <v>0.23599999999999999</v>
      </c>
      <c r="T98" s="35"/>
      <c r="U98" s="35" t="s">
        <v>299</v>
      </c>
      <c r="V98" s="35"/>
      <c r="W98" s="35">
        <v>20</v>
      </c>
    </row>
    <row r="99" spans="1:23">
      <c r="A99" s="35" t="s">
        <v>384</v>
      </c>
      <c r="B99" s="35" t="s">
        <v>462</v>
      </c>
      <c r="C99" s="35" t="s">
        <v>523</v>
      </c>
      <c r="D99" s="35" t="s">
        <v>392</v>
      </c>
      <c r="E99" s="35" t="s">
        <v>393</v>
      </c>
      <c r="F99" s="35">
        <v>17.87</v>
      </c>
      <c r="G99" s="35" t="s">
        <v>182</v>
      </c>
      <c r="H99" s="35" t="s">
        <v>183</v>
      </c>
      <c r="I99" s="35">
        <v>30</v>
      </c>
      <c r="J99" s="35" t="s">
        <v>185</v>
      </c>
      <c r="K99" s="35">
        <v>32</v>
      </c>
      <c r="L99" s="35">
        <v>0.13600000000000001</v>
      </c>
      <c r="M99" s="35">
        <v>0.28179999999999999</v>
      </c>
      <c r="N99" s="35">
        <v>0</v>
      </c>
      <c r="O99" s="35" t="s">
        <v>185</v>
      </c>
      <c r="P99" s="35">
        <v>18</v>
      </c>
      <c r="Q99" s="35">
        <v>25</v>
      </c>
      <c r="R99" s="35">
        <v>24</v>
      </c>
      <c r="S99" s="35">
        <v>0.56399999999999995</v>
      </c>
      <c r="T99" s="35"/>
      <c r="U99" s="35" t="s">
        <v>370</v>
      </c>
      <c r="V99" s="35"/>
      <c r="W99" s="35">
        <v>15</v>
      </c>
    </row>
    <row r="100" spans="1:23">
      <c r="A100" s="35" t="s">
        <v>384</v>
      </c>
      <c r="B100" s="35" t="s">
        <v>465</v>
      </c>
      <c r="C100" s="35" t="s">
        <v>523</v>
      </c>
      <c r="D100" s="35" t="s">
        <v>395</v>
      </c>
      <c r="E100" s="35" t="s">
        <v>396</v>
      </c>
      <c r="F100" s="35">
        <v>18.170000000000002</v>
      </c>
      <c r="G100" s="35" t="s">
        <v>182</v>
      </c>
      <c r="H100" s="35" t="s">
        <v>183</v>
      </c>
      <c r="I100" s="35">
        <v>30</v>
      </c>
      <c r="J100" s="35" t="s">
        <v>185</v>
      </c>
      <c r="K100" s="35">
        <v>26</v>
      </c>
      <c r="L100" s="35">
        <v>0.159</v>
      </c>
      <c r="M100" s="35">
        <v>0.27960000000000002</v>
      </c>
      <c r="N100" s="35">
        <v>0</v>
      </c>
      <c r="O100" s="35" t="s">
        <v>185</v>
      </c>
      <c r="P100" s="35">
        <v>18</v>
      </c>
      <c r="Q100" s="35">
        <v>25</v>
      </c>
      <c r="R100" s="35">
        <v>20</v>
      </c>
      <c r="S100" s="35">
        <v>0.54100000000000004</v>
      </c>
      <c r="T100" s="35"/>
      <c r="U100" s="35" t="s">
        <v>370</v>
      </c>
      <c r="V100" s="35"/>
      <c r="W100" s="35">
        <v>15</v>
      </c>
    </row>
    <row r="101" spans="1:23">
      <c r="A101" s="35" t="s">
        <v>384</v>
      </c>
      <c r="B101" s="35" t="s">
        <v>468</v>
      </c>
      <c r="C101" s="35" t="s">
        <v>523</v>
      </c>
      <c r="D101" s="35" t="s">
        <v>398</v>
      </c>
      <c r="E101" s="35" t="s">
        <v>399</v>
      </c>
      <c r="F101" s="35">
        <v>10.86</v>
      </c>
      <c r="G101" s="35" t="s">
        <v>44</v>
      </c>
      <c r="H101" s="35" t="s">
        <v>45</v>
      </c>
      <c r="I101" s="35">
        <v>31.3</v>
      </c>
      <c r="J101" s="35">
        <v>5</v>
      </c>
      <c r="K101" s="35">
        <v>24</v>
      </c>
      <c r="L101" s="35"/>
      <c r="M101" s="35">
        <v>0.1343</v>
      </c>
      <c r="N101" s="35">
        <v>0</v>
      </c>
      <c r="O101" s="35">
        <v>5</v>
      </c>
      <c r="P101" s="35">
        <v>21</v>
      </c>
      <c r="Q101" s="35" t="s">
        <v>202</v>
      </c>
      <c r="R101" s="35">
        <v>18</v>
      </c>
      <c r="S101" s="35">
        <v>0.34810000000000002</v>
      </c>
      <c r="T101" s="35"/>
      <c r="U101" s="35" t="s">
        <v>400</v>
      </c>
      <c r="V101" s="35"/>
      <c r="W101" s="35">
        <v>15</v>
      </c>
    </row>
    <row r="102" spans="1:23">
      <c r="A102" s="35" t="s">
        <v>384</v>
      </c>
      <c r="B102" s="35" t="s">
        <v>471</v>
      </c>
      <c r="C102" s="35" t="s">
        <v>523</v>
      </c>
      <c r="D102" s="35" t="s">
        <v>402</v>
      </c>
      <c r="E102" s="35" t="s">
        <v>403</v>
      </c>
      <c r="F102" s="35">
        <v>10.55</v>
      </c>
      <c r="G102" s="35" t="s">
        <v>44</v>
      </c>
      <c r="H102" s="35" t="s">
        <v>45</v>
      </c>
      <c r="I102" s="35">
        <v>31.3</v>
      </c>
      <c r="J102" s="35">
        <v>3</v>
      </c>
      <c r="K102" s="35">
        <v>36</v>
      </c>
      <c r="L102" s="35"/>
      <c r="M102" s="35">
        <v>0.22839999999999999</v>
      </c>
      <c r="N102" s="35">
        <v>0</v>
      </c>
      <c r="O102" s="35">
        <v>3</v>
      </c>
      <c r="P102" s="35">
        <v>19</v>
      </c>
      <c r="Q102" s="35" t="s">
        <v>229</v>
      </c>
      <c r="R102" s="35">
        <v>27</v>
      </c>
      <c r="S102" s="35">
        <v>0.29289999999999999</v>
      </c>
      <c r="T102" s="35"/>
      <c r="U102" s="35" t="s">
        <v>400</v>
      </c>
      <c r="V102" s="35"/>
      <c r="W102" s="35">
        <v>20</v>
      </c>
    </row>
    <row r="103" spans="1:23">
      <c r="A103" s="35" t="s">
        <v>384</v>
      </c>
      <c r="B103" s="35" t="s">
        <v>474</v>
      </c>
      <c r="C103" s="35" t="s">
        <v>523</v>
      </c>
      <c r="D103" s="35" t="s">
        <v>405</v>
      </c>
      <c r="E103" s="35" t="s">
        <v>406</v>
      </c>
      <c r="F103" s="35">
        <v>11.77</v>
      </c>
      <c r="G103" s="35" t="s">
        <v>44</v>
      </c>
      <c r="H103" s="35" t="s">
        <v>45</v>
      </c>
      <c r="I103" s="35">
        <v>31.3</v>
      </c>
      <c r="J103" s="35">
        <v>3</v>
      </c>
      <c r="K103" s="35">
        <v>20</v>
      </c>
      <c r="L103" s="35"/>
      <c r="M103" s="35">
        <v>0.23169999999999999</v>
      </c>
      <c r="N103" s="35">
        <v>0</v>
      </c>
      <c r="O103" s="35">
        <v>3</v>
      </c>
      <c r="P103" s="35">
        <v>19</v>
      </c>
      <c r="Q103" s="35" t="s">
        <v>202</v>
      </c>
      <c r="R103" s="35">
        <v>15</v>
      </c>
      <c r="S103" s="35">
        <v>0.30020000000000002</v>
      </c>
      <c r="T103" s="35"/>
      <c r="U103" s="35" t="s">
        <v>400</v>
      </c>
      <c r="V103" s="35"/>
      <c r="W103" s="35">
        <v>15</v>
      </c>
    </row>
    <row r="104" spans="1:23" ht="15">
      <c r="A104" s="35" t="s">
        <v>384</v>
      </c>
      <c r="C104" s="35" t="s">
        <v>523</v>
      </c>
      <c r="D104" s="35" t="s">
        <v>408</v>
      </c>
      <c r="E104" s="35" t="s">
        <v>409</v>
      </c>
      <c r="F104" s="35">
        <v>16.34</v>
      </c>
      <c r="G104" s="35" t="s">
        <v>144</v>
      </c>
      <c r="H104" s="35" t="s">
        <v>145</v>
      </c>
      <c r="I104" s="35">
        <v>30</v>
      </c>
      <c r="J104" s="35">
        <v>0.4</v>
      </c>
      <c r="K104" s="35">
        <v>20</v>
      </c>
      <c r="L104" s="35">
        <v>0.35099999999999998</v>
      </c>
      <c r="M104" s="35">
        <v>0.33789999999999998</v>
      </c>
      <c r="N104" s="35"/>
      <c r="O104" s="35">
        <v>0.4</v>
      </c>
      <c r="P104" s="35">
        <v>17.3</v>
      </c>
      <c r="Q104" s="35">
        <v>32</v>
      </c>
      <c r="R104" s="35">
        <v>15</v>
      </c>
      <c r="S104" s="35">
        <v>0.81589999999999996</v>
      </c>
      <c r="T104" s="35"/>
      <c r="U104" s="35" t="s">
        <v>370</v>
      </c>
      <c r="V104" s="35"/>
      <c r="W104" s="35">
        <v>15</v>
      </c>
    </row>
    <row r="105" spans="1:23" ht="15">
      <c r="A105" s="35" t="s">
        <v>384</v>
      </c>
      <c r="C105" s="35" t="s">
        <v>523</v>
      </c>
      <c r="D105" s="35" t="s">
        <v>411</v>
      </c>
      <c r="E105" s="35" t="s">
        <v>412</v>
      </c>
      <c r="F105" s="35">
        <v>14.82</v>
      </c>
      <c r="G105" s="35" t="s">
        <v>44</v>
      </c>
      <c r="H105" s="35" t="s">
        <v>45</v>
      </c>
      <c r="I105" s="35">
        <v>29.9</v>
      </c>
      <c r="J105" s="35">
        <v>1.1000000000000001</v>
      </c>
      <c r="K105" s="35">
        <v>25</v>
      </c>
      <c r="L105" s="35"/>
      <c r="M105" s="35">
        <v>0.15629999999999999</v>
      </c>
      <c r="N105" s="35">
        <v>0.21</v>
      </c>
      <c r="O105" s="35">
        <v>1.1000000000000001</v>
      </c>
      <c r="P105" s="35">
        <v>20.6</v>
      </c>
      <c r="Q105" s="35">
        <v>31</v>
      </c>
      <c r="R105" s="35">
        <v>18.75</v>
      </c>
      <c r="S105" s="35">
        <v>0.34670000000000001</v>
      </c>
      <c r="T105" s="35"/>
      <c r="U105" s="35" t="s">
        <v>370</v>
      </c>
      <c r="V105" s="35"/>
      <c r="W105" s="35">
        <v>15</v>
      </c>
    </row>
    <row r="106" spans="1:23" ht="15">
      <c r="A106" s="35" t="s">
        <v>384</v>
      </c>
      <c r="C106" s="35" t="s">
        <v>523</v>
      </c>
      <c r="D106" s="35" t="s">
        <v>414</v>
      </c>
      <c r="E106" s="35" t="s">
        <v>415</v>
      </c>
      <c r="F106" s="35">
        <v>13.6</v>
      </c>
      <c r="G106" s="35" t="s">
        <v>44</v>
      </c>
      <c r="H106" s="35" t="s">
        <v>45</v>
      </c>
      <c r="I106" s="35">
        <v>29.9</v>
      </c>
      <c r="J106" s="35">
        <v>2.5</v>
      </c>
      <c r="K106" s="35">
        <v>53</v>
      </c>
      <c r="L106" s="35"/>
      <c r="M106" s="35">
        <v>0.18709999999999999</v>
      </c>
      <c r="N106" s="35">
        <v>0.21</v>
      </c>
      <c r="O106" s="35">
        <v>2.5</v>
      </c>
      <c r="P106" s="35">
        <v>20.7</v>
      </c>
      <c r="Q106" s="35">
        <v>37</v>
      </c>
      <c r="R106" s="35">
        <v>39.75</v>
      </c>
      <c r="S106" s="35">
        <v>0.3372</v>
      </c>
      <c r="T106" s="35"/>
      <c r="U106" s="35" t="s">
        <v>370</v>
      </c>
      <c r="V106" s="35"/>
      <c r="W106" s="35">
        <v>20</v>
      </c>
    </row>
    <row r="107" spans="1:23" ht="15">
      <c r="A107" s="35" t="s">
        <v>445</v>
      </c>
      <c r="C107" s="35" t="s">
        <v>523</v>
      </c>
      <c r="D107" s="35" t="s">
        <v>447</v>
      </c>
      <c r="E107" s="35" t="s">
        <v>448</v>
      </c>
      <c r="F107" s="35">
        <v>12.68</v>
      </c>
      <c r="G107" s="35" t="s">
        <v>44</v>
      </c>
      <c r="H107" s="35" t="s">
        <v>45</v>
      </c>
      <c r="I107" s="35">
        <v>19.399999999999999</v>
      </c>
      <c r="J107" s="35">
        <v>6</v>
      </c>
      <c r="K107" s="35">
        <v>60</v>
      </c>
      <c r="L107" s="35"/>
      <c r="M107" s="35">
        <v>0.19750000000000001</v>
      </c>
      <c r="N107" s="35">
        <v>0</v>
      </c>
      <c r="O107" s="35">
        <v>6</v>
      </c>
      <c r="P107" s="35">
        <v>20</v>
      </c>
      <c r="Q107" s="35" t="s">
        <v>229</v>
      </c>
      <c r="R107" s="35">
        <v>45</v>
      </c>
      <c r="S107" s="35">
        <v>0.30990000000000001</v>
      </c>
      <c r="T107" s="35"/>
      <c r="U107" s="35" t="s">
        <v>299</v>
      </c>
      <c r="V107" s="35"/>
      <c r="W107" s="35">
        <v>20</v>
      </c>
    </row>
    <row r="108" spans="1:23" ht="15">
      <c r="A108" s="35" t="s">
        <v>445</v>
      </c>
      <c r="C108" s="35" t="s">
        <v>523</v>
      </c>
      <c r="D108" s="35" t="s">
        <v>451</v>
      </c>
      <c r="E108" s="35" t="s">
        <v>452</v>
      </c>
      <c r="F108" s="35">
        <v>12.38</v>
      </c>
      <c r="G108" s="35" t="s">
        <v>44</v>
      </c>
      <c r="H108" s="35" t="s">
        <v>45</v>
      </c>
      <c r="I108" s="35">
        <v>19.399999999999999</v>
      </c>
      <c r="J108" s="35">
        <v>6</v>
      </c>
      <c r="K108" s="35">
        <v>60</v>
      </c>
      <c r="L108" s="35"/>
      <c r="M108" s="35">
        <v>0.2316</v>
      </c>
      <c r="N108" s="35">
        <v>0</v>
      </c>
      <c r="O108" s="35">
        <v>6</v>
      </c>
      <c r="P108" s="35">
        <v>20</v>
      </c>
      <c r="Q108" s="35" t="s">
        <v>229</v>
      </c>
      <c r="R108" s="35">
        <v>45</v>
      </c>
      <c r="S108" s="35">
        <v>0.27250000000000002</v>
      </c>
      <c r="T108" s="35"/>
      <c r="U108" s="35" t="s">
        <v>299</v>
      </c>
      <c r="V108" s="35"/>
      <c r="W108" s="35">
        <v>20</v>
      </c>
    </row>
    <row r="109" spans="1:23" ht="15">
      <c r="A109" s="35" t="s">
        <v>445</v>
      </c>
      <c r="C109" s="35" t="s">
        <v>523</v>
      </c>
      <c r="D109" s="35" t="s">
        <v>454</v>
      </c>
      <c r="E109" s="35" t="s">
        <v>455</v>
      </c>
      <c r="F109" s="35">
        <v>12.38</v>
      </c>
      <c r="G109" s="35" t="s">
        <v>44</v>
      </c>
      <c r="H109" s="35" t="s">
        <v>45</v>
      </c>
      <c r="I109" s="35">
        <v>19.600000000000001</v>
      </c>
      <c r="J109" s="35">
        <v>3</v>
      </c>
      <c r="K109" s="35">
        <v>43</v>
      </c>
      <c r="L109" s="35"/>
      <c r="M109" s="35">
        <v>0.18190000000000001</v>
      </c>
      <c r="N109" s="35">
        <v>0</v>
      </c>
      <c r="O109" s="35">
        <v>3</v>
      </c>
      <c r="P109" s="35">
        <v>19</v>
      </c>
      <c r="Q109" s="35" t="s">
        <v>229</v>
      </c>
      <c r="R109" s="35">
        <v>32.25</v>
      </c>
      <c r="S109" s="35">
        <v>0.30380000000000001</v>
      </c>
      <c r="T109" s="35"/>
      <c r="U109" s="35" t="s">
        <v>299</v>
      </c>
      <c r="V109" s="35"/>
      <c r="W109" s="35">
        <v>20</v>
      </c>
    </row>
    <row r="110" spans="1:23" ht="15">
      <c r="A110" s="35" t="s">
        <v>445</v>
      </c>
      <c r="C110" s="35" t="s">
        <v>523</v>
      </c>
      <c r="D110" s="35" t="s">
        <v>457</v>
      </c>
      <c r="E110" s="35" t="s">
        <v>458</v>
      </c>
      <c r="F110" s="35">
        <v>12.38</v>
      </c>
      <c r="G110" s="35" t="s">
        <v>44</v>
      </c>
      <c r="H110" s="35" t="s">
        <v>45</v>
      </c>
      <c r="I110" s="35">
        <v>19.600000000000001</v>
      </c>
      <c r="J110" s="35">
        <v>3</v>
      </c>
      <c r="K110" s="35">
        <v>41</v>
      </c>
      <c r="L110" s="35"/>
      <c r="M110" s="35">
        <v>0.1958</v>
      </c>
      <c r="N110" s="35">
        <v>0</v>
      </c>
      <c r="O110" s="35">
        <v>3</v>
      </c>
      <c r="P110" s="35">
        <v>19</v>
      </c>
      <c r="Q110" s="35" t="s">
        <v>229</v>
      </c>
      <c r="R110" s="35">
        <v>30.75</v>
      </c>
      <c r="S110" s="35">
        <v>0.35630000000000001</v>
      </c>
      <c r="T110" s="35"/>
      <c r="U110" s="35" t="s">
        <v>299</v>
      </c>
      <c r="V110" s="35"/>
      <c r="W110" s="35">
        <v>20</v>
      </c>
    </row>
    <row r="111" spans="1:23" ht="15">
      <c r="A111" s="35" t="s">
        <v>445</v>
      </c>
      <c r="C111" s="35" t="s">
        <v>523</v>
      </c>
      <c r="D111" s="35" t="s">
        <v>460</v>
      </c>
      <c r="E111" s="35" t="s">
        <v>461</v>
      </c>
      <c r="F111" s="35">
        <v>11.46</v>
      </c>
      <c r="G111" s="35" t="s">
        <v>182</v>
      </c>
      <c r="H111" s="35" t="s">
        <v>183</v>
      </c>
      <c r="I111" s="35">
        <v>22.2</v>
      </c>
      <c r="J111" s="35">
        <v>1.1000000000000001</v>
      </c>
      <c r="K111" s="35">
        <v>20</v>
      </c>
      <c r="L111" s="35">
        <v>0.1431</v>
      </c>
      <c r="M111" s="35">
        <v>0.26740000000000003</v>
      </c>
      <c r="N111" s="35"/>
      <c r="O111" s="35">
        <v>1.1000000000000001</v>
      </c>
      <c r="P111" s="35">
        <v>18.2</v>
      </c>
      <c r="Q111" s="35">
        <v>25</v>
      </c>
      <c r="R111" s="35">
        <v>20</v>
      </c>
      <c r="S111" s="35">
        <v>0.52410000000000001</v>
      </c>
      <c r="T111" s="35"/>
      <c r="U111" s="35" t="s">
        <v>370</v>
      </c>
      <c r="V111" s="35"/>
      <c r="W111" s="35">
        <v>15</v>
      </c>
    </row>
    <row r="112" spans="1:23" ht="15">
      <c r="A112" s="35" t="s">
        <v>445</v>
      </c>
      <c r="C112" s="35" t="s">
        <v>523</v>
      </c>
      <c r="D112" s="35" t="s">
        <v>463</v>
      </c>
      <c r="E112" s="35" t="s">
        <v>464</v>
      </c>
      <c r="F112" s="35">
        <v>8.7200000000000006</v>
      </c>
      <c r="G112" s="35" t="s">
        <v>182</v>
      </c>
      <c r="H112" s="35" t="s">
        <v>183</v>
      </c>
      <c r="I112" s="35">
        <v>22.6</v>
      </c>
      <c r="J112" s="35">
        <v>3</v>
      </c>
      <c r="K112" s="35">
        <v>21</v>
      </c>
      <c r="L112" s="35">
        <v>0.13300000000000001</v>
      </c>
      <c r="M112" s="35">
        <v>0.23569999999999999</v>
      </c>
      <c r="N112" s="35"/>
      <c r="O112" s="35">
        <v>3</v>
      </c>
      <c r="P112" s="35">
        <v>18.2</v>
      </c>
      <c r="Q112" s="35">
        <v>25</v>
      </c>
      <c r="R112" s="35">
        <v>16</v>
      </c>
      <c r="S112" s="35">
        <v>0.54200000000000004</v>
      </c>
      <c r="T112" s="35"/>
      <c r="U112" s="35" t="s">
        <v>370</v>
      </c>
      <c r="V112" s="35"/>
      <c r="W112" s="35">
        <v>15</v>
      </c>
    </row>
    <row r="113" spans="1:23" ht="15">
      <c r="A113" s="35" t="s">
        <v>445</v>
      </c>
      <c r="C113" s="35" t="s">
        <v>523</v>
      </c>
      <c r="D113" s="35" t="s">
        <v>466</v>
      </c>
      <c r="E113" s="35" t="s">
        <v>467</v>
      </c>
      <c r="F113" s="35">
        <v>9.94</v>
      </c>
      <c r="G113" s="35" t="s">
        <v>162</v>
      </c>
      <c r="H113" s="35" t="s">
        <v>163</v>
      </c>
      <c r="I113" s="35">
        <v>20</v>
      </c>
      <c r="J113" s="35">
        <v>1.5</v>
      </c>
      <c r="K113" s="35">
        <v>23</v>
      </c>
      <c r="L113" s="35">
        <v>0.26</v>
      </c>
      <c r="M113" s="35">
        <v>0.34060000000000001</v>
      </c>
      <c r="N113" s="35">
        <v>0</v>
      </c>
      <c r="O113" s="35">
        <v>1.5</v>
      </c>
      <c r="P113" s="35">
        <v>17</v>
      </c>
      <c r="Q113" s="35">
        <v>25</v>
      </c>
      <c r="R113" s="35">
        <v>17</v>
      </c>
      <c r="S113" s="35">
        <v>0.66200000000000003</v>
      </c>
      <c r="T113" s="35"/>
      <c r="U113" s="35" t="s">
        <v>299</v>
      </c>
      <c r="V113" s="35"/>
      <c r="W113" s="35">
        <v>15</v>
      </c>
    </row>
    <row r="114" spans="1:23" ht="15">
      <c r="A114" s="35" t="s">
        <v>445</v>
      </c>
      <c r="C114" s="35" t="s">
        <v>523</v>
      </c>
      <c r="D114" s="35" t="s">
        <v>469</v>
      </c>
      <c r="E114" s="35" t="s">
        <v>470</v>
      </c>
      <c r="F114" s="35">
        <v>9.94</v>
      </c>
      <c r="G114" s="35" t="s">
        <v>162</v>
      </c>
      <c r="H114" s="35" t="s">
        <v>163</v>
      </c>
      <c r="I114" s="35">
        <v>20</v>
      </c>
      <c r="J114" s="35">
        <v>1.5</v>
      </c>
      <c r="K114" s="35">
        <v>22</v>
      </c>
      <c r="L114" s="35">
        <v>0.26</v>
      </c>
      <c r="M114" s="35">
        <v>0.34570000000000001</v>
      </c>
      <c r="N114" s="35">
        <v>0</v>
      </c>
      <c r="O114" s="35">
        <v>1.5</v>
      </c>
      <c r="P114" s="35">
        <v>17</v>
      </c>
      <c r="Q114" s="35">
        <v>25</v>
      </c>
      <c r="R114" s="35">
        <v>17</v>
      </c>
      <c r="S114" s="35">
        <v>0.70699999999999996</v>
      </c>
      <c r="T114" s="35"/>
      <c r="U114" s="35" t="s">
        <v>299</v>
      </c>
      <c r="V114" s="35"/>
      <c r="W114" s="35">
        <v>15</v>
      </c>
    </row>
    <row r="115" spans="1:23" ht="15">
      <c r="A115" s="35" t="s">
        <v>445</v>
      </c>
      <c r="C115" s="35" t="s">
        <v>523</v>
      </c>
      <c r="D115" s="35" t="s">
        <v>472</v>
      </c>
      <c r="E115" s="35" t="s">
        <v>473</v>
      </c>
      <c r="F115" s="35">
        <v>12.07</v>
      </c>
      <c r="G115" s="35" t="s">
        <v>44</v>
      </c>
      <c r="H115" s="35" t="s">
        <v>45</v>
      </c>
      <c r="I115" s="35">
        <v>18.600000000000001</v>
      </c>
      <c r="J115" s="35">
        <v>6</v>
      </c>
      <c r="K115" s="35">
        <v>33</v>
      </c>
      <c r="L115" s="35"/>
      <c r="M115" s="35">
        <v>0.19439999999999999</v>
      </c>
      <c r="N115" s="35">
        <v>0</v>
      </c>
      <c r="O115" s="35">
        <v>6</v>
      </c>
      <c r="P115" s="35">
        <v>20</v>
      </c>
      <c r="Q115" s="35" t="s">
        <v>202</v>
      </c>
      <c r="R115" s="35">
        <v>24.75</v>
      </c>
      <c r="S115" s="35">
        <v>0.38169999999999998</v>
      </c>
      <c r="T115" s="35"/>
      <c r="U115" s="35" t="s">
        <v>299</v>
      </c>
      <c r="V115" s="35"/>
      <c r="W115" s="35">
        <v>15</v>
      </c>
    </row>
    <row r="116" spans="1:23" ht="15">
      <c r="A116" s="35" t="s">
        <v>445</v>
      </c>
      <c r="C116" s="35" t="s">
        <v>523</v>
      </c>
      <c r="D116" s="35" t="s">
        <v>475</v>
      </c>
      <c r="E116" s="35" t="s">
        <v>476</v>
      </c>
      <c r="F116" s="35">
        <v>12.38</v>
      </c>
      <c r="G116" s="35" t="s">
        <v>44</v>
      </c>
      <c r="H116" s="35" t="s">
        <v>45</v>
      </c>
      <c r="I116" s="35">
        <v>18.600000000000001</v>
      </c>
      <c r="J116" s="35">
        <v>6</v>
      </c>
      <c r="K116" s="35">
        <v>41</v>
      </c>
      <c r="L116" s="35"/>
      <c r="M116" s="35">
        <v>0.1971</v>
      </c>
      <c r="N116" s="35">
        <v>0</v>
      </c>
      <c r="O116" s="35">
        <v>6</v>
      </c>
      <c r="P116" s="35">
        <v>20</v>
      </c>
      <c r="Q116" s="35" t="s">
        <v>229</v>
      </c>
      <c r="R116" s="35">
        <v>30.75</v>
      </c>
      <c r="S116" s="35">
        <v>0.29759999999999998</v>
      </c>
      <c r="T116" s="35"/>
      <c r="U116" s="35" t="s">
        <v>299</v>
      </c>
      <c r="V116" s="35"/>
      <c r="W116" s="35">
        <v>20</v>
      </c>
    </row>
    <row r="117" spans="1:23" ht="15">
      <c r="A117" s="35" t="s">
        <v>427</v>
      </c>
      <c r="C117" s="35" t="s">
        <v>523</v>
      </c>
      <c r="D117" s="35">
        <v>15.4297</v>
      </c>
      <c r="E117" s="35">
        <v>120.64</v>
      </c>
      <c r="F117" s="35"/>
      <c r="G117" s="35" t="s">
        <v>521</v>
      </c>
      <c r="H117" s="35" t="s">
        <v>524</v>
      </c>
      <c r="I117" s="35">
        <v>11.9</v>
      </c>
      <c r="J117" s="35">
        <v>1.3</v>
      </c>
      <c r="K117" s="35">
        <v>0.8</v>
      </c>
      <c r="L117" s="35">
        <v>0</v>
      </c>
      <c r="M117" s="35">
        <v>17</v>
      </c>
      <c r="N117" s="35"/>
      <c r="O117" s="35">
        <v>1.3</v>
      </c>
      <c r="P117" s="35">
        <v>20.6</v>
      </c>
      <c r="Q117" s="35">
        <v>33</v>
      </c>
      <c r="R117" s="35">
        <v>77</v>
      </c>
      <c r="S117" s="35">
        <v>12</v>
      </c>
      <c r="T117" s="35" t="s">
        <v>522</v>
      </c>
      <c r="U117" s="35" t="s">
        <v>435</v>
      </c>
      <c r="V117" s="35"/>
      <c r="W117" s="35"/>
    </row>
    <row r="118" spans="1:23" ht="15">
      <c r="A118" s="35" t="s">
        <v>427</v>
      </c>
      <c r="C118" s="35" t="s">
        <v>523</v>
      </c>
      <c r="D118" s="35">
        <v>15.489739999999999</v>
      </c>
      <c r="E118" s="35">
        <v>120.59</v>
      </c>
      <c r="F118" s="35">
        <v>36.700000000000003</v>
      </c>
      <c r="G118" s="35" t="s">
        <v>439</v>
      </c>
      <c r="H118" s="35" t="s">
        <v>45</v>
      </c>
      <c r="I118" s="35">
        <v>7.9</v>
      </c>
      <c r="J118" s="35">
        <v>4.5</v>
      </c>
      <c r="K118" s="35">
        <v>0.52</v>
      </c>
      <c r="L118" s="35"/>
      <c r="M118" s="35">
        <v>15.56</v>
      </c>
      <c r="N118" s="35"/>
      <c r="O118" s="35">
        <v>4.5</v>
      </c>
      <c r="P118" s="35">
        <v>21</v>
      </c>
      <c r="Q118" s="35">
        <v>37.5</v>
      </c>
      <c r="R118" s="35"/>
      <c r="S118" s="35">
        <v>30.38</v>
      </c>
      <c r="T118" s="35"/>
      <c r="U118" s="35"/>
      <c r="V118" s="35"/>
      <c r="W118" s="35">
        <v>70000</v>
      </c>
    </row>
    <row r="119" spans="1:23" ht="15">
      <c r="A119" s="35" t="s">
        <v>427</v>
      </c>
      <c r="C119" s="35" t="s">
        <v>523</v>
      </c>
      <c r="D119" s="35">
        <v>15.489610000000001</v>
      </c>
      <c r="E119" s="35">
        <v>120.59</v>
      </c>
      <c r="F119" s="35">
        <v>37</v>
      </c>
      <c r="G119" s="35" t="s">
        <v>439</v>
      </c>
      <c r="H119" s="35" t="s">
        <v>45</v>
      </c>
      <c r="I119" s="35">
        <v>7.9</v>
      </c>
      <c r="J119" s="35">
        <v>4.5</v>
      </c>
      <c r="K119" s="35">
        <v>0.52</v>
      </c>
      <c r="L119" s="35"/>
      <c r="M119" s="35">
        <v>22.72</v>
      </c>
      <c r="N119" s="35"/>
      <c r="O119" s="35">
        <v>6</v>
      </c>
      <c r="P119" s="35">
        <v>21</v>
      </c>
      <c r="Q119" s="35">
        <v>37.5</v>
      </c>
      <c r="R119" s="35"/>
      <c r="S119" s="35">
        <v>23.61</v>
      </c>
      <c r="T119" s="35"/>
      <c r="U119" s="35"/>
      <c r="V119" s="35"/>
      <c r="W119" s="35">
        <v>70000</v>
      </c>
    </row>
    <row r="120" spans="1:23" ht="15">
      <c r="A120" s="35" t="s">
        <v>427</v>
      </c>
      <c r="C120" s="35" t="s">
        <v>510</v>
      </c>
      <c r="D120" s="35">
        <v>15.484069999999999</v>
      </c>
      <c r="E120" s="35">
        <v>120.61799999999999</v>
      </c>
      <c r="F120" s="35">
        <v>28.2</v>
      </c>
      <c r="G120" s="35" t="s">
        <v>439</v>
      </c>
      <c r="H120" s="35" t="s">
        <v>45</v>
      </c>
      <c r="I120" s="35">
        <v>10.9</v>
      </c>
      <c r="J120" s="35">
        <v>1</v>
      </c>
      <c r="K120" s="35">
        <v>86</v>
      </c>
      <c r="L120" s="35"/>
      <c r="M120" s="35"/>
      <c r="N120" s="35"/>
      <c r="O120" s="35">
        <v>1</v>
      </c>
      <c r="P120" s="35">
        <v>21</v>
      </c>
      <c r="Q120" s="35">
        <v>37.5</v>
      </c>
      <c r="R120" s="35"/>
      <c r="S120" s="35"/>
      <c r="T120" s="35"/>
      <c r="U120" s="35"/>
      <c r="V120" s="35"/>
      <c r="W120" s="35">
        <v>70000</v>
      </c>
    </row>
    <row r="121" spans="1:23" ht="15">
      <c r="A121" s="35" t="s">
        <v>427</v>
      </c>
      <c r="C121" s="35" t="s">
        <v>523</v>
      </c>
      <c r="D121" s="35">
        <v>15.46881</v>
      </c>
      <c r="E121" s="35">
        <v>120.6532</v>
      </c>
      <c r="F121" s="35">
        <v>16.899999999999999</v>
      </c>
      <c r="G121" s="35" t="s">
        <v>439</v>
      </c>
      <c r="H121" s="35" t="s">
        <v>45</v>
      </c>
      <c r="I121" s="35">
        <v>13.5</v>
      </c>
      <c r="J121" s="35">
        <v>3</v>
      </c>
      <c r="K121" s="35">
        <v>80</v>
      </c>
      <c r="L121" s="35"/>
      <c r="M121" s="35">
        <v>22.21</v>
      </c>
      <c r="N121" s="35"/>
      <c r="O121" s="35">
        <v>3</v>
      </c>
      <c r="P121" s="35">
        <v>21</v>
      </c>
      <c r="Q121" s="35">
        <v>37.5</v>
      </c>
      <c r="R121" s="35"/>
      <c r="S121" s="35">
        <v>24.56</v>
      </c>
      <c r="T121" s="35"/>
      <c r="U121" s="35"/>
      <c r="V121" s="35"/>
      <c r="W121" s="35">
        <v>70000</v>
      </c>
    </row>
    <row r="122" spans="1:23" ht="15">
      <c r="A122" s="35" t="s">
        <v>427</v>
      </c>
      <c r="C122" s="35" t="s">
        <v>510</v>
      </c>
      <c r="D122" s="35">
        <v>15.529920000000001</v>
      </c>
      <c r="E122" s="35">
        <v>120.5932</v>
      </c>
      <c r="F122" s="35">
        <v>24.55</v>
      </c>
      <c r="G122" s="35" t="s">
        <v>439</v>
      </c>
      <c r="H122" s="35" t="s">
        <v>45</v>
      </c>
      <c r="I122" s="35">
        <v>9.1999999999999993</v>
      </c>
      <c r="J122" s="35">
        <v>1.5</v>
      </c>
      <c r="K122" s="35">
        <v>20</v>
      </c>
      <c r="L122" s="35">
        <v>0</v>
      </c>
      <c r="M122" s="35">
        <v>20.92</v>
      </c>
      <c r="N122" s="35">
        <v>0.27</v>
      </c>
      <c r="O122" s="35">
        <v>1.5</v>
      </c>
      <c r="P122" s="35">
        <v>19.7</v>
      </c>
      <c r="Q122" s="35">
        <v>32</v>
      </c>
      <c r="R122" s="35">
        <v>19.5</v>
      </c>
      <c r="S122" s="35">
        <v>22.5</v>
      </c>
      <c r="T122" s="35"/>
      <c r="U122" s="35" t="s">
        <v>139</v>
      </c>
      <c r="V122" s="35"/>
      <c r="W122" s="35">
        <v>15000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4D395-5005-4210-A0DA-FE9AE51C65F7}">
  <dimension ref="A1:AB103"/>
  <sheetViews>
    <sheetView zoomScale="96" zoomScaleNormal="96" workbookViewId="0">
      <pane xSplit="2" ySplit="1" topLeftCell="C2" activePane="bottomRight" state="frozen"/>
      <selection pane="bottomRight" activeCell="B1" sqref="B1:B103"/>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525</v>
      </c>
      <c r="D2" s="35" t="s">
        <v>137</v>
      </c>
      <c r="E2" s="35" t="s">
        <v>138</v>
      </c>
      <c r="F2" s="35">
        <v>4.78</v>
      </c>
      <c r="G2" s="35" t="s">
        <v>182</v>
      </c>
      <c r="H2" s="35" t="s">
        <v>183</v>
      </c>
      <c r="I2" s="35">
        <v>26.3</v>
      </c>
      <c r="J2" s="35">
        <v>28.5</v>
      </c>
      <c r="K2" s="35">
        <v>28</v>
      </c>
      <c r="L2" s="35">
        <v>0.1633</v>
      </c>
      <c r="M2" s="35">
        <v>0.25090000000000001</v>
      </c>
      <c r="N2" s="35">
        <v>16.329999999999998</v>
      </c>
      <c r="O2" s="35">
        <v>28.5</v>
      </c>
      <c r="P2" s="35">
        <v>21</v>
      </c>
      <c r="Q2" s="35">
        <v>27.5</v>
      </c>
      <c r="R2" s="35">
        <v>21</v>
      </c>
      <c r="S2" s="35">
        <v>0.57979999999999998</v>
      </c>
      <c r="T2" s="35"/>
      <c r="U2" s="35" t="s">
        <v>139</v>
      </c>
      <c r="V2" s="35" t="s">
        <v>500</v>
      </c>
    </row>
    <row r="3" spans="1:28">
      <c r="A3" s="35" t="s">
        <v>134</v>
      </c>
      <c r="B3" s="35" t="s">
        <v>141</v>
      </c>
      <c r="C3" s="35" t="s">
        <v>525</v>
      </c>
      <c r="D3" s="35" t="s">
        <v>142</v>
      </c>
      <c r="E3" s="35" t="s">
        <v>143</v>
      </c>
      <c r="F3" s="35">
        <v>15.15</v>
      </c>
      <c r="G3" s="35" t="s">
        <v>44</v>
      </c>
      <c r="H3" s="35" t="s">
        <v>45</v>
      </c>
      <c r="I3" s="35">
        <v>30.8</v>
      </c>
      <c r="J3" s="35">
        <v>1.5</v>
      </c>
      <c r="K3" s="35">
        <v>47</v>
      </c>
      <c r="L3" s="35"/>
      <c r="M3" s="35">
        <v>0.1943</v>
      </c>
      <c r="N3" s="35">
        <v>0</v>
      </c>
      <c r="O3" s="35">
        <v>1.5</v>
      </c>
      <c r="P3" s="35">
        <v>20</v>
      </c>
      <c r="Q3" s="35">
        <v>32</v>
      </c>
      <c r="R3" s="35">
        <v>35.25</v>
      </c>
      <c r="S3" s="35">
        <v>0.32679999999999998</v>
      </c>
      <c r="T3" s="35"/>
      <c r="U3" s="35" t="s">
        <v>146</v>
      </c>
      <c r="V3" s="35">
        <v>20000</v>
      </c>
    </row>
    <row r="4" spans="1:28">
      <c r="A4" s="35" t="s">
        <v>134</v>
      </c>
      <c r="B4" s="35" t="s">
        <v>147</v>
      </c>
      <c r="C4" s="35" t="s">
        <v>525</v>
      </c>
      <c r="D4" s="35" t="s">
        <v>148</v>
      </c>
      <c r="E4" s="35" t="s">
        <v>149</v>
      </c>
      <c r="F4" s="35">
        <v>11.49</v>
      </c>
      <c r="G4" s="35" t="s">
        <v>44</v>
      </c>
      <c r="H4" s="35" t="s">
        <v>45</v>
      </c>
      <c r="I4" s="35">
        <v>30.8</v>
      </c>
      <c r="J4" s="35">
        <v>1.5</v>
      </c>
      <c r="K4" s="35">
        <v>28</v>
      </c>
      <c r="L4" s="35"/>
      <c r="M4" s="35">
        <v>0.2422</v>
      </c>
      <c r="N4" s="35">
        <v>0</v>
      </c>
      <c r="O4" s="35">
        <v>1.5</v>
      </c>
      <c r="P4" s="35">
        <v>20</v>
      </c>
      <c r="Q4" s="35">
        <v>30</v>
      </c>
      <c r="R4" s="35">
        <v>21</v>
      </c>
      <c r="S4" s="35">
        <v>0.29110000000000003</v>
      </c>
      <c r="T4" s="35"/>
      <c r="U4" s="35" t="s">
        <v>146</v>
      </c>
      <c r="V4" s="35">
        <v>15000</v>
      </c>
    </row>
    <row r="5" spans="1:28">
      <c r="A5" s="35" t="s">
        <v>158</v>
      </c>
      <c r="B5" s="35" t="s">
        <v>151</v>
      </c>
      <c r="C5" s="35" t="s">
        <v>525</v>
      </c>
      <c r="D5" s="35" t="s">
        <v>160</v>
      </c>
      <c r="E5" s="35" t="s">
        <v>161</v>
      </c>
      <c r="F5" s="35">
        <v>4.4800000000000004</v>
      </c>
      <c r="G5" s="35" t="s">
        <v>162</v>
      </c>
      <c r="H5" s="35" t="s">
        <v>163</v>
      </c>
      <c r="I5" s="35">
        <v>7.6</v>
      </c>
      <c r="J5" s="35">
        <v>4.5</v>
      </c>
      <c r="K5" s="35">
        <v>52</v>
      </c>
      <c r="L5" s="35">
        <v>1.002</v>
      </c>
      <c r="M5" s="35">
        <v>0.3523</v>
      </c>
      <c r="N5" s="35"/>
      <c r="O5" s="35">
        <v>4.5</v>
      </c>
      <c r="P5" s="35">
        <v>16.899999999999999</v>
      </c>
      <c r="Q5" s="35">
        <v>27.5</v>
      </c>
      <c r="R5" s="35"/>
      <c r="S5" s="35">
        <v>0.67</v>
      </c>
      <c r="T5" s="35"/>
      <c r="U5" s="35" t="s">
        <v>139</v>
      </c>
      <c r="V5" s="35">
        <v>20</v>
      </c>
    </row>
    <row r="6" spans="1:28">
      <c r="A6" s="35" t="s">
        <v>158</v>
      </c>
      <c r="B6" s="35" t="s">
        <v>159</v>
      </c>
      <c r="C6" s="35" t="s">
        <v>525</v>
      </c>
      <c r="D6" s="35" t="s">
        <v>165</v>
      </c>
      <c r="E6" s="35" t="s">
        <v>166</v>
      </c>
      <c r="F6" s="35">
        <v>4.78</v>
      </c>
      <c r="G6" s="35" t="s">
        <v>162</v>
      </c>
      <c r="H6" s="35" t="s">
        <v>163</v>
      </c>
      <c r="I6" s="35">
        <v>7.6</v>
      </c>
      <c r="J6" s="35">
        <v>5</v>
      </c>
      <c r="K6" s="35">
        <v>54</v>
      </c>
      <c r="L6" s="35">
        <v>0.27700000000000002</v>
      </c>
      <c r="M6" s="35">
        <v>0.37419999999999998</v>
      </c>
      <c r="N6" s="35"/>
      <c r="O6" s="35">
        <v>5</v>
      </c>
      <c r="P6" s="35">
        <v>16.899999999999999</v>
      </c>
      <c r="Q6" s="35">
        <v>27.5</v>
      </c>
      <c r="R6" s="35"/>
      <c r="S6" s="35">
        <v>0.66100000000000003</v>
      </c>
      <c r="T6" s="35"/>
      <c r="U6" s="35" t="s">
        <v>139</v>
      </c>
      <c r="V6" s="35">
        <v>20</v>
      </c>
    </row>
    <row r="7" spans="1:28">
      <c r="A7" s="35" t="s">
        <v>158</v>
      </c>
      <c r="B7" s="35" t="s">
        <v>164</v>
      </c>
      <c r="C7" s="35" t="s">
        <v>525</v>
      </c>
      <c r="D7" s="35" t="s">
        <v>168</v>
      </c>
      <c r="E7" s="35" t="s">
        <v>169</v>
      </c>
      <c r="F7" s="35">
        <v>4.17</v>
      </c>
      <c r="G7" s="35" t="s">
        <v>170</v>
      </c>
      <c r="H7" s="35" t="s">
        <v>163</v>
      </c>
      <c r="I7" s="35">
        <v>8.3000000000000007</v>
      </c>
      <c r="J7" s="35">
        <v>6</v>
      </c>
      <c r="K7" s="35">
        <v>41</v>
      </c>
      <c r="L7" s="35">
        <v>0.24199999999999999</v>
      </c>
      <c r="M7" s="35">
        <v>0.3417</v>
      </c>
      <c r="N7" s="35"/>
      <c r="O7" s="35">
        <v>6</v>
      </c>
      <c r="P7" s="35">
        <v>21</v>
      </c>
      <c r="Q7" s="35">
        <v>27.5</v>
      </c>
      <c r="R7" s="35"/>
      <c r="S7" s="35">
        <v>0.64200000000000002</v>
      </c>
      <c r="T7" s="35"/>
      <c r="U7" s="35" t="s">
        <v>157</v>
      </c>
      <c r="V7" s="35" t="s">
        <v>499</v>
      </c>
    </row>
    <row r="8" spans="1:28">
      <c r="A8" s="35" t="s">
        <v>158</v>
      </c>
      <c r="B8" s="35" t="s">
        <v>167</v>
      </c>
      <c r="C8" s="35" t="s">
        <v>525</v>
      </c>
      <c r="D8" s="35" t="s">
        <v>479</v>
      </c>
      <c r="E8" s="35" t="s">
        <v>480</v>
      </c>
      <c r="F8" s="35">
        <v>5.09</v>
      </c>
      <c r="G8" s="35" t="s">
        <v>170</v>
      </c>
      <c r="H8" s="35" t="s">
        <v>163</v>
      </c>
      <c r="I8" s="35">
        <v>8.3000000000000007</v>
      </c>
      <c r="J8" s="35">
        <v>7</v>
      </c>
      <c r="K8" s="35">
        <v>30</v>
      </c>
      <c r="L8" s="35">
        <v>0.224</v>
      </c>
      <c r="M8" s="35">
        <v>0.34560000000000002</v>
      </c>
      <c r="N8" s="35"/>
      <c r="O8" s="35">
        <v>7</v>
      </c>
      <c r="P8" s="35">
        <v>21</v>
      </c>
      <c r="Q8" s="35">
        <v>27.5</v>
      </c>
      <c r="R8" s="35"/>
      <c r="S8" s="35">
        <v>0.61699999999999999</v>
      </c>
      <c r="T8" s="35"/>
      <c r="U8" s="35" t="s">
        <v>157</v>
      </c>
      <c r="V8" s="35" t="s">
        <v>484</v>
      </c>
    </row>
    <row r="9" spans="1:28">
      <c r="A9" s="35" t="s">
        <v>158</v>
      </c>
      <c r="B9" s="35" t="s">
        <v>172</v>
      </c>
      <c r="C9" s="35" t="s">
        <v>525</v>
      </c>
      <c r="D9" s="35" t="s">
        <v>176</v>
      </c>
      <c r="E9" s="35" t="s">
        <v>177</v>
      </c>
      <c r="F9" s="35">
        <v>-0.7</v>
      </c>
      <c r="G9" s="35" t="s">
        <v>526</v>
      </c>
      <c r="H9" s="35" t="s">
        <v>527</v>
      </c>
      <c r="I9" s="35">
        <v>11.3</v>
      </c>
      <c r="J9" s="35">
        <v>4.3</v>
      </c>
      <c r="K9" s="35">
        <v>100</v>
      </c>
      <c r="L9" s="35"/>
      <c r="M9" s="35"/>
      <c r="N9" s="35"/>
      <c r="O9" s="35">
        <v>4.3</v>
      </c>
      <c r="P9" s="35"/>
      <c r="Q9" s="35"/>
      <c r="R9" s="35">
        <v>100</v>
      </c>
      <c r="S9" s="35"/>
      <c r="T9" s="35"/>
      <c r="U9" s="35" t="s">
        <v>178</v>
      </c>
      <c r="V9" s="35"/>
    </row>
    <row r="10" spans="1:28">
      <c r="A10" s="35" t="s">
        <v>198</v>
      </c>
      <c r="B10" s="35" t="s">
        <v>175</v>
      </c>
      <c r="C10" s="35" t="s">
        <v>525</v>
      </c>
      <c r="D10" s="35" t="s">
        <v>200</v>
      </c>
      <c r="E10" s="35" t="s">
        <v>201</v>
      </c>
      <c r="F10" s="35">
        <v>12.4</v>
      </c>
      <c r="G10" s="35" t="s">
        <v>162</v>
      </c>
      <c r="H10" s="35" t="s">
        <v>163</v>
      </c>
      <c r="I10" s="35">
        <v>19</v>
      </c>
      <c r="J10" s="35">
        <v>7.5</v>
      </c>
      <c r="K10" s="35">
        <v>21</v>
      </c>
      <c r="L10" s="35">
        <v>0.24199999999999999</v>
      </c>
      <c r="M10" s="35">
        <v>0.35949999999999999</v>
      </c>
      <c r="N10" s="35">
        <v>0</v>
      </c>
      <c r="O10" s="35">
        <v>7.5</v>
      </c>
      <c r="P10" s="35">
        <v>17</v>
      </c>
      <c r="Q10" s="35">
        <v>25</v>
      </c>
      <c r="R10" s="35">
        <v>16</v>
      </c>
      <c r="S10" s="35">
        <v>0.69299999999999995</v>
      </c>
      <c r="T10" s="35"/>
      <c r="U10" s="35" t="s">
        <v>146</v>
      </c>
      <c r="V10" s="35">
        <v>15000</v>
      </c>
    </row>
    <row r="11" spans="1:28">
      <c r="A11" s="35" t="s">
        <v>198</v>
      </c>
      <c r="B11" s="35" t="s">
        <v>179</v>
      </c>
      <c r="C11" s="35" t="s">
        <v>525</v>
      </c>
      <c r="D11" s="35" t="s">
        <v>204</v>
      </c>
      <c r="E11" s="35" t="s">
        <v>205</v>
      </c>
      <c r="F11" s="35">
        <v>11.79</v>
      </c>
      <c r="G11" s="35" t="s">
        <v>162</v>
      </c>
      <c r="H11" s="35" t="s">
        <v>163</v>
      </c>
      <c r="I11" s="35">
        <v>19</v>
      </c>
      <c r="J11" s="35">
        <v>7.5</v>
      </c>
      <c r="K11" s="35">
        <v>23</v>
      </c>
      <c r="L11" s="35">
        <v>0.26700000000000002</v>
      </c>
      <c r="M11" s="35">
        <v>0.34920000000000001</v>
      </c>
      <c r="N11" s="35">
        <v>0</v>
      </c>
      <c r="O11" s="35">
        <v>7.5</v>
      </c>
      <c r="P11" s="35">
        <v>17</v>
      </c>
      <c r="Q11" s="35">
        <v>25</v>
      </c>
      <c r="R11" s="35">
        <v>17</v>
      </c>
      <c r="S11" s="35">
        <v>0.63700000000000001</v>
      </c>
      <c r="T11" s="35"/>
      <c r="U11" s="35" t="s">
        <v>146</v>
      </c>
      <c r="V11" s="35">
        <v>15000</v>
      </c>
    </row>
    <row r="12" spans="1:28">
      <c r="A12" s="35" t="s">
        <v>198</v>
      </c>
      <c r="B12" s="35" t="s">
        <v>187</v>
      </c>
      <c r="C12" s="35" t="s">
        <v>525</v>
      </c>
      <c r="D12" s="35" t="s">
        <v>207</v>
      </c>
      <c r="E12" s="35" t="s">
        <v>208</v>
      </c>
      <c r="F12" s="35">
        <v>19.11</v>
      </c>
      <c r="G12" s="35" t="s">
        <v>44</v>
      </c>
      <c r="H12" s="35" t="s">
        <v>45</v>
      </c>
      <c r="I12" s="35">
        <v>11.3</v>
      </c>
      <c r="J12" s="35">
        <v>3</v>
      </c>
      <c r="K12" s="35">
        <v>48</v>
      </c>
      <c r="L12" s="35"/>
      <c r="M12" s="35">
        <v>0.22720000000000001</v>
      </c>
      <c r="N12" s="35">
        <v>0</v>
      </c>
      <c r="O12" s="35">
        <v>3</v>
      </c>
      <c r="P12" s="35">
        <v>0</v>
      </c>
      <c r="Q12" s="35" t="s">
        <v>229</v>
      </c>
      <c r="R12" s="35">
        <v>36</v>
      </c>
      <c r="S12" s="35">
        <v>0.221</v>
      </c>
      <c r="T12" s="35"/>
      <c r="U12" s="35" t="s">
        <v>146</v>
      </c>
      <c r="V12" s="35">
        <v>20000</v>
      </c>
    </row>
    <row r="13" spans="1:28">
      <c r="A13" s="35" t="s">
        <v>198</v>
      </c>
      <c r="B13" s="35" t="s">
        <v>190</v>
      </c>
      <c r="C13" s="35" t="s">
        <v>525</v>
      </c>
      <c r="D13" s="35" t="s">
        <v>210</v>
      </c>
      <c r="E13" s="35" t="s">
        <v>211</v>
      </c>
      <c r="F13" s="35">
        <v>19.11</v>
      </c>
      <c r="G13" s="35" t="s">
        <v>44</v>
      </c>
      <c r="H13" s="35" t="s">
        <v>45</v>
      </c>
      <c r="I13" s="35">
        <v>11.3</v>
      </c>
      <c r="J13" s="35">
        <v>3</v>
      </c>
      <c r="K13" s="35">
        <v>42</v>
      </c>
      <c r="L13" s="35"/>
      <c r="M13" s="35">
        <v>0.23830000000000001</v>
      </c>
      <c r="N13" s="35">
        <v>0</v>
      </c>
      <c r="O13" s="35">
        <v>3</v>
      </c>
      <c r="P13" s="35">
        <v>19</v>
      </c>
      <c r="Q13" s="35" t="s">
        <v>229</v>
      </c>
      <c r="R13" s="35">
        <v>32</v>
      </c>
      <c r="S13" s="35">
        <v>0.22900000000000001</v>
      </c>
      <c r="T13" s="35"/>
      <c r="U13" s="35" t="s">
        <v>146</v>
      </c>
      <c r="V13" s="35">
        <v>20000</v>
      </c>
    </row>
    <row r="14" spans="1:28">
      <c r="A14" s="35" t="s">
        <v>198</v>
      </c>
      <c r="B14" s="35" t="s">
        <v>193</v>
      </c>
      <c r="C14" s="35" t="s">
        <v>525</v>
      </c>
      <c r="D14" s="35" t="s">
        <v>213</v>
      </c>
      <c r="E14" s="35" t="s">
        <v>214</v>
      </c>
      <c r="F14" s="35">
        <v>19.41</v>
      </c>
      <c r="G14" s="35" t="s">
        <v>44</v>
      </c>
      <c r="H14" s="35" t="s">
        <v>45</v>
      </c>
      <c r="I14" s="35">
        <v>15.5</v>
      </c>
      <c r="J14" s="35">
        <v>3</v>
      </c>
      <c r="K14" s="35">
        <v>51</v>
      </c>
      <c r="L14" s="35"/>
      <c r="M14" s="35">
        <v>0.21260000000000001</v>
      </c>
      <c r="N14" s="35">
        <v>0</v>
      </c>
      <c r="O14" s="35">
        <v>3</v>
      </c>
      <c r="P14" s="35">
        <v>20</v>
      </c>
      <c r="Q14" s="35" t="s">
        <v>229</v>
      </c>
      <c r="R14" s="35">
        <v>38</v>
      </c>
      <c r="S14" s="35">
        <v>0.245</v>
      </c>
      <c r="T14" s="35"/>
      <c r="U14" s="35" t="s">
        <v>146</v>
      </c>
      <c r="V14" s="35">
        <v>20000</v>
      </c>
    </row>
    <row r="15" spans="1:28">
      <c r="A15" s="35" t="s">
        <v>198</v>
      </c>
      <c r="B15" s="35" t="s">
        <v>199</v>
      </c>
      <c r="C15" s="35" t="s">
        <v>525</v>
      </c>
      <c r="D15" s="35" t="s">
        <v>216</v>
      </c>
      <c r="E15" s="35" t="s">
        <v>217</v>
      </c>
      <c r="F15" s="35">
        <v>19.399999999999999</v>
      </c>
      <c r="G15" s="35" t="s">
        <v>44</v>
      </c>
      <c r="H15" s="35" t="s">
        <v>45</v>
      </c>
      <c r="I15" s="35">
        <v>15.5</v>
      </c>
      <c r="J15" s="35">
        <v>3</v>
      </c>
      <c r="K15" s="35">
        <v>45</v>
      </c>
      <c r="L15" s="35"/>
      <c r="M15" s="35">
        <v>0.13450000000000001</v>
      </c>
      <c r="N15" s="35">
        <v>0</v>
      </c>
      <c r="O15" s="35">
        <v>3</v>
      </c>
      <c r="P15" s="35">
        <v>21</v>
      </c>
      <c r="Q15" s="35" t="s">
        <v>229</v>
      </c>
      <c r="R15" s="35">
        <v>34</v>
      </c>
      <c r="S15" s="35">
        <v>0.33100000000000002</v>
      </c>
      <c r="T15" s="35"/>
      <c r="U15" s="35" t="s">
        <v>146</v>
      </c>
      <c r="V15" s="35">
        <v>20000</v>
      </c>
    </row>
    <row r="16" spans="1:28">
      <c r="A16" s="35" t="s">
        <v>198</v>
      </c>
      <c r="B16" s="35" t="s">
        <v>203</v>
      </c>
      <c r="C16" s="35" t="s">
        <v>525</v>
      </c>
      <c r="D16" s="35" t="s">
        <v>219</v>
      </c>
      <c r="E16" s="35" t="s">
        <v>220</v>
      </c>
      <c r="F16" s="35">
        <v>19.41</v>
      </c>
      <c r="G16" s="35" t="s">
        <v>44</v>
      </c>
      <c r="H16" s="35" t="s">
        <v>45</v>
      </c>
      <c r="I16" s="35">
        <v>9</v>
      </c>
      <c r="J16" s="35" t="s">
        <v>221</v>
      </c>
      <c r="K16" s="35">
        <v>48</v>
      </c>
      <c r="L16" s="35"/>
      <c r="M16" s="35">
        <v>0.17199999999999999</v>
      </c>
      <c r="N16" s="35">
        <v>0</v>
      </c>
      <c r="O16" s="35" t="s">
        <v>221</v>
      </c>
      <c r="P16" s="35">
        <v>19</v>
      </c>
      <c r="Q16" s="35" t="s">
        <v>229</v>
      </c>
      <c r="R16" s="35">
        <v>36</v>
      </c>
      <c r="S16" s="35">
        <v>0.29099999999999998</v>
      </c>
      <c r="T16" s="35"/>
      <c r="U16" s="35" t="s">
        <v>146</v>
      </c>
      <c r="V16" s="35">
        <v>20000</v>
      </c>
    </row>
    <row r="17" spans="1:22">
      <c r="A17" s="35" t="s">
        <v>198</v>
      </c>
      <c r="B17" s="35" t="s">
        <v>206</v>
      </c>
      <c r="C17" s="35" t="s">
        <v>525</v>
      </c>
      <c r="D17" s="35" t="s">
        <v>224</v>
      </c>
      <c r="E17" s="35" t="s">
        <v>225</v>
      </c>
      <c r="F17" s="35">
        <v>19.41</v>
      </c>
      <c r="G17" s="35" t="s">
        <v>44</v>
      </c>
      <c r="H17" s="35" t="s">
        <v>45</v>
      </c>
      <c r="I17" s="35">
        <v>9</v>
      </c>
      <c r="J17" s="35" t="s">
        <v>221</v>
      </c>
      <c r="K17" s="35">
        <v>50</v>
      </c>
      <c r="L17" s="35"/>
      <c r="M17" s="35">
        <v>0.1721</v>
      </c>
      <c r="N17" s="35">
        <v>0</v>
      </c>
      <c r="O17" s="35" t="s">
        <v>221</v>
      </c>
      <c r="P17" s="35">
        <v>19</v>
      </c>
      <c r="Q17" s="35" t="s">
        <v>229</v>
      </c>
      <c r="R17" s="35">
        <v>38</v>
      </c>
      <c r="S17" s="35">
        <v>0.26500000000000001</v>
      </c>
      <c r="T17" s="35"/>
      <c r="U17" s="35" t="s">
        <v>146</v>
      </c>
      <c r="V17" s="35">
        <v>20000</v>
      </c>
    </row>
    <row r="18" spans="1:22">
      <c r="A18" s="35" t="s">
        <v>198</v>
      </c>
      <c r="B18" s="35" t="s">
        <v>209</v>
      </c>
      <c r="C18" s="35" t="s">
        <v>525</v>
      </c>
      <c r="D18" s="35" t="s">
        <v>227</v>
      </c>
      <c r="E18" s="35" t="s">
        <v>228</v>
      </c>
      <c r="F18" s="35">
        <v>16.059999999999999</v>
      </c>
      <c r="G18" s="35" t="s">
        <v>162</v>
      </c>
      <c r="H18" s="35" t="s">
        <v>163</v>
      </c>
      <c r="I18" s="35">
        <v>11.1</v>
      </c>
      <c r="J18" s="35">
        <v>12</v>
      </c>
      <c r="K18" s="35">
        <v>48</v>
      </c>
      <c r="L18" s="35">
        <v>0.2467</v>
      </c>
      <c r="M18" s="35">
        <v>0.39389999999999997</v>
      </c>
      <c r="N18" s="35">
        <v>0</v>
      </c>
      <c r="O18" s="35">
        <v>12</v>
      </c>
      <c r="P18" s="35">
        <v>17</v>
      </c>
      <c r="Q18" s="35">
        <v>27.5</v>
      </c>
      <c r="R18" s="35">
        <v>36</v>
      </c>
      <c r="S18" s="35">
        <v>0.60319999999999996</v>
      </c>
      <c r="T18" s="35"/>
      <c r="U18" s="35" t="s">
        <v>146</v>
      </c>
      <c r="V18" s="35">
        <v>20000</v>
      </c>
    </row>
    <row r="19" spans="1:22">
      <c r="A19" s="35" t="s">
        <v>198</v>
      </c>
      <c r="B19" s="35" t="s">
        <v>212</v>
      </c>
      <c r="C19" s="35" t="s">
        <v>525</v>
      </c>
      <c r="D19" s="35" t="s">
        <v>231</v>
      </c>
      <c r="E19" s="35" t="s">
        <v>232</v>
      </c>
      <c r="F19" s="35">
        <v>16.98</v>
      </c>
      <c r="G19" s="35" t="s">
        <v>162</v>
      </c>
      <c r="H19" s="35" t="s">
        <v>163</v>
      </c>
      <c r="I19" s="35">
        <v>11.1</v>
      </c>
      <c r="J19" s="35">
        <v>4.5</v>
      </c>
      <c r="K19" s="35">
        <v>48</v>
      </c>
      <c r="L19" s="35">
        <v>0.21060000000000001</v>
      </c>
      <c r="M19" s="35">
        <v>0.34820000000000001</v>
      </c>
      <c r="N19" s="35">
        <v>0</v>
      </c>
      <c r="O19" s="35">
        <v>4.5</v>
      </c>
      <c r="P19" s="35">
        <v>17</v>
      </c>
      <c r="Q19" s="35">
        <v>27.5</v>
      </c>
      <c r="R19" s="35">
        <v>36</v>
      </c>
      <c r="S19" s="35">
        <v>0.61560000000000004</v>
      </c>
      <c r="T19" s="35"/>
      <c r="U19" s="35" t="s">
        <v>146</v>
      </c>
      <c r="V19" s="35">
        <v>20000</v>
      </c>
    </row>
    <row r="20" spans="1:22">
      <c r="A20" s="35" t="s">
        <v>198</v>
      </c>
      <c r="B20" s="35" t="s">
        <v>215</v>
      </c>
      <c r="C20" s="35" t="s">
        <v>525</v>
      </c>
      <c r="D20" s="35" t="s">
        <v>234</v>
      </c>
      <c r="E20" s="35" t="s">
        <v>235</v>
      </c>
      <c r="F20" s="35">
        <v>10.57</v>
      </c>
      <c r="G20" s="35" t="s">
        <v>162</v>
      </c>
      <c r="H20" s="35" t="s">
        <v>163</v>
      </c>
      <c r="I20" s="35">
        <v>11.1</v>
      </c>
      <c r="J20" s="35" t="s">
        <v>221</v>
      </c>
      <c r="K20" s="35">
        <v>56</v>
      </c>
      <c r="L20" s="35">
        <v>0.26</v>
      </c>
      <c r="M20" s="35">
        <v>0.34129999999999999</v>
      </c>
      <c r="N20" s="35">
        <v>0</v>
      </c>
      <c r="O20" s="35" t="s">
        <v>221</v>
      </c>
      <c r="P20" s="35">
        <v>17</v>
      </c>
      <c r="Q20" s="35">
        <v>27.5</v>
      </c>
      <c r="R20" s="35">
        <v>42</v>
      </c>
      <c r="S20" s="35">
        <v>0.63200000000000001</v>
      </c>
      <c r="T20" s="35"/>
      <c r="U20" s="35" t="s">
        <v>146</v>
      </c>
      <c r="V20" s="35">
        <v>20000</v>
      </c>
    </row>
    <row r="21" spans="1:22">
      <c r="A21" s="35" t="s">
        <v>198</v>
      </c>
      <c r="B21" s="35" t="s">
        <v>218</v>
      </c>
      <c r="C21" s="35" t="s">
        <v>525</v>
      </c>
      <c r="D21" s="35" t="s">
        <v>237</v>
      </c>
      <c r="E21" s="35" t="s">
        <v>238</v>
      </c>
      <c r="F21" s="35">
        <v>10.57</v>
      </c>
      <c r="G21" s="35" t="s">
        <v>162</v>
      </c>
      <c r="H21" s="35" t="s">
        <v>163</v>
      </c>
      <c r="I21" s="35">
        <v>11.1</v>
      </c>
      <c r="J21" s="35" t="s">
        <v>221</v>
      </c>
      <c r="K21" s="35">
        <v>69</v>
      </c>
      <c r="L21" s="35">
        <v>0.24</v>
      </c>
      <c r="M21" s="35">
        <v>0.33360000000000001</v>
      </c>
      <c r="N21" s="35">
        <v>0</v>
      </c>
      <c r="O21" s="35" t="s">
        <v>221</v>
      </c>
      <c r="P21" s="35">
        <v>17</v>
      </c>
      <c r="Q21" s="35">
        <v>27.5</v>
      </c>
      <c r="R21" s="35">
        <v>52</v>
      </c>
      <c r="S21" s="35">
        <v>0.63</v>
      </c>
      <c r="T21" s="35"/>
      <c r="U21" s="35" t="s">
        <v>146</v>
      </c>
      <c r="V21" s="35">
        <v>20000</v>
      </c>
    </row>
    <row r="22" spans="1:22">
      <c r="A22" s="35" t="s">
        <v>198</v>
      </c>
      <c r="B22" s="35" t="s">
        <v>223</v>
      </c>
      <c r="C22" s="35" t="s">
        <v>525</v>
      </c>
      <c r="D22" s="35" t="s">
        <v>240</v>
      </c>
      <c r="E22" s="35" t="s">
        <v>241</v>
      </c>
      <c r="F22" s="35">
        <v>17.46</v>
      </c>
      <c r="G22" s="35" t="s">
        <v>162</v>
      </c>
      <c r="H22" s="35" t="s">
        <v>163</v>
      </c>
      <c r="I22" s="35">
        <v>13.3</v>
      </c>
      <c r="J22" s="35">
        <v>2.5</v>
      </c>
      <c r="K22" s="35">
        <v>41</v>
      </c>
      <c r="L22" s="35">
        <v>0.25</v>
      </c>
      <c r="M22" s="35">
        <v>0.33629999999999999</v>
      </c>
      <c r="N22" s="35">
        <v>0</v>
      </c>
      <c r="O22" s="35">
        <v>2.5</v>
      </c>
      <c r="P22" s="35">
        <v>17</v>
      </c>
      <c r="Q22" s="35">
        <v>27.5</v>
      </c>
      <c r="R22" s="35">
        <v>31</v>
      </c>
      <c r="S22" s="35">
        <v>0.68</v>
      </c>
      <c r="T22" s="35"/>
      <c r="U22" s="35" t="s">
        <v>146</v>
      </c>
      <c r="V22" s="35">
        <v>20000</v>
      </c>
    </row>
    <row r="23" spans="1:22">
      <c r="A23" s="35" t="s">
        <v>198</v>
      </c>
      <c r="B23" s="35" t="s">
        <v>226</v>
      </c>
      <c r="C23" s="35" t="s">
        <v>525</v>
      </c>
      <c r="D23" s="35" t="s">
        <v>243</v>
      </c>
      <c r="E23" s="35" t="s">
        <v>244</v>
      </c>
      <c r="F23" s="35">
        <v>17.16</v>
      </c>
      <c r="G23" s="35" t="s">
        <v>162</v>
      </c>
      <c r="H23" s="35" t="s">
        <v>163</v>
      </c>
      <c r="I23" s="35">
        <v>13.3</v>
      </c>
      <c r="J23" s="35">
        <v>2.5</v>
      </c>
      <c r="K23" s="35">
        <v>35</v>
      </c>
      <c r="L23" s="35">
        <v>0.24</v>
      </c>
      <c r="M23" s="35">
        <v>0.35420000000000001</v>
      </c>
      <c r="N23" s="35">
        <v>0</v>
      </c>
      <c r="O23" s="35">
        <v>2.5</v>
      </c>
      <c r="P23" s="35">
        <v>18</v>
      </c>
      <c r="Q23" s="35">
        <v>25</v>
      </c>
      <c r="R23" s="35">
        <v>26</v>
      </c>
      <c r="S23" s="35">
        <v>0.67100000000000004</v>
      </c>
      <c r="T23" s="35"/>
      <c r="U23" s="35" t="s">
        <v>146</v>
      </c>
      <c r="V23" s="35">
        <v>15000</v>
      </c>
    </row>
    <row r="24" spans="1:22">
      <c r="A24" s="35" t="s">
        <v>198</v>
      </c>
      <c r="B24" s="35" t="s">
        <v>230</v>
      </c>
      <c r="C24" s="35" t="s">
        <v>525</v>
      </c>
      <c r="D24" s="35" t="s">
        <v>259</v>
      </c>
      <c r="E24" s="35" t="s">
        <v>260</v>
      </c>
      <c r="F24" s="35">
        <v>18.8</v>
      </c>
      <c r="G24" s="35" t="s">
        <v>44</v>
      </c>
      <c r="H24" s="35" t="s">
        <v>45</v>
      </c>
      <c r="I24" s="35">
        <v>12</v>
      </c>
      <c r="J24" s="35">
        <v>2</v>
      </c>
      <c r="K24" s="35">
        <v>48</v>
      </c>
      <c r="L24" s="35"/>
      <c r="M24" s="35">
        <v>0.21679999999999999</v>
      </c>
      <c r="N24" s="35">
        <v>0</v>
      </c>
      <c r="O24" s="35">
        <v>2</v>
      </c>
      <c r="P24" s="35">
        <v>19</v>
      </c>
      <c r="Q24" s="35" t="s">
        <v>229</v>
      </c>
      <c r="R24" s="35">
        <v>36</v>
      </c>
      <c r="S24" s="35">
        <v>0.21</v>
      </c>
      <c r="T24" s="35"/>
      <c r="U24" s="35" t="s">
        <v>146</v>
      </c>
      <c r="V24" s="35">
        <v>20000</v>
      </c>
    </row>
    <row r="25" spans="1:22">
      <c r="A25" s="35" t="s">
        <v>198</v>
      </c>
      <c r="B25" s="35" t="s">
        <v>233</v>
      </c>
      <c r="C25" s="35" t="s">
        <v>525</v>
      </c>
      <c r="D25" s="35" t="s">
        <v>262</v>
      </c>
      <c r="E25" s="35" t="s">
        <v>263</v>
      </c>
      <c r="F25" s="35">
        <v>18.8</v>
      </c>
      <c r="G25" s="35" t="s">
        <v>44</v>
      </c>
      <c r="H25" s="35" t="s">
        <v>45</v>
      </c>
      <c r="I25" s="35">
        <v>12</v>
      </c>
      <c r="J25" s="35">
        <v>2</v>
      </c>
      <c r="K25" s="35">
        <v>54</v>
      </c>
      <c r="L25" s="35"/>
      <c r="M25" s="35">
        <v>0.23430000000000001</v>
      </c>
      <c r="N25" s="35">
        <v>0</v>
      </c>
      <c r="O25" s="35">
        <v>2</v>
      </c>
      <c r="P25" s="35">
        <v>19</v>
      </c>
      <c r="Q25" s="35" t="s">
        <v>229</v>
      </c>
      <c r="R25" s="35">
        <v>40.5</v>
      </c>
      <c r="S25" s="35">
        <v>0.31</v>
      </c>
      <c r="T25" s="35"/>
      <c r="U25" s="35" t="s">
        <v>146</v>
      </c>
      <c r="V25" s="35">
        <v>20000</v>
      </c>
    </row>
    <row r="26" spans="1:22">
      <c r="A26" s="35" t="s">
        <v>198</v>
      </c>
      <c r="B26" s="35" t="s">
        <v>236</v>
      </c>
      <c r="C26" s="35" t="s">
        <v>516</v>
      </c>
      <c r="D26" s="35" t="s">
        <v>496</v>
      </c>
      <c r="E26" s="35" t="s">
        <v>497</v>
      </c>
      <c r="F26" s="35">
        <v>19.72</v>
      </c>
      <c r="G26" s="35" t="s">
        <v>44</v>
      </c>
      <c r="H26" s="35" t="s">
        <v>45</v>
      </c>
      <c r="I26" s="35">
        <v>24.2</v>
      </c>
      <c r="J26" s="35">
        <v>1.5</v>
      </c>
      <c r="K26" s="35">
        <v>63</v>
      </c>
      <c r="L26" s="35"/>
      <c r="M26" s="35">
        <v>0.20219999999999999</v>
      </c>
      <c r="N26" s="35">
        <v>0</v>
      </c>
      <c r="O26" s="35">
        <v>1.5</v>
      </c>
      <c r="P26" s="35">
        <v>20</v>
      </c>
      <c r="Q26" s="35" t="s">
        <v>229</v>
      </c>
      <c r="R26" s="35">
        <v>47</v>
      </c>
      <c r="S26" s="35">
        <v>0.28899999999999998</v>
      </c>
      <c r="T26" s="35"/>
      <c r="U26" s="35" t="s">
        <v>146</v>
      </c>
      <c r="V26" s="35">
        <v>20000</v>
      </c>
    </row>
    <row r="27" spans="1:22">
      <c r="A27" s="35" t="s">
        <v>198</v>
      </c>
      <c r="B27" s="35" t="s">
        <v>239</v>
      </c>
      <c r="C27" s="35" t="s">
        <v>505</v>
      </c>
      <c r="D27" s="35" t="s">
        <v>511</v>
      </c>
      <c r="E27" s="35" t="s">
        <v>512</v>
      </c>
      <c r="F27" s="35">
        <v>27.94</v>
      </c>
      <c r="G27" s="35" t="s">
        <v>44</v>
      </c>
      <c r="H27" s="35" t="s">
        <v>45</v>
      </c>
      <c r="I27" s="35">
        <v>9.3000000000000007</v>
      </c>
      <c r="J27" s="35">
        <v>10</v>
      </c>
      <c r="K27" s="35">
        <v>89</v>
      </c>
      <c r="L27" s="35">
        <v>0</v>
      </c>
      <c r="M27" s="35">
        <v>0.17860000000000001</v>
      </c>
      <c r="N27" s="35">
        <v>0.23</v>
      </c>
      <c r="O27" s="35">
        <v>10</v>
      </c>
      <c r="P27" s="35">
        <v>20.7</v>
      </c>
      <c r="Q27" s="35">
        <v>40</v>
      </c>
      <c r="R27" s="35"/>
      <c r="S27" s="35">
        <v>0.28000000000000003</v>
      </c>
      <c r="T27" s="35"/>
      <c r="U27" s="35" t="s">
        <v>513</v>
      </c>
      <c r="V27" s="35">
        <v>25000</v>
      </c>
    </row>
    <row r="28" spans="1:22">
      <c r="A28" s="35" t="s">
        <v>198</v>
      </c>
      <c r="B28" s="35" t="s">
        <v>242</v>
      </c>
      <c r="C28" s="35" t="s">
        <v>508</v>
      </c>
      <c r="D28" s="35" t="s">
        <v>518</v>
      </c>
      <c r="E28" s="35" t="s">
        <v>519</v>
      </c>
      <c r="F28" s="35">
        <v>27.64</v>
      </c>
      <c r="G28" s="35" t="s">
        <v>44</v>
      </c>
      <c r="H28" s="35" t="s">
        <v>45</v>
      </c>
      <c r="I28" s="35">
        <v>9.3000000000000007</v>
      </c>
      <c r="J28" s="35">
        <v>10.5</v>
      </c>
      <c r="K28" s="35">
        <v>89</v>
      </c>
      <c r="L28" s="35">
        <v>0</v>
      </c>
      <c r="M28" s="35">
        <v>0.25019999999999998</v>
      </c>
      <c r="N28" s="35">
        <v>0.27</v>
      </c>
      <c r="O28" s="35">
        <v>10.5</v>
      </c>
      <c r="P28" s="35">
        <v>19.3</v>
      </c>
      <c r="Q28" s="35">
        <v>40</v>
      </c>
      <c r="R28" s="35"/>
      <c r="S28" s="35">
        <v>0.23</v>
      </c>
      <c r="T28" s="35"/>
      <c r="U28" s="35" t="s">
        <v>513</v>
      </c>
      <c r="V28" s="35">
        <v>25000</v>
      </c>
    </row>
    <row r="29" spans="1:22">
      <c r="A29" s="35" t="s">
        <v>198</v>
      </c>
      <c r="B29" s="35" t="s">
        <v>245</v>
      </c>
      <c r="C29" s="35" t="s">
        <v>525</v>
      </c>
      <c r="D29" s="35" t="s">
        <v>265</v>
      </c>
      <c r="E29" s="35" t="s">
        <v>266</v>
      </c>
      <c r="F29" s="35">
        <v>20.02</v>
      </c>
      <c r="G29" s="35" t="s">
        <v>44</v>
      </c>
      <c r="H29" s="35" t="s">
        <v>45</v>
      </c>
      <c r="I29" s="35">
        <v>11.1</v>
      </c>
      <c r="J29" s="35">
        <v>4.5</v>
      </c>
      <c r="K29" s="35">
        <v>23</v>
      </c>
      <c r="L29" s="35"/>
      <c r="M29" s="35">
        <v>0.17280000000000001</v>
      </c>
      <c r="N29" s="35">
        <v>0</v>
      </c>
      <c r="O29" s="35">
        <v>4.5</v>
      </c>
      <c r="P29" s="35">
        <v>21</v>
      </c>
      <c r="Q29" s="35" t="s">
        <v>202</v>
      </c>
      <c r="R29" s="35">
        <v>17</v>
      </c>
      <c r="S29" s="35">
        <v>0.22</v>
      </c>
      <c r="T29" s="35"/>
      <c r="U29" s="35" t="s">
        <v>146</v>
      </c>
      <c r="V29" s="35">
        <v>20000</v>
      </c>
    </row>
    <row r="30" spans="1:22">
      <c r="A30" s="35" t="s">
        <v>198</v>
      </c>
      <c r="B30" s="35" t="s">
        <v>248</v>
      </c>
      <c r="C30" s="35" t="s">
        <v>525</v>
      </c>
      <c r="D30" s="35" t="s">
        <v>268</v>
      </c>
      <c r="E30" s="35" t="s">
        <v>269</v>
      </c>
      <c r="F30" s="35">
        <v>20.63</v>
      </c>
      <c r="G30" s="35" t="s">
        <v>44</v>
      </c>
      <c r="H30" s="35" t="s">
        <v>45</v>
      </c>
      <c r="I30" s="35">
        <v>11.1</v>
      </c>
      <c r="J30" s="35">
        <v>4.5</v>
      </c>
      <c r="K30" s="35">
        <v>37</v>
      </c>
      <c r="L30" s="35"/>
      <c r="M30" s="35">
        <v>0.16309999999999999</v>
      </c>
      <c r="N30" s="35">
        <v>0</v>
      </c>
      <c r="O30" s="35">
        <v>4.5</v>
      </c>
      <c r="P30" s="35">
        <v>0</v>
      </c>
      <c r="Q30" s="35" t="s">
        <v>229</v>
      </c>
      <c r="R30" s="35">
        <v>28</v>
      </c>
      <c r="S30" s="35">
        <v>0.28199999999999997</v>
      </c>
      <c r="T30" s="35"/>
      <c r="U30" s="35" t="s">
        <v>146</v>
      </c>
      <c r="V30" s="35">
        <v>20000</v>
      </c>
    </row>
    <row r="31" spans="1:22">
      <c r="A31" s="35" t="s">
        <v>270</v>
      </c>
      <c r="B31" s="35" t="s">
        <v>251</v>
      </c>
      <c r="C31" s="35" t="s">
        <v>525</v>
      </c>
      <c r="D31" s="35" t="s">
        <v>272</v>
      </c>
      <c r="E31" s="35" t="s">
        <v>273</v>
      </c>
      <c r="F31" s="35">
        <v>10.3</v>
      </c>
      <c r="G31" s="35" t="s">
        <v>182</v>
      </c>
      <c r="H31" s="35" t="s">
        <v>183</v>
      </c>
      <c r="I31" s="35">
        <v>26.5</v>
      </c>
      <c r="J31" s="35">
        <v>2</v>
      </c>
      <c r="K31" s="35">
        <v>80</v>
      </c>
      <c r="L31" s="35">
        <v>0.18</v>
      </c>
      <c r="M31" s="35">
        <v>0.28539999999999999</v>
      </c>
      <c r="N31" s="35"/>
      <c r="O31" s="35">
        <v>2</v>
      </c>
      <c r="P31" s="35">
        <v>21</v>
      </c>
      <c r="Q31" s="35">
        <v>27.5</v>
      </c>
      <c r="R31" s="35"/>
      <c r="S31" s="35">
        <v>0.57999999999999996</v>
      </c>
      <c r="T31" s="35"/>
      <c r="U31" s="35" t="s">
        <v>274</v>
      </c>
      <c r="V31" s="35" t="s">
        <v>499</v>
      </c>
    </row>
    <row r="32" spans="1:22">
      <c r="A32" s="35" t="s">
        <v>270</v>
      </c>
      <c r="B32" s="35" t="s">
        <v>255</v>
      </c>
      <c r="C32" s="35" t="s">
        <v>525</v>
      </c>
      <c r="D32" s="35" t="s">
        <v>276</v>
      </c>
      <c r="E32" s="35" t="s">
        <v>277</v>
      </c>
      <c r="F32" s="35">
        <v>11.2</v>
      </c>
      <c r="G32" s="35" t="s">
        <v>182</v>
      </c>
      <c r="H32" s="35" t="s">
        <v>183</v>
      </c>
      <c r="I32" s="35">
        <v>26.5</v>
      </c>
      <c r="J32" s="35">
        <v>2</v>
      </c>
      <c r="K32" s="35">
        <v>60</v>
      </c>
      <c r="L32" s="35">
        <v>0.18</v>
      </c>
      <c r="M32" s="35">
        <v>0.25409999999999999</v>
      </c>
      <c r="N32" s="35"/>
      <c r="O32" s="35">
        <v>2</v>
      </c>
      <c r="P32" s="35">
        <v>21</v>
      </c>
      <c r="Q32" s="35">
        <v>27.5</v>
      </c>
      <c r="R32" s="35"/>
      <c r="S32" s="35">
        <v>0.59</v>
      </c>
      <c r="T32" s="35"/>
      <c r="U32" s="35" t="s">
        <v>274</v>
      </c>
      <c r="V32" s="35" t="s">
        <v>499</v>
      </c>
    </row>
    <row r="33" spans="1:22">
      <c r="A33" s="35" t="s">
        <v>270</v>
      </c>
      <c r="B33" s="35" t="s">
        <v>258</v>
      </c>
      <c r="C33" s="35" t="s">
        <v>525</v>
      </c>
      <c r="D33" s="35" t="s">
        <v>279</v>
      </c>
      <c r="E33" s="35" t="s">
        <v>280</v>
      </c>
      <c r="F33" s="35">
        <v>8.4</v>
      </c>
      <c r="G33" s="35" t="s">
        <v>44</v>
      </c>
      <c r="H33" s="35" t="s">
        <v>45</v>
      </c>
      <c r="I33" s="35">
        <v>27</v>
      </c>
      <c r="J33" s="35">
        <v>1.05</v>
      </c>
      <c r="K33" s="35">
        <v>48</v>
      </c>
      <c r="L33" s="35"/>
      <c r="M33" s="35">
        <v>0.2437</v>
      </c>
      <c r="N33" s="35"/>
      <c r="O33" s="35">
        <v>1.05</v>
      </c>
      <c r="P33" s="35">
        <v>21</v>
      </c>
      <c r="Q33" s="35">
        <v>35</v>
      </c>
      <c r="R33" s="35"/>
      <c r="S33" s="35">
        <v>0.28370000000000001</v>
      </c>
      <c r="T33" s="35"/>
      <c r="U33" s="35"/>
      <c r="V33" s="35" t="s">
        <v>514</v>
      </c>
    </row>
    <row r="34" spans="1:22">
      <c r="A34" s="35" t="s">
        <v>270</v>
      </c>
      <c r="B34" s="35" t="s">
        <v>261</v>
      </c>
      <c r="C34" s="35" t="s">
        <v>525</v>
      </c>
      <c r="D34" s="35" t="s">
        <v>282</v>
      </c>
      <c r="E34" s="35" t="s">
        <v>283</v>
      </c>
      <c r="F34" s="35">
        <v>7.8</v>
      </c>
      <c r="G34" s="35" t="s">
        <v>44</v>
      </c>
      <c r="H34" s="35" t="s">
        <v>45</v>
      </c>
      <c r="I34" s="35">
        <v>27</v>
      </c>
      <c r="J34" s="35">
        <v>1</v>
      </c>
      <c r="K34" s="35">
        <v>44</v>
      </c>
      <c r="L34" s="35"/>
      <c r="M34" s="35">
        <v>0.13600000000000001</v>
      </c>
      <c r="N34" s="35"/>
      <c r="O34" s="35">
        <v>1</v>
      </c>
      <c r="P34" s="35">
        <v>21</v>
      </c>
      <c r="Q34" s="35">
        <v>35</v>
      </c>
      <c r="R34" s="35"/>
      <c r="S34" s="35">
        <v>0.34839999999999999</v>
      </c>
      <c r="T34" s="35"/>
      <c r="U34" s="35"/>
      <c r="V34" s="35" t="s">
        <v>514</v>
      </c>
    </row>
    <row r="35" spans="1:22">
      <c r="A35" s="35" t="s">
        <v>270</v>
      </c>
      <c r="B35" s="35" t="s">
        <v>264</v>
      </c>
      <c r="C35" s="35" t="s">
        <v>525</v>
      </c>
      <c r="D35" s="35" t="s">
        <v>285</v>
      </c>
      <c r="E35" s="35" t="s">
        <v>286</v>
      </c>
      <c r="F35" s="35">
        <v>9.6999999999999993</v>
      </c>
      <c r="G35" s="35" t="s">
        <v>182</v>
      </c>
      <c r="H35" s="35" t="s">
        <v>183</v>
      </c>
      <c r="I35" s="35">
        <v>28.5</v>
      </c>
      <c r="J35" s="35">
        <v>1</v>
      </c>
      <c r="K35" s="35">
        <v>22</v>
      </c>
      <c r="L35" s="35">
        <v>0.13300000000000001</v>
      </c>
      <c r="M35" s="35">
        <v>0.23269999999999999</v>
      </c>
      <c r="N35" s="35"/>
      <c r="O35" s="35">
        <v>1</v>
      </c>
      <c r="P35" s="35">
        <v>21</v>
      </c>
      <c r="Q35" s="35">
        <v>27.5</v>
      </c>
      <c r="R35" s="35"/>
      <c r="S35" s="35">
        <v>0.53600000000000003</v>
      </c>
      <c r="T35" s="35"/>
      <c r="U35" s="35"/>
      <c r="V35" s="35" t="s">
        <v>484</v>
      </c>
    </row>
    <row r="36" spans="1:22">
      <c r="A36" s="35" t="s">
        <v>270</v>
      </c>
      <c r="B36" s="35" t="s">
        <v>267</v>
      </c>
      <c r="C36" s="35" t="s">
        <v>525</v>
      </c>
      <c r="D36" s="35" t="s">
        <v>288</v>
      </c>
      <c r="E36" s="35" t="s">
        <v>289</v>
      </c>
      <c r="F36" s="35">
        <v>9.6999999999999993</v>
      </c>
      <c r="G36" s="35" t="s">
        <v>182</v>
      </c>
      <c r="H36" s="35" t="s">
        <v>183</v>
      </c>
      <c r="I36" s="35">
        <v>28.5</v>
      </c>
      <c r="J36" s="35">
        <v>1</v>
      </c>
      <c r="K36" s="35">
        <v>24</v>
      </c>
      <c r="L36" s="35">
        <v>0.14599999999999999</v>
      </c>
      <c r="M36" s="35">
        <v>0.25519999999999998</v>
      </c>
      <c r="N36" s="35"/>
      <c r="O36" s="35">
        <v>1</v>
      </c>
      <c r="P36" s="35">
        <v>21</v>
      </c>
      <c r="Q36" s="35">
        <v>27.5</v>
      </c>
      <c r="R36" s="35"/>
      <c r="S36" s="35">
        <v>0.57299999999999995</v>
      </c>
      <c r="T36" s="35"/>
      <c r="U36" s="35"/>
      <c r="V36" s="35" t="s">
        <v>484</v>
      </c>
    </row>
    <row r="37" spans="1:22">
      <c r="A37" s="35" t="s">
        <v>270</v>
      </c>
      <c r="B37" s="35" t="s">
        <v>271</v>
      </c>
      <c r="C37" s="35" t="s">
        <v>525</v>
      </c>
      <c r="D37" s="35" t="s">
        <v>291</v>
      </c>
      <c r="E37" s="35" t="s">
        <v>292</v>
      </c>
      <c r="F37" s="35">
        <v>242.4</v>
      </c>
      <c r="G37" s="35" t="s">
        <v>182</v>
      </c>
      <c r="H37" s="35" t="s">
        <v>183</v>
      </c>
      <c r="I37" s="35">
        <v>26.1</v>
      </c>
      <c r="J37" s="35">
        <v>6</v>
      </c>
      <c r="K37" s="35">
        <v>27</v>
      </c>
      <c r="L37" s="35">
        <v>0.14269999999999999</v>
      </c>
      <c r="M37" s="35">
        <v>0.2417</v>
      </c>
      <c r="N37" s="35"/>
      <c r="O37" s="35">
        <v>6</v>
      </c>
      <c r="P37" s="35">
        <v>21</v>
      </c>
      <c r="Q37" s="35">
        <v>27.5</v>
      </c>
      <c r="R37" s="35"/>
      <c r="S37" s="35">
        <v>0.52980000000000005</v>
      </c>
      <c r="T37" s="35"/>
      <c r="U37" s="35"/>
      <c r="V37" s="35" t="s">
        <v>484</v>
      </c>
    </row>
    <row r="38" spans="1:22">
      <c r="A38" s="35" t="s">
        <v>270</v>
      </c>
      <c r="B38" s="35" t="s">
        <v>275</v>
      </c>
      <c r="C38" s="35" t="s">
        <v>525</v>
      </c>
      <c r="D38" s="35" t="s">
        <v>294</v>
      </c>
      <c r="E38" s="35" t="s">
        <v>295</v>
      </c>
      <c r="F38" s="35">
        <v>242.4</v>
      </c>
      <c r="G38" s="35" t="s">
        <v>182</v>
      </c>
      <c r="H38" s="35" t="s">
        <v>183</v>
      </c>
      <c r="I38" s="35">
        <v>26.1</v>
      </c>
      <c r="J38" s="35">
        <v>6</v>
      </c>
      <c r="K38" s="35">
        <v>35</v>
      </c>
      <c r="L38" s="35">
        <v>0.18870000000000001</v>
      </c>
      <c r="M38" s="35">
        <v>0.29699999999999999</v>
      </c>
      <c r="N38" s="35"/>
      <c r="O38" s="35">
        <v>6</v>
      </c>
      <c r="P38" s="35">
        <v>21</v>
      </c>
      <c r="Q38" s="35">
        <v>27.5</v>
      </c>
      <c r="R38" s="35"/>
      <c r="S38" s="35">
        <v>0.53849999999999998</v>
      </c>
      <c r="T38" s="35"/>
      <c r="U38" s="35"/>
      <c r="V38" s="35" t="s">
        <v>499</v>
      </c>
    </row>
    <row r="39" spans="1:22">
      <c r="A39" s="35" t="s">
        <v>270</v>
      </c>
      <c r="B39" s="35" t="s">
        <v>278</v>
      </c>
      <c r="C39" s="35" t="s">
        <v>525</v>
      </c>
      <c r="D39" s="35" t="s">
        <v>297</v>
      </c>
      <c r="E39" s="35" t="s">
        <v>298</v>
      </c>
      <c r="F39" s="35">
        <v>9.0500000000000007</v>
      </c>
      <c r="G39" s="35" t="s">
        <v>162</v>
      </c>
      <c r="H39" s="35" t="s">
        <v>163</v>
      </c>
      <c r="I39" s="35">
        <v>27.3</v>
      </c>
      <c r="J39" s="35" t="s">
        <v>185</v>
      </c>
      <c r="K39" s="35">
        <v>20</v>
      </c>
      <c r="L39" s="35">
        <v>0.22120000000000001</v>
      </c>
      <c r="M39" s="35">
        <v>0.36449999999999999</v>
      </c>
      <c r="N39" s="35">
        <v>0</v>
      </c>
      <c r="O39" s="35" t="s">
        <v>185</v>
      </c>
      <c r="P39" s="35">
        <v>17</v>
      </c>
      <c r="Q39" s="35">
        <v>22.5</v>
      </c>
      <c r="R39" s="35">
        <v>15</v>
      </c>
      <c r="S39" s="35">
        <v>0.62009999999999998</v>
      </c>
      <c r="T39" s="35"/>
      <c r="U39" s="35" t="s">
        <v>299</v>
      </c>
      <c r="V39" s="35">
        <v>12</v>
      </c>
    </row>
    <row r="40" spans="1:22">
      <c r="A40" s="35" t="s">
        <v>270</v>
      </c>
      <c r="B40" s="35" t="s">
        <v>281</v>
      </c>
      <c r="C40" s="35" t="s">
        <v>525</v>
      </c>
      <c r="D40" s="35" t="s">
        <v>301</v>
      </c>
      <c r="E40" s="35" t="s">
        <v>302</v>
      </c>
      <c r="F40" s="35">
        <v>8.44</v>
      </c>
      <c r="G40" s="35" t="s">
        <v>162</v>
      </c>
      <c r="H40" s="35" t="s">
        <v>163</v>
      </c>
      <c r="I40" s="35">
        <v>27.3</v>
      </c>
      <c r="J40" s="35" t="s">
        <v>185</v>
      </c>
      <c r="K40" s="35">
        <v>21</v>
      </c>
      <c r="L40" s="35">
        <v>0.26419999999999999</v>
      </c>
      <c r="M40" s="35">
        <v>0.35389999999999999</v>
      </c>
      <c r="N40" s="35">
        <v>0</v>
      </c>
      <c r="O40" s="35" t="s">
        <v>185</v>
      </c>
      <c r="P40" s="35">
        <v>17</v>
      </c>
      <c r="Q40" s="35">
        <v>22.5</v>
      </c>
      <c r="R40" s="35">
        <v>15.75</v>
      </c>
      <c r="S40" s="35">
        <v>0.68230000000000002</v>
      </c>
      <c r="T40" s="35"/>
      <c r="U40" s="35" t="s">
        <v>299</v>
      </c>
      <c r="V40" s="35">
        <v>12</v>
      </c>
    </row>
    <row r="41" spans="1:22">
      <c r="A41" s="35" t="s">
        <v>303</v>
      </c>
      <c r="B41" s="35" t="s">
        <v>284</v>
      </c>
      <c r="C41" s="35" t="s">
        <v>525</v>
      </c>
      <c r="D41" s="35" t="s">
        <v>305</v>
      </c>
      <c r="E41" s="35" t="s">
        <v>306</v>
      </c>
      <c r="F41" s="35">
        <v>6.61</v>
      </c>
      <c r="G41" s="35" t="s">
        <v>44</v>
      </c>
      <c r="H41" s="35" t="s">
        <v>45</v>
      </c>
      <c r="I41" s="35">
        <v>15.1</v>
      </c>
      <c r="J41" s="35">
        <v>6</v>
      </c>
      <c r="K41" s="35">
        <v>53</v>
      </c>
      <c r="L41" s="35">
        <v>0</v>
      </c>
      <c r="M41" s="35">
        <v>0.19939999999999999</v>
      </c>
      <c r="N41" s="35">
        <v>0.2</v>
      </c>
      <c r="O41" s="35">
        <v>6</v>
      </c>
      <c r="P41" s="35">
        <v>18.7</v>
      </c>
      <c r="Q41" s="35">
        <v>37</v>
      </c>
      <c r="R41" s="35">
        <v>30</v>
      </c>
      <c r="S41" s="35">
        <v>0.3</v>
      </c>
      <c r="T41" s="35"/>
      <c r="U41" s="35" t="s">
        <v>139</v>
      </c>
      <c r="V41" s="35">
        <v>20000</v>
      </c>
    </row>
    <row r="42" spans="1:22">
      <c r="A42" s="35" t="s">
        <v>303</v>
      </c>
      <c r="B42" s="35" t="s">
        <v>287</v>
      </c>
      <c r="C42" s="35" t="s">
        <v>525</v>
      </c>
      <c r="D42" s="35" t="s">
        <v>308</v>
      </c>
      <c r="E42" s="35" t="s">
        <v>309</v>
      </c>
      <c r="F42" s="35">
        <v>9.9600000000000009</v>
      </c>
      <c r="G42" s="35" t="s">
        <v>44</v>
      </c>
      <c r="H42" s="35" t="s">
        <v>45</v>
      </c>
      <c r="I42" s="35">
        <v>18.2</v>
      </c>
      <c r="J42" s="35">
        <v>2</v>
      </c>
      <c r="K42" s="35">
        <v>15</v>
      </c>
      <c r="L42" s="35"/>
      <c r="M42" s="35">
        <v>0.2472</v>
      </c>
      <c r="N42" s="35">
        <v>0</v>
      </c>
      <c r="O42" s="35">
        <v>2</v>
      </c>
      <c r="P42" s="35">
        <v>18</v>
      </c>
      <c r="Q42" s="35" t="s">
        <v>202</v>
      </c>
      <c r="R42" s="35">
        <v>11</v>
      </c>
      <c r="S42" s="35">
        <v>0.23200000000000001</v>
      </c>
      <c r="T42" s="35"/>
      <c r="U42" s="35" t="s">
        <v>146</v>
      </c>
      <c r="V42" s="35">
        <v>15000</v>
      </c>
    </row>
    <row r="43" spans="1:22">
      <c r="A43" s="35" t="s">
        <v>303</v>
      </c>
      <c r="B43" s="35" t="s">
        <v>290</v>
      </c>
      <c r="C43" s="35" t="s">
        <v>525</v>
      </c>
      <c r="D43" s="35" t="s">
        <v>311</v>
      </c>
      <c r="E43" s="35" t="s">
        <v>312</v>
      </c>
      <c r="F43" s="35">
        <v>9.9600000000000009</v>
      </c>
      <c r="G43" s="35" t="s">
        <v>44</v>
      </c>
      <c r="H43" s="35" t="s">
        <v>45</v>
      </c>
      <c r="I43" s="35">
        <v>18.2</v>
      </c>
      <c r="J43" s="35">
        <v>2</v>
      </c>
      <c r="K43" s="35">
        <v>22</v>
      </c>
      <c r="L43" s="35"/>
      <c r="M43" s="35">
        <v>0.22850000000000001</v>
      </c>
      <c r="N43" s="35">
        <v>0</v>
      </c>
      <c r="O43" s="35">
        <v>2</v>
      </c>
      <c r="P43" s="35">
        <v>19</v>
      </c>
      <c r="Q43" s="35" t="s">
        <v>202</v>
      </c>
      <c r="R43" s="35">
        <v>17</v>
      </c>
      <c r="S43" s="35">
        <v>0.26200000000000001</v>
      </c>
      <c r="T43" s="35"/>
      <c r="U43" s="35" t="s">
        <v>146</v>
      </c>
      <c r="V43" s="35">
        <v>15000</v>
      </c>
    </row>
    <row r="44" spans="1:22">
      <c r="A44" s="35" t="s">
        <v>303</v>
      </c>
      <c r="B44" s="35" t="s">
        <v>293</v>
      </c>
      <c r="C44" s="35" t="s">
        <v>525</v>
      </c>
      <c r="D44" s="35" t="s">
        <v>314</v>
      </c>
      <c r="E44" s="35" t="s">
        <v>315</v>
      </c>
      <c r="F44" s="35">
        <v>9.66</v>
      </c>
      <c r="G44" s="35" t="s">
        <v>44</v>
      </c>
      <c r="H44" s="35" t="s">
        <v>45</v>
      </c>
      <c r="I44" s="35">
        <v>15.2</v>
      </c>
      <c r="J44" s="35">
        <v>3</v>
      </c>
      <c r="K44" s="35">
        <v>50</v>
      </c>
      <c r="L44" s="35"/>
      <c r="M44" s="35">
        <v>0.16009999999999999</v>
      </c>
      <c r="N44" s="35">
        <v>0.19</v>
      </c>
      <c r="O44" s="35">
        <v>3</v>
      </c>
      <c r="P44" s="35">
        <v>20.5</v>
      </c>
      <c r="Q44" s="35">
        <v>37</v>
      </c>
      <c r="R44" s="35">
        <v>37.5</v>
      </c>
      <c r="S44" s="35">
        <v>0.3175</v>
      </c>
      <c r="T44" s="35"/>
      <c r="U44" s="35" t="s">
        <v>316</v>
      </c>
      <c r="V44" s="35">
        <v>20000</v>
      </c>
    </row>
    <row r="45" spans="1:22">
      <c r="A45" s="35" t="s">
        <v>303</v>
      </c>
      <c r="B45" s="35" t="s">
        <v>296</v>
      </c>
      <c r="C45" s="35" t="s">
        <v>525</v>
      </c>
      <c r="D45" s="35" t="s">
        <v>318</v>
      </c>
      <c r="E45" s="35" t="s">
        <v>319</v>
      </c>
      <c r="F45" s="35">
        <v>13.5</v>
      </c>
      <c r="G45" s="35" t="s">
        <v>44</v>
      </c>
      <c r="H45" s="35" t="s">
        <v>45</v>
      </c>
      <c r="I45" s="35">
        <v>16</v>
      </c>
      <c r="J45" s="35">
        <v>3</v>
      </c>
      <c r="K45" s="35">
        <v>52</v>
      </c>
      <c r="L45" s="35"/>
      <c r="M45" s="35">
        <v>0.15429999999999999</v>
      </c>
      <c r="N45" s="35"/>
      <c r="O45" s="35">
        <v>3</v>
      </c>
      <c r="P45" s="35">
        <v>21</v>
      </c>
      <c r="Q45" s="35">
        <v>37.5</v>
      </c>
      <c r="R45" s="35"/>
      <c r="S45" s="35">
        <v>0.251</v>
      </c>
      <c r="T45" s="35"/>
      <c r="U45" s="35" t="s">
        <v>146</v>
      </c>
      <c r="V45" s="35" t="s">
        <v>528</v>
      </c>
    </row>
    <row r="46" spans="1:22">
      <c r="A46" s="35" t="s">
        <v>303</v>
      </c>
      <c r="B46" s="35" t="s">
        <v>300</v>
      </c>
      <c r="C46" s="35" t="s">
        <v>525</v>
      </c>
      <c r="D46" s="35" t="s">
        <v>322</v>
      </c>
      <c r="E46" s="35" t="s">
        <v>323</v>
      </c>
      <c r="F46" s="35">
        <v>13.3</v>
      </c>
      <c r="G46" s="35" t="s">
        <v>44</v>
      </c>
      <c r="H46" s="35" t="s">
        <v>45</v>
      </c>
      <c r="I46" s="35">
        <v>16</v>
      </c>
      <c r="J46" s="35">
        <v>3</v>
      </c>
      <c r="K46" s="35">
        <v>42</v>
      </c>
      <c r="L46" s="35"/>
      <c r="M46" s="35">
        <v>0.15490000000000001</v>
      </c>
      <c r="N46" s="35"/>
      <c r="O46" s="35">
        <v>3</v>
      </c>
      <c r="P46" s="35">
        <v>21</v>
      </c>
      <c r="Q46" s="35">
        <v>35</v>
      </c>
      <c r="R46" s="35"/>
      <c r="S46" s="35">
        <v>0.28000000000000003</v>
      </c>
      <c r="T46" s="35"/>
      <c r="U46" s="35" t="s">
        <v>146</v>
      </c>
      <c r="V46" s="35" t="s">
        <v>501</v>
      </c>
    </row>
    <row r="47" spans="1:22">
      <c r="A47" s="35" t="s">
        <v>303</v>
      </c>
      <c r="B47" s="35" t="s">
        <v>304</v>
      </c>
      <c r="C47" s="35" t="s">
        <v>525</v>
      </c>
      <c r="D47" s="35" t="s">
        <v>327</v>
      </c>
      <c r="E47" s="35" t="s">
        <v>328</v>
      </c>
      <c r="F47" s="35">
        <v>11.18</v>
      </c>
      <c r="G47" s="35" t="s">
        <v>144</v>
      </c>
      <c r="H47" s="35" t="s">
        <v>145</v>
      </c>
      <c r="I47" s="35">
        <v>20.100000000000001</v>
      </c>
      <c r="J47" s="35">
        <v>3</v>
      </c>
      <c r="K47" s="35">
        <v>11</v>
      </c>
      <c r="L47" s="35">
        <v>0.31</v>
      </c>
      <c r="M47" s="35">
        <v>0.32419999999999999</v>
      </c>
      <c r="N47" s="35">
        <v>0</v>
      </c>
      <c r="O47" s="35">
        <v>3</v>
      </c>
      <c r="P47" s="35">
        <v>17</v>
      </c>
      <c r="Q47" s="35">
        <v>19.5</v>
      </c>
      <c r="R47" s="35">
        <v>8.25</v>
      </c>
      <c r="S47" s="35">
        <v>0.82750000000000001</v>
      </c>
      <c r="T47" s="35"/>
      <c r="U47" s="35" t="s">
        <v>146</v>
      </c>
      <c r="V47" s="35">
        <v>13000</v>
      </c>
    </row>
    <row r="48" spans="1:22">
      <c r="A48" s="35" t="s">
        <v>303</v>
      </c>
      <c r="B48" s="35" t="s">
        <v>307</v>
      </c>
      <c r="C48" s="35" t="s">
        <v>525</v>
      </c>
      <c r="D48" s="35" t="s">
        <v>330</v>
      </c>
      <c r="E48" s="35" t="s">
        <v>331</v>
      </c>
      <c r="F48" s="35">
        <v>8.75</v>
      </c>
      <c r="G48" s="35" t="s">
        <v>144</v>
      </c>
      <c r="H48" s="35" t="s">
        <v>145</v>
      </c>
      <c r="I48" s="35">
        <v>20.2</v>
      </c>
      <c r="J48" s="35">
        <v>1</v>
      </c>
      <c r="K48" s="35">
        <v>9</v>
      </c>
      <c r="L48" s="35">
        <v>0.32400000000000001</v>
      </c>
      <c r="M48" s="35">
        <v>0.42909999999999998</v>
      </c>
      <c r="N48" s="35"/>
      <c r="O48" s="35">
        <v>1</v>
      </c>
      <c r="P48" s="35">
        <v>18</v>
      </c>
      <c r="Q48" s="35">
        <v>19.5</v>
      </c>
      <c r="R48" s="35">
        <v>7</v>
      </c>
      <c r="S48" s="35">
        <v>0.83299999999999996</v>
      </c>
      <c r="T48" s="35"/>
      <c r="U48" s="35" t="s">
        <v>146</v>
      </c>
      <c r="V48" s="35">
        <v>13000</v>
      </c>
    </row>
    <row r="49" spans="1:22">
      <c r="A49" s="35" t="s">
        <v>303</v>
      </c>
      <c r="B49" s="35" t="s">
        <v>310</v>
      </c>
      <c r="C49" s="35" t="s">
        <v>525</v>
      </c>
      <c r="D49" s="35" t="s">
        <v>333</v>
      </c>
      <c r="E49" s="35" t="s">
        <v>334</v>
      </c>
      <c r="F49" s="35">
        <v>6.6</v>
      </c>
      <c r="G49" s="35" t="s">
        <v>502</v>
      </c>
      <c r="H49" s="35" t="s">
        <v>503</v>
      </c>
      <c r="I49" s="35">
        <v>22.2</v>
      </c>
      <c r="J49" s="35">
        <v>3</v>
      </c>
      <c r="K49" s="35">
        <v>26</v>
      </c>
      <c r="L49" s="35"/>
      <c r="M49" s="35">
        <v>0.13969999999999999</v>
      </c>
      <c r="N49" s="35"/>
      <c r="O49" s="35">
        <v>3</v>
      </c>
      <c r="P49" s="35">
        <v>21</v>
      </c>
      <c r="Q49" s="35">
        <v>35</v>
      </c>
      <c r="R49" s="35"/>
      <c r="S49" s="35">
        <v>2.8000000000000001E-2</v>
      </c>
      <c r="T49" s="35"/>
      <c r="U49" s="35" t="s">
        <v>146</v>
      </c>
      <c r="V49" s="35" t="s">
        <v>501</v>
      </c>
    </row>
    <row r="50" spans="1:22">
      <c r="A50" s="35" t="s">
        <v>303</v>
      </c>
      <c r="B50" s="35" t="s">
        <v>313</v>
      </c>
      <c r="C50" s="35" t="s">
        <v>525</v>
      </c>
      <c r="D50" s="35" t="s">
        <v>336</v>
      </c>
      <c r="E50" s="35" t="s">
        <v>337</v>
      </c>
      <c r="F50" s="35">
        <v>6.6</v>
      </c>
      <c r="G50" s="35" t="s">
        <v>162</v>
      </c>
      <c r="H50" s="35" t="s">
        <v>163</v>
      </c>
      <c r="I50" s="35">
        <v>22.2</v>
      </c>
      <c r="J50" s="35">
        <v>3</v>
      </c>
      <c r="K50" s="35">
        <v>14</v>
      </c>
      <c r="L50" s="35">
        <v>0.26</v>
      </c>
      <c r="M50" s="35">
        <v>0.35930000000000001</v>
      </c>
      <c r="N50" s="35"/>
      <c r="O50" s="35">
        <v>3</v>
      </c>
      <c r="P50" s="35">
        <v>20</v>
      </c>
      <c r="Q50" s="35">
        <v>27.5</v>
      </c>
      <c r="R50" s="35"/>
      <c r="S50" s="35">
        <v>0.63500000000000001</v>
      </c>
      <c r="T50" s="35"/>
      <c r="U50" s="35" t="s">
        <v>146</v>
      </c>
      <c r="V50" s="35" t="s">
        <v>320</v>
      </c>
    </row>
    <row r="51" spans="1:22">
      <c r="A51" s="35" t="s">
        <v>303</v>
      </c>
      <c r="B51" s="35" t="s">
        <v>317</v>
      </c>
      <c r="C51" s="35" t="s">
        <v>525</v>
      </c>
      <c r="D51" s="35" t="s">
        <v>355</v>
      </c>
      <c r="E51" s="35" t="s">
        <v>356</v>
      </c>
      <c r="F51" s="35"/>
      <c r="G51" s="35" t="s">
        <v>44</v>
      </c>
      <c r="H51" s="35" t="s">
        <v>45</v>
      </c>
      <c r="I51" s="35">
        <v>18</v>
      </c>
      <c r="J51" s="35">
        <v>1</v>
      </c>
      <c r="K51" s="35">
        <v>65</v>
      </c>
      <c r="L51" s="35">
        <v>1</v>
      </c>
      <c r="M51" s="35"/>
      <c r="N51" s="35"/>
      <c r="O51" s="35">
        <v>1</v>
      </c>
      <c r="P51" s="35">
        <v>21.611999999999998</v>
      </c>
      <c r="Q51" s="35"/>
      <c r="R51" s="35">
        <v>38.396000000000001</v>
      </c>
      <c r="S51" s="35">
        <v>0.52370000000000005</v>
      </c>
      <c r="T51" s="35"/>
      <c r="U51" s="35" t="s">
        <v>353</v>
      </c>
      <c r="V51" s="35"/>
    </row>
    <row r="52" spans="1:22">
      <c r="A52" s="35" t="s">
        <v>360</v>
      </c>
      <c r="B52" s="35" t="s">
        <v>321</v>
      </c>
      <c r="C52" s="35" t="s">
        <v>525</v>
      </c>
      <c r="D52" s="35" t="s">
        <v>362</v>
      </c>
      <c r="E52" s="35" t="s">
        <v>363</v>
      </c>
      <c r="F52" s="35">
        <v>13.62</v>
      </c>
      <c r="G52" s="35" t="s">
        <v>162</v>
      </c>
      <c r="H52" s="35" t="s">
        <v>163</v>
      </c>
      <c r="I52" s="35">
        <v>20.3</v>
      </c>
      <c r="J52" s="35">
        <v>6</v>
      </c>
      <c r="K52" s="35">
        <v>46</v>
      </c>
      <c r="L52" s="35">
        <v>0.19270000000000001</v>
      </c>
      <c r="M52" s="35">
        <v>0.3528</v>
      </c>
      <c r="N52" s="35">
        <v>0</v>
      </c>
      <c r="O52" s="35">
        <v>6</v>
      </c>
      <c r="P52" s="35">
        <v>17</v>
      </c>
      <c r="Q52" s="35">
        <v>27.5</v>
      </c>
      <c r="R52" s="35">
        <v>34.5</v>
      </c>
      <c r="S52" s="35">
        <v>0.64090000000000003</v>
      </c>
      <c r="T52" s="35"/>
      <c r="U52" s="35" t="s">
        <v>299</v>
      </c>
      <c r="V52" s="35">
        <v>20</v>
      </c>
    </row>
    <row r="53" spans="1:22">
      <c r="A53" s="35" t="s">
        <v>360</v>
      </c>
      <c r="B53" s="35" t="s">
        <v>326</v>
      </c>
      <c r="C53" s="35" t="s">
        <v>525</v>
      </c>
      <c r="D53" s="35" t="s">
        <v>365</v>
      </c>
      <c r="E53" s="35" t="s">
        <v>366</v>
      </c>
      <c r="F53" s="35">
        <v>13.01</v>
      </c>
      <c r="G53" s="35" t="s">
        <v>162</v>
      </c>
      <c r="H53" s="35" t="s">
        <v>163</v>
      </c>
      <c r="I53" s="35">
        <v>20.3</v>
      </c>
      <c r="J53" s="35">
        <v>6</v>
      </c>
      <c r="K53" s="35">
        <v>49</v>
      </c>
      <c r="L53" s="35">
        <v>0.2054</v>
      </c>
      <c r="M53" s="35">
        <v>0.3427</v>
      </c>
      <c r="N53" s="35">
        <v>0</v>
      </c>
      <c r="O53" s="35">
        <v>6</v>
      </c>
      <c r="P53" s="35">
        <v>17</v>
      </c>
      <c r="Q53" s="35">
        <v>27.5</v>
      </c>
      <c r="R53" s="35">
        <v>36.75</v>
      </c>
      <c r="S53" s="35">
        <v>0.65480000000000005</v>
      </c>
      <c r="T53" s="35"/>
      <c r="U53" s="35" t="s">
        <v>299</v>
      </c>
      <c r="V53" s="35">
        <v>20</v>
      </c>
    </row>
    <row r="54" spans="1:22">
      <c r="A54" s="35" t="s">
        <v>360</v>
      </c>
      <c r="B54" s="35" t="s">
        <v>329</v>
      </c>
      <c r="C54" s="35" t="s">
        <v>525</v>
      </c>
      <c r="D54" s="35" t="s">
        <v>368</v>
      </c>
      <c r="E54" s="35" t="s">
        <v>369</v>
      </c>
      <c r="F54" s="35">
        <v>9.0500000000000007</v>
      </c>
      <c r="G54" s="35" t="s">
        <v>182</v>
      </c>
      <c r="H54" s="35" t="s">
        <v>183</v>
      </c>
      <c r="I54" s="35">
        <v>23.4</v>
      </c>
      <c r="J54" s="35">
        <v>3</v>
      </c>
      <c r="K54" s="35">
        <v>15</v>
      </c>
      <c r="L54" s="35">
        <v>0.1731</v>
      </c>
      <c r="M54" s="35">
        <v>0.24640000000000001</v>
      </c>
      <c r="N54" s="35"/>
      <c r="O54" s="35">
        <v>3</v>
      </c>
      <c r="P54" s="35">
        <v>18.100000000000001</v>
      </c>
      <c r="Q54" s="35">
        <v>22.5</v>
      </c>
      <c r="R54" s="35">
        <v>15</v>
      </c>
      <c r="S54" s="35">
        <v>0.56140000000000001</v>
      </c>
      <c r="T54" s="35"/>
      <c r="U54" s="35" t="s">
        <v>370</v>
      </c>
      <c r="V54" s="35">
        <v>12</v>
      </c>
    </row>
    <row r="55" spans="1:22">
      <c r="A55" s="35" t="s">
        <v>371</v>
      </c>
      <c r="B55" s="35" t="s">
        <v>332</v>
      </c>
      <c r="C55" s="35" t="s">
        <v>525</v>
      </c>
      <c r="D55" s="35" t="s">
        <v>373</v>
      </c>
      <c r="E55" s="35" t="s">
        <v>374</v>
      </c>
      <c r="F55" s="35">
        <v>-2.84</v>
      </c>
      <c r="G55" s="35" t="s">
        <v>162</v>
      </c>
      <c r="H55" s="35" t="s">
        <v>163</v>
      </c>
      <c r="I55" s="35">
        <v>24.2</v>
      </c>
      <c r="J55" s="35">
        <v>3</v>
      </c>
      <c r="K55" s="35">
        <v>19</v>
      </c>
      <c r="L55" s="35">
        <v>0.23569999999999999</v>
      </c>
      <c r="M55" s="35">
        <v>0.31209999999999999</v>
      </c>
      <c r="N55" s="35">
        <v>0</v>
      </c>
      <c r="O55" s="35">
        <v>3</v>
      </c>
      <c r="P55" s="35">
        <v>18</v>
      </c>
      <c r="Q55" s="35">
        <v>22.5</v>
      </c>
      <c r="R55" s="35">
        <v>14.25</v>
      </c>
      <c r="S55" s="35">
        <v>0.54500000000000004</v>
      </c>
      <c r="T55" s="35"/>
      <c r="U55" s="35" t="s">
        <v>299</v>
      </c>
      <c r="V55" s="35">
        <v>12</v>
      </c>
    </row>
    <row r="56" spans="1:22">
      <c r="A56" s="35" t="s">
        <v>371</v>
      </c>
      <c r="B56" s="35" t="s">
        <v>335</v>
      </c>
      <c r="C56" s="35" t="s">
        <v>525</v>
      </c>
      <c r="D56" s="35" t="s">
        <v>376</v>
      </c>
      <c r="E56" s="35" t="s">
        <v>377</v>
      </c>
      <c r="F56" s="35">
        <v>9.36</v>
      </c>
      <c r="G56" s="35" t="s">
        <v>162</v>
      </c>
      <c r="H56" s="35" t="s">
        <v>163</v>
      </c>
      <c r="I56" s="35">
        <v>23</v>
      </c>
      <c r="J56" s="35">
        <v>1</v>
      </c>
      <c r="K56" s="35">
        <v>19</v>
      </c>
      <c r="L56" s="35">
        <v>0.21729999999999999</v>
      </c>
      <c r="M56" s="35">
        <v>0.34720000000000001</v>
      </c>
      <c r="N56" s="35"/>
      <c r="O56" s="35">
        <v>1</v>
      </c>
      <c r="P56" s="35">
        <v>17</v>
      </c>
      <c r="Q56" s="35">
        <v>22.5</v>
      </c>
      <c r="R56" s="35">
        <v>14.25</v>
      </c>
      <c r="S56" s="35">
        <v>0.63229999999999997</v>
      </c>
      <c r="T56" s="35"/>
      <c r="U56" s="35" t="s">
        <v>299</v>
      </c>
      <c r="V56" s="35">
        <v>12</v>
      </c>
    </row>
    <row r="57" spans="1:22">
      <c r="A57" s="35" t="s">
        <v>371</v>
      </c>
      <c r="B57" s="35" t="s">
        <v>338</v>
      </c>
      <c r="C57" s="35" t="s">
        <v>525</v>
      </c>
      <c r="D57" s="35" t="s">
        <v>379</v>
      </c>
      <c r="E57" s="35" t="s">
        <v>380</v>
      </c>
      <c r="F57" s="35">
        <v>5.09</v>
      </c>
      <c r="G57" s="35" t="s">
        <v>162</v>
      </c>
      <c r="H57" s="35" t="s">
        <v>163</v>
      </c>
      <c r="I57" s="35">
        <v>24.2</v>
      </c>
      <c r="J57" s="35">
        <v>21</v>
      </c>
      <c r="K57" s="35">
        <v>41</v>
      </c>
      <c r="L57" s="35">
        <v>0.21240000000000001</v>
      </c>
      <c r="M57" s="35">
        <v>0.36770000000000003</v>
      </c>
      <c r="N57" s="35">
        <v>0</v>
      </c>
      <c r="O57" s="35">
        <v>21</v>
      </c>
      <c r="P57" s="35">
        <v>17</v>
      </c>
      <c r="Q57" s="35">
        <v>25</v>
      </c>
      <c r="R57" s="35">
        <v>30.75</v>
      </c>
      <c r="S57" s="35">
        <v>0.61050000000000004</v>
      </c>
      <c r="T57" s="35"/>
      <c r="U57" s="35" t="s">
        <v>299</v>
      </c>
      <c r="V57" s="35">
        <v>15</v>
      </c>
    </row>
    <row r="58" spans="1:22">
      <c r="A58" s="35" t="s">
        <v>371</v>
      </c>
      <c r="B58" s="35" t="s">
        <v>342</v>
      </c>
      <c r="C58" s="35" t="s">
        <v>525</v>
      </c>
      <c r="D58" s="35" t="s">
        <v>382</v>
      </c>
      <c r="E58" s="35" t="s">
        <v>383</v>
      </c>
      <c r="F58" s="35">
        <v>9.36</v>
      </c>
      <c r="G58" s="35" t="s">
        <v>44</v>
      </c>
      <c r="H58" s="35" t="s">
        <v>45</v>
      </c>
      <c r="I58" s="35">
        <v>24.2</v>
      </c>
      <c r="J58" s="35">
        <v>1</v>
      </c>
      <c r="K58" s="35">
        <v>24</v>
      </c>
      <c r="L58" s="35">
        <v>0</v>
      </c>
      <c r="M58" s="35">
        <v>0.19869999999999999</v>
      </c>
      <c r="N58" s="35">
        <v>0.1</v>
      </c>
      <c r="O58" s="35">
        <v>1</v>
      </c>
      <c r="P58" s="35">
        <v>19.8</v>
      </c>
      <c r="Q58" s="35">
        <v>32</v>
      </c>
      <c r="R58" s="35">
        <v>18</v>
      </c>
      <c r="S58" s="35">
        <v>0.34560000000000002</v>
      </c>
      <c r="T58" s="35"/>
      <c r="U58" s="35" t="s">
        <v>370</v>
      </c>
      <c r="V58" s="35">
        <v>15</v>
      </c>
    </row>
    <row r="59" spans="1:22">
      <c r="A59" s="35" t="s">
        <v>384</v>
      </c>
      <c r="B59" s="35" t="s">
        <v>345</v>
      </c>
      <c r="C59" s="35" t="s">
        <v>525</v>
      </c>
      <c r="D59" s="35" t="s">
        <v>386</v>
      </c>
      <c r="E59" s="35" t="s">
        <v>387</v>
      </c>
      <c r="F59" s="35">
        <v>13.62</v>
      </c>
      <c r="G59" s="35" t="s">
        <v>44</v>
      </c>
      <c r="H59" s="35" t="s">
        <v>45</v>
      </c>
      <c r="I59" s="35">
        <v>30.8</v>
      </c>
      <c r="J59" s="35">
        <v>3.5</v>
      </c>
      <c r="K59" s="35">
        <v>36</v>
      </c>
      <c r="L59" s="35"/>
      <c r="M59" s="35">
        <v>0.1807</v>
      </c>
      <c r="N59" s="35">
        <v>0</v>
      </c>
      <c r="O59" s="35">
        <v>3.5</v>
      </c>
      <c r="P59" s="35">
        <v>20</v>
      </c>
      <c r="Q59" s="35" t="s">
        <v>229</v>
      </c>
      <c r="R59" s="35">
        <v>27</v>
      </c>
      <c r="S59" s="35">
        <v>0.25700000000000001</v>
      </c>
      <c r="T59" s="35"/>
      <c r="U59" s="35" t="s">
        <v>299</v>
      </c>
      <c r="V59" s="35">
        <v>20</v>
      </c>
    </row>
    <row r="60" spans="1:22">
      <c r="A60" s="35" t="s">
        <v>384</v>
      </c>
      <c r="B60" s="35" t="s">
        <v>348</v>
      </c>
      <c r="C60" s="35" t="s">
        <v>525</v>
      </c>
      <c r="D60" s="35" t="s">
        <v>389</v>
      </c>
      <c r="E60" s="35" t="s">
        <v>390</v>
      </c>
      <c r="F60" s="35">
        <v>12.4</v>
      </c>
      <c r="G60" s="35" t="s">
        <v>44</v>
      </c>
      <c r="H60" s="35" t="s">
        <v>45</v>
      </c>
      <c r="I60" s="35">
        <v>30.8</v>
      </c>
      <c r="J60" s="35">
        <v>4.5</v>
      </c>
      <c r="K60" s="35">
        <v>36</v>
      </c>
      <c r="L60" s="35"/>
      <c r="M60" s="35">
        <v>0.16980000000000001</v>
      </c>
      <c r="N60" s="35">
        <v>0</v>
      </c>
      <c r="O60" s="35">
        <v>4.5</v>
      </c>
      <c r="P60" s="35">
        <v>20</v>
      </c>
      <c r="Q60" s="35" t="s">
        <v>202</v>
      </c>
      <c r="R60" s="35">
        <v>27</v>
      </c>
      <c r="S60" s="35">
        <v>0.25900000000000001</v>
      </c>
      <c r="T60" s="35"/>
      <c r="U60" s="35" t="s">
        <v>299</v>
      </c>
      <c r="V60" s="35">
        <v>20</v>
      </c>
    </row>
    <row r="61" spans="1:22">
      <c r="A61" s="35" t="s">
        <v>384</v>
      </c>
      <c r="B61" s="35" t="s">
        <v>354</v>
      </c>
      <c r="C61" s="35" t="s">
        <v>525</v>
      </c>
      <c r="D61" s="35" t="s">
        <v>392</v>
      </c>
      <c r="E61" s="35" t="s">
        <v>393</v>
      </c>
      <c r="F61" s="35">
        <v>16.37</v>
      </c>
      <c r="G61" s="35" t="s">
        <v>182</v>
      </c>
      <c r="H61" s="35" t="s">
        <v>183</v>
      </c>
      <c r="I61" s="35">
        <v>30</v>
      </c>
      <c r="J61" s="35" t="s">
        <v>185</v>
      </c>
      <c r="K61" s="35">
        <v>50</v>
      </c>
      <c r="L61" s="35">
        <v>0.16200000000000001</v>
      </c>
      <c r="M61" s="35">
        <v>0.26579999999999998</v>
      </c>
      <c r="N61" s="35">
        <v>0</v>
      </c>
      <c r="O61" s="35" t="s">
        <v>185</v>
      </c>
      <c r="P61" s="35">
        <v>18</v>
      </c>
      <c r="Q61" s="35">
        <v>27.5</v>
      </c>
      <c r="R61" s="35">
        <v>38</v>
      </c>
      <c r="S61" s="35">
        <v>0.54500000000000004</v>
      </c>
      <c r="T61" s="35"/>
      <c r="U61" s="35" t="s">
        <v>370</v>
      </c>
      <c r="V61" s="35">
        <v>20</v>
      </c>
    </row>
    <row r="62" spans="1:22">
      <c r="A62" s="35" t="s">
        <v>384</v>
      </c>
      <c r="B62" s="35" t="s">
        <v>357</v>
      </c>
      <c r="C62" s="35" t="s">
        <v>525</v>
      </c>
      <c r="D62" s="35" t="s">
        <v>395</v>
      </c>
      <c r="E62" s="35" t="s">
        <v>396</v>
      </c>
      <c r="F62" s="35">
        <v>16.670000000000002</v>
      </c>
      <c r="G62" s="35" t="s">
        <v>182</v>
      </c>
      <c r="H62" s="35" t="s">
        <v>183</v>
      </c>
      <c r="I62" s="35">
        <v>30</v>
      </c>
      <c r="J62" s="35" t="s">
        <v>185</v>
      </c>
      <c r="K62" s="35">
        <v>43</v>
      </c>
      <c r="L62" s="35">
        <v>0.13400000000000001</v>
      </c>
      <c r="M62" s="35">
        <v>0.25190000000000001</v>
      </c>
      <c r="N62" s="35">
        <v>0</v>
      </c>
      <c r="O62" s="35" t="s">
        <v>185</v>
      </c>
      <c r="P62" s="35">
        <v>18</v>
      </c>
      <c r="Q62" s="35">
        <v>27.5</v>
      </c>
      <c r="R62" s="35">
        <v>32</v>
      </c>
      <c r="S62" s="35">
        <v>0.57199999999999995</v>
      </c>
      <c r="T62" s="35"/>
      <c r="U62" s="35" t="s">
        <v>370</v>
      </c>
      <c r="V62" s="35">
        <v>20</v>
      </c>
    </row>
    <row r="63" spans="1:22">
      <c r="A63" s="35" t="s">
        <v>384</v>
      </c>
      <c r="B63" s="35" t="s">
        <v>361</v>
      </c>
      <c r="C63" s="35" t="s">
        <v>525</v>
      </c>
      <c r="D63" s="35" t="s">
        <v>398</v>
      </c>
      <c r="E63" s="35" t="s">
        <v>399</v>
      </c>
      <c r="F63" s="35">
        <v>9.36</v>
      </c>
      <c r="G63" s="35" t="s">
        <v>44</v>
      </c>
      <c r="H63" s="35" t="s">
        <v>45</v>
      </c>
      <c r="I63" s="35">
        <v>31.3</v>
      </c>
      <c r="J63" s="35">
        <v>5</v>
      </c>
      <c r="K63" s="35">
        <v>33</v>
      </c>
      <c r="L63" s="35"/>
      <c r="M63" s="35">
        <v>0.18770000000000001</v>
      </c>
      <c r="N63" s="35">
        <v>0</v>
      </c>
      <c r="O63" s="35">
        <v>5</v>
      </c>
      <c r="P63" s="35">
        <v>20</v>
      </c>
      <c r="Q63" s="35" t="s">
        <v>202</v>
      </c>
      <c r="R63" s="35">
        <v>24.75</v>
      </c>
      <c r="S63" s="35">
        <v>0.34200000000000003</v>
      </c>
      <c r="T63" s="35"/>
      <c r="U63" s="35" t="s">
        <v>400</v>
      </c>
      <c r="V63" s="35">
        <v>15</v>
      </c>
    </row>
    <row r="64" spans="1:22">
      <c r="A64" s="35" t="s">
        <v>384</v>
      </c>
      <c r="B64" s="35" t="s">
        <v>364</v>
      </c>
      <c r="C64" s="35" t="s">
        <v>525</v>
      </c>
      <c r="D64" s="35" t="s">
        <v>402</v>
      </c>
      <c r="E64" s="35" t="s">
        <v>403</v>
      </c>
      <c r="F64" s="35">
        <v>9.0500000000000007</v>
      </c>
      <c r="G64" s="35" t="s">
        <v>44</v>
      </c>
      <c r="H64" s="35" t="s">
        <v>45</v>
      </c>
      <c r="I64" s="35">
        <v>31.3</v>
      </c>
      <c r="J64" s="35">
        <v>3</v>
      </c>
      <c r="K64" s="35">
        <v>38</v>
      </c>
      <c r="L64" s="35"/>
      <c r="M64" s="35">
        <v>0.21010000000000001</v>
      </c>
      <c r="N64" s="35">
        <v>0</v>
      </c>
      <c r="O64" s="35">
        <v>3</v>
      </c>
      <c r="P64" s="35">
        <v>19</v>
      </c>
      <c r="Q64" s="35" t="s">
        <v>229</v>
      </c>
      <c r="R64" s="35">
        <v>28.5</v>
      </c>
      <c r="S64" s="35">
        <v>0.32840000000000003</v>
      </c>
      <c r="T64" s="35"/>
      <c r="U64" s="35" t="s">
        <v>400</v>
      </c>
      <c r="V64" s="35">
        <v>20</v>
      </c>
    </row>
    <row r="65" spans="1:22">
      <c r="A65" s="35" t="s">
        <v>384</v>
      </c>
      <c r="B65" s="35" t="s">
        <v>367</v>
      </c>
      <c r="C65" s="35" t="s">
        <v>525</v>
      </c>
      <c r="D65" s="35" t="s">
        <v>405</v>
      </c>
      <c r="E65" s="35" t="s">
        <v>406</v>
      </c>
      <c r="F65" s="35">
        <v>10.27</v>
      </c>
      <c r="G65" s="35" t="s">
        <v>44</v>
      </c>
      <c r="H65" s="35" t="s">
        <v>45</v>
      </c>
      <c r="I65" s="35">
        <v>31.3</v>
      </c>
      <c r="J65" s="35">
        <v>3</v>
      </c>
      <c r="K65" s="35">
        <v>24</v>
      </c>
      <c r="L65" s="35"/>
      <c r="M65" s="35">
        <v>0.2074</v>
      </c>
      <c r="N65" s="35">
        <v>0</v>
      </c>
      <c r="O65" s="35">
        <v>3</v>
      </c>
      <c r="P65" s="35">
        <v>19</v>
      </c>
      <c r="Q65" s="35" t="s">
        <v>202</v>
      </c>
      <c r="R65" s="35">
        <v>18</v>
      </c>
      <c r="S65" s="35">
        <v>0.33079999999999998</v>
      </c>
      <c r="T65" s="35"/>
      <c r="U65" s="35" t="s">
        <v>400</v>
      </c>
      <c r="V65" s="35">
        <v>15</v>
      </c>
    </row>
    <row r="66" spans="1:22">
      <c r="A66" s="35" t="s">
        <v>384</v>
      </c>
      <c r="B66" s="35" t="s">
        <v>372</v>
      </c>
      <c r="C66" s="35" t="s">
        <v>525</v>
      </c>
      <c r="D66" s="35" t="s">
        <v>408</v>
      </c>
      <c r="E66" s="35" t="s">
        <v>409</v>
      </c>
      <c r="F66" s="35">
        <v>14.84</v>
      </c>
      <c r="G66" s="35" t="s">
        <v>144</v>
      </c>
      <c r="H66" s="35" t="s">
        <v>145</v>
      </c>
      <c r="I66" s="35">
        <v>30</v>
      </c>
      <c r="J66" s="35">
        <v>0.4</v>
      </c>
      <c r="K66" s="35">
        <v>13</v>
      </c>
      <c r="L66" s="35">
        <v>0.3846</v>
      </c>
      <c r="M66" s="35">
        <v>0.41689999999999999</v>
      </c>
      <c r="N66" s="35"/>
      <c r="O66" s="35">
        <v>0.4</v>
      </c>
      <c r="P66" s="35">
        <v>16.600000000000001</v>
      </c>
      <c r="Q66" s="35">
        <v>30</v>
      </c>
      <c r="R66" s="35">
        <v>9.75</v>
      </c>
      <c r="S66" s="35">
        <v>0.83379999999999999</v>
      </c>
      <c r="T66" s="35"/>
      <c r="U66" s="35" t="s">
        <v>370</v>
      </c>
      <c r="V66" s="35">
        <v>10</v>
      </c>
    </row>
    <row r="67" spans="1:22">
      <c r="A67" s="35" t="s">
        <v>384</v>
      </c>
      <c r="B67" s="35" t="s">
        <v>375</v>
      </c>
      <c r="C67" s="35" t="s">
        <v>525</v>
      </c>
      <c r="D67" s="35" t="s">
        <v>411</v>
      </c>
      <c r="E67" s="35" t="s">
        <v>412</v>
      </c>
      <c r="F67" s="35">
        <v>13.32</v>
      </c>
      <c r="G67" s="35" t="s">
        <v>44</v>
      </c>
      <c r="H67" s="35" t="s">
        <v>45</v>
      </c>
      <c r="I67" s="35">
        <v>29.9</v>
      </c>
      <c r="J67" s="35">
        <v>1.1000000000000001</v>
      </c>
      <c r="K67" s="35">
        <v>13</v>
      </c>
      <c r="L67" s="35"/>
      <c r="M67" s="35">
        <v>0.18190000000000001</v>
      </c>
      <c r="N67" s="35">
        <v>0.23</v>
      </c>
      <c r="O67" s="35">
        <v>1.1000000000000001</v>
      </c>
      <c r="P67" s="35">
        <v>20.100000000000001</v>
      </c>
      <c r="Q67" s="35">
        <v>30</v>
      </c>
      <c r="R67" s="35">
        <v>9.75</v>
      </c>
      <c r="S67" s="35">
        <v>0.33090000000000003</v>
      </c>
      <c r="T67" s="35"/>
      <c r="U67" s="35" t="s">
        <v>370</v>
      </c>
      <c r="V67" s="35">
        <v>10</v>
      </c>
    </row>
    <row r="68" spans="1:22">
      <c r="A68" s="35" t="s">
        <v>384</v>
      </c>
      <c r="B68" s="35" t="s">
        <v>378</v>
      </c>
      <c r="C68" s="35" t="s">
        <v>525</v>
      </c>
      <c r="D68" s="35" t="s">
        <v>414</v>
      </c>
      <c r="E68" s="35" t="s">
        <v>415</v>
      </c>
      <c r="F68" s="35">
        <v>12.1</v>
      </c>
      <c r="G68" s="35" t="s">
        <v>44</v>
      </c>
      <c r="H68" s="35" t="s">
        <v>45</v>
      </c>
      <c r="I68" s="35">
        <v>29.9</v>
      </c>
      <c r="J68" s="35">
        <v>2.5</v>
      </c>
      <c r="K68" s="35">
        <v>46</v>
      </c>
      <c r="L68" s="35"/>
      <c r="M68" s="35">
        <v>0.21540000000000001</v>
      </c>
      <c r="N68" s="35">
        <v>0.19</v>
      </c>
      <c r="O68" s="35">
        <v>2.5</v>
      </c>
      <c r="P68" s="35">
        <v>20.2</v>
      </c>
      <c r="Q68" s="35">
        <v>37</v>
      </c>
      <c r="R68" s="35">
        <v>34.5</v>
      </c>
      <c r="S68" s="35">
        <v>0.34189999999999998</v>
      </c>
      <c r="T68" s="35"/>
      <c r="U68" s="35" t="s">
        <v>370</v>
      </c>
      <c r="V68" s="35">
        <v>20</v>
      </c>
    </row>
    <row r="69" spans="1:22">
      <c r="A69" s="35" t="s">
        <v>445</v>
      </c>
      <c r="B69" s="35" t="s">
        <v>381</v>
      </c>
      <c r="C69" s="35" t="s">
        <v>525</v>
      </c>
      <c r="D69" s="35" t="s">
        <v>447</v>
      </c>
      <c r="E69" s="35" t="s">
        <v>448</v>
      </c>
      <c r="F69" s="35">
        <v>11.18</v>
      </c>
      <c r="G69" s="35" t="s">
        <v>44</v>
      </c>
      <c r="H69" s="35" t="s">
        <v>45</v>
      </c>
      <c r="I69" s="35">
        <v>19.399999999999999</v>
      </c>
      <c r="J69" s="35">
        <v>6</v>
      </c>
      <c r="K69" s="35">
        <v>62</v>
      </c>
      <c r="L69" s="35"/>
      <c r="M69" s="35">
        <v>0.2384</v>
      </c>
      <c r="N69" s="35">
        <v>0</v>
      </c>
      <c r="O69" s="35">
        <v>6</v>
      </c>
      <c r="P69" s="35">
        <v>20</v>
      </c>
      <c r="Q69" s="35" t="s">
        <v>229</v>
      </c>
      <c r="R69" s="35">
        <v>46.5</v>
      </c>
      <c r="S69" s="35">
        <v>0.29020000000000001</v>
      </c>
      <c r="T69" s="35"/>
      <c r="U69" s="35" t="s">
        <v>299</v>
      </c>
      <c r="V69" s="35">
        <v>20</v>
      </c>
    </row>
    <row r="70" spans="1:22">
      <c r="A70" s="35" t="s">
        <v>445</v>
      </c>
      <c r="B70" s="35" t="s">
        <v>385</v>
      </c>
      <c r="C70" s="35" t="s">
        <v>525</v>
      </c>
      <c r="D70" s="35" t="s">
        <v>451</v>
      </c>
      <c r="E70" s="35" t="s">
        <v>452</v>
      </c>
      <c r="F70" s="35">
        <v>10.88</v>
      </c>
      <c r="G70" s="35" t="s">
        <v>44</v>
      </c>
      <c r="H70" s="35" t="s">
        <v>45</v>
      </c>
      <c r="I70" s="35">
        <v>19.399999999999999</v>
      </c>
      <c r="J70" s="35">
        <v>6</v>
      </c>
      <c r="K70" s="35">
        <v>60</v>
      </c>
      <c r="L70" s="35"/>
      <c r="M70" s="35">
        <v>0.23449999999999999</v>
      </c>
      <c r="N70" s="35">
        <v>0</v>
      </c>
      <c r="O70" s="35">
        <v>6</v>
      </c>
      <c r="P70" s="35">
        <v>20</v>
      </c>
      <c r="Q70" s="35" t="s">
        <v>229</v>
      </c>
      <c r="R70" s="35">
        <v>45</v>
      </c>
      <c r="S70" s="35">
        <v>0.16750000000000001</v>
      </c>
      <c r="T70" s="35"/>
      <c r="U70" s="35" t="s">
        <v>299</v>
      </c>
      <c r="V70" s="35">
        <v>20</v>
      </c>
    </row>
    <row r="71" spans="1:22">
      <c r="A71" s="35" t="s">
        <v>445</v>
      </c>
      <c r="B71" s="35" t="s">
        <v>388</v>
      </c>
      <c r="C71" s="35" t="s">
        <v>525</v>
      </c>
      <c r="D71" s="35" t="s">
        <v>454</v>
      </c>
      <c r="E71" s="35" t="s">
        <v>455</v>
      </c>
      <c r="F71" s="35">
        <v>10.88</v>
      </c>
      <c r="G71" s="35" t="s">
        <v>44</v>
      </c>
      <c r="H71" s="35" t="s">
        <v>45</v>
      </c>
      <c r="I71" s="35">
        <v>19.600000000000001</v>
      </c>
      <c r="J71" s="35">
        <v>3</v>
      </c>
      <c r="K71" s="35">
        <v>48</v>
      </c>
      <c r="L71" s="35"/>
      <c r="M71" s="35">
        <v>0.19869999999999999</v>
      </c>
      <c r="N71" s="35">
        <v>0</v>
      </c>
      <c r="O71" s="35">
        <v>3</v>
      </c>
      <c r="P71" s="35">
        <v>19</v>
      </c>
      <c r="Q71" s="35" t="s">
        <v>229</v>
      </c>
      <c r="R71" s="35">
        <v>36</v>
      </c>
      <c r="S71" s="35">
        <v>0.34560000000000002</v>
      </c>
      <c r="T71" s="35"/>
      <c r="U71" s="35" t="s">
        <v>299</v>
      </c>
      <c r="V71" s="35">
        <v>20</v>
      </c>
    </row>
    <row r="72" spans="1:22">
      <c r="A72" s="35" t="s">
        <v>445</v>
      </c>
      <c r="B72" s="35" t="s">
        <v>391</v>
      </c>
      <c r="C72" s="35" t="s">
        <v>525</v>
      </c>
      <c r="D72" s="35" t="s">
        <v>457</v>
      </c>
      <c r="E72" s="35" t="s">
        <v>458</v>
      </c>
      <c r="F72" s="35">
        <v>10.88</v>
      </c>
      <c r="G72" s="35" t="s">
        <v>44</v>
      </c>
      <c r="H72" s="35" t="s">
        <v>45</v>
      </c>
      <c r="I72" s="35">
        <v>19.600000000000001</v>
      </c>
      <c r="J72" s="35">
        <v>3</v>
      </c>
      <c r="K72" s="35">
        <v>45</v>
      </c>
      <c r="L72" s="35"/>
      <c r="M72" s="35">
        <v>0.22370000000000001</v>
      </c>
      <c r="N72" s="35">
        <v>0</v>
      </c>
      <c r="O72" s="35">
        <v>3</v>
      </c>
      <c r="P72" s="35">
        <v>18</v>
      </c>
      <c r="Q72" s="35" t="s">
        <v>229</v>
      </c>
      <c r="R72" s="35">
        <v>33.75</v>
      </c>
      <c r="S72" s="35">
        <v>0.23039999999999999</v>
      </c>
      <c r="T72" s="35"/>
      <c r="U72" s="35" t="s">
        <v>299</v>
      </c>
      <c r="V72" s="35">
        <v>20</v>
      </c>
    </row>
    <row r="73" spans="1:22">
      <c r="A73" s="35" t="s">
        <v>445</v>
      </c>
      <c r="B73" s="35" t="s">
        <v>394</v>
      </c>
      <c r="C73" s="35" t="s">
        <v>525</v>
      </c>
      <c r="D73" s="35" t="s">
        <v>460</v>
      </c>
      <c r="E73" s="35" t="s">
        <v>461</v>
      </c>
      <c r="F73" s="35">
        <v>9.9600000000000009</v>
      </c>
      <c r="G73" s="35" t="s">
        <v>182</v>
      </c>
      <c r="H73" s="35" t="s">
        <v>183</v>
      </c>
      <c r="I73" s="35">
        <v>22.2</v>
      </c>
      <c r="J73" s="35">
        <v>1.1000000000000001</v>
      </c>
      <c r="K73" s="35">
        <v>25</v>
      </c>
      <c r="L73" s="35">
        <v>0.1356</v>
      </c>
      <c r="M73" s="35">
        <v>0.23100000000000001</v>
      </c>
      <c r="N73" s="35"/>
      <c r="O73" s="35">
        <v>1.1000000000000001</v>
      </c>
      <c r="P73" s="35">
        <v>16.899999999999999</v>
      </c>
      <c r="Q73" s="35">
        <v>25</v>
      </c>
      <c r="R73" s="35">
        <v>25</v>
      </c>
      <c r="S73" s="35">
        <v>0.56379999999999997</v>
      </c>
      <c r="T73" s="35"/>
      <c r="U73" s="35" t="s">
        <v>370</v>
      </c>
      <c r="V73" s="35">
        <v>15</v>
      </c>
    </row>
    <row r="74" spans="1:22">
      <c r="A74" s="35" t="s">
        <v>445</v>
      </c>
      <c r="B74" s="35" t="s">
        <v>397</v>
      </c>
      <c r="C74" s="35" t="s">
        <v>525</v>
      </c>
      <c r="D74" s="35" t="s">
        <v>463</v>
      </c>
      <c r="E74" s="35" t="s">
        <v>464</v>
      </c>
      <c r="F74" s="35">
        <v>7.22</v>
      </c>
      <c r="G74" s="35" t="s">
        <v>182</v>
      </c>
      <c r="H74" s="35" t="s">
        <v>183</v>
      </c>
      <c r="I74" s="35">
        <v>22.6</v>
      </c>
      <c r="J74" s="35">
        <v>3</v>
      </c>
      <c r="K74" s="35">
        <v>30</v>
      </c>
      <c r="L74" s="35">
        <v>0.13</v>
      </c>
      <c r="M74" s="35">
        <v>0.35859999999999997</v>
      </c>
      <c r="N74" s="35"/>
      <c r="O74" s="35">
        <v>3</v>
      </c>
      <c r="P74" s="35">
        <v>16.899999999999999</v>
      </c>
      <c r="Q74" s="35">
        <v>25</v>
      </c>
      <c r="R74" s="35">
        <v>23</v>
      </c>
      <c r="S74" s="35">
        <v>0.54300000000000004</v>
      </c>
      <c r="T74" s="35"/>
      <c r="U74" s="35" t="s">
        <v>370</v>
      </c>
      <c r="V74" s="35">
        <v>15</v>
      </c>
    </row>
    <row r="75" spans="1:22">
      <c r="A75" s="35" t="s">
        <v>445</v>
      </c>
      <c r="B75" s="35" t="s">
        <v>401</v>
      </c>
      <c r="C75" s="35" t="s">
        <v>525</v>
      </c>
      <c r="D75" s="35" t="s">
        <v>466</v>
      </c>
      <c r="E75" s="35" t="s">
        <v>467</v>
      </c>
      <c r="F75" s="35">
        <v>8.44</v>
      </c>
      <c r="G75" s="35" t="s">
        <v>162</v>
      </c>
      <c r="H75" s="35" t="s">
        <v>163</v>
      </c>
      <c r="I75" s="35">
        <v>20</v>
      </c>
      <c r="J75" s="35">
        <v>1.5</v>
      </c>
      <c r="K75" s="35">
        <v>32</v>
      </c>
      <c r="L75" s="35">
        <v>0.25</v>
      </c>
      <c r="M75" s="35">
        <v>0.34670000000000001</v>
      </c>
      <c r="N75" s="35">
        <v>0</v>
      </c>
      <c r="O75" s="35">
        <v>1.5</v>
      </c>
      <c r="P75" s="35">
        <v>17</v>
      </c>
      <c r="Q75" s="35">
        <v>25</v>
      </c>
      <c r="R75" s="35">
        <v>24</v>
      </c>
      <c r="S75" s="35">
        <v>0.64900000000000002</v>
      </c>
      <c r="T75" s="35"/>
      <c r="U75" s="35" t="s">
        <v>299</v>
      </c>
      <c r="V75" s="35">
        <v>15</v>
      </c>
    </row>
    <row r="76" spans="1:22">
      <c r="A76" s="35" t="s">
        <v>445</v>
      </c>
      <c r="B76" s="35" t="s">
        <v>404</v>
      </c>
      <c r="C76" s="35" t="s">
        <v>525</v>
      </c>
      <c r="D76" s="35" t="s">
        <v>469</v>
      </c>
      <c r="E76" s="35" t="s">
        <v>470</v>
      </c>
      <c r="F76" s="35">
        <v>8.44</v>
      </c>
      <c r="G76" s="35" t="s">
        <v>162</v>
      </c>
      <c r="H76" s="35" t="s">
        <v>163</v>
      </c>
      <c r="I76" s="35">
        <v>20</v>
      </c>
      <c r="J76" s="35">
        <v>1.5</v>
      </c>
      <c r="K76" s="35">
        <v>33</v>
      </c>
      <c r="L76" s="35">
        <v>0.28000000000000003</v>
      </c>
      <c r="M76" s="35">
        <v>0.34150000000000003</v>
      </c>
      <c r="N76" s="35">
        <v>0</v>
      </c>
      <c r="O76" s="35">
        <v>1.5</v>
      </c>
      <c r="P76" s="35">
        <v>17</v>
      </c>
      <c r="Q76" s="35">
        <v>25</v>
      </c>
      <c r="R76" s="35">
        <v>25</v>
      </c>
      <c r="S76" s="35">
        <v>0.70699999999999996</v>
      </c>
      <c r="T76" s="35"/>
      <c r="U76" s="35" t="s">
        <v>299</v>
      </c>
      <c r="V76" s="35">
        <v>15</v>
      </c>
    </row>
    <row r="77" spans="1:22">
      <c r="A77" s="35" t="s">
        <v>445</v>
      </c>
      <c r="B77" s="35" t="s">
        <v>407</v>
      </c>
      <c r="C77" s="35" t="s">
        <v>525</v>
      </c>
      <c r="D77" s="35" t="s">
        <v>472</v>
      </c>
      <c r="E77" s="35" t="s">
        <v>473</v>
      </c>
      <c r="F77" s="35">
        <v>10.57</v>
      </c>
      <c r="G77" s="35" t="s">
        <v>44</v>
      </c>
      <c r="H77" s="35" t="s">
        <v>45</v>
      </c>
      <c r="I77" s="35">
        <v>18.600000000000001</v>
      </c>
      <c r="J77" s="35">
        <v>6</v>
      </c>
      <c r="K77" s="35">
        <v>38</v>
      </c>
      <c r="L77" s="35"/>
      <c r="M77" s="35">
        <v>0.1522</v>
      </c>
      <c r="N77" s="35">
        <v>0</v>
      </c>
      <c r="O77" s="35">
        <v>6</v>
      </c>
      <c r="P77" s="35">
        <v>21</v>
      </c>
      <c r="Q77" s="35" t="s">
        <v>229</v>
      </c>
      <c r="R77" s="35">
        <v>28.5</v>
      </c>
      <c r="S77" s="35">
        <v>0.34410000000000002</v>
      </c>
      <c r="T77" s="35"/>
      <c r="U77" s="35" t="s">
        <v>299</v>
      </c>
      <c r="V77" s="35">
        <v>20</v>
      </c>
    </row>
    <row r="78" spans="1:22">
      <c r="A78" s="35" t="s">
        <v>445</v>
      </c>
      <c r="B78" s="35" t="s">
        <v>410</v>
      </c>
      <c r="C78" s="35" t="s">
        <v>525</v>
      </c>
      <c r="D78" s="35" t="s">
        <v>475</v>
      </c>
      <c r="E78" s="35" t="s">
        <v>476</v>
      </c>
      <c r="F78" s="35">
        <v>10.88</v>
      </c>
      <c r="G78" s="35" t="s">
        <v>44</v>
      </c>
      <c r="H78" s="35" t="s">
        <v>45</v>
      </c>
      <c r="I78" s="35">
        <v>18.600000000000001</v>
      </c>
      <c r="J78" s="35">
        <v>6</v>
      </c>
      <c r="K78" s="35">
        <v>43</v>
      </c>
      <c r="L78" s="35"/>
      <c r="M78" s="35">
        <v>0.2266</v>
      </c>
      <c r="N78" s="35">
        <v>0</v>
      </c>
      <c r="O78" s="35">
        <v>6</v>
      </c>
      <c r="P78" s="35">
        <v>19</v>
      </c>
      <c r="Q78" s="35" t="s">
        <v>229</v>
      </c>
      <c r="R78" s="35">
        <v>32.25</v>
      </c>
      <c r="S78" s="35">
        <v>0.34189999999999998</v>
      </c>
      <c r="T78" s="35"/>
      <c r="U78" s="35" t="s">
        <v>299</v>
      </c>
      <c r="V78" s="35">
        <v>20</v>
      </c>
    </row>
    <row r="79" spans="1:22">
      <c r="A79" s="35" t="s">
        <v>427</v>
      </c>
      <c r="B79" s="35" t="s">
        <v>413</v>
      </c>
      <c r="C79" s="35" t="s">
        <v>525</v>
      </c>
      <c r="D79" s="35">
        <v>15.4297</v>
      </c>
      <c r="E79" s="35">
        <v>120.64</v>
      </c>
      <c r="F79" s="35"/>
      <c r="G79" s="35" t="s">
        <v>521</v>
      </c>
      <c r="H79" s="35" t="s">
        <v>524</v>
      </c>
      <c r="I79" s="35">
        <v>11.9</v>
      </c>
      <c r="J79" s="35">
        <v>1.3</v>
      </c>
      <c r="K79" s="35">
        <v>0.8</v>
      </c>
      <c r="L79" s="35">
        <v>0</v>
      </c>
      <c r="M79" s="35">
        <v>17</v>
      </c>
      <c r="N79" s="35"/>
      <c r="O79" s="35">
        <v>1.3</v>
      </c>
      <c r="P79" s="35">
        <v>20.6</v>
      </c>
      <c r="Q79" s="35">
        <v>36</v>
      </c>
      <c r="R79" s="35">
        <v>74</v>
      </c>
      <c r="S79" s="35">
        <v>12</v>
      </c>
      <c r="T79" s="35" t="s">
        <v>423</v>
      </c>
      <c r="U79" s="35" t="s">
        <v>435</v>
      </c>
      <c r="V79" s="35"/>
    </row>
    <row r="80" spans="1:22">
      <c r="A80" s="35" t="s">
        <v>427</v>
      </c>
      <c r="B80" s="35" t="s">
        <v>417</v>
      </c>
      <c r="C80" s="35" t="s">
        <v>525</v>
      </c>
      <c r="D80" s="35">
        <v>15.489739999999999</v>
      </c>
      <c r="E80" s="35">
        <v>120.59</v>
      </c>
      <c r="F80" s="35">
        <v>35.200000000000003</v>
      </c>
      <c r="G80" s="35" t="s">
        <v>439</v>
      </c>
      <c r="H80" s="35" t="s">
        <v>45</v>
      </c>
      <c r="I80" s="35">
        <v>7.9</v>
      </c>
      <c r="J80" s="35">
        <v>4.5</v>
      </c>
      <c r="K80" s="35">
        <v>0.44</v>
      </c>
      <c r="L80" s="35"/>
      <c r="M80" s="35">
        <v>20.67</v>
      </c>
      <c r="N80" s="35"/>
      <c r="O80" s="35">
        <v>4.5</v>
      </c>
      <c r="P80" s="35">
        <v>21</v>
      </c>
      <c r="Q80" s="35">
        <v>35</v>
      </c>
      <c r="R80" s="35"/>
      <c r="S80" s="35">
        <v>31.02</v>
      </c>
      <c r="T80" s="35"/>
      <c r="U80" s="35"/>
      <c r="V80" s="35">
        <v>35000</v>
      </c>
    </row>
    <row r="81" spans="1:22">
      <c r="A81" s="35" t="s">
        <v>427</v>
      </c>
      <c r="B81" s="35" t="s">
        <v>422</v>
      </c>
      <c r="C81" s="35" t="s">
        <v>525</v>
      </c>
      <c r="D81" s="35">
        <v>15.489610000000001</v>
      </c>
      <c r="E81" s="35">
        <v>120.5883</v>
      </c>
      <c r="F81" s="35">
        <v>35.5</v>
      </c>
      <c r="G81" s="35" t="s">
        <v>439</v>
      </c>
      <c r="H81" s="35" t="s">
        <v>45</v>
      </c>
      <c r="I81" s="35">
        <v>7.9</v>
      </c>
      <c r="J81" s="35">
        <v>4.5</v>
      </c>
      <c r="K81" s="35">
        <v>59</v>
      </c>
      <c r="L81" s="35"/>
      <c r="M81" s="35">
        <v>0.13239999999999999</v>
      </c>
      <c r="N81" s="35"/>
      <c r="O81" s="35">
        <v>6</v>
      </c>
      <c r="P81" s="35">
        <v>21</v>
      </c>
      <c r="Q81" s="35">
        <v>37.5</v>
      </c>
      <c r="R81" s="35"/>
      <c r="S81" s="35">
        <v>33.47</v>
      </c>
      <c r="T81" s="35"/>
      <c r="U81" s="35"/>
      <c r="V81" s="35">
        <v>70000</v>
      </c>
    </row>
    <row r="82" spans="1:22">
      <c r="A82" s="35" t="s">
        <v>427</v>
      </c>
      <c r="B82" s="35" t="s">
        <v>425</v>
      </c>
      <c r="C82" s="35" t="s">
        <v>516</v>
      </c>
      <c r="D82" s="35">
        <v>15.529920000000001</v>
      </c>
      <c r="E82" s="35">
        <v>120.5932</v>
      </c>
      <c r="F82" s="35">
        <v>23.05</v>
      </c>
      <c r="G82" s="35" t="s">
        <v>439</v>
      </c>
      <c r="H82" s="35" t="s">
        <v>45</v>
      </c>
      <c r="I82" s="35">
        <v>9.1999999999999993</v>
      </c>
      <c r="J82" s="35">
        <v>1.5</v>
      </c>
      <c r="K82" s="35">
        <v>21</v>
      </c>
      <c r="L82" s="35">
        <v>0</v>
      </c>
      <c r="M82" s="35">
        <v>23.48</v>
      </c>
      <c r="N82" s="35">
        <v>0.26</v>
      </c>
      <c r="O82" s="35">
        <v>1.5</v>
      </c>
      <c r="P82" s="35">
        <v>19.3</v>
      </c>
      <c r="Q82" s="35">
        <v>32</v>
      </c>
      <c r="R82" s="35">
        <v>21</v>
      </c>
      <c r="S82" s="35">
        <v>23.1</v>
      </c>
      <c r="T82" s="35"/>
      <c r="U82" s="35" t="s">
        <v>139</v>
      </c>
      <c r="V82" s="35">
        <v>15000</v>
      </c>
    </row>
    <row r="83" spans="1:22" ht="15">
      <c r="B83" s="35" t="s">
        <v>426</v>
      </c>
    </row>
    <row r="84" spans="1:22" ht="15">
      <c r="B84" s="35" t="s">
        <v>428</v>
      </c>
    </row>
    <row r="85" spans="1:22" ht="15">
      <c r="B85" s="35" t="s">
        <v>430</v>
      </c>
    </row>
    <row r="86" spans="1:22" ht="15">
      <c r="B86" s="35" t="s">
        <v>432</v>
      </c>
    </row>
    <row r="87" spans="1:22" ht="15">
      <c r="B87" s="35" t="s">
        <v>436</v>
      </c>
    </row>
    <row r="88" spans="1:22" ht="15">
      <c r="B88" s="35" t="s">
        <v>437</v>
      </c>
    </row>
    <row r="89" spans="1:22" ht="15">
      <c r="B89" s="35" t="s">
        <v>438</v>
      </c>
    </row>
    <row r="90" spans="1:22" ht="15">
      <c r="B90" s="35" t="s">
        <v>440</v>
      </c>
    </row>
    <row r="91" spans="1:22" ht="15">
      <c r="B91" s="35" t="s">
        <v>441</v>
      </c>
    </row>
    <row r="92" spans="1:22" ht="15">
      <c r="B92" s="35" t="s">
        <v>442</v>
      </c>
    </row>
    <row r="93" spans="1:22" ht="15">
      <c r="B93" s="35" t="s">
        <v>444</v>
      </c>
    </row>
    <row r="94" spans="1:22" ht="15">
      <c r="B94" s="35" t="s">
        <v>446</v>
      </c>
    </row>
    <row r="95" spans="1:22" ht="15">
      <c r="B95" s="35" t="s">
        <v>450</v>
      </c>
    </row>
    <row r="96" spans="1:22"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3D5B-62E5-4EEC-8C46-3FE5E14C86C9}">
  <dimension ref="A1:AB103"/>
  <sheetViews>
    <sheetView zoomScale="89" zoomScaleNormal="99" workbookViewId="0">
      <pane xSplit="2" ySplit="1" topLeftCell="G2" activePane="bottomRight" state="frozen"/>
      <selection pane="bottomRight" activeCell="I92" sqref="I92"/>
      <selection pane="bottomLeft" activeCell="A3" sqref="A3"/>
      <selection pane="topRight" activeCell="C1" sqref="C1"/>
    </sheetView>
  </sheetViews>
  <sheetFormatPr defaultColWidth="8.85546875" defaultRowHeight="14.45"/>
  <cols>
    <col min="1" max="1" width="31.85546875" bestFit="1" customWidth="1"/>
    <col min="2" max="2" width="12.42578125" style="20" customWidth="1"/>
    <col min="3" max="3" width="10.42578125" style="20" bestFit="1" customWidth="1"/>
    <col min="4" max="4" width="11.85546875" style="20" bestFit="1" customWidth="1"/>
    <col min="5" max="5" width="12.85546875" style="20" bestFit="1" customWidth="1"/>
    <col min="6" max="6" width="8.140625" style="24" bestFit="1" customWidth="1"/>
    <col min="7" max="7" width="25.140625" style="20" bestFit="1" customWidth="1"/>
    <col min="8" max="8" width="12.140625" style="20" customWidth="1"/>
    <col min="9" max="9" width="20.85546875" style="20" bestFit="1" customWidth="1"/>
    <col min="10" max="10" width="17" style="20" bestFit="1" customWidth="1"/>
    <col min="11" max="11" width="10.85546875" style="20" bestFit="1" customWidth="1"/>
    <col min="12" max="12" width="16.5703125" style="23" bestFit="1" customWidth="1"/>
    <col min="13" max="13" width="23.140625" style="23" customWidth="1"/>
    <col min="14" max="14" width="32.140625" style="20" bestFit="1" customWidth="1"/>
    <col min="15" max="15" width="23.85546875" style="20" bestFit="1" customWidth="1"/>
    <col min="16" max="16" width="13" style="20" bestFit="1" customWidth="1"/>
    <col min="17" max="17" width="18.85546875" style="20" bestFit="1" customWidth="1"/>
    <col min="18" max="18" width="19" style="20" bestFit="1" customWidth="1"/>
    <col min="19" max="19" width="19.140625" style="20" bestFit="1" customWidth="1"/>
    <col min="20" max="20" width="23.140625" style="20" bestFit="1" customWidth="1"/>
    <col min="21" max="21" width="27.42578125" style="20" bestFit="1" customWidth="1"/>
    <col min="22" max="22" width="12.42578125" style="22" bestFit="1" customWidth="1"/>
    <col min="23" max="23" width="27.140625" style="20" bestFit="1" customWidth="1"/>
    <col min="24" max="24" width="23" style="20" bestFit="1" customWidth="1"/>
    <col min="25" max="25" width="14.140625" style="20" bestFit="1" customWidth="1"/>
    <col min="26" max="26" width="30.140625" style="20" customWidth="1"/>
    <col min="27" max="27" width="21.140625" style="20" bestFit="1" customWidth="1"/>
    <col min="28" max="28" width="17.42578125" style="20" bestFit="1" customWidth="1"/>
    <col min="29" max="16384" width="8.85546875" style="20"/>
  </cols>
  <sheetData>
    <row r="1" spans="1:28">
      <c r="A1" t="s">
        <v>110</v>
      </c>
      <c r="B1" s="21" t="s">
        <v>111</v>
      </c>
      <c r="C1" s="21" t="s">
        <v>112</v>
      </c>
      <c r="D1" s="21" t="s">
        <v>113</v>
      </c>
      <c r="E1" s="21" t="s">
        <v>114</v>
      </c>
      <c r="F1" s="21" t="s">
        <v>115</v>
      </c>
      <c r="G1" s="21" t="s">
        <v>116</v>
      </c>
      <c r="H1" s="21" t="s">
        <v>19</v>
      </c>
      <c r="I1" s="21" t="s">
        <v>117</v>
      </c>
      <c r="J1" s="21" t="s">
        <v>118</v>
      </c>
      <c r="K1" s="21" t="s">
        <v>119</v>
      </c>
      <c r="L1" s="34" t="s">
        <v>120</v>
      </c>
      <c r="M1" s="34" t="s">
        <v>121</v>
      </c>
      <c r="N1" s="21" t="s">
        <v>122</v>
      </c>
      <c r="O1" s="21" t="s">
        <v>123</v>
      </c>
      <c r="P1" s="21" t="s">
        <v>8</v>
      </c>
      <c r="Q1" s="20" t="s">
        <v>73</v>
      </c>
      <c r="R1" s="20" t="s">
        <v>124</v>
      </c>
      <c r="S1" s="21" t="s">
        <v>125</v>
      </c>
      <c r="T1" s="20" t="s">
        <v>126</v>
      </c>
      <c r="U1" s="21" t="s">
        <v>127</v>
      </c>
      <c r="V1" s="34" t="s">
        <v>17</v>
      </c>
      <c r="W1" s="21" t="s">
        <v>128</v>
      </c>
      <c r="X1" s="21" t="s">
        <v>129</v>
      </c>
      <c r="Y1" s="21" t="s">
        <v>130</v>
      </c>
      <c r="Z1" s="21" t="s">
        <v>131</v>
      </c>
      <c r="AA1" s="21" t="s">
        <v>132</v>
      </c>
      <c r="AB1" s="21" t="s">
        <v>133</v>
      </c>
    </row>
    <row r="2" spans="1:28">
      <c r="A2" s="35" t="s">
        <v>134</v>
      </c>
      <c r="B2" s="35" t="s">
        <v>135</v>
      </c>
      <c r="C2" s="35" t="s">
        <v>525</v>
      </c>
      <c r="D2" s="35" t="s">
        <v>137</v>
      </c>
      <c r="E2" s="35" t="s">
        <v>138</v>
      </c>
      <c r="F2" s="35">
        <v>4.78</v>
      </c>
      <c r="G2" s="35" t="s">
        <v>182</v>
      </c>
      <c r="H2" s="35" t="s">
        <v>183</v>
      </c>
      <c r="I2" s="35">
        <v>26.3</v>
      </c>
      <c r="J2" s="35">
        <v>28.5</v>
      </c>
      <c r="K2" s="35">
        <v>28</v>
      </c>
      <c r="L2" s="35">
        <v>0.1633</v>
      </c>
      <c r="M2" s="35">
        <v>0.25090000000000001</v>
      </c>
      <c r="N2" s="35">
        <v>16.329999999999998</v>
      </c>
      <c r="O2" s="35">
        <v>28.5</v>
      </c>
      <c r="P2" s="35">
        <v>21</v>
      </c>
      <c r="Q2" s="35">
        <v>27.5</v>
      </c>
      <c r="R2" s="35">
        <v>21</v>
      </c>
      <c r="S2" s="35">
        <v>0.57979999999999998</v>
      </c>
      <c r="T2" s="35"/>
      <c r="U2" s="35" t="s">
        <v>139</v>
      </c>
      <c r="V2" s="35" t="s">
        <v>500</v>
      </c>
    </row>
    <row r="3" spans="1:28">
      <c r="A3" s="35" t="s">
        <v>134</v>
      </c>
      <c r="B3" s="35" t="s">
        <v>141</v>
      </c>
      <c r="C3" s="35" t="s">
        <v>525</v>
      </c>
      <c r="D3" s="35" t="s">
        <v>142</v>
      </c>
      <c r="E3" s="35" t="s">
        <v>143</v>
      </c>
      <c r="F3" s="35">
        <v>15.15</v>
      </c>
      <c r="G3" s="35" t="s">
        <v>44</v>
      </c>
      <c r="H3" s="35" t="s">
        <v>45</v>
      </c>
      <c r="I3" s="35">
        <v>30.8</v>
      </c>
      <c r="J3" s="35">
        <v>1.5</v>
      </c>
      <c r="K3" s="35">
        <v>47</v>
      </c>
      <c r="L3" s="35"/>
      <c r="M3" s="35">
        <v>0.1943</v>
      </c>
      <c r="N3" s="35">
        <v>0</v>
      </c>
      <c r="O3" s="35">
        <v>1.5</v>
      </c>
      <c r="P3" s="35">
        <v>20</v>
      </c>
      <c r="Q3" s="35">
        <v>32</v>
      </c>
      <c r="R3" s="35">
        <v>35.25</v>
      </c>
      <c r="S3" s="35">
        <v>0.32679999999999998</v>
      </c>
      <c r="T3" s="35"/>
      <c r="U3" s="35" t="s">
        <v>146</v>
      </c>
      <c r="V3" s="35">
        <v>20000</v>
      </c>
    </row>
    <row r="4" spans="1:28">
      <c r="A4" s="35" t="s">
        <v>134</v>
      </c>
      <c r="B4" s="35" t="s">
        <v>147</v>
      </c>
      <c r="C4" s="35" t="s">
        <v>525</v>
      </c>
      <c r="D4" s="35" t="s">
        <v>148</v>
      </c>
      <c r="E4" s="35" t="s">
        <v>149</v>
      </c>
      <c r="F4" s="35">
        <v>11.49</v>
      </c>
      <c r="G4" s="35" t="s">
        <v>44</v>
      </c>
      <c r="H4" s="35" t="s">
        <v>45</v>
      </c>
      <c r="I4" s="35">
        <v>30.8</v>
      </c>
      <c r="J4" s="35">
        <v>1.5</v>
      </c>
      <c r="K4" s="35">
        <v>28</v>
      </c>
      <c r="L4" s="35"/>
      <c r="M4" s="35">
        <v>0.2422</v>
      </c>
      <c r="N4" s="35">
        <v>0</v>
      </c>
      <c r="O4" s="35">
        <v>1.5</v>
      </c>
      <c r="P4" s="35">
        <v>20</v>
      </c>
      <c r="Q4" s="35">
        <v>30</v>
      </c>
      <c r="R4" s="35">
        <v>21</v>
      </c>
      <c r="S4" s="35">
        <v>0.29110000000000003</v>
      </c>
      <c r="T4" s="35"/>
      <c r="U4" s="35" t="s">
        <v>146</v>
      </c>
      <c r="V4" s="35">
        <v>15000</v>
      </c>
    </row>
    <row r="5" spans="1:28">
      <c r="A5" s="35" t="s">
        <v>158</v>
      </c>
      <c r="B5" s="35" t="s">
        <v>151</v>
      </c>
      <c r="C5" s="35" t="s">
        <v>525</v>
      </c>
      <c r="D5" s="35" t="s">
        <v>160</v>
      </c>
      <c r="E5" s="35" t="s">
        <v>161</v>
      </c>
      <c r="F5" s="35">
        <v>4.4800000000000004</v>
      </c>
      <c r="G5" s="35" t="s">
        <v>162</v>
      </c>
      <c r="H5" s="35" t="s">
        <v>163</v>
      </c>
      <c r="I5" s="35">
        <v>7.6</v>
      </c>
      <c r="J5" s="35">
        <v>4.5</v>
      </c>
      <c r="K5" s="35">
        <v>52</v>
      </c>
      <c r="L5" s="35">
        <v>1.002</v>
      </c>
      <c r="M5" s="35">
        <v>0.3523</v>
      </c>
      <c r="N5" s="35"/>
      <c r="O5" s="35">
        <v>4.5</v>
      </c>
      <c r="P5" s="35">
        <v>16.899999999999999</v>
      </c>
      <c r="Q5" s="35">
        <v>27.5</v>
      </c>
      <c r="R5" s="35"/>
      <c r="S5" s="35">
        <v>0.67</v>
      </c>
      <c r="T5" s="35"/>
      <c r="U5" s="35" t="s">
        <v>139</v>
      </c>
      <c r="V5" s="35">
        <v>20</v>
      </c>
    </row>
    <row r="6" spans="1:28">
      <c r="A6" s="35" t="s">
        <v>158</v>
      </c>
      <c r="B6" s="35" t="s">
        <v>159</v>
      </c>
      <c r="C6" s="35" t="s">
        <v>525</v>
      </c>
      <c r="D6" s="35" t="s">
        <v>165</v>
      </c>
      <c r="E6" s="35" t="s">
        <v>166</v>
      </c>
      <c r="F6" s="35">
        <v>4.78</v>
      </c>
      <c r="G6" s="35" t="s">
        <v>162</v>
      </c>
      <c r="H6" s="35" t="s">
        <v>163</v>
      </c>
      <c r="I6" s="35">
        <v>7.6</v>
      </c>
      <c r="J6" s="35">
        <v>5</v>
      </c>
      <c r="K6" s="35">
        <v>54</v>
      </c>
      <c r="L6" s="35">
        <v>0.27700000000000002</v>
      </c>
      <c r="M6" s="35">
        <v>0.37419999999999998</v>
      </c>
      <c r="N6" s="35"/>
      <c r="O6" s="35">
        <v>5</v>
      </c>
      <c r="P6" s="35">
        <v>16.899999999999999</v>
      </c>
      <c r="Q6" s="35">
        <v>27.5</v>
      </c>
      <c r="R6" s="35"/>
      <c r="S6" s="35">
        <v>0.66100000000000003</v>
      </c>
      <c r="T6" s="35"/>
      <c r="U6" s="35" t="s">
        <v>139</v>
      </c>
      <c r="V6" s="35">
        <v>20</v>
      </c>
    </row>
    <row r="7" spans="1:28">
      <c r="A7" s="35" t="s">
        <v>158</v>
      </c>
      <c r="B7" s="35" t="s">
        <v>164</v>
      </c>
      <c r="C7" s="35" t="s">
        <v>525</v>
      </c>
      <c r="D7" s="35" t="s">
        <v>168</v>
      </c>
      <c r="E7" s="35" t="s">
        <v>169</v>
      </c>
      <c r="F7" s="35">
        <v>4.17</v>
      </c>
      <c r="G7" s="35" t="s">
        <v>170</v>
      </c>
      <c r="H7" s="35" t="s">
        <v>163</v>
      </c>
      <c r="I7" s="35">
        <v>8.3000000000000007</v>
      </c>
      <c r="J7" s="35">
        <v>6</v>
      </c>
      <c r="K7" s="35">
        <v>41</v>
      </c>
      <c r="L7" s="35">
        <v>0.24199999999999999</v>
      </c>
      <c r="M7" s="35">
        <v>0.3417</v>
      </c>
      <c r="N7" s="35"/>
      <c r="O7" s="35">
        <v>6</v>
      </c>
      <c r="P7" s="35">
        <v>21</v>
      </c>
      <c r="Q7" s="35">
        <v>27.5</v>
      </c>
      <c r="R7" s="35"/>
      <c r="S7" s="35">
        <v>0.64200000000000002</v>
      </c>
      <c r="T7" s="35"/>
      <c r="U7" s="35" t="s">
        <v>157</v>
      </c>
      <c r="V7" s="35" t="s">
        <v>499</v>
      </c>
    </row>
    <row r="8" spans="1:28">
      <c r="A8" s="35" t="s">
        <v>158</v>
      </c>
      <c r="B8" s="35" t="s">
        <v>167</v>
      </c>
      <c r="C8" s="35" t="s">
        <v>525</v>
      </c>
      <c r="D8" s="35" t="s">
        <v>479</v>
      </c>
      <c r="E8" s="35" t="s">
        <v>480</v>
      </c>
      <c r="F8" s="35">
        <v>5.09</v>
      </c>
      <c r="G8" s="35" t="s">
        <v>170</v>
      </c>
      <c r="H8" s="35" t="s">
        <v>163</v>
      </c>
      <c r="I8" s="35">
        <v>8.3000000000000007</v>
      </c>
      <c r="J8" s="35">
        <v>7</v>
      </c>
      <c r="K8" s="35">
        <v>30</v>
      </c>
      <c r="L8" s="35">
        <v>0.224</v>
      </c>
      <c r="M8" s="35">
        <v>0.34560000000000002</v>
      </c>
      <c r="N8" s="35"/>
      <c r="O8" s="35">
        <v>7</v>
      </c>
      <c r="P8" s="35">
        <v>21</v>
      </c>
      <c r="Q8" s="35">
        <v>27.5</v>
      </c>
      <c r="R8" s="35"/>
      <c r="S8" s="35">
        <v>0.61699999999999999</v>
      </c>
      <c r="T8" s="35"/>
      <c r="U8" s="35" t="s">
        <v>157</v>
      </c>
      <c r="V8" s="35" t="s">
        <v>484</v>
      </c>
    </row>
    <row r="9" spans="1:28">
      <c r="A9" s="35" t="s">
        <v>158</v>
      </c>
      <c r="B9" s="35" t="s">
        <v>172</v>
      </c>
      <c r="C9" s="35" t="s">
        <v>525</v>
      </c>
      <c r="D9" s="35" t="s">
        <v>176</v>
      </c>
      <c r="E9" s="35" t="s">
        <v>177</v>
      </c>
      <c r="F9" s="35">
        <v>-0.7</v>
      </c>
      <c r="G9" s="35" t="s">
        <v>526</v>
      </c>
      <c r="H9" s="35" t="s">
        <v>527</v>
      </c>
      <c r="I9" s="35">
        <v>11.3</v>
      </c>
      <c r="J9" s="35">
        <v>4.3</v>
      </c>
      <c r="K9" s="35">
        <v>100</v>
      </c>
      <c r="L9" s="35"/>
      <c r="M9" s="35"/>
      <c r="N9" s="35"/>
      <c r="O9" s="35">
        <v>4.3</v>
      </c>
      <c r="P9" s="35"/>
      <c r="Q9" s="35"/>
      <c r="R9" s="35">
        <v>100</v>
      </c>
      <c r="S9" s="35"/>
      <c r="T9" s="35"/>
      <c r="U9" s="35" t="s">
        <v>178</v>
      </c>
      <c r="V9" s="35"/>
    </row>
    <row r="10" spans="1:28">
      <c r="A10" s="35" t="s">
        <v>198</v>
      </c>
      <c r="B10" s="35" t="s">
        <v>175</v>
      </c>
      <c r="C10" s="35" t="s">
        <v>525</v>
      </c>
      <c r="D10" s="35" t="s">
        <v>200</v>
      </c>
      <c r="E10" s="35" t="s">
        <v>201</v>
      </c>
      <c r="F10" s="35">
        <v>12.4</v>
      </c>
      <c r="G10" s="35" t="s">
        <v>162</v>
      </c>
      <c r="H10" s="35" t="s">
        <v>163</v>
      </c>
      <c r="I10" s="35">
        <v>19</v>
      </c>
      <c r="J10" s="35">
        <v>7.5</v>
      </c>
      <c r="K10" s="35">
        <v>21</v>
      </c>
      <c r="L10" s="35">
        <v>0.24199999999999999</v>
      </c>
      <c r="M10" s="35">
        <v>0.35949999999999999</v>
      </c>
      <c r="N10" s="35">
        <v>0</v>
      </c>
      <c r="O10" s="35">
        <v>7.5</v>
      </c>
      <c r="P10" s="35">
        <v>17</v>
      </c>
      <c r="Q10" s="35">
        <v>25</v>
      </c>
      <c r="R10" s="35">
        <v>16</v>
      </c>
      <c r="S10" s="35">
        <v>0.69299999999999995</v>
      </c>
      <c r="T10" s="35"/>
      <c r="U10" s="35" t="s">
        <v>146</v>
      </c>
      <c r="V10" s="35">
        <v>15000</v>
      </c>
    </row>
    <row r="11" spans="1:28">
      <c r="A11" s="35" t="s">
        <v>198</v>
      </c>
      <c r="B11" s="35" t="s">
        <v>179</v>
      </c>
      <c r="C11" s="35" t="s">
        <v>525</v>
      </c>
      <c r="D11" s="35" t="s">
        <v>204</v>
      </c>
      <c r="E11" s="35" t="s">
        <v>205</v>
      </c>
      <c r="F11" s="35">
        <v>11.79</v>
      </c>
      <c r="G11" s="35" t="s">
        <v>162</v>
      </c>
      <c r="H11" s="35" t="s">
        <v>163</v>
      </c>
      <c r="I11" s="35">
        <v>19</v>
      </c>
      <c r="J11" s="35">
        <v>7.5</v>
      </c>
      <c r="K11" s="35">
        <v>23</v>
      </c>
      <c r="L11" s="35">
        <v>0.26700000000000002</v>
      </c>
      <c r="M11" s="35">
        <v>0.34920000000000001</v>
      </c>
      <c r="N11" s="35">
        <v>0</v>
      </c>
      <c r="O11" s="35">
        <v>7.5</v>
      </c>
      <c r="P11" s="35">
        <v>17</v>
      </c>
      <c r="Q11" s="35">
        <v>25</v>
      </c>
      <c r="R11" s="35">
        <v>17</v>
      </c>
      <c r="S11" s="35">
        <v>0.63700000000000001</v>
      </c>
      <c r="T11" s="35"/>
      <c r="U11" s="35" t="s">
        <v>146</v>
      </c>
      <c r="V11" s="35">
        <v>15000</v>
      </c>
    </row>
    <row r="12" spans="1:28">
      <c r="A12" s="35" t="s">
        <v>198</v>
      </c>
      <c r="B12" s="35" t="s">
        <v>187</v>
      </c>
      <c r="C12" s="35" t="s">
        <v>525</v>
      </c>
      <c r="D12" s="35" t="s">
        <v>207</v>
      </c>
      <c r="E12" s="35" t="s">
        <v>208</v>
      </c>
      <c r="F12" s="35">
        <v>19.11</v>
      </c>
      <c r="G12" s="35" t="s">
        <v>44</v>
      </c>
      <c r="H12" s="35" t="s">
        <v>45</v>
      </c>
      <c r="I12" s="35">
        <v>11.3</v>
      </c>
      <c r="J12" s="35">
        <v>3</v>
      </c>
      <c r="K12" s="35">
        <v>48</v>
      </c>
      <c r="L12" s="35"/>
      <c r="M12" s="35">
        <v>0.22720000000000001</v>
      </c>
      <c r="N12" s="35">
        <v>0</v>
      </c>
      <c r="O12" s="35">
        <v>3</v>
      </c>
      <c r="P12" s="35">
        <v>0</v>
      </c>
      <c r="Q12" s="35" t="s">
        <v>229</v>
      </c>
      <c r="R12" s="35">
        <v>36</v>
      </c>
      <c r="S12" s="35">
        <v>0.221</v>
      </c>
      <c r="T12" s="35"/>
      <c r="U12" s="35" t="s">
        <v>146</v>
      </c>
      <c r="V12" s="35">
        <v>20000</v>
      </c>
    </row>
    <row r="13" spans="1:28">
      <c r="A13" s="35" t="s">
        <v>198</v>
      </c>
      <c r="B13" s="35" t="s">
        <v>190</v>
      </c>
      <c r="C13" s="35" t="s">
        <v>525</v>
      </c>
      <c r="D13" s="35" t="s">
        <v>210</v>
      </c>
      <c r="E13" s="35" t="s">
        <v>211</v>
      </c>
      <c r="F13" s="35">
        <v>19.11</v>
      </c>
      <c r="G13" s="35" t="s">
        <v>44</v>
      </c>
      <c r="H13" s="35" t="s">
        <v>45</v>
      </c>
      <c r="I13" s="35">
        <v>11.3</v>
      </c>
      <c r="J13" s="35">
        <v>3</v>
      </c>
      <c r="K13" s="35">
        <v>42</v>
      </c>
      <c r="L13" s="35"/>
      <c r="M13" s="35">
        <v>0.23830000000000001</v>
      </c>
      <c r="N13" s="35">
        <v>0</v>
      </c>
      <c r="O13" s="35">
        <v>3</v>
      </c>
      <c r="P13" s="35">
        <v>19</v>
      </c>
      <c r="Q13" s="35" t="s">
        <v>229</v>
      </c>
      <c r="R13" s="35">
        <v>32</v>
      </c>
      <c r="S13" s="35">
        <v>0.22900000000000001</v>
      </c>
      <c r="T13" s="35"/>
      <c r="U13" s="35" t="s">
        <v>146</v>
      </c>
      <c r="V13" s="35">
        <v>20000</v>
      </c>
    </row>
    <row r="14" spans="1:28">
      <c r="A14" s="35" t="s">
        <v>198</v>
      </c>
      <c r="B14" s="35" t="s">
        <v>193</v>
      </c>
      <c r="C14" s="35" t="s">
        <v>525</v>
      </c>
      <c r="D14" s="35" t="s">
        <v>213</v>
      </c>
      <c r="E14" s="35" t="s">
        <v>214</v>
      </c>
      <c r="F14" s="35">
        <v>19.41</v>
      </c>
      <c r="G14" s="35" t="s">
        <v>44</v>
      </c>
      <c r="H14" s="35" t="s">
        <v>45</v>
      </c>
      <c r="I14" s="35">
        <v>15.5</v>
      </c>
      <c r="J14" s="35">
        <v>3</v>
      </c>
      <c r="K14" s="35">
        <v>51</v>
      </c>
      <c r="L14" s="35"/>
      <c r="M14" s="35">
        <v>0.21260000000000001</v>
      </c>
      <c r="N14" s="35">
        <v>0</v>
      </c>
      <c r="O14" s="35">
        <v>3</v>
      </c>
      <c r="P14" s="35">
        <v>20</v>
      </c>
      <c r="Q14" s="35" t="s">
        <v>229</v>
      </c>
      <c r="R14" s="35">
        <v>38</v>
      </c>
      <c r="S14" s="35">
        <v>0.245</v>
      </c>
      <c r="T14" s="35"/>
      <c r="U14" s="35" t="s">
        <v>146</v>
      </c>
      <c r="V14" s="35">
        <v>20000</v>
      </c>
    </row>
    <row r="15" spans="1:28">
      <c r="A15" s="35" t="s">
        <v>198</v>
      </c>
      <c r="B15" s="35" t="s">
        <v>199</v>
      </c>
      <c r="C15" s="35" t="s">
        <v>525</v>
      </c>
      <c r="D15" s="35" t="s">
        <v>216</v>
      </c>
      <c r="E15" s="35" t="s">
        <v>217</v>
      </c>
      <c r="F15" s="35">
        <v>19.399999999999999</v>
      </c>
      <c r="G15" s="35" t="s">
        <v>44</v>
      </c>
      <c r="H15" s="35" t="s">
        <v>45</v>
      </c>
      <c r="I15" s="35">
        <v>15.5</v>
      </c>
      <c r="J15" s="35">
        <v>3</v>
      </c>
      <c r="K15" s="35">
        <v>45</v>
      </c>
      <c r="L15" s="35"/>
      <c r="M15" s="35">
        <v>0.13450000000000001</v>
      </c>
      <c r="N15" s="35">
        <v>0</v>
      </c>
      <c r="O15" s="35">
        <v>3</v>
      </c>
      <c r="P15" s="35">
        <v>21</v>
      </c>
      <c r="Q15" s="35" t="s">
        <v>229</v>
      </c>
      <c r="R15" s="35">
        <v>34</v>
      </c>
      <c r="S15" s="35">
        <v>0.33100000000000002</v>
      </c>
      <c r="T15" s="35"/>
      <c r="U15" s="35" t="s">
        <v>146</v>
      </c>
      <c r="V15" s="35">
        <v>20000</v>
      </c>
    </row>
    <row r="16" spans="1:28">
      <c r="A16" s="35" t="s">
        <v>198</v>
      </c>
      <c r="B16" s="35" t="s">
        <v>203</v>
      </c>
      <c r="C16" s="35" t="s">
        <v>525</v>
      </c>
      <c r="D16" s="35" t="s">
        <v>219</v>
      </c>
      <c r="E16" s="35" t="s">
        <v>220</v>
      </c>
      <c r="F16" s="35">
        <v>19.41</v>
      </c>
      <c r="G16" s="35" t="s">
        <v>44</v>
      </c>
      <c r="H16" s="35" t="s">
        <v>45</v>
      </c>
      <c r="I16" s="35">
        <v>9</v>
      </c>
      <c r="J16" s="35" t="s">
        <v>221</v>
      </c>
      <c r="K16" s="35">
        <v>48</v>
      </c>
      <c r="L16" s="35"/>
      <c r="M16" s="35">
        <v>0.17199999999999999</v>
      </c>
      <c r="N16" s="35">
        <v>0</v>
      </c>
      <c r="O16" s="35" t="s">
        <v>221</v>
      </c>
      <c r="P16" s="35">
        <v>19</v>
      </c>
      <c r="Q16" s="35" t="s">
        <v>229</v>
      </c>
      <c r="R16" s="35">
        <v>36</v>
      </c>
      <c r="S16" s="35">
        <v>0.29099999999999998</v>
      </c>
      <c r="T16" s="35"/>
      <c r="U16" s="35" t="s">
        <v>146</v>
      </c>
      <c r="V16" s="35">
        <v>20000</v>
      </c>
    </row>
    <row r="17" spans="1:22">
      <c r="A17" s="35" t="s">
        <v>198</v>
      </c>
      <c r="B17" s="35" t="s">
        <v>206</v>
      </c>
      <c r="C17" s="35" t="s">
        <v>525</v>
      </c>
      <c r="D17" s="35" t="s">
        <v>224</v>
      </c>
      <c r="E17" s="35" t="s">
        <v>225</v>
      </c>
      <c r="F17" s="35">
        <v>19.41</v>
      </c>
      <c r="G17" s="35" t="s">
        <v>44</v>
      </c>
      <c r="H17" s="35" t="s">
        <v>45</v>
      </c>
      <c r="I17" s="35">
        <v>9</v>
      </c>
      <c r="J17" s="35" t="s">
        <v>221</v>
      </c>
      <c r="K17" s="35">
        <v>50</v>
      </c>
      <c r="L17" s="35"/>
      <c r="M17" s="35">
        <v>0.1721</v>
      </c>
      <c r="N17" s="35">
        <v>0</v>
      </c>
      <c r="O17" s="35" t="s">
        <v>221</v>
      </c>
      <c r="P17" s="35">
        <v>19</v>
      </c>
      <c r="Q17" s="35" t="s">
        <v>229</v>
      </c>
      <c r="R17" s="35">
        <v>38</v>
      </c>
      <c r="S17" s="35">
        <v>0.26500000000000001</v>
      </c>
      <c r="T17" s="35"/>
      <c r="U17" s="35" t="s">
        <v>146</v>
      </c>
      <c r="V17" s="35">
        <v>20000</v>
      </c>
    </row>
    <row r="18" spans="1:22">
      <c r="A18" s="35" t="s">
        <v>198</v>
      </c>
      <c r="B18" s="35" t="s">
        <v>209</v>
      </c>
      <c r="C18" s="35" t="s">
        <v>525</v>
      </c>
      <c r="D18" s="35" t="s">
        <v>227</v>
      </c>
      <c r="E18" s="35" t="s">
        <v>228</v>
      </c>
      <c r="F18" s="35">
        <v>16.059999999999999</v>
      </c>
      <c r="G18" s="35" t="s">
        <v>162</v>
      </c>
      <c r="H18" s="35" t="s">
        <v>163</v>
      </c>
      <c r="I18" s="35">
        <v>11.1</v>
      </c>
      <c r="J18" s="35">
        <v>12</v>
      </c>
      <c r="K18" s="35">
        <v>48</v>
      </c>
      <c r="L18" s="35">
        <v>0.2467</v>
      </c>
      <c r="M18" s="35">
        <v>0.39389999999999997</v>
      </c>
      <c r="N18" s="35">
        <v>0</v>
      </c>
      <c r="O18" s="35">
        <v>12</v>
      </c>
      <c r="P18" s="35">
        <v>17</v>
      </c>
      <c r="Q18" s="35">
        <v>27.5</v>
      </c>
      <c r="R18" s="35">
        <v>36</v>
      </c>
      <c r="S18" s="35">
        <v>0.60319999999999996</v>
      </c>
      <c r="T18" s="35"/>
      <c r="U18" s="35" t="s">
        <v>146</v>
      </c>
      <c r="V18" s="35">
        <v>20000</v>
      </c>
    </row>
    <row r="19" spans="1:22">
      <c r="A19" s="35" t="s">
        <v>198</v>
      </c>
      <c r="B19" s="35" t="s">
        <v>212</v>
      </c>
      <c r="C19" s="35" t="s">
        <v>525</v>
      </c>
      <c r="D19" s="35" t="s">
        <v>231</v>
      </c>
      <c r="E19" s="35" t="s">
        <v>232</v>
      </c>
      <c r="F19" s="35">
        <v>16.98</v>
      </c>
      <c r="G19" s="35" t="s">
        <v>162</v>
      </c>
      <c r="H19" s="35" t="s">
        <v>163</v>
      </c>
      <c r="I19" s="35">
        <v>11.1</v>
      </c>
      <c r="J19" s="35">
        <v>4.5</v>
      </c>
      <c r="K19" s="35">
        <v>48</v>
      </c>
      <c r="L19" s="35">
        <v>0.21060000000000001</v>
      </c>
      <c r="M19" s="35">
        <v>0.34820000000000001</v>
      </c>
      <c r="N19" s="35">
        <v>0</v>
      </c>
      <c r="O19" s="35">
        <v>4.5</v>
      </c>
      <c r="P19" s="35">
        <v>17</v>
      </c>
      <c r="Q19" s="35">
        <v>27.5</v>
      </c>
      <c r="R19" s="35">
        <v>36</v>
      </c>
      <c r="S19" s="35">
        <v>0.61560000000000004</v>
      </c>
      <c r="T19" s="35"/>
      <c r="U19" s="35" t="s">
        <v>146</v>
      </c>
      <c r="V19" s="35">
        <v>20000</v>
      </c>
    </row>
    <row r="20" spans="1:22">
      <c r="A20" s="35" t="s">
        <v>198</v>
      </c>
      <c r="B20" s="35" t="s">
        <v>215</v>
      </c>
      <c r="C20" s="35" t="s">
        <v>525</v>
      </c>
      <c r="D20" s="35" t="s">
        <v>234</v>
      </c>
      <c r="E20" s="35" t="s">
        <v>235</v>
      </c>
      <c r="F20" s="35">
        <v>10.57</v>
      </c>
      <c r="G20" s="35" t="s">
        <v>162</v>
      </c>
      <c r="H20" s="35" t="s">
        <v>163</v>
      </c>
      <c r="I20" s="35">
        <v>11.1</v>
      </c>
      <c r="J20" s="35" t="s">
        <v>221</v>
      </c>
      <c r="K20" s="35">
        <v>56</v>
      </c>
      <c r="L20" s="35">
        <v>0.26</v>
      </c>
      <c r="M20" s="35">
        <v>0.34129999999999999</v>
      </c>
      <c r="N20" s="35">
        <v>0</v>
      </c>
      <c r="O20" s="35" t="s">
        <v>221</v>
      </c>
      <c r="P20" s="35">
        <v>17</v>
      </c>
      <c r="Q20" s="35">
        <v>27.5</v>
      </c>
      <c r="R20" s="35">
        <v>42</v>
      </c>
      <c r="S20" s="35">
        <v>0.63200000000000001</v>
      </c>
      <c r="T20" s="35"/>
      <c r="U20" s="35" t="s">
        <v>146</v>
      </c>
      <c r="V20" s="35">
        <v>20000</v>
      </c>
    </row>
    <row r="21" spans="1:22">
      <c r="A21" s="35" t="s">
        <v>198</v>
      </c>
      <c r="B21" s="35" t="s">
        <v>218</v>
      </c>
      <c r="C21" s="35" t="s">
        <v>525</v>
      </c>
      <c r="D21" s="35" t="s">
        <v>237</v>
      </c>
      <c r="E21" s="35" t="s">
        <v>238</v>
      </c>
      <c r="F21" s="35">
        <v>10.57</v>
      </c>
      <c r="G21" s="35" t="s">
        <v>162</v>
      </c>
      <c r="H21" s="35" t="s">
        <v>163</v>
      </c>
      <c r="I21" s="35">
        <v>11.1</v>
      </c>
      <c r="J21" s="35" t="s">
        <v>221</v>
      </c>
      <c r="K21" s="35">
        <v>69</v>
      </c>
      <c r="L21" s="35">
        <v>0.24</v>
      </c>
      <c r="M21" s="35">
        <v>0.33360000000000001</v>
      </c>
      <c r="N21" s="35">
        <v>0</v>
      </c>
      <c r="O21" s="35" t="s">
        <v>221</v>
      </c>
      <c r="P21" s="35">
        <v>17</v>
      </c>
      <c r="Q21" s="35">
        <v>27.5</v>
      </c>
      <c r="R21" s="35">
        <v>52</v>
      </c>
      <c r="S21" s="35">
        <v>0.63</v>
      </c>
      <c r="T21" s="35"/>
      <c r="U21" s="35" t="s">
        <v>146</v>
      </c>
      <c r="V21" s="35">
        <v>20000</v>
      </c>
    </row>
    <row r="22" spans="1:22">
      <c r="A22" s="35" t="s">
        <v>198</v>
      </c>
      <c r="B22" s="35" t="s">
        <v>223</v>
      </c>
      <c r="C22" s="35" t="s">
        <v>525</v>
      </c>
      <c r="D22" s="35" t="s">
        <v>240</v>
      </c>
      <c r="E22" s="35" t="s">
        <v>241</v>
      </c>
      <c r="F22" s="35">
        <v>17.46</v>
      </c>
      <c r="G22" s="35" t="s">
        <v>162</v>
      </c>
      <c r="H22" s="35" t="s">
        <v>163</v>
      </c>
      <c r="I22" s="35">
        <v>13.3</v>
      </c>
      <c r="J22" s="35">
        <v>2.5</v>
      </c>
      <c r="K22" s="35">
        <v>41</v>
      </c>
      <c r="L22" s="35">
        <v>0.25</v>
      </c>
      <c r="M22" s="35">
        <v>0.33629999999999999</v>
      </c>
      <c r="N22" s="35">
        <v>0</v>
      </c>
      <c r="O22" s="35">
        <v>2.5</v>
      </c>
      <c r="P22" s="35">
        <v>17</v>
      </c>
      <c r="Q22" s="35">
        <v>27.5</v>
      </c>
      <c r="R22" s="35">
        <v>31</v>
      </c>
      <c r="S22" s="35">
        <v>0.68</v>
      </c>
      <c r="T22" s="35"/>
      <c r="U22" s="35" t="s">
        <v>146</v>
      </c>
      <c r="V22" s="35">
        <v>20000</v>
      </c>
    </row>
    <row r="23" spans="1:22">
      <c r="A23" s="35" t="s">
        <v>198</v>
      </c>
      <c r="B23" s="35" t="s">
        <v>226</v>
      </c>
      <c r="C23" s="35" t="s">
        <v>525</v>
      </c>
      <c r="D23" s="35" t="s">
        <v>243</v>
      </c>
      <c r="E23" s="35" t="s">
        <v>244</v>
      </c>
      <c r="F23" s="35">
        <v>17.16</v>
      </c>
      <c r="G23" s="35" t="s">
        <v>162</v>
      </c>
      <c r="H23" s="35" t="s">
        <v>163</v>
      </c>
      <c r="I23" s="35">
        <v>13.3</v>
      </c>
      <c r="J23" s="35">
        <v>2.5</v>
      </c>
      <c r="K23" s="35">
        <v>35</v>
      </c>
      <c r="L23" s="35">
        <v>0.24</v>
      </c>
      <c r="M23" s="35">
        <v>0.35420000000000001</v>
      </c>
      <c r="N23" s="35">
        <v>0</v>
      </c>
      <c r="O23" s="35">
        <v>2.5</v>
      </c>
      <c r="P23" s="35">
        <v>18</v>
      </c>
      <c r="Q23" s="35">
        <v>25</v>
      </c>
      <c r="R23" s="35">
        <v>26</v>
      </c>
      <c r="S23" s="35">
        <v>0.67100000000000004</v>
      </c>
      <c r="T23" s="35"/>
      <c r="U23" s="35" t="s">
        <v>146</v>
      </c>
      <c r="V23" s="35">
        <v>15000</v>
      </c>
    </row>
    <row r="24" spans="1:22">
      <c r="A24" s="35" t="s">
        <v>198</v>
      </c>
      <c r="B24" s="35" t="s">
        <v>230</v>
      </c>
      <c r="C24" s="35" t="s">
        <v>525</v>
      </c>
      <c r="D24" s="35" t="s">
        <v>259</v>
      </c>
      <c r="E24" s="35" t="s">
        <v>260</v>
      </c>
      <c r="F24" s="35">
        <v>18.8</v>
      </c>
      <c r="G24" s="35" t="s">
        <v>44</v>
      </c>
      <c r="H24" s="35" t="s">
        <v>45</v>
      </c>
      <c r="I24" s="35">
        <v>12</v>
      </c>
      <c r="J24" s="35">
        <v>2</v>
      </c>
      <c r="K24" s="35">
        <v>48</v>
      </c>
      <c r="L24" s="35"/>
      <c r="M24" s="35">
        <v>0.21679999999999999</v>
      </c>
      <c r="N24" s="35">
        <v>0</v>
      </c>
      <c r="O24" s="35">
        <v>2</v>
      </c>
      <c r="P24" s="35">
        <v>19</v>
      </c>
      <c r="Q24" s="35" t="s">
        <v>229</v>
      </c>
      <c r="R24" s="35">
        <v>36</v>
      </c>
      <c r="S24" s="35">
        <v>0.21</v>
      </c>
      <c r="T24" s="35"/>
      <c r="U24" s="35" t="s">
        <v>146</v>
      </c>
      <c r="V24" s="35">
        <v>20000</v>
      </c>
    </row>
    <row r="25" spans="1:22">
      <c r="A25" s="35" t="s">
        <v>198</v>
      </c>
      <c r="B25" s="35" t="s">
        <v>233</v>
      </c>
      <c r="C25" s="35" t="s">
        <v>525</v>
      </c>
      <c r="D25" s="35" t="s">
        <v>262</v>
      </c>
      <c r="E25" s="35" t="s">
        <v>263</v>
      </c>
      <c r="F25" s="35">
        <v>18.8</v>
      </c>
      <c r="G25" s="35" t="s">
        <v>44</v>
      </c>
      <c r="H25" s="35" t="s">
        <v>45</v>
      </c>
      <c r="I25" s="35">
        <v>12</v>
      </c>
      <c r="J25" s="35">
        <v>2</v>
      </c>
      <c r="K25" s="35">
        <v>54</v>
      </c>
      <c r="L25" s="35"/>
      <c r="M25" s="35">
        <v>0.23430000000000001</v>
      </c>
      <c r="N25" s="35">
        <v>0</v>
      </c>
      <c r="O25" s="35">
        <v>2</v>
      </c>
      <c r="P25" s="35">
        <v>19</v>
      </c>
      <c r="Q25" s="35" t="s">
        <v>229</v>
      </c>
      <c r="R25" s="35">
        <v>40.5</v>
      </c>
      <c r="S25" s="35">
        <v>0.31</v>
      </c>
      <c r="T25" s="35"/>
      <c r="U25" s="35" t="s">
        <v>146</v>
      </c>
      <c r="V25" s="35">
        <v>20000</v>
      </c>
    </row>
    <row r="26" spans="1:22">
      <c r="A26" s="35" t="s">
        <v>198</v>
      </c>
      <c r="B26" s="35" t="s">
        <v>236</v>
      </c>
      <c r="C26" s="35" t="s">
        <v>516</v>
      </c>
      <c r="D26" s="35" t="s">
        <v>496</v>
      </c>
      <c r="E26" s="35" t="s">
        <v>497</v>
      </c>
      <c r="F26" s="35">
        <v>19.72</v>
      </c>
      <c r="G26" s="35" t="s">
        <v>44</v>
      </c>
      <c r="H26" s="35" t="s">
        <v>45</v>
      </c>
      <c r="I26" s="35">
        <v>24.2</v>
      </c>
      <c r="J26" s="35">
        <v>1.5</v>
      </c>
      <c r="K26" s="35">
        <v>63</v>
      </c>
      <c r="L26" s="35"/>
      <c r="M26" s="35">
        <v>0.20219999999999999</v>
      </c>
      <c r="N26" s="35">
        <v>0</v>
      </c>
      <c r="O26" s="35">
        <v>1.5</v>
      </c>
      <c r="P26" s="35">
        <v>20</v>
      </c>
      <c r="Q26" s="35" t="s">
        <v>229</v>
      </c>
      <c r="R26" s="35">
        <v>47</v>
      </c>
      <c r="S26" s="35">
        <v>0.28899999999999998</v>
      </c>
      <c r="T26" s="35"/>
      <c r="U26" s="35" t="s">
        <v>146</v>
      </c>
      <c r="V26" s="35">
        <v>20000</v>
      </c>
    </row>
    <row r="27" spans="1:22">
      <c r="A27" s="35" t="s">
        <v>198</v>
      </c>
      <c r="B27" s="35" t="s">
        <v>239</v>
      </c>
      <c r="C27" s="35" t="s">
        <v>505</v>
      </c>
      <c r="D27" s="35" t="s">
        <v>511</v>
      </c>
      <c r="E27" s="35" t="s">
        <v>512</v>
      </c>
      <c r="F27" s="35">
        <v>27.94</v>
      </c>
      <c r="G27" s="35" t="s">
        <v>44</v>
      </c>
      <c r="H27" s="35" t="s">
        <v>45</v>
      </c>
      <c r="I27" s="35">
        <v>9.3000000000000007</v>
      </c>
      <c r="J27" s="35">
        <v>10</v>
      </c>
      <c r="K27" s="35">
        <v>89</v>
      </c>
      <c r="L27" s="35">
        <v>0</v>
      </c>
      <c r="M27" s="35">
        <v>0.17860000000000001</v>
      </c>
      <c r="N27" s="35">
        <v>0.23</v>
      </c>
      <c r="O27" s="35">
        <v>10</v>
      </c>
      <c r="P27" s="35">
        <v>20.7</v>
      </c>
      <c r="Q27" s="35">
        <v>40</v>
      </c>
      <c r="R27" s="35"/>
      <c r="S27" s="35">
        <v>0.28000000000000003</v>
      </c>
      <c r="T27" s="35"/>
      <c r="U27" s="35" t="s">
        <v>513</v>
      </c>
      <c r="V27" s="35">
        <v>25000</v>
      </c>
    </row>
    <row r="28" spans="1:22">
      <c r="A28" s="35" t="s">
        <v>198</v>
      </c>
      <c r="B28" s="35" t="s">
        <v>242</v>
      </c>
      <c r="C28" s="35" t="s">
        <v>508</v>
      </c>
      <c r="D28" s="35" t="s">
        <v>518</v>
      </c>
      <c r="E28" s="35" t="s">
        <v>519</v>
      </c>
      <c r="F28" s="35">
        <v>27.64</v>
      </c>
      <c r="G28" s="35" t="s">
        <v>44</v>
      </c>
      <c r="H28" s="35" t="s">
        <v>45</v>
      </c>
      <c r="I28" s="35">
        <v>9.3000000000000007</v>
      </c>
      <c r="J28" s="35">
        <v>10.5</v>
      </c>
      <c r="K28" s="35">
        <v>89</v>
      </c>
      <c r="L28" s="35">
        <v>0</v>
      </c>
      <c r="M28" s="35">
        <v>0.25019999999999998</v>
      </c>
      <c r="N28" s="35">
        <v>0.27</v>
      </c>
      <c r="O28" s="35">
        <v>10.5</v>
      </c>
      <c r="P28" s="35">
        <v>19.3</v>
      </c>
      <c r="Q28" s="35">
        <v>40</v>
      </c>
      <c r="R28" s="35"/>
      <c r="S28" s="35">
        <v>0.23</v>
      </c>
      <c r="T28" s="35"/>
      <c r="U28" s="35" t="s">
        <v>513</v>
      </c>
      <c r="V28" s="35">
        <v>25000</v>
      </c>
    </row>
    <row r="29" spans="1:22">
      <c r="A29" s="35" t="s">
        <v>198</v>
      </c>
      <c r="B29" s="35" t="s">
        <v>245</v>
      </c>
      <c r="C29" s="35" t="s">
        <v>525</v>
      </c>
      <c r="D29" s="35" t="s">
        <v>265</v>
      </c>
      <c r="E29" s="35" t="s">
        <v>266</v>
      </c>
      <c r="F29" s="35">
        <v>20.02</v>
      </c>
      <c r="G29" s="35" t="s">
        <v>44</v>
      </c>
      <c r="H29" s="35" t="s">
        <v>45</v>
      </c>
      <c r="I29" s="35">
        <v>11.1</v>
      </c>
      <c r="J29" s="35">
        <v>4.5</v>
      </c>
      <c r="K29" s="35">
        <v>23</v>
      </c>
      <c r="L29" s="35"/>
      <c r="M29" s="35">
        <v>0.17280000000000001</v>
      </c>
      <c r="N29" s="35">
        <v>0</v>
      </c>
      <c r="O29" s="35">
        <v>4.5</v>
      </c>
      <c r="P29" s="35">
        <v>21</v>
      </c>
      <c r="Q29" s="35" t="s">
        <v>202</v>
      </c>
      <c r="R29" s="35">
        <v>17</v>
      </c>
      <c r="S29" s="35">
        <v>0.22</v>
      </c>
      <c r="T29" s="35"/>
      <c r="U29" s="35" t="s">
        <v>146</v>
      </c>
      <c r="V29" s="35">
        <v>20000</v>
      </c>
    </row>
    <row r="30" spans="1:22">
      <c r="A30" s="35" t="s">
        <v>198</v>
      </c>
      <c r="B30" s="35" t="s">
        <v>248</v>
      </c>
      <c r="C30" s="35" t="s">
        <v>525</v>
      </c>
      <c r="D30" s="35" t="s">
        <v>268</v>
      </c>
      <c r="E30" s="35" t="s">
        <v>269</v>
      </c>
      <c r="F30" s="35">
        <v>20.63</v>
      </c>
      <c r="G30" s="35" t="s">
        <v>44</v>
      </c>
      <c r="H30" s="35" t="s">
        <v>45</v>
      </c>
      <c r="I30" s="35">
        <v>11.1</v>
      </c>
      <c r="J30" s="35">
        <v>4.5</v>
      </c>
      <c r="K30" s="35">
        <v>37</v>
      </c>
      <c r="L30" s="35"/>
      <c r="M30" s="35">
        <v>0.16309999999999999</v>
      </c>
      <c r="N30" s="35">
        <v>0</v>
      </c>
      <c r="O30" s="35">
        <v>4.5</v>
      </c>
      <c r="P30" s="35">
        <v>0</v>
      </c>
      <c r="Q30" s="35" t="s">
        <v>229</v>
      </c>
      <c r="R30" s="35">
        <v>28</v>
      </c>
      <c r="S30" s="35">
        <v>0.28199999999999997</v>
      </c>
      <c r="T30" s="35"/>
      <c r="U30" s="35" t="s">
        <v>146</v>
      </c>
      <c r="V30" s="35">
        <v>20000</v>
      </c>
    </row>
    <row r="31" spans="1:22">
      <c r="A31" s="35" t="s">
        <v>270</v>
      </c>
      <c r="B31" s="35" t="s">
        <v>251</v>
      </c>
      <c r="C31" s="35" t="s">
        <v>525</v>
      </c>
      <c r="D31" s="35" t="s">
        <v>272</v>
      </c>
      <c r="E31" s="35" t="s">
        <v>273</v>
      </c>
      <c r="F31" s="35">
        <v>10.3</v>
      </c>
      <c r="G31" s="35" t="s">
        <v>182</v>
      </c>
      <c r="H31" s="35" t="s">
        <v>183</v>
      </c>
      <c r="I31" s="35">
        <v>26.5</v>
      </c>
      <c r="J31" s="35">
        <v>2</v>
      </c>
      <c r="K31" s="35">
        <v>80</v>
      </c>
      <c r="L31" s="35">
        <v>0.18</v>
      </c>
      <c r="M31" s="35">
        <v>0.28539999999999999</v>
      </c>
      <c r="N31" s="35"/>
      <c r="O31" s="35">
        <v>2</v>
      </c>
      <c r="P31" s="35">
        <v>21</v>
      </c>
      <c r="Q31" s="35">
        <v>27.5</v>
      </c>
      <c r="R31" s="35"/>
      <c r="S31" s="35">
        <v>0.57999999999999996</v>
      </c>
      <c r="T31" s="35"/>
      <c r="U31" s="35" t="s">
        <v>274</v>
      </c>
      <c r="V31" s="35" t="s">
        <v>499</v>
      </c>
    </row>
    <row r="32" spans="1:22">
      <c r="A32" s="35" t="s">
        <v>270</v>
      </c>
      <c r="B32" s="35" t="s">
        <v>255</v>
      </c>
      <c r="C32" s="35" t="s">
        <v>525</v>
      </c>
      <c r="D32" s="35" t="s">
        <v>276</v>
      </c>
      <c r="E32" s="35" t="s">
        <v>277</v>
      </c>
      <c r="F32" s="35">
        <v>11.2</v>
      </c>
      <c r="G32" s="35" t="s">
        <v>182</v>
      </c>
      <c r="H32" s="35" t="s">
        <v>183</v>
      </c>
      <c r="I32" s="35">
        <v>26.5</v>
      </c>
      <c r="J32" s="35">
        <v>2</v>
      </c>
      <c r="K32" s="35">
        <v>60</v>
      </c>
      <c r="L32" s="35">
        <v>0.18</v>
      </c>
      <c r="M32" s="35">
        <v>0.25409999999999999</v>
      </c>
      <c r="N32" s="35"/>
      <c r="O32" s="35">
        <v>2</v>
      </c>
      <c r="P32" s="35">
        <v>21</v>
      </c>
      <c r="Q32" s="35">
        <v>27.5</v>
      </c>
      <c r="R32" s="35"/>
      <c r="S32" s="35">
        <v>0.59</v>
      </c>
      <c r="T32" s="35"/>
      <c r="U32" s="35" t="s">
        <v>274</v>
      </c>
      <c r="V32" s="35" t="s">
        <v>499</v>
      </c>
    </row>
    <row r="33" spans="1:22">
      <c r="A33" s="35" t="s">
        <v>270</v>
      </c>
      <c r="B33" s="35" t="s">
        <v>258</v>
      </c>
      <c r="C33" s="35" t="s">
        <v>525</v>
      </c>
      <c r="D33" s="35" t="s">
        <v>279</v>
      </c>
      <c r="E33" s="35" t="s">
        <v>280</v>
      </c>
      <c r="F33" s="35">
        <v>8.4</v>
      </c>
      <c r="G33" s="35" t="s">
        <v>44</v>
      </c>
      <c r="H33" s="35" t="s">
        <v>45</v>
      </c>
      <c r="I33" s="35">
        <v>27</v>
      </c>
      <c r="J33" s="35">
        <v>1.05</v>
      </c>
      <c r="K33" s="35">
        <v>48</v>
      </c>
      <c r="L33" s="35"/>
      <c r="M33" s="35">
        <v>0.2437</v>
      </c>
      <c r="N33" s="35"/>
      <c r="O33" s="35">
        <v>1.05</v>
      </c>
      <c r="P33" s="35">
        <v>21</v>
      </c>
      <c r="Q33" s="35">
        <v>35</v>
      </c>
      <c r="R33" s="35"/>
      <c r="S33" s="35">
        <v>0.28370000000000001</v>
      </c>
      <c r="T33" s="35"/>
      <c r="U33" s="35"/>
      <c r="V33" s="35" t="s">
        <v>514</v>
      </c>
    </row>
    <row r="34" spans="1:22">
      <c r="A34" s="35" t="s">
        <v>270</v>
      </c>
      <c r="B34" s="35" t="s">
        <v>261</v>
      </c>
      <c r="C34" s="35" t="s">
        <v>525</v>
      </c>
      <c r="D34" s="35" t="s">
        <v>282</v>
      </c>
      <c r="E34" s="35" t="s">
        <v>283</v>
      </c>
      <c r="F34" s="35">
        <v>7.8</v>
      </c>
      <c r="G34" s="35" t="s">
        <v>44</v>
      </c>
      <c r="H34" s="35" t="s">
        <v>45</v>
      </c>
      <c r="I34" s="35">
        <v>27</v>
      </c>
      <c r="J34" s="35">
        <v>1</v>
      </c>
      <c r="K34" s="35">
        <v>44</v>
      </c>
      <c r="L34" s="35"/>
      <c r="M34" s="35">
        <v>0.13600000000000001</v>
      </c>
      <c r="N34" s="35"/>
      <c r="O34" s="35">
        <v>1</v>
      </c>
      <c r="P34" s="35">
        <v>21</v>
      </c>
      <c r="Q34" s="35">
        <v>35</v>
      </c>
      <c r="R34" s="35"/>
      <c r="S34" s="35">
        <v>0.34839999999999999</v>
      </c>
      <c r="T34" s="35"/>
      <c r="U34" s="35"/>
      <c r="V34" s="35" t="s">
        <v>514</v>
      </c>
    </row>
    <row r="35" spans="1:22">
      <c r="A35" s="35" t="s">
        <v>270</v>
      </c>
      <c r="B35" s="35" t="s">
        <v>264</v>
      </c>
      <c r="C35" s="35" t="s">
        <v>525</v>
      </c>
      <c r="D35" s="35" t="s">
        <v>285</v>
      </c>
      <c r="E35" s="35" t="s">
        <v>286</v>
      </c>
      <c r="F35" s="35">
        <v>9.6999999999999993</v>
      </c>
      <c r="G35" s="35" t="s">
        <v>182</v>
      </c>
      <c r="H35" s="35" t="s">
        <v>183</v>
      </c>
      <c r="I35" s="35">
        <v>28.5</v>
      </c>
      <c r="J35" s="35">
        <v>1</v>
      </c>
      <c r="K35" s="35">
        <v>22</v>
      </c>
      <c r="L35" s="35">
        <v>0.13300000000000001</v>
      </c>
      <c r="M35" s="35">
        <v>0.23269999999999999</v>
      </c>
      <c r="N35" s="35"/>
      <c r="O35" s="35">
        <v>1</v>
      </c>
      <c r="P35" s="35">
        <v>21</v>
      </c>
      <c r="Q35" s="35">
        <v>27.5</v>
      </c>
      <c r="R35" s="35"/>
      <c r="S35" s="35">
        <v>0.53600000000000003</v>
      </c>
      <c r="T35" s="35"/>
      <c r="U35" s="35"/>
      <c r="V35" s="35" t="s">
        <v>484</v>
      </c>
    </row>
    <row r="36" spans="1:22">
      <c r="A36" s="35" t="s">
        <v>270</v>
      </c>
      <c r="B36" s="35" t="s">
        <v>267</v>
      </c>
      <c r="C36" s="35" t="s">
        <v>525</v>
      </c>
      <c r="D36" s="35" t="s">
        <v>288</v>
      </c>
      <c r="E36" s="35" t="s">
        <v>289</v>
      </c>
      <c r="F36" s="35">
        <v>9.6999999999999993</v>
      </c>
      <c r="G36" s="35" t="s">
        <v>182</v>
      </c>
      <c r="H36" s="35" t="s">
        <v>183</v>
      </c>
      <c r="I36" s="35">
        <v>28.5</v>
      </c>
      <c r="J36" s="35">
        <v>1</v>
      </c>
      <c r="K36" s="35">
        <v>24</v>
      </c>
      <c r="L36" s="35">
        <v>0.14599999999999999</v>
      </c>
      <c r="M36" s="35">
        <v>0.25519999999999998</v>
      </c>
      <c r="N36" s="35"/>
      <c r="O36" s="35">
        <v>1</v>
      </c>
      <c r="P36" s="35">
        <v>21</v>
      </c>
      <c r="Q36" s="35">
        <v>27.5</v>
      </c>
      <c r="R36" s="35"/>
      <c r="S36" s="35">
        <v>0.57299999999999995</v>
      </c>
      <c r="T36" s="35"/>
      <c r="U36" s="35"/>
      <c r="V36" s="35" t="s">
        <v>484</v>
      </c>
    </row>
    <row r="37" spans="1:22">
      <c r="A37" s="35" t="s">
        <v>270</v>
      </c>
      <c r="B37" s="35" t="s">
        <v>271</v>
      </c>
      <c r="C37" s="35" t="s">
        <v>525</v>
      </c>
      <c r="D37" s="35" t="s">
        <v>291</v>
      </c>
      <c r="E37" s="35" t="s">
        <v>292</v>
      </c>
      <c r="F37" s="35">
        <v>242.4</v>
      </c>
      <c r="G37" s="35" t="s">
        <v>182</v>
      </c>
      <c r="H37" s="35" t="s">
        <v>183</v>
      </c>
      <c r="I37" s="35">
        <v>26.1</v>
      </c>
      <c r="J37" s="35">
        <v>6</v>
      </c>
      <c r="K37" s="35">
        <v>27</v>
      </c>
      <c r="L37" s="35">
        <v>0.14269999999999999</v>
      </c>
      <c r="M37" s="35">
        <v>0.2417</v>
      </c>
      <c r="N37" s="35"/>
      <c r="O37" s="35">
        <v>6</v>
      </c>
      <c r="P37" s="35">
        <v>21</v>
      </c>
      <c r="Q37" s="35">
        <v>27.5</v>
      </c>
      <c r="R37" s="35"/>
      <c r="S37" s="35">
        <v>0.52980000000000005</v>
      </c>
      <c r="T37" s="35"/>
      <c r="U37" s="35"/>
      <c r="V37" s="35" t="s">
        <v>484</v>
      </c>
    </row>
    <row r="38" spans="1:22">
      <c r="A38" s="35" t="s">
        <v>270</v>
      </c>
      <c r="B38" s="35" t="s">
        <v>275</v>
      </c>
      <c r="C38" s="35" t="s">
        <v>525</v>
      </c>
      <c r="D38" s="35" t="s">
        <v>294</v>
      </c>
      <c r="E38" s="35" t="s">
        <v>295</v>
      </c>
      <c r="F38" s="35">
        <v>242.4</v>
      </c>
      <c r="G38" s="35" t="s">
        <v>182</v>
      </c>
      <c r="H38" s="35" t="s">
        <v>183</v>
      </c>
      <c r="I38" s="35">
        <v>26.1</v>
      </c>
      <c r="J38" s="35">
        <v>6</v>
      </c>
      <c r="K38" s="35">
        <v>35</v>
      </c>
      <c r="L38" s="35">
        <v>0.18870000000000001</v>
      </c>
      <c r="M38" s="35">
        <v>0.29699999999999999</v>
      </c>
      <c r="N38" s="35"/>
      <c r="O38" s="35">
        <v>6</v>
      </c>
      <c r="P38" s="35">
        <v>21</v>
      </c>
      <c r="Q38" s="35">
        <v>27.5</v>
      </c>
      <c r="R38" s="35"/>
      <c r="S38" s="35">
        <v>0.53849999999999998</v>
      </c>
      <c r="T38" s="35"/>
      <c r="U38" s="35"/>
      <c r="V38" s="35" t="s">
        <v>499</v>
      </c>
    </row>
    <row r="39" spans="1:22">
      <c r="A39" s="35" t="s">
        <v>270</v>
      </c>
      <c r="B39" s="35" t="s">
        <v>278</v>
      </c>
      <c r="C39" s="35" t="s">
        <v>525</v>
      </c>
      <c r="D39" s="35" t="s">
        <v>297</v>
      </c>
      <c r="E39" s="35" t="s">
        <v>298</v>
      </c>
      <c r="F39" s="35">
        <v>9.0500000000000007</v>
      </c>
      <c r="G39" s="35" t="s">
        <v>162</v>
      </c>
      <c r="H39" s="35" t="s">
        <v>163</v>
      </c>
      <c r="I39" s="35">
        <v>27.3</v>
      </c>
      <c r="J39" s="35" t="s">
        <v>185</v>
      </c>
      <c r="K39" s="35">
        <v>20</v>
      </c>
      <c r="L39" s="35">
        <v>0.22120000000000001</v>
      </c>
      <c r="M39" s="35">
        <v>0.36449999999999999</v>
      </c>
      <c r="N39" s="35">
        <v>0</v>
      </c>
      <c r="O39" s="35" t="s">
        <v>185</v>
      </c>
      <c r="P39" s="35">
        <v>17</v>
      </c>
      <c r="Q39" s="35">
        <v>22.5</v>
      </c>
      <c r="R39" s="35">
        <v>15</v>
      </c>
      <c r="S39" s="35">
        <v>0.62009999999999998</v>
      </c>
      <c r="T39" s="35"/>
      <c r="U39" s="35" t="s">
        <v>299</v>
      </c>
      <c r="V39" s="35">
        <v>12</v>
      </c>
    </row>
    <row r="40" spans="1:22">
      <c r="A40" s="35" t="s">
        <v>270</v>
      </c>
      <c r="B40" s="35" t="s">
        <v>281</v>
      </c>
      <c r="C40" s="35" t="s">
        <v>525</v>
      </c>
      <c r="D40" s="35" t="s">
        <v>301</v>
      </c>
      <c r="E40" s="35" t="s">
        <v>302</v>
      </c>
      <c r="F40" s="35">
        <v>8.44</v>
      </c>
      <c r="G40" s="35" t="s">
        <v>162</v>
      </c>
      <c r="H40" s="35" t="s">
        <v>163</v>
      </c>
      <c r="I40" s="35">
        <v>27.3</v>
      </c>
      <c r="J40" s="35" t="s">
        <v>185</v>
      </c>
      <c r="K40" s="35">
        <v>21</v>
      </c>
      <c r="L40" s="35">
        <v>0.26419999999999999</v>
      </c>
      <c r="M40" s="35">
        <v>0.35389999999999999</v>
      </c>
      <c r="N40" s="35">
        <v>0</v>
      </c>
      <c r="O40" s="35" t="s">
        <v>185</v>
      </c>
      <c r="P40" s="35">
        <v>17</v>
      </c>
      <c r="Q40" s="35">
        <v>22.5</v>
      </c>
      <c r="R40" s="35">
        <v>15.75</v>
      </c>
      <c r="S40" s="35">
        <v>0.68230000000000002</v>
      </c>
      <c r="T40" s="35"/>
      <c r="U40" s="35" t="s">
        <v>299</v>
      </c>
      <c r="V40" s="35">
        <v>12</v>
      </c>
    </row>
    <row r="41" spans="1:22">
      <c r="A41" s="35" t="s">
        <v>303</v>
      </c>
      <c r="B41" s="35" t="s">
        <v>284</v>
      </c>
      <c r="C41" s="35" t="s">
        <v>525</v>
      </c>
      <c r="D41" s="35" t="s">
        <v>305</v>
      </c>
      <c r="E41" s="35" t="s">
        <v>306</v>
      </c>
      <c r="F41" s="35">
        <v>6.61</v>
      </c>
      <c r="G41" s="35" t="s">
        <v>44</v>
      </c>
      <c r="H41" s="35" t="s">
        <v>45</v>
      </c>
      <c r="I41" s="35">
        <v>15.1</v>
      </c>
      <c r="J41" s="35">
        <v>6</v>
      </c>
      <c r="K41" s="35">
        <v>53</v>
      </c>
      <c r="L41" s="35">
        <v>0</v>
      </c>
      <c r="M41" s="35">
        <v>0.19939999999999999</v>
      </c>
      <c r="N41" s="35">
        <v>0.2</v>
      </c>
      <c r="O41" s="35">
        <v>6</v>
      </c>
      <c r="P41" s="35">
        <v>18.7</v>
      </c>
      <c r="Q41" s="35">
        <v>37</v>
      </c>
      <c r="R41" s="35">
        <v>30</v>
      </c>
      <c r="S41" s="35">
        <v>0.3</v>
      </c>
      <c r="T41" s="35"/>
      <c r="U41" s="35" t="s">
        <v>139</v>
      </c>
      <c r="V41" s="35">
        <v>20000</v>
      </c>
    </row>
    <row r="42" spans="1:22">
      <c r="A42" s="35" t="s">
        <v>303</v>
      </c>
      <c r="B42" s="35" t="s">
        <v>287</v>
      </c>
      <c r="C42" s="35" t="s">
        <v>525</v>
      </c>
      <c r="D42" s="35" t="s">
        <v>308</v>
      </c>
      <c r="E42" s="35" t="s">
        <v>309</v>
      </c>
      <c r="F42" s="35">
        <v>9.9600000000000009</v>
      </c>
      <c r="G42" s="35" t="s">
        <v>44</v>
      </c>
      <c r="H42" s="35" t="s">
        <v>45</v>
      </c>
      <c r="I42" s="35">
        <v>18.2</v>
      </c>
      <c r="J42" s="35">
        <v>2</v>
      </c>
      <c r="K42" s="35">
        <v>15</v>
      </c>
      <c r="L42" s="35"/>
      <c r="M42" s="35">
        <v>0.2472</v>
      </c>
      <c r="N42" s="35">
        <v>0</v>
      </c>
      <c r="O42" s="35">
        <v>2</v>
      </c>
      <c r="P42" s="35">
        <v>18</v>
      </c>
      <c r="Q42" s="35" t="s">
        <v>202</v>
      </c>
      <c r="R42" s="35">
        <v>11</v>
      </c>
      <c r="S42" s="35">
        <v>0.23200000000000001</v>
      </c>
      <c r="T42" s="35"/>
      <c r="U42" s="35" t="s">
        <v>146</v>
      </c>
      <c r="V42" s="35">
        <v>15000</v>
      </c>
    </row>
    <row r="43" spans="1:22">
      <c r="A43" s="35" t="s">
        <v>303</v>
      </c>
      <c r="B43" s="35" t="s">
        <v>290</v>
      </c>
      <c r="C43" s="35" t="s">
        <v>525</v>
      </c>
      <c r="D43" s="35" t="s">
        <v>311</v>
      </c>
      <c r="E43" s="35" t="s">
        <v>312</v>
      </c>
      <c r="F43" s="35">
        <v>9.9600000000000009</v>
      </c>
      <c r="G43" s="35" t="s">
        <v>44</v>
      </c>
      <c r="H43" s="35" t="s">
        <v>45</v>
      </c>
      <c r="I43" s="35">
        <v>18.2</v>
      </c>
      <c r="J43" s="35">
        <v>2</v>
      </c>
      <c r="K43" s="35">
        <v>22</v>
      </c>
      <c r="L43" s="35"/>
      <c r="M43" s="35">
        <v>0.22850000000000001</v>
      </c>
      <c r="N43" s="35">
        <v>0</v>
      </c>
      <c r="O43" s="35">
        <v>2</v>
      </c>
      <c r="P43" s="35">
        <v>19</v>
      </c>
      <c r="Q43" s="35" t="s">
        <v>202</v>
      </c>
      <c r="R43" s="35">
        <v>17</v>
      </c>
      <c r="S43" s="35">
        <v>0.26200000000000001</v>
      </c>
      <c r="T43" s="35"/>
      <c r="U43" s="35" t="s">
        <v>146</v>
      </c>
      <c r="V43" s="35">
        <v>15000</v>
      </c>
    </row>
    <row r="44" spans="1:22">
      <c r="A44" s="35" t="s">
        <v>303</v>
      </c>
      <c r="B44" s="35" t="s">
        <v>293</v>
      </c>
      <c r="C44" s="35" t="s">
        <v>525</v>
      </c>
      <c r="D44" s="35" t="s">
        <v>314</v>
      </c>
      <c r="E44" s="35" t="s">
        <v>315</v>
      </c>
      <c r="F44" s="35">
        <v>9.66</v>
      </c>
      <c r="G44" s="35" t="s">
        <v>44</v>
      </c>
      <c r="H44" s="35" t="s">
        <v>45</v>
      </c>
      <c r="I44" s="35">
        <v>15.2</v>
      </c>
      <c r="J44" s="35">
        <v>3</v>
      </c>
      <c r="K44" s="35">
        <v>50</v>
      </c>
      <c r="L44" s="35"/>
      <c r="M44" s="35">
        <v>0.16009999999999999</v>
      </c>
      <c r="N44" s="35">
        <v>0.19</v>
      </c>
      <c r="O44" s="35">
        <v>3</v>
      </c>
      <c r="P44" s="35">
        <v>20.5</v>
      </c>
      <c r="Q44" s="35">
        <v>37</v>
      </c>
      <c r="R44" s="35">
        <v>37.5</v>
      </c>
      <c r="S44" s="35">
        <v>0.3175</v>
      </c>
      <c r="T44" s="35"/>
      <c r="U44" s="35" t="s">
        <v>316</v>
      </c>
      <c r="V44" s="35">
        <v>20000</v>
      </c>
    </row>
    <row r="45" spans="1:22">
      <c r="A45" s="35" t="s">
        <v>303</v>
      </c>
      <c r="B45" s="35" t="s">
        <v>296</v>
      </c>
      <c r="C45" s="35" t="s">
        <v>525</v>
      </c>
      <c r="D45" s="35" t="s">
        <v>318</v>
      </c>
      <c r="E45" s="35" t="s">
        <v>319</v>
      </c>
      <c r="F45" s="35">
        <v>13.5</v>
      </c>
      <c r="G45" s="35" t="s">
        <v>44</v>
      </c>
      <c r="H45" s="35" t="s">
        <v>45</v>
      </c>
      <c r="I45" s="35">
        <v>16</v>
      </c>
      <c r="J45" s="35">
        <v>3</v>
      </c>
      <c r="K45" s="35">
        <v>52</v>
      </c>
      <c r="L45" s="35"/>
      <c r="M45" s="35">
        <v>0.15429999999999999</v>
      </c>
      <c r="N45" s="35"/>
      <c r="O45" s="35">
        <v>3</v>
      </c>
      <c r="P45" s="35">
        <v>21</v>
      </c>
      <c r="Q45" s="35">
        <v>37.5</v>
      </c>
      <c r="R45" s="35"/>
      <c r="S45" s="35">
        <v>0.251</v>
      </c>
      <c r="T45" s="35"/>
      <c r="U45" s="35" t="s">
        <v>146</v>
      </c>
      <c r="V45" s="35" t="s">
        <v>528</v>
      </c>
    </row>
    <row r="46" spans="1:22">
      <c r="A46" s="35" t="s">
        <v>303</v>
      </c>
      <c r="B46" s="35" t="s">
        <v>300</v>
      </c>
      <c r="C46" s="35" t="s">
        <v>525</v>
      </c>
      <c r="D46" s="35" t="s">
        <v>322</v>
      </c>
      <c r="E46" s="35" t="s">
        <v>323</v>
      </c>
      <c r="F46" s="35">
        <v>13.3</v>
      </c>
      <c r="G46" s="35" t="s">
        <v>44</v>
      </c>
      <c r="H46" s="35" t="s">
        <v>45</v>
      </c>
      <c r="I46" s="35">
        <v>16</v>
      </c>
      <c r="J46" s="35">
        <v>3</v>
      </c>
      <c r="K46" s="35">
        <v>42</v>
      </c>
      <c r="L46" s="35"/>
      <c r="M46" s="35">
        <v>0.15490000000000001</v>
      </c>
      <c r="N46" s="35"/>
      <c r="O46" s="35">
        <v>3</v>
      </c>
      <c r="P46" s="35">
        <v>21</v>
      </c>
      <c r="Q46" s="35">
        <v>35</v>
      </c>
      <c r="R46" s="35"/>
      <c r="S46" s="35">
        <v>0.28000000000000003</v>
      </c>
      <c r="T46" s="35"/>
      <c r="U46" s="35" t="s">
        <v>146</v>
      </c>
      <c r="V46" s="35" t="s">
        <v>501</v>
      </c>
    </row>
    <row r="47" spans="1:22">
      <c r="A47" s="35" t="s">
        <v>303</v>
      </c>
      <c r="B47" s="35" t="s">
        <v>304</v>
      </c>
      <c r="C47" s="35" t="s">
        <v>525</v>
      </c>
      <c r="D47" s="35" t="s">
        <v>327</v>
      </c>
      <c r="E47" s="35" t="s">
        <v>328</v>
      </c>
      <c r="F47" s="35">
        <v>11.18</v>
      </c>
      <c r="G47" s="35" t="s">
        <v>144</v>
      </c>
      <c r="H47" s="35" t="s">
        <v>145</v>
      </c>
      <c r="I47" s="35">
        <v>20.100000000000001</v>
      </c>
      <c r="J47" s="35">
        <v>3</v>
      </c>
      <c r="K47" s="35">
        <v>11</v>
      </c>
      <c r="L47" s="35">
        <v>0.31</v>
      </c>
      <c r="M47" s="35">
        <v>0.32419999999999999</v>
      </c>
      <c r="N47" s="35">
        <v>0</v>
      </c>
      <c r="O47" s="35">
        <v>3</v>
      </c>
      <c r="P47" s="35">
        <v>17</v>
      </c>
      <c r="Q47" s="35">
        <v>19.5</v>
      </c>
      <c r="R47" s="35">
        <v>8.25</v>
      </c>
      <c r="S47" s="35">
        <v>0.82750000000000001</v>
      </c>
      <c r="T47" s="35"/>
      <c r="U47" s="35" t="s">
        <v>146</v>
      </c>
      <c r="V47" s="35">
        <v>13000</v>
      </c>
    </row>
    <row r="48" spans="1:22">
      <c r="A48" s="35" t="s">
        <v>303</v>
      </c>
      <c r="B48" s="35" t="s">
        <v>307</v>
      </c>
      <c r="C48" s="35" t="s">
        <v>525</v>
      </c>
      <c r="D48" s="35" t="s">
        <v>330</v>
      </c>
      <c r="E48" s="35" t="s">
        <v>331</v>
      </c>
      <c r="F48" s="35">
        <v>8.75</v>
      </c>
      <c r="G48" s="35" t="s">
        <v>144</v>
      </c>
      <c r="H48" s="35" t="s">
        <v>145</v>
      </c>
      <c r="I48" s="35">
        <v>20.2</v>
      </c>
      <c r="J48" s="35">
        <v>1</v>
      </c>
      <c r="K48" s="35">
        <v>9</v>
      </c>
      <c r="L48" s="35">
        <v>0.32400000000000001</v>
      </c>
      <c r="M48" s="35">
        <v>0.42909999999999998</v>
      </c>
      <c r="N48" s="35"/>
      <c r="O48" s="35">
        <v>1</v>
      </c>
      <c r="P48" s="35">
        <v>18</v>
      </c>
      <c r="Q48" s="35">
        <v>19.5</v>
      </c>
      <c r="R48" s="35">
        <v>7</v>
      </c>
      <c r="S48" s="35">
        <v>0.83299999999999996</v>
      </c>
      <c r="T48" s="35"/>
      <c r="U48" s="35" t="s">
        <v>146</v>
      </c>
      <c r="V48" s="35">
        <v>13000</v>
      </c>
    </row>
    <row r="49" spans="1:22">
      <c r="A49" s="35" t="s">
        <v>303</v>
      </c>
      <c r="B49" s="35" t="s">
        <v>310</v>
      </c>
      <c r="C49" s="35" t="s">
        <v>525</v>
      </c>
      <c r="D49" s="35" t="s">
        <v>333</v>
      </c>
      <c r="E49" s="35" t="s">
        <v>334</v>
      </c>
      <c r="F49" s="35">
        <v>6.6</v>
      </c>
      <c r="G49" s="35" t="s">
        <v>502</v>
      </c>
      <c r="H49" s="35" t="s">
        <v>503</v>
      </c>
      <c r="I49" s="35">
        <v>22.2</v>
      </c>
      <c r="J49" s="35">
        <v>3</v>
      </c>
      <c r="K49" s="35">
        <v>26</v>
      </c>
      <c r="L49" s="35"/>
      <c r="M49" s="35">
        <v>0.13969999999999999</v>
      </c>
      <c r="N49" s="35"/>
      <c r="O49" s="35">
        <v>3</v>
      </c>
      <c r="P49" s="35">
        <v>21</v>
      </c>
      <c r="Q49" s="35">
        <v>35</v>
      </c>
      <c r="R49" s="35"/>
      <c r="S49" s="35">
        <v>2.8000000000000001E-2</v>
      </c>
      <c r="T49" s="35"/>
      <c r="U49" s="35" t="s">
        <v>146</v>
      </c>
      <c r="V49" s="35" t="s">
        <v>501</v>
      </c>
    </row>
    <row r="50" spans="1:22">
      <c r="A50" s="35" t="s">
        <v>303</v>
      </c>
      <c r="B50" s="35" t="s">
        <v>313</v>
      </c>
      <c r="C50" s="35" t="s">
        <v>525</v>
      </c>
      <c r="D50" s="35" t="s">
        <v>336</v>
      </c>
      <c r="E50" s="35" t="s">
        <v>337</v>
      </c>
      <c r="F50" s="35">
        <v>6.6</v>
      </c>
      <c r="G50" s="35" t="s">
        <v>162</v>
      </c>
      <c r="H50" s="35" t="s">
        <v>163</v>
      </c>
      <c r="I50" s="35">
        <v>22.2</v>
      </c>
      <c r="J50" s="35">
        <v>3</v>
      </c>
      <c r="K50" s="35">
        <v>14</v>
      </c>
      <c r="L50" s="35">
        <v>0.26</v>
      </c>
      <c r="M50" s="35">
        <v>0.35930000000000001</v>
      </c>
      <c r="N50" s="35"/>
      <c r="O50" s="35">
        <v>3</v>
      </c>
      <c r="P50" s="35">
        <v>20</v>
      </c>
      <c r="Q50" s="35">
        <v>27.5</v>
      </c>
      <c r="R50" s="35"/>
      <c r="S50" s="35">
        <v>0.63500000000000001</v>
      </c>
      <c r="T50" s="35"/>
      <c r="U50" s="35" t="s">
        <v>146</v>
      </c>
      <c r="V50" s="35" t="s">
        <v>320</v>
      </c>
    </row>
    <row r="51" spans="1:22">
      <c r="A51" s="35" t="s">
        <v>303</v>
      </c>
      <c r="B51" s="35" t="s">
        <v>317</v>
      </c>
      <c r="C51" s="35" t="s">
        <v>525</v>
      </c>
      <c r="D51" s="35" t="s">
        <v>355</v>
      </c>
      <c r="E51" s="35" t="s">
        <v>356</v>
      </c>
      <c r="F51" s="35"/>
      <c r="G51" s="35" t="s">
        <v>44</v>
      </c>
      <c r="H51" s="35" t="s">
        <v>45</v>
      </c>
      <c r="I51" s="35">
        <v>18</v>
      </c>
      <c r="J51" s="35">
        <v>1</v>
      </c>
      <c r="K51" s="35">
        <v>65</v>
      </c>
      <c r="L51" s="35">
        <v>1</v>
      </c>
      <c r="M51" s="35"/>
      <c r="N51" s="35"/>
      <c r="O51" s="35">
        <v>1</v>
      </c>
      <c r="P51" s="35">
        <v>21.611999999999998</v>
      </c>
      <c r="Q51" s="35"/>
      <c r="R51" s="35">
        <v>38.396000000000001</v>
      </c>
      <c r="S51" s="35">
        <v>0.52370000000000005</v>
      </c>
      <c r="T51" s="35"/>
      <c r="U51" s="35" t="s">
        <v>353</v>
      </c>
      <c r="V51" s="35"/>
    </row>
    <row r="52" spans="1:22">
      <c r="A52" s="35" t="s">
        <v>360</v>
      </c>
      <c r="B52" s="35" t="s">
        <v>321</v>
      </c>
      <c r="C52" s="35" t="s">
        <v>525</v>
      </c>
      <c r="D52" s="35" t="s">
        <v>362</v>
      </c>
      <c r="E52" s="35" t="s">
        <v>363</v>
      </c>
      <c r="F52" s="35">
        <v>13.62</v>
      </c>
      <c r="G52" s="35" t="s">
        <v>162</v>
      </c>
      <c r="H52" s="35" t="s">
        <v>163</v>
      </c>
      <c r="I52" s="35">
        <v>20.3</v>
      </c>
      <c r="J52" s="35">
        <v>6</v>
      </c>
      <c r="K52" s="35">
        <v>46</v>
      </c>
      <c r="L52" s="35">
        <v>0.19270000000000001</v>
      </c>
      <c r="M52" s="35">
        <v>0.3528</v>
      </c>
      <c r="N52" s="35">
        <v>0</v>
      </c>
      <c r="O52" s="35">
        <v>6</v>
      </c>
      <c r="P52" s="35">
        <v>17</v>
      </c>
      <c r="Q52" s="35">
        <v>27.5</v>
      </c>
      <c r="R52" s="35">
        <v>34.5</v>
      </c>
      <c r="S52" s="35">
        <v>0.64090000000000003</v>
      </c>
      <c r="T52" s="35"/>
      <c r="U52" s="35" t="s">
        <v>299</v>
      </c>
      <c r="V52" s="35">
        <v>20</v>
      </c>
    </row>
    <row r="53" spans="1:22">
      <c r="A53" s="35" t="s">
        <v>360</v>
      </c>
      <c r="B53" s="35" t="s">
        <v>326</v>
      </c>
      <c r="C53" s="35" t="s">
        <v>525</v>
      </c>
      <c r="D53" s="35" t="s">
        <v>365</v>
      </c>
      <c r="E53" s="35" t="s">
        <v>366</v>
      </c>
      <c r="F53" s="35">
        <v>13.01</v>
      </c>
      <c r="G53" s="35" t="s">
        <v>162</v>
      </c>
      <c r="H53" s="35" t="s">
        <v>163</v>
      </c>
      <c r="I53" s="35">
        <v>20.3</v>
      </c>
      <c r="J53" s="35">
        <v>6</v>
      </c>
      <c r="K53" s="35">
        <v>49</v>
      </c>
      <c r="L53" s="35">
        <v>0.2054</v>
      </c>
      <c r="M53" s="35">
        <v>0.3427</v>
      </c>
      <c r="N53" s="35">
        <v>0</v>
      </c>
      <c r="O53" s="35">
        <v>6</v>
      </c>
      <c r="P53" s="35">
        <v>17</v>
      </c>
      <c r="Q53" s="35">
        <v>27.5</v>
      </c>
      <c r="R53" s="35">
        <v>36.75</v>
      </c>
      <c r="S53" s="35">
        <v>0.65480000000000005</v>
      </c>
      <c r="T53" s="35"/>
      <c r="U53" s="35" t="s">
        <v>299</v>
      </c>
      <c r="V53" s="35">
        <v>20</v>
      </c>
    </row>
    <row r="54" spans="1:22">
      <c r="A54" s="35" t="s">
        <v>360</v>
      </c>
      <c r="B54" s="35" t="s">
        <v>329</v>
      </c>
      <c r="C54" s="35" t="s">
        <v>525</v>
      </c>
      <c r="D54" s="35" t="s">
        <v>368</v>
      </c>
      <c r="E54" s="35" t="s">
        <v>369</v>
      </c>
      <c r="F54" s="35">
        <v>9.0500000000000007</v>
      </c>
      <c r="G54" s="35" t="s">
        <v>182</v>
      </c>
      <c r="H54" s="35" t="s">
        <v>183</v>
      </c>
      <c r="I54" s="35">
        <v>23.4</v>
      </c>
      <c r="J54" s="35">
        <v>3</v>
      </c>
      <c r="K54" s="35">
        <v>15</v>
      </c>
      <c r="L54" s="35">
        <v>0.1731</v>
      </c>
      <c r="M54" s="35">
        <v>0.24640000000000001</v>
      </c>
      <c r="N54" s="35"/>
      <c r="O54" s="35">
        <v>3</v>
      </c>
      <c r="P54" s="35">
        <v>18.100000000000001</v>
      </c>
      <c r="Q54" s="35">
        <v>22.5</v>
      </c>
      <c r="R54" s="35">
        <v>15</v>
      </c>
      <c r="S54" s="35">
        <v>0.56140000000000001</v>
      </c>
      <c r="T54" s="35"/>
      <c r="U54" s="35" t="s">
        <v>370</v>
      </c>
      <c r="V54" s="35">
        <v>12</v>
      </c>
    </row>
    <row r="55" spans="1:22">
      <c r="A55" s="35" t="s">
        <v>371</v>
      </c>
      <c r="B55" s="35" t="s">
        <v>332</v>
      </c>
      <c r="C55" s="35" t="s">
        <v>525</v>
      </c>
      <c r="D55" s="35" t="s">
        <v>373</v>
      </c>
      <c r="E55" s="35" t="s">
        <v>374</v>
      </c>
      <c r="F55" s="35">
        <v>-2.84</v>
      </c>
      <c r="G55" s="35" t="s">
        <v>162</v>
      </c>
      <c r="H55" s="35" t="s">
        <v>163</v>
      </c>
      <c r="I55" s="35">
        <v>24.2</v>
      </c>
      <c r="J55" s="35">
        <v>3</v>
      </c>
      <c r="K55" s="35">
        <v>19</v>
      </c>
      <c r="L55" s="35">
        <v>0.23569999999999999</v>
      </c>
      <c r="M55" s="35">
        <v>0.31209999999999999</v>
      </c>
      <c r="N55" s="35">
        <v>0</v>
      </c>
      <c r="O55" s="35">
        <v>3</v>
      </c>
      <c r="P55" s="35">
        <v>18</v>
      </c>
      <c r="Q55" s="35">
        <v>22.5</v>
      </c>
      <c r="R55" s="35">
        <v>14.25</v>
      </c>
      <c r="S55" s="35">
        <v>0.54500000000000004</v>
      </c>
      <c r="T55" s="35"/>
      <c r="U55" s="35" t="s">
        <v>299</v>
      </c>
      <c r="V55" s="35">
        <v>12</v>
      </c>
    </row>
    <row r="56" spans="1:22">
      <c r="A56" s="35" t="s">
        <v>371</v>
      </c>
      <c r="B56" s="35" t="s">
        <v>335</v>
      </c>
      <c r="C56" s="35" t="s">
        <v>525</v>
      </c>
      <c r="D56" s="35" t="s">
        <v>376</v>
      </c>
      <c r="E56" s="35" t="s">
        <v>377</v>
      </c>
      <c r="F56" s="35">
        <v>9.36</v>
      </c>
      <c r="G56" s="35" t="s">
        <v>162</v>
      </c>
      <c r="H56" s="35" t="s">
        <v>163</v>
      </c>
      <c r="I56" s="35">
        <v>23</v>
      </c>
      <c r="J56" s="35">
        <v>1</v>
      </c>
      <c r="K56" s="35">
        <v>19</v>
      </c>
      <c r="L56" s="35">
        <v>0.21729999999999999</v>
      </c>
      <c r="M56" s="35">
        <v>0.34720000000000001</v>
      </c>
      <c r="N56" s="35"/>
      <c r="O56" s="35">
        <v>1</v>
      </c>
      <c r="P56" s="35">
        <v>17</v>
      </c>
      <c r="Q56" s="35">
        <v>22.5</v>
      </c>
      <c r="R56" s="35">
        <v>14.25</v>
      </c>
      <c r="S56" s="35">
        <v>0.63229999999999997</v>
      </c>
      <c r="T56" s="35"/>
      <c r="U56" s="35" t="s">
        <v>299</v>
      </c>
      <c r="V56" s="35">
        <v>12</v>
      </c>
    </row>
    <row r="57" spans="1:22">
      <c r="A57" s="35" t="s">
        <v>371</v>
      </c>
      <c r="B57" s="35" t="s">
        <v>338</v>
      </c>
      <c r="C57" s="35" t="s">
        <v>525</v>
      </c>
      <c r="D57" s="35" t="s">
        <v>379</v>
      </c>
      <c r="E57" s="35" t="s">
        <v>380</v>
      </c>
      <c r="F57" s="35">
        <v>5.09</v>
      </c>
      <c r="G57" s="35" t="s">
        <v>162</v>
      </c>
      <c r="H57" s="35" t="s">
        <v>163</v>
      </c>
      <c r="I57" s="35">
        <v>24.2</v>
      </c>
      <c r="J57" s="35">
        <v>21</v>
      </c>
      <c r="K57" s="35">
        <v>41</v>
      </c>
      <c r="L57" s="35">
        <v>0.21240000000000001</v>
      </c>
      <c r="M57" s="35">
        <v>0.36770000000000003</v>
      </c>
      <c r="N57" s="35">
        <v>0</v>
      </c>
      <c r="O57" s="35">
        <v>21</v>
      </c>
      <c r="P57" s="35">
        <v>17</v>
      </c>
      <c r="Q57" s="35">
        <v>25</v>
      </c>
      <c r="R57" s="35">
        <v>30.75</v>
      </c>
      <c r="S57" s="35">
        <v>0.61050000000000004</v>
      </c>
      <c r="T57" s="35"/>
      <c r="U57" s="35" t="s">
        <v>299</v>
      </c>
      <c r="V57" s="35">
        <v>15</v>
      </c>
    </row>
    <row r="58" spans="1:22">
      <c r="A58" s="35" t="s">
        <v>371</v>
      </c>
      <c r="B58" s="35" t="s">
        <v>342</v>
      </c>
      <c r="C58" s="35" t="s">
        <v>525</v>
      </c>
      <c r="D58" s="35" t="s">
        <v>382</v>
      </c>
      <c r="E58" s="35" t="s">
        <v>383</v>
      </c>
      <c r="F58" s="35">
        <v>9.36</v>
      </c>
      <c r="G58" s="35" t="s">
        <v>44</v>
      </c>
      <c r="H58" s="35" t="s">
        <v>45</v>
      </c>
      <c r="I58" s="35">
        <v>24.2</v>
      </c>
      <c r="J58" s="35">
        <v>1</v>
      </c>
      <c r="K58" s="35">
        <v>24</v>
      </c>
      <c r="L58" s="35">
        <v>0</v>
      </c>
      <c r="M58" s="35">
        <v>0.19869999999999999</v>
      </c>
      <c r="N58" s="35">
        <v>0.1</v>
      </c>
      <c r="O58" s="35">
        <v>1</v>
      </c>
      <c r="P58" s="35">
        <v>19.8</v>
      </c>
      <c r="Q58" s="35">
        <v>32</v>
      </c>
      <c r="R58" s="35">
        <v>18</v>
      </c>
      <c r="S58" s="35">
        <v>0.34560000000000002</v>
      </c>
      <c r="T58" s="35"/>
      <c r="U58" s="35" t="s">
        <v>370</v>
      </c>
      <c r="V58" s="35">
        <v>15</v>
      </c>
    </row>
    <row r="59" spans="1:22">
      <c r="A59" s="35" t="s">
        <v>384</v>
      </c>
      <c r="B59" s="35" t="s">
        <v>345</v>
      </c>
      <c r="C59" s="35" t="s">
        <v>525</v>
      </c>
      <c r="D59" s="35" t="s">
        <v>386</v>
      </c>
      <c r="E59" s="35" t="s">
        <v>387</v>
      </c>
      <c r="F59" s="35">
        <v>13.62</v>
      </c>
      <c r="G59" s="35" t="s">
        <v>44</v>
      </c>
      <c r="H59" s="35" t="s">
        <v>45</v>
      </c>
      <c r="I59" s="35">
        <v>30.8</v>
      </c>
      <c r="J59" s="35">
        <v>3.5</v>
      </c>
      <c r="K59" s="35">
        <v>36</v>
      </c>
      <c r="L59" s="35"/>
      <c r="M59" s="35">
        <v>0.1807</v>
      </c>
      <c r="N59" s="35">
        <v>0</v>
      </c>
      <c r="O59" s="35">
        <v>3.5</v>
      </c>
      <c r="P59" s="35">
        <v>20</v>
      </c>
      <c r="Q59" s="35" t="s">
        <v>229</v>
      </c>
      <c r="R59" s="35">
        <v>27</v>
      </c>
      <c r="S59" s="35">
        <v>0.25700000000000001</v>
      </c>
      <c r="T59" s="35"/>
      <c r="U59" s="35" t="s">
        <v>299</v>
      </c>
      <c r="V59" s="35">
        <v>20</v>
      </c>
    </row>
    <row r="60" spans="1:22">
      <c r="A60" s="35" t="s">
        <v>384</v>
      </c>
      <c r="B60" s="35" t="s">
        <v>348</v>
      </c>
      <c r="C60" s="35" t="s">
        <v>525</v>
      </c>
      <c r="D60" s="35" t="s">
        <v>389</v>
      </c>
      <c r="E60" s="35" t="s">
        <v>390</v>
      </c>
      <c r="F60" s="35">
        <v>12.4</v>
      </c>
      <c r="G60" s="35" t="s">
        <v>44</v>
      </c>
      <c r="H60" s="35" t="s">
        <v>45</v>
      </c>
      <c r="I60" s="35">
        <v>30.8</v>
      </c>
      <c r="J60" s="35">
        <v>4.5</v>
      </c>
      <c r="K60" s="35">
        <v>36</v>
      </c>
      <c r="L60" s="35"/>
      <c r="M60" s="35">
        <v>0.16980000000000001</v>
      </c>
      <c r="N60" s="35">
        <v>0</v>
      </c>
      <c r="O60" s="35">
        <v>4.5</v>
      </c>
      <c r="P60" s="35">
        <v>20</v>
      </c>
      <c r="Q60" s="35" t="s">
        <v>202</v>
      </c>
      <c r="R60" s="35">
        <v>27</v>
      </c>
      <c r="S60" s="35">
        <v>0.25900000000000001</v>
      </c>
      <c r="T60" s="35"/>
      <c r="U60" s="35" t="s">
        <v>299</v>
      </c>
      <c r="V60" s="35">
        <v>20</v>
      </c>
    </row>
    <row r="61" spans="1:22">
      <c r="A61" s="35" t="s">
        <v>384</v>
      </c>
      <c r="B61" s="35" t="s">
        <v>354</v>
      </c>
      <c r="C61" s="35" t="s">
        <v>525</v>
      </c>
      <c r="D61" s="35" t="s">
        <v>392</v>
      </c>
      <c r="E61" s="35" t="s">
        <v>393</v>
      </c>
      <c r="F61" s="35">
        <v>16.37</v>
      </c>
      <c r="G61" s="35" t="s">
        <v>182</v>
      </c>
      <c r="H61" s="35" t="s">
        <v>183</v>
      </c>
      <c r="I61" s="35">
        <v>30</v>
      </c>
      <c r="J61" s="35" t="s">
        <v>185</v>
      </c>
      <c r="K61" s="35">
        <v>50</v>
      </c>
      <c r="L61" s="35">
        <v>0.16200000000000001</v>
      </c>
      <c r="M61" s="35">
        <v>0.26579999999999998</v>
      </c>
      <c r="N61" s="35">
        <v>0</v>
      </c>
      <c r="O61" s="35" t="s">
        <v>185</v>
      </c>
      <c r="P61" s="35">
        <v>18</v>
      </c>
      <c r="Q61" s="35">
        <v>27.5</v>
      </c>
      <c r="R61" s="35">
        <v>38</v>
      </c>
      <c r="S61" s="35">
        <v>0.54500000000000004</v>
      </c>
      <c r="T61" s="35"/>
      <c r="U61" s="35" t="s">
        <v>370</v>
      </c>
      <c r="V61" s="35">
        <v>20</v>
      </c>
    </row>
    <row r="62" spans="1:22">
      <c r="A62" s="35" t="s">
        <v>384</v>
      </c>
      <c r="B62" s="35" t="s">
        <v>357</v>
      </c>
      <c r="C62" s="35" t="s">
        <v>525</v>
      </c>
      <c r="D62" s="35" t="s">
        <v>395</v>
      </c>
      <c r="E62" s="35" t="s">
        <v>396</v>
      </c>
      <c r="F62" s="35">
        <v>16.670000000000002</v>
      </c>
      <c r="G62" s="35" t="s">
        <v>182</v>
      </c>
      <c r="H62" s="35" t="s">
        <v>183</v>
      </c>
      <c r="I62" s="35">
        <v>30</v>
      </c>
      <c r="J62" s="35" t="s">
        <v>185</v>
      </c>
      <c r="K62" s="35">
        <v>43</v>
      </c>
      <c r="L62" s="35">
        <v>0.13400000000000001</v>
      </c>
      <c r="M62" s="35">
        <v>0.25190000000000001</v>
      </c>
      <c r="N62" s="35">
        <v>0</v>
      </c>
      <c r="O62" s="35" t="s">
        <v>185</v>
      </c>
      <c r="P62" s="35">
        <v>18</v>
      </c>
      <c r="Q62" s="35">
        <v>27.5</v>
      </c>
      <c r="R62" s="35">
        <v>32</v>
      </c>
      <c r="S62" s="35">
        <v>0.57199999999999995</v>
      </c>
      <c r="T62" s="35"/>
      <c r="U62" s="35" t="s">
        <v>370</v>
      </c>
      <c r="V62" s="35">
        <v>20</v>
      </c>
    </row>
    <row r="63" spans="1:22">
      <c r="A63" s="35" t="s">
        <v>384</v>
      </c>
      <c r="B63" s="35" t="s">
        <v>361</v>
      </c>
      <c r="C63" s="35" t="s">
        <v>525</v>
      </c>
      <c r="D63" s="35" t="s">
        <v>398</v>
      </c>
      <c r="E63" s="35" t="s">
        <v>399</v>
      </c>
      <c r="F63" s="35">
        <v>9.36</v>
      </c>
      <c r="G63" s="35" t="s">
        <v>44</v>
      </c>
      <c r="H63" s="35" t="s">
        <v>45</v>
      </c>
      <c r="I63" s="35">
        <v>31.3</v>
      </c>
      <c r="J63" s="35">
        <v>5</v>
      </c>
      <c r="K63" s="35">
        <v>33</v>
      </c>
      <c r="L63" s="35"/>
      <c r="M63" s="35">
        <v>0.18770000000000001</v>
      </c>
      <c r="N63" s="35">
        <v>0</v>
      </c>
      <c r="O63" s="35">
        <v>5</v>
      </c>
      <c r="P63" s="35">
        <v>20</v>
      </c>
      <c r="Q63" s="35" t="s">
        <v>202</v>
      </c>
      <c r="R63" s="35">
        <v>24.75</v>
      </c>
      <c r="S63" s="35">
        <v>0.34200000000000003</v>
      </c>
      <c r="T63" s="35"/>
      <c r="U63" s="35" t="s">
        <v>400</v>
      </c>
      <c r="V63" s="35">
        <v>15</v>
      </c>
    </row>
    <row r="64" spans="1:22">
      <c r="A64" s="35" t="s">
        <v>384</v>
      </c>
      <c r="B64" s="35" t="s">
        <v>364</v>
      </c>
      <c r="C64" s="35" t="s">
        <v>525</v>
      </c>
      <c r="D64" s="35" t="s">
        <v>402</v>
      </c>
      <c r="E64" s="35" t="s">
        <v>403</v>
      </c>
      <c r="F64" s="35">
        <v>9.0500000000000007</v>
      </c>
      <c r="G64" s="35" t="s">
        <v>44</v>
      </c>
      <c r="H64" s="35" t="s">
        <v>45</v>
      </c>
      <c r="I64" s="35">
        <v>31.3</v>
      </c>
      <c r="J64" s="35">
        <v>3</v>
      </c>
      <c r="K64" s="35">
        <v>38</v>
      </c>
      <c r="L64" s="35"/>
      <c r="M64" s="35">
        <v>0.21010000000000001</v>
      </c>
      <c r="N64" s="35">
        <v>0</v>
      </c>
      <c r="O64" s="35">
        <v>3</v>
      </c>
      <c r="P64" s="35">
        <v>19</v>
      </c>
      <c r="Q64" s="35" t="s">
        <v>229</v>
      </c>
      <c r="R64" s="35">
        <v>28.5</v>
      </c>
      <c r="S64" s="35">
        <v>0.32840000000000003</v>
      </c>
      <c r="T64" s="35"/>
      <c r="U64" s="35" t="s">
        <v>400</v>
      </c>
      <c r="V64" s="35">
        <v>20</v>
      </c>
    </row>
    <row r="65" spans="1:22">
      <c r="A65" s="35" t="s">
        <v>384</v>
      </c>
      <c r="B65" s="35" t="s">
        <v>367</v>
      </c>
      <c r="C65" s="35" t="s">
        <v>525</v>
      </c>
      <c r="D65" s="35" t="s">
        <v>405</v>
      </c>
      <c r="E65" s="35" t="s">
        <v>406</v>
      </c>
      <c r="F65" s="35">
        <v>10.27</v>
      </c>
      <c r="G65" s="35" t="s">
        <v>44</v>
      </c>
      <c r="H65" s="35" t="s">
        <v>45</v>
      </c>
      <c r="I65" s="35">
        <v>31.3</v>
      </c>
      <c r="J65" s="35">
        <v>3</v>
      </c>
      <c r="K65" s="35">
        <v>24</v>
      </c>
      <c r="L65" s="35"/>
      <c r="M65" s="35">
        <v>0.2074</v>
      </c>
      <c r="N65" s="35">
        <v>0</v>
      </c>
      <c r="O65" s="35">
        <v>3</v>
      </c>
      <c r="P65" s="35">
        <v>19</v>
      </c>
      <c r="Q65" s="35" t="s">
        <v>202</v>
      </c>
      <c r="R65" s="35">
        <v>18</v>
      </c>
      <c r="S65" s="35">
        <v>0.33079999999999998</v>
      </c>
      <c r="T65" s="35"/>
      <c r="U65" s="35" t="s">
        <v>400</v>
      </c>
      <c r="V65" s="35">
        <v>15</v>
      </c>
    </row>
    <row r="66" spans="1:22">
      <c r="A66" s="35" t="s">
        <v>384</v>
      </c>
      <c r="B66" s="35" t="s">
        <v>372</v>
      </c>
      <c r="C66" s="35" t="s">
        <v>525</v>
      </c>
      <c r="D66" s="35" t="s">
        <v>408</v>
      </c>
      <c r="E66" s="35" t="s">
        <v>409</v>
      </c>
      <c r="F66" s="35">
        <v>14.84</v>
      </c>
      <c r="G66" s="35" t="s">
        <v>144</v>
      </c>
      <c r="H66" s="35" t="s">
        <v>145</v>
      </c>
      <c r="I66" s="35">
        <v>30</v>
      </c>
      <c r="J66" s="35">
        <v>0.4</v>
      </c>
      <c r="K66" s="35">
        <v>13</v>
      </c>
      <c r="L66" s="35">
        <v>0.3846</v>
      </c>
      <c r="M66" s="35">
        <v>0.41689999999999999</v>
      </c>
      <c r="N66" s="35"/>
      <c r="O66" s="35">
        <v>0.4</v>
      </c>
      <c r="P66" s="35">
        <v>16.600000000000001</v>
      </c>
      <c r="Q66" s="35">
        <v>30</v>
      </c>
      <c r="R66" s="35">
        <v>9.75</v>
      </c>
      <c r="S66" s="35">
        <v>0.83379999999999999</v>
      </c>
      <c r="T66" s="35"/>
      <c r="U66" s="35" t="s">
        <v>370</v>
      </c>
      <c r="V66" s="35">
        <v>10</v>
      </c>
    </row>
    <row r="67" spans="1:22">
      <c r="A67" s="35" t="s">
        <v>384</v>
      </c>
      <c r="B67" s="35" t="s">
        <v>375</v>
      </c>
      <c r="C67" s="35" t="s">
        <v>525</v>
      </c>
      <c r="D67" s="35" t="s">
        <v>411</v>
      </c>
      <c r="E67" s="35" t="s">
        <v>412</v>
      </c>
      <c r="F67" s="35">
        <v>13.32</v>
      </c>
      <c r="G67" s="35" t="s">
        <v>44</v>
      </c>
      <c r="H67" s="35" t="s">
        <v>45</v>
      </c>
      <c r="I67" s="35">
        <v>29.9</v>
      </c>
      <c r="J67" s="35">
        <v>1.1000000000000001</v>
      </c>
      <c r="K67" s="35">
        <v>13</v>
      </c>
      <c r="L67" s="35"/>
      <c r="M67" s="35">
        <v>0.18190000000000001</v>
      </c>
      <c r="N67" s="35">
        <v>0.23</v>
      </c>
      <c r="O67" s="35">
        <v>1.1000000000000001</v>
      </c>
      <c r="P67" s="35">
        <v>20.100000000000001</v>
      </c>
      <c r="Q67" s="35">
        <v>30</v>
      </c>
      <c r="R67" s="35">
        <v>9.75</v>
      </c>
      <c r="S67" s="35">
        <v>0.33090000000000003</v>
      </c>
      <c r="T67" s="35"/>
      <c r="U67" s="35" t="s">
        <v>370</v>
      </c>
      <c r="V67" s="35">
        <v>10</v>
      </c>
    </row>
    <row r="68" spans="1:22">
      <c r="A68" s="35" t="s">
        <v>384</v>
      </c>
      <c r="B68" s="35" t="s">
        <v>378</v>
      </c>
      <c r="C68" s="35" t="s">
        <v>525</v>
      </c>
      <c r="D68" s="35" t="s">
        <v>414</v>
      </c>
      <c r="E68" s="35" t="s">
        <v>415</v>
      </c>
      <c r="F68" s="35">
        <v>12.1</v>
      </c>
      <c r="G68" s="35" t="s">
        <v>44</v>
      </c>
      <c r="H68" s="35" t="s">
        <v>45</v>
      </c>
      <c r="I68" s="35">
        <v>29.9</v>
      </c>
      <c r="J68" s="35">
        <v>2.5</v>
      </c>
      <c r="K68" s="35">
        <v>46</v>
      </c>
      <c r="L68" s="35"/>
      <c r="M68" s="35">
        <v>0.21540000000000001</v>
      </c>
      <c r="N68" s="35">
        <v>0.19</v>
      </c>
      <c r="O68" s="35">
        <v>2.5</v>
      </c>
      <c r="P68" s="35">
        <v>20.2</v>
      </c>
      <c r="Q68" s="35">
        <v>37</v>
      </c>
      <c r="R68" s="35">
        <v>34.5</v>
      </c>
      <c r="S68" s="35">
        <v>0.34189999999999998</v>
      </c>
      <c r="T68" s="35"/>
      <c r="U68" s="35" t="s">
        <v>370</v>
      </c>
      <c r="V68" s="35">
        <v>20</v>
      </c>
    </row>
    <row r="69" spans="1:22">
      <c r="A69" s="35" t="s">
        <v>445</v>
      </c>
      <c r="B69" s="35" t="s">
        <v>381</v>
      </c>
      <c r="C69" s="35" t="s">
        <v>525</v>
      </c>
      <c r="D69" s="35" t="s">
        <v>447</v>
      </c>
      <c r="E69" s="35" t="s">
        <v>448</v>
      </c>
      <c r="F69" s="35">
        <v>11.18</v>
      </c>
      <c r="G69" s="35" t="s">
        <v>44</v>
      </c>
      <c r="H69" s="35" t="s">
        <v>45</v>
      </c>
      <c r="I69" s="35">
        <v>19.399999999999999</v>
      </c>
      <c r="J69" s="35">
        <v>6</v>
      </c>
      <c r="K69" s="35">
        <v>62</v>
      </c>
      <c r="L69" s="35"/>
      <c r="M69" s="35">
        <v>0.2384</v>
      </c>
      <c r="N69" s="35">
        <v>0</v>
      </c>
      <c r="O69" s="35">
        <v>6</v>
      </c>
      <c r="P69" s="35">
        <v>20</v>
      </c>
      <c r="Q69" s="35" t="s">
        <v>229</v>
      </c>
      <c r="R69" s="35">
        <v>46.5</v>
      </c>
      <c r="S69" s="35">
        <v>0.29020000000000001</v>
      </c>
      <c r="T69" s="35"/>
      <c r="U69" s="35" t="s">
        <v>299</v>
      </c>
      <c r="V69" s="35">
        <v>20</v>
      </c>
    </row>
    <row r="70" spans="1:22">
      <c r="A70" s="35" t="s">
        <v>445</v>
      </c>
      <c r="B70" s="35" t="s">
        <v>385</v>
      </c>
      <c r="C70" s="35" t="s">
        <v>525</v>
      </c>
      <c r="D70" s="35" t="s">
        <v>451</v>
      </c>
      <c r="E70" s="35" t="s">
        <v>452</v>
      </c>
      <c r="F70" s="35">
        <v>10.88</v>
      </c>
      <c r="G70" s="35" t="s">
        <v>44</v>
      </c>
      <c r="H70" s="35" t="s">
        <v>45</v>
      </c>
      <c r="I70" s="35">
        <v>19.399999999999999</v>
      </c>
      <c r="J70" s="35">
        <v>6</v>
      </c>
      <c r="K70" s="35">
        <v>60</v>
      </c>
      <c r="L70" s="35"/>
      <c r="M70" s="35">
        <v>0.23449999999999999</v>
      </c>
      <c r="N70" s="35">
        <v>0</v>
      </c>
      <c r="O70" s="35">
        <v>6</v>
      </c>
      <c r="P70" s="35">
        <v>20</v>
      </c>
      <c r="Q70" s="35" t="s">
        <v>229</v>
      </c>
      <c r="R70" s="35">
        <v>45</v>
      </c>
      <c r="S70" s="35">
        <v>0.16750000000000001</v>
      </c>
      <c r="T70" s="35"/>
      <c r="U70" s="35" t="s">
        <v>299</v>
      </c>
      <c r="V70" s="35">
        <v>20</v>
      </c>
    </row>
    <row r="71" spans="1:22">
      <c r="A71" s="35" t="s">
        <v>445</v>
      </c>
      <c r="B71" s="35" t="s">
        <v>388</v>
      </c>
      <c r="C71" s="35" t="s">
        <v>525</v>
      </c>
      <c r="D71" s="35" t="s">
        <v>454</v>
      </c>
      <c r="E71" s="35" t="s">
        <v>455</v>
      </c>
      <c r="F71" s="35">
        <v>10.88</v>
      </c>
      <c r="G71" s="35" t="s">
        <v>44</v>
      </c>
      <c r="H71" s="35" t="s">
        <v>45</v>
      </c>
      <c r="I71" s="35">
        <v>19.600000000000001</v>
      </c>
      <c r="J71" s="35">
        <v>3</v>
      </c>
      <c r="K71" s="35">
        <v>48</v>
      </c>
      <c r="L71" s="35"/>
      <c r="M71" s="35">
        <v>0.19869999999999999</v>
      </c>
      <c r="N71" s="35">
        <v>0</v>
      </c>
      <c r="O71" s="35">
        <v>3</v>
      </c>
      <c r="P71" s="35">
        <v>19</v>
      </c>
      <c r="Q71" s="35" t="s">
        <v>229</v>
      </c>
      <c r="R71" s="35">
        <v>36</v>
      </c>
      <c r="S71" s="35">
        <v>0.34560000000000002</v>
      </c>
      <c r="T71" s="35"/>
      <c r="U71" s="35" t="s">
        <v>299</v>
      </c>
      <c r="V71" s="35">
        <v>20</v>
      </c>
    </row>
    <row r="72" spans="1:22">
      <c r="A72" s="35" t="s">
        <v>445</v>
      </c>
      <c r="B72" s="35" t="s">
        <v>391</v>
      </c>
      <c r="C72" s="35" t="s">
        <v>525</v>
      </c>
      <c r="D72" s="35" t="s">
        <v>457</v>
      </c>
      <c r="E72" s="35" t="s">
        <v>458</v>
      </c>
      <c r="F72" s="35">
        <v>10.88</v>
      </c>
      <c r="G72" s="35" t="s">
        <v>44</v>
      </c>
      <c r="H72" s="35" t="s">
        <v>45</v>
      </c>
      <c r="I72" s="35">
        <v>19.600000000000001</v>
      </c>
      <c r="J72" s="35">
        <v>3</v>
      </c>
      <c r="K72" s="35">
        <v>45</v>
      </c>
      <c r="L72" s="35"/>
      <c r="M72" s="35">
        <v>0.22370000000000001</v>
      </c>
      <c r="N72" s="35">
        <v>0</v>
      </c>
      <c r="O72" s="35">
        <v>3</v>
      </c>
      <c r="P72" s="35">
        <v>18</v>
      </c>
      <c r="Q72" s="35" t="s">
        <v>229</v>
      </c>
      <c r="R72" s="35">
        <v>33.75</v>
      </c>
      <c r="S72" s="35">
        <v>0.23039999999999999</v>
      </c>
      <c r="T72" s="35"/>
      <c r="U72" s="35" t="s">
        <v>299</v>
      </c>
      <c r="V72" s="35">
        <v>20</v>
      </c>
    </row>
    <row r="73" spans="1:22">
      <c r="A73" s="35" t="s">
        <v>445</v>
      </c>
      <c r="B73" s="35" t="s">
        <v>394</v>
      </c>
      <c r="C73" s="35" t="s">
        <v>525</v>
      </c>
      <c r="D73" s="35" t="s">
        <v>460</v>
      </c>
      <c r="E73" s="35" t="s">
        <v>461</v>
      </c>
      <c r="F73" s="35">
        <v>9.9600000000000009</v>
      </c>
      <c r="G73" s="35" t="s">
        <v>182</v>
      </c>
      <c r="H73" s="35" t="s">
        <v>183</v>
      </c>
      <c r="I73" s="35">
        <v>22.2</v>
      </c>
      <c r="J73" s="35">
        <v>1.1000000000000001</v>
      </c>
      <c r="K73" s="35">
        <v>25</v>
      </c>
      <c r="L73" s="35">
        <v>0.1356</v>
      </c>
      <c r="M73" s="35">
        <v>0.23100000000000001</v>
      </c>
      <c r="N73" s="35"/>
      <c r="O73" s="35">
        <v>1.1000000000000001</v>
      </c>
      <c r="P73" s="35">
        <v>16.899999999999999</v>
      </c>
      <c r="Q73" s="35">
        <v>25</v>
      </c>
      <c r="R73" s="35">
        <v>25</v>
      </c>
      <c r="S73" s="35">
        <v>0.56379999999999997</v>
      </c>
      <c r="T73" s="35"/>
      <c r="U73" s="35" t="s">
        <v>370</v>
      </c>
      <c r="V73" s="35">
        <v>15</v>
      </c>
    </row>
    <row r="74" spans="1:22">
      <c r="A74" s="35" t="s">
        <v>445</v>
      </c>
      <c r="B74" s="35" t="s">
        <v>397</v>
      </c>
      <c r="C74" s="35" t="s">
        <v>525</v>
      </c>
      <c r="D74" s="35" t="s">
        <v>463</v>
      </c>
      <c r="E74" s="35" t="s">
        <v>464</v>
      </c>
      <c r="F74" s="35">
        <v>7.22</v>
      </c>
      <c r="G74" s="35" t="s">
        <v>182</v>
      </c>
      <c r="H74" s="35" t="s">
        <v>183</v>
      </c>
      <c r="I74" s="35">
        <v>22.6</v>
      </c>
      <c r="J74" s="35">
        <v>3</v>
      </c>
      <c r="K74" s="35">
        <v>30</v>
      </c>
      <c r="L74" s="35">
        <v>0.13</v>
      </c>
      <c r="M74" s="35">
        <v>0.35859999999999997</v>
      </c>
      <c r="N74" s="35"/>
      <c r="O74" s="35">
        <v>3</v>
      </c>
      <c r="P74" s="35">
        <v>16.899999999999999</v>
      </c>
      <c r="Q74" s="35">
        <v>25</v>
      </c>
      <c r="R74" s="35">
        <v>23</v>
      </c>
      <c r="S74" s="35">
        <v>0.54300000000000004</v>
      </c>
      <c r="T74" s="35"/>
      <c r="U74" s="35" t="s">
        <v>370</v>
      </c>
      <c r="V74" s="35">
        <v>15</v>
      </c>
    </row>
    <row r="75" spans="1:22">
      <c r="A75" s="35" t="s">
        <v>445</v>
      </c>
      <c r="B75" s="35" t="s">
        <v>401</v>
      </c>
      <c r="C75" s="35" t="s">
        <v>525</v>
      </c>
      <c r="D75" s="35" t="s">
        <v>466</v>
      </c>
      <c r="E75" s="35" t="s">
        <v>467</v>
      </c>
      <c r="F75" s="35">
        <v>8.44</v>
      </c>
      <c r="G75" s="35" t="s">
        <v>162</v>
      </c>
      <c r="H75" s="35" t="s">
        <v>163</v>
      </c>
      <c r="I75" s="35">
        <v>20</v>
      </c>
      <c r="J75" s="35">
        <v>1.5</v>
      </c>
      <c r="K75" s="35">
        <v>32</v>
      </c>
      <c r="L75" s="35">
        <v>0.25</v>
      </c>
      <c r="M75" s="35">
        <v>0.34670000000000001</v>
      </c>
      <c r="N75" s="35">
        <v>0</v>
      </c>
      <c r="O75" s="35">
        <v>1.5</v>
      </c>
      <c r="P75" s="35">
        <v>17</v>
      </c>
      <c r="Q75" s="35">
        <v>25</v>
      </c>
      <c r="R75" s="35">
        <v>24</v>
      </c>
      <c r="S75" s="35">
        <v>0.64900000000000002</v>
      </c>
      <c r="T75" s="35"/>
      <c r="U75" s="35" t="s">
        <v>299</v>
      </c>
      <c r="V75" s="35">
        <v>15</v>
      </c>
    </row>
    <row r="76" spans="1:22">
      <c r="A76" s="35" t="s">
        <v>445</v>
      </c>
      <c r="B76" s="35" t="s">
        <v>404</v>
      </c>
      <c r="C76" s="35" t="s">
        <v>525</v>
      </c>
      <c r="D76" s="35" t="s">
        <v>469</v>
      </c>
      <c r="E76" s="35" t="s">
        <v>470</v>
      </c>
      <c r="F76" s="35">
        <v>8.44</v>
      </c>
      <c r="G76" s="35" t="s">
        <v>162</v>
      </c>
      <c r="H76" s="35" t="s">
        <v>163</v>
      </c>
      <c r="I76" s="35">
        <v>20</v>
      </c>
      <c r="J76" s="35">
        <v>1.5</v>
      </c>
      <c r="K76" s="35">
        <v>33</v>
      </c>
      <c r="L76" s="35">
        <v>0.28000000000000003</v>
      </c>
      <c r="M76" s="35">
        <v>0.34150000000000003</v>
      </c>
      <c r="N76" s="35">
        <v>0</v>
      </c>
      <c r="O76" s="35">
        <v>1.5</v>
      </c>
      <c r="P76" s="35">
        <v>17</v>
      </c>
      <c r="Q76" s="35">
        <v>25</v>
      </c>
      <c r="R76" s="35">
        <v>25</v>
      </c>
      <c r="S76" s="35">
        <v>0.70699999999999996</v>
      </c>
      <c r="T76" s="35"/>
      <c r="U76" s="35" t="s">
        <v>299</v>
      </c>
      <c r="V76" s="35">
        <v>15</v>
      </c>
    </row>
    <row r="77" spans="1:22">
      <c r="A77" s="35" t="s">
        <v>445</v>
      </c>
      <c r="B77" s="35" t="s">
        <v>407</v>
      </c>
      <c r="C77" s="35" t="s">
        <v>525</v>
      </c>
      <c r="D77" s="35" t="s">
        <v>472</v>
      </c>
      <c r="E77" s="35" t="s">
        <v>473</v>
      </c>
      <c r="F77" s="35">
        <v>10.57</v>
      </c>
      <c r="G77" s="35" t="s">
        <v>44</v>
      </c>
      <c r="H77" s="35" t="s">
        <v>45</v>
      </c>
      <c r="I77" s="35">
        <v>18.600000000000001</v>
      </c>
      <c r="J77" s="35">
        <v>6</v>
      </c>
      <c r="K77" s="35">
        <v>38</v>
      </c>
      <c r="L77" s="35"/>
      <c r="M77" s="35">
        <v>0.1522</v>
      </c>
      <c r="N77" s="35">
        <v>0</v>
      </c>
      <c r="O77" s="35">
        <v>6</v>
      </c>
      <c r="P77" s="35">
        <v>21</v>
      </c>
      <c r="Q77" s="35" t="s">
        <v>229</v>
      </c>
      <c r="R77" s="35">
        <v>28.5</v>
      </c>
      <c r="S77" s="35">
        <v>0.34410000000000002</v>
      </c>
      <c r="T77" s="35"/>
      <c r="U77" s="35" t="s">
        <v>299</v>
      </c>
      <c r="V77" s="35">
        <v>20</v>
      </c>
    </row>
    <row r="78" spans="1:22">
      <c r="A78" s="35" t="s">
        <v>445</v>
      </c>
      <c r="B78" s="35" t="s">
        <v>410</v>
      </c>
      <c r="C78" s="35" t="s">
        <v>525</v>
      </c>
      <c r="D78" s="35" t="s">
        <v>475</v>
      </c>
      <c r="E78" s="35" t="s">
        <v>476</v>
      </c>
      <c r="F78" s="35">
        <v>10.88</v>
      </c>
      <c r="G78" s="35" t="s">
        <v>44</v>
      </c>
      <c r="H78" s="35" t="s">
        <v>45</v>
      </c>
      <c r="I78" s="35">
        <v>18.600000000000001</v>
      </c>
      <c r="J78" s="35">
        <v>6</v>
      </c>
      <c r="K78" s="35">
        <v>43</v>
      </c>
      <c r="L78" s="35"/>
      <c r="M78" s="35">
        <v>0.2266</v>
      </c>
      <c r="N78" s="35">
        <v>0</v>
      </c>
      <c r="O78" s="35">
        <v>6</v>
      </c>
      <c r="P78" s="35">
        <v>19</v>
      </c>
      <c r="Q78" s="35" t="s">
        <v>229</v>
      </c>
      <c r="R78" s="35">
        <v>32.25</v>
      </c>
      <c r="S78" s="35">
        <v>0.34189999999999998</v>
      </c>
      <c r="T78" s="35"/>
      <c r="U78" s="35" t="s">
        <v>299</v>
      </c>
      <c r="V78" s="35">
        <v>20</v>
      </c>
    </row>
    <row r="79" spans="1:22">
      <c r="A79" s="35" t="s">
        <v>427</v>
      </c>
      <c r="B79" s="35" t="s">
        <v>413</v>
      </c>
      <c r="C79" s="35" t="s">
        <v>525</v>
      </c>
      <c r="D79" s="35">
        <v>15.4297</v>
      </c>
      <c r="E79" s="35">
        <v>120.64</v>
      </c>
      <c r="F79" s="35"/>
      <c r="G79" s="35" t="s">
        <v>521</v>
      </c>
      <c r="H79" s="35" t="s">
        <v>524</v>
      </c>
      <c r="I79" s="35">
        <v>11.9</v>
      </c>
      <c r="J79" s="35">
        <v>1.3</v>
      </c>
      <c r="K79" s="35">
        <v>0.8</v>
      </c>
      <c r="L79" s="35">
        <v>0</v>
      </c>
      <c r="M79" s="35">
        <v>17</v>
      </c>
      <c r="N79" s="35"/>
      <c r="O79" s="35">
        <v>1.3</v>
      </c>
      <c r="P79" s="35">
        <v>20.6</v>
      </c>
      <c r="Q79" s="35">
        <v>36</v>
      </c>
      <c r="R79" s="35">
        <v>74</v>
      </c>
      <c r="S79" s="35">
        <v>12</v>
      </c>
      <c r="T79" s="35" t="s">
        <v>423</v>
      </c>
      <c r="U79" s="35" t="s">
        <v>435</v>
      </c>
      <c r="V79" s="35"/>
    </row>
    <row r="80" spans="1:22">
      <c r="A80" s="35" t="s">
        <v>427</v>
      </c>
      <c r="B80" s="35" t="s">
        <v>417</v>
      </c>
      <c r="C80" s="35" t="s">
        <v>525</v>
      </c>
      <c r="D80" s="35">
        <v>15.489739999999999</v>
      </c>
      <c r="E80" s="35">
        <v>120.59</v>
      </c>
      <c r="F80" s="35">
        <v>35.200000000000003</v>
      </c>
      <c r="G80" s="35" t="s">
        <v>439</v>
      </c>
      <c r="H80" s="35" t="s">
        <v>45</v>
      </c>
      <c r="I80" s="35">
        <v>7.9</v>
      </c>
      <c r="J80" s="35">
        <v>4.5</v>
      </c>
      <c r="K80" s="35">
        <v>0.44</v>
      </c>
      <c r="L80" s="35"/>
      <c r="M80" s="35">
        <v>20.67</v>
      </c>
      <c r="N80" s="35"/>
      <c r="O80" s="35">
        <v>4.5</v>
      </c>
      <c r="P80" s="35">
        <v>21</v>
      </c>
      <c r="Q80" s="35">
        <v>35</v>
      </c>
      <c r="R80" s="35"/>
      <c r="S80" s="35">
        <v>31.02</v>
      </c>
      <c r="T80" s="35"/>
      <c r="U80" s="35"/>
      <c r="V80" s="35">
        <v>35000</v>
      </c>
    </row>
    <row r="81" spans="1:22">
      <c r="A81" s="35" t="s">
        <v>427</v>
      </c>
      <c r="B81" s="35" t="s">
        <v>422</v>
      </c>
      <c r="C81" s="35" t="s">
        <v>525</v>
      </c>
      <c r="D81" s="35">
        <v>15.489610000000001</v>
      </c>
      <c r="E81" s="35">
        <v>120.5883</v>
      </c>
      <c r="F81" s="35">
        <v>35.5</v>
      </c>
      <c r="G81" s="35" t="s">
        <v>439</v>
      </c>
      <c r="H81" s="35" t="s">
        <v>45</v>
      </c>
      <c r="I81" s="35">
        <v>7.9</v>
      </c>
      <c r="J81" s="35">
        <v>4.5</v>
      </c>
      <c r="K81" s="35">
        <v>59</v>
      </c>
      <c r="L81" s="35"/>
      <c r="M81" s="35">
        <v>0.13239999999999999</v>
      </c>
      <c r="N81" s="35"/>
      <c r="O81" s="35">
        <v>6</v>
      </c>
      <c r="P81" s="35">
        <v>21</v>
      </c>
      <c r="Q81" s="35">
        <v>37.5</v>
      </c>
      <c r="R81" s="35"/>
      <c r="S81" s="35">
        <v>33.47</v>
      </c>
      <c r="T81" s="35"/>
      <c r="U81" s="35"/>
      <c r="V81" s="35">
        <v>70000</v>
      </c>
    </row>
    <row r="82" spans="1:22">
      <c r="A82" s="35" t="s">
        <v>427</v>
      </c>
      <c r="B82" s="35" t="s">
        <v>425</v>
      </c>
      <c r="C82" s="35" t="s">
        <v>516</v>
      </c>
      <c r="D82" s="35">
        <v>15.529920000000001</v>
      </c>
      <c r="E82" s="35">
        <v>120.5932</v>
      </c>
      <c r="F82" s="35">
        <v>23.05</v>
      </c>
      <c r="G82" s="35" t="s">
        <v>439</v>
      </c>
      <c r="H82" s="35" t="s">
        <v>45</v>
      </c>
      <c r="I82" s="35">
        <v>9.1999999999999993</v>
      </c>
      <c r="J82" s="35">
        <v>1.5</v>
      </c>
      <c r="K82" s="35">
        <v>21</v>
      </c>
      <c r="L82" s="35">
        <v>0</v>
      </c>
      <c r="M82" s="35">
        <v>23.48</v>
      </c>
      <c r="N82" s="35">
        <v>0.26</v>
      </c>
      <c r="O82" s="35">
        <v>1.5</v>
      </c>
      <c r="P82" s="35">
        <v>19.3</v>
      </c>
      <c r="Q82" s="35">
        <v>32</v>
      </c>
      <c r="R82" s="35">
        <v>21</v>
      </c>
      <c r="S82" s="35">
        <v>23.1</v>
      </c>
      <c r="T82" s="35"/>
      <c r="U82" s="35" t="s">
        <v>139</v>
      </c>
      <c r="V82" s="35">
        <v>15000</v>
      </c>
    </row>
    <row r="83" spans="1:22" ht="15">
      <c r="B83" s="35" t="s">
        <v>426</v>
      </c>
    </row>
    <row r="84" spans="1:22" ht="15">
      <c r="B84" s="35" t="s">
        <v>428</v>
      </c>
    </row>
    <row r="85" spans="1:22" ht="15">
      <c r="B85" s="35" t="s">
        <v>430</v>
      </c>
    </row>
    <row r="86" spans="1:22" ht="15">
      <c r="B86" s="35" t="s">
        <v>432</v>
      </c>
    </row>
    <row r="87" spans="1:22" ht="15">
      <c r="B87" s="35" t="s">
        <v>436</v>
      </c>
    </row>
    <row r="88" spans="1:22" ht="15">
      <c r="B88" s="35" t="s">
        <v>437</v>
      </c>
    </row>
    <row r="89" spans="1:22" ht="15">
      <c r="B89" s="35" t="s">
        <v>438</v>
      </c>
    </row>
    <row r="90" spans="1:22" ht="15">
      <c r="B90" s="35" t="s">
        <v>440</v>
      </c>
    </row>
    <row r="91" spans="1:22" ht="15">
      <c r="B91" s="35" t="s">
        <v>441</v>
      </c>
    </row>
    <row r="92" spans="1:22" ht="15">
      <c r="B92" s="35" t="s">
        <v>442</v>
      </c>
    </row>
    <row r="93" spans="1:22" ht="15">
      <c r="B93" s="35" t="s">
        <v>444</v>
      </c>
    </row>
    <row r="94" spans="1:22" ht="15">
      <c r="B94" s="35" t="s">
        <v>446</v>
      </c>
    </row>
    <row r="95" spans="1:22" ht="15">
      <c r="B95" s="35" t="s">
        <v>450</v>
      </c>
    </row>
    <row r="96" spans="1:22" ht="15">
      <c r="B96" s="35" t="s">
        <v>453</v>
      </c>
    </row>
    <row r="97" spans="2:2" ht="15">
      <c r="B97" s="35" t="s">
        <v>456</v>
      </c>
    </row>
    <row r="98" spans="2:2" ht="15">
      <c r="B98" s="35" t="s">
        <v>459</v>
      </c>
    </row>
    <row r="99" spans="2:2" ht="15">
      <c r="B99" s="35" t="s">
        <v>462</v>
      </c>
    </row>
    <row r="100" spans="2:2" ht="15">
      <c r="B100" s="35" t="s">
        <v>465</v>
      </c>
    </row>
    <row r="101" spans="2:2" ht="15">
      <c r="B101" s="35" t="s">
        <v>468</v>
      </c>
    </row>
    <row r="102" spans="2:2" ht="15">
      <c r="B102" s="35" t="s">
        <v>471</v>
      </c>
    </row>
    <row r="103" spans="2:2" ht="15">
      <c r="B103" s="35" t="s">
        <v>474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4e73fd9-db8b-492b-9c43-35a731a0a6a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ACD5368F7E054CB9E95E74AC1DCCC0" ma:contentTypeVersion="14" ma:contentTypeDescription="Create a new document." ma:contentTypeScope="" ma:versionID="5560e449072a85020851028a8f930e45">
  <xsd:schema xmlns:xsd="http://www.w3.org/2001/XMLSchema" xmlns:xs="http://www.w3.org/2001/XMLSchema" xmlns:p="http://schemas.microsoft.com/office/2006/metadata/properties" xmlns:ns3="84e73fd9-db8b-492b-9c43-35a731a0a6aa" xmlns:ns4="8d255582-276e-4f77-a563-07e25afbd163" targetNamespace="http://schemas.microsoft.com/office/2006/metadata/properties" ma:root="true" ma:fieldsID="7be0e8a7619bf22525b803590c3c5aea" ns3:_="" ns4:_="">
    <xsd:import namespace="84e73fd9-db8b-492b-9c43-35a731a0a6aa"/>
    <xsd:import namespace="8d255582-276e-4f77-a563-07e25afbd16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73fd9-db8b-492b-9c43-35a731a0a6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55582-276e-4f77-a563-07e25afbd16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DEEC21-F00F-402E-8287-ECFE9CDED3FA}"/>
</file>

<file path=customXml/itemProps2.xml><?xml version="1.0" encoding="utf-8"?>
<ds:datastoreItem xmlns:ds="http://schemas.openxmlformats.org/officeDocument/2006/customXml" ds:itemID="{D029CED3-AB43-4BC1-8B00-10B8F10147A7}"/>
</file>

<file path=customXml/itemProps3.xml><?xml version="1.0" encoding="utf-8"?>
<ds:datastoreItem xmlns:ds="http://schemas.openxmlformats.org/officeDocument/2006/customXml" ds:itemID="{7B108D03-BC39-47C2-BDCF-AFFDE02904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Remar Camaya</dc:creator>
  <cp:keywords/>
  <dc:description/>
  <cp:lastModifiedBy/>
  <cp:revision/>
  <dcterms:created xsi:type="dcterms:W3CDTF">2026-01-24T03:56:06Z</dcterms:created>
  <dcterms:modified xsi:type="dcterms:W3CDTF">2026-03-03T13:10:01Z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0x01010080ACD5368F7E054CB9E95E74AC1DCCC0</vt:lpwstr>
  </property>
</Properties>
</file>