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880b9075ea2734ea/Documents/"/>
    </mc:Choice>
  </mc:AlternateContent>
  <xr:revisionPtr revIDLastSave="5012" documentId="8_{05BA2CD4-A7B2-4E73-85F7-8C2EA0628779}" xr6:coauthVersionLast="47" xr6:coauthVersionMax="47" xr10:uidLastSave="{8E84E548-AD2F-48C8-8404-31DFB8077304}"/>
  <bookViews>
    <workbookView xWindow="-110" yWindow="-110" windowWidth="19420" windowHeight="11500" activeTab="3" xr2:uid="{EF5C89C2-D246-4C28-945F-CF4A639ECB25}"/>
  </bookViews>
  <sheets>
    <sheet name="Formula of Liquefaction" sheetId="1" r:id="rId1"/>
    <sheet name="Liquefaction &amp; SBC" sheetId="3" r:id="rId2"/>
    <sheet name="Settlement" sheetId="14" r:id="rId3"/>
    <sheet name="EXPLANATION" sheetId="15" r:id="rId4"/>
  </sheets>
  <definedNames>
    <definedName name="_xlnm._FilterDatabase" localSheetId="1" hidden="1">'Liquefaction &amp; SBC'!$A$1:$AH$918</definedName>
    <definedName name="_xlnm._FilterDatabase" localSheetId="2" hidden="1">Settlement!$G$1:$G$918</definedName>
    <definedName name="LPI">'Formula of Liquefaction'!$AE$2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549" i="14" l="1"/>
  <c r="AA550" i="14"/>
  <c r="AA551" i="14"/>
  <c r="AA552" i="14"/>
  <c r="AA553" i="14"/>
  <c r="AA554" i="14"/>
  <c r="AA555" i="14"/>
  <c r="AA556" i="14"/>
  <c r="AA557" i="14"/>
  <c r="AA548" i="14"/>
  <c r="Z549" i="14"/>
  <c r="Z550" i="14"/>
  <c r="Z551" i="14"/>
  <c r="Z552" i="14"/>
  <c r="Z553" i="14"/>
  <c r="Z554" i="14"/>
  <c r="Z555" i="14"/>
  <c r="Z556" i="14"/>
  <c r="Z557" i="14"/>
  <c r="Z548" i="14"/>
  <c r="AA537" i="14"/>
  <c r="AA538" i="14"/>
  <c r="AA539" i="14"/>
  <c r="AA540" i="14"/>
  <c r="AA541" i="14"/>
  <c r="AA542" i="14"/>
  <c r="AA543" i="14"/>
  <c r="AA544" i="14"/>
  <c r="AA545" i="14"/>
  <c r="AB545" i="14" s="1"/>
  <c r="AA536" i="14"/>
  <c r="Z537" i="14"/>
  <c r="Z538" i="14"/>
  <c r="Z539" i="14"/>
  <c r="Z540" i="14"/>
  <c r="Z541" i="14"/>
  <c r="Z542" i="14"/>
  <c r="Z543" i="14"/>
  <c r="Z544" i="14"/>
  <c r="Z545" i="14"/>
  <c r="Z536" i="14"/>
  <c r="AA525" i="14"/>
  <c r="AA526" i="14"/>
  <c r="AA527" i="14"/>
  <c r="AA528" i="14"/>
  <c r="AA529" i="14"/>
  <c r="AA530" i="14"/>
  <c r="AA531" i="14"/>
  <c r="AB531" i="14" s="1"/>
  <c r="AA532" i="14"/>
  <c r="AB532" i="14" s="1"/>
  <c r="AA533" i="14"/>
  <c r="AB533" i="14" s="1"/>
  <c r="AA524" i="14"/>
  <c r="Z525" i="14"/>
  <c r="Z526" i="14"/>
  <c r="Z527" i="14"/>
  <c r="Z528" i="14"/>
  <c r="Z529" i="14"/>
  <c r="Z530" i="14"/>
  <c r="Z531" i="14"/>
  <c r="Z532" i="14"/>
  <c r="Z533" i="14"/>
  <c r="Z524" i="14"/>
  <c r="AA513" i="14"/>
  <c r="AA514" i="14"/>
  <c r="AA515" i="14"/>
  <c r="AA516" i="14"/>
  <c r="AA517" i="14"/>
  <c r="AB517" i="14" s="1"/>
  <c r="AA518" i="14"/>
  <c r="AB518" i="14" s="1"/>
  <c r="AA519" i="14"/>
  <c r="AB519" i="14" s="1"/>
  <c r="AA520" i="14"/>
  <c r="AB520" i="14" s="1"/>
  <c r="AA521" i="14"/>
  <c r="AB521" i="14" s="1"/>
  <c r="AA512" i="14"/>
  <c r="Z513" i="14"/>
  <c r="Z514" i="14"/>
  <c r="Z515" i="14"/>
  <c r="Z516" i="14"/>
  <c r="Z517" i="14"/>
  <c r="Z518" i="14"/>
  <c r="Z519" i="14"/>
  <c r="Z520" i="14"/>
  <c r="Z521" i="14"/>
  <c r="Z512" i="14"/>
  <c r="AA504" i="14"/>
  <c r="AA505" i="14"/>
  <c r="AA506" i="14"/>
  <c r="AB506" i="14" s="1"/>
  <c r="AA507" i="14"/>
  <c r="AA508" i="14"/>
  <c r="AA509" i="14"/>
  <c r="AB509" i="14" s="1"/>
  <c r="AA503" i="14"/>
  <c r="Z504" i="14"/>
  <c r="Z505" i="14"/>
  <c r="Z506" i="14"/>
  <c r="Z507" i="14"/>
  <c r="Z508" i="14"/>
  <c r="Z509" i="14"/>
  <c r="Z503" i="14"/>
  <c r="AA492" i="14"/>
  <c r="AA493" i="14"/>
  <c r="AA494" i="14"/>
  <c r="AA495" i="14"/>
  <c r="AA496" i="14"/>
  <c r="AA497" i="14"/>
  <c r="AA498" i="14"/>
  <c r="AB498" i="14" s="1"/>
  <c r="AA499" i="14"/>
  <c r="AB499" i="14" s="1"/>
  <c r="AA500" i="14"/>
  <c r="AB500" i="14" s="1"/>
  <c r="AA491" i="14"/>
  <c r="Z492" i="14"/>
  <c r="AB492" i="14" s="1"/>
  <c r="Z493" i="14"/>
  <c r="Z494" i="14"/>
  <c r="Z495" i="14"/>
  <c r="Z496" i="14"/>
  <c r="Z497" i="14"/>
  <c r="Z498" i="14"/>
  <c r="Z499" i="14"/>
  <c r="Z500" i="14"/>
  <c r="Z491" i="14"/>
  <c r="AA480" i="14"/>
  <c r="AA481" i="14"/>
  <c r="AB481" i="14" s="1"/>
  <c r="AA482" i="14"/>
  <c r="AB482" i="14" s="1"/>
  <c r="AA483" i="14"/>
  <c r="AA484" i="14"/>
  <c r="AB484" i="14" s="1"/>
  <c r="AA485" i="14"/>
  <c r="AB485" i="14" s="1"/>
  <c r="AA486" i="14"/>
  <c r="AB486" i="14" s="1"/>
  <c r="AA487" i="14"/>
  <c r="AB487" i="14" s="1"/>
  <c r="AA488" i="14"/>
  <c r="AB488" i="14" s="1"/>
  <c r="AA479" i="14"/>
  <c r="AB479" i="14" s="1"/>
  <c r="Z480" i="14"/>
  <c r="Z481" i="14"/>
  <c r="Z482" i="14"/>
  <c r="Z483" i="14"/>
  <c r="Z484" i="14"/>
  <c r="Z485" i="14"/>
  <c r="Z486" i="14"/>
  <c r="Z487" i="14"/>
  <c r="Z488" i="14"/>
  <c r="Z479" i="14"/>
  <c r="AA468" i="14"/>
  <c r="AB468" i="14" s="1"/>
  <c r="AA469" i="14"/>
  <c r="AB469" i="14" s="1"/>
  <c r="AA470" i="14"/>
  <c r="AB470" i="14" s="1"/>
  <c r="AA471" i="14"/>
  <c r="AB471" i="14" s="1"/>
  <c r="AA472" i="14"/>
  <c r="AB472" i="14" s="1"/>
  <c r="AA473" i="14"/>
  <c r="AB473" i="14" s="1"/>
  <c r="AA474" i="14"/>
  <c r="AB474" i="14" s="1"/>
  <c r="AA475" i="14"/>
  <c r="AB475" i="14" s="1"/>
  <c r="AA476" i="14"/>
  <c r="AB476" i="14" s="1"/>
  <c r="AA467" i="14"/>
  <c r="Z476" i="14"/>
  <c r="Z468" i="14"/>
  <c r="Z469" i="14"/>
  <c r="Z470" i="14"/>
  <c r="Z471" i="14"/>
  <c r="Z472" i="14"/>
  <c r="Z473" i="14"/>
  <c r="Z474" i="14"/>
  <c r="Z475" i="14"/>
  <c r="Z467" i="14"/>
  <c r="AA456" i="14"/>
  <c r="AA457" i="14"/>
  <c r="AA458" i="14"/>
  <c r="AA459" i="14"/>
  <c r="AA460" i="14"/>
  <c r="AB460" i="14" s="1"/>
  <c r="AA461" i="14"/>
  <c r="AB461" i="14" s="1"/>
  <c r="AA462" i="14"/>
  <c r="AB462" i="14" s="1"/>
  <c r="AA463" i="14"/>
  <c r="AB463" i="14" s="1"/>
  <c r="AA464" i="14"/>
  <c r="AB464" i="14" s="1"/>
  <c r="AA455" i="14"/>
  <c r="AB455" i="14" s="1"/>
  <c r="Z456" i="14"/>
  <c r="Z457" i="14"/>
  <c r="Z458" i="14"/>
  <c r="Z459" i="14"/>
  <c r="Z460" i="14"/>
  <c r="Z461" i="14"/>
  <c r="Z462" i="14"/>
  <c r="Z463" i="14"/>
  <c r="Z464" i="14"/>
  <c r="Z455" i="14"/>
  <c r="AA444" i="14"/>
  <c r="AB444" i="14" s="1"/>
  <c r="AA445" i="14"/>
  <c r="AB445" i="14" s="1"/>
  <c r="AA446" i="14"/>
  <c r="AB446" i="14" s="1"/>
  <c r="AA447" i="14"/>
  <c r="AA448" i="14"/>
  <c r="AA449" i="14"/>
  <c r="AA450" i="14"/>
  <c r="AA451" i="14"/>
  <c r="AB451" i="14" s="1"/>
  <c r="AA452" i="14"/>
  <c r="AB452" i="14" s="1"/>
  <c r="AA443" i="14"/>
  <c r="AB443" i="14" s="1"/>
  <c r="Z444" i="14"/>
  <c r="Z445" i="14"/>
  <c r="Z446" i="14"/>
  <c r="Z447" i="14"/>
  <c r="Z448" i="14"/>
  <c r="Z449" i="14"/>
  <c r="Z450" i="14"/>
  <c r="Z451" i="14"/>
  <c r="Z452" i="14"/>
  <c r="Z443" i="14"/>
  <c r="AA432" i="14"/>
  <c r="AB432" i="14" s="1"/>
  <c r="AA433" i="14"/>
  <c r="AB433" i="14" s="1"/>
  <c r="AA434" i="14"/>
  <c r="AB434" i="14" s="1"/>
  <c r="AA435" i="14"/>
  <c r="AB435" i="14" s="1"/>
  <c r="AA436" i="14"/>
  <c r="AB436" i="14" s="1"/>
  <c r="AA437" i="14"/>
  <c r="AB437" i="14" s="1"/>
  <c r="AA438" i="14"/>
  <c r="AB438" i="14" s="1"/>
  <c r="AA439" i="14"/>
  <c r="AA440" i="14"/>
  <c r="AB440" i="14" s="1"/>
  <c r="AA431" i="14"/>
  <c r="Z432" i="14"/>
  <c r="Z433" i="14"/>
  <c r="Z434" i="14"/>
  <c r="Z435" i="14"/>
  <c r="Z436" i="14"/>
  <c r="Z437" i="14"/>
  <c r="Z438" i="14"/>
  <c r="Z439" i="14"/>
  <c r="Z440" i="14"/>
  <c r="Z431" i="14"/>
  <c r="AA428" i="14"/>
  <c r="AA420" i="14"/>
  <c r="AA421" i="14"/>
  <c r="AB421" i="14" s="1"/>
  <c r="AA422" i="14"/>
  <c r="AB422" i="14" s="1"/>
  <c r="AA423" i="14"/>
  <c r="AB423" i="14" s="1"/>
  <c r="AA424" i="14"/>
  <c r="AB424" i="14" s="1"/>
  <c r="AA425" i="14"/>
  <c r="AB425" i="14" s="1"/>
  <c r="AA426" i="14"/>
  <c r="AB426" i="14" s="1"/>
  <c r="AA427" i="14"/>
  <c r="AB427" i="14" s="1"/>
  <c r="AA419" i="14"/>
  <c r="AB419" i="14" s="1"/>
  <c r="Z420" i="14"/>
  <c r="Z421" i="14"/>
  <c r="Z422" i="14"/>
  <c r="Z423" i="14"/>
  <c r="Z424" i="14"/>
  <c r="Z425" i="14"/>
  <c r="Z426" i="14"/>
  <c r="Z427" i="14"/>
  <c r="Z428" i="14"/>
  <c r="Z419" i="14"/>
  <c r="AA408" i="14"/>
  <c r="AA409" i="14"/>
  <c r="AA410" i="14"/>
  <c r="AA411" i="14"/>
  <c r="AA412" i="14"/>
  <c r="AB412" i="14" s="1"/>
  <c r="AA413" i="14"/>
  <c r="AB413" i="14" s="1"/>
  <c r="AA414" i="14"/>
  <c r="AB414" i="14" s="1"/>
  <c r="AA415" i="14"/>
  <c r="AB415" i="14" s="1"/>
  <c r="AA416" i="14"/>
  <c r="AB416" i="14" s="1"/>
  <c r="AA407" i="14"/>
  <c r="AB407" i="14" s="1"/>
  <c r="Z408" i="14"/>
  <c r="Z409" i="14"/>
  <c r="Z410" i="14"/>
  <c r="Z411" i="14"/>
  <c r="Z412" i="14"/>
  <c r="Z413" i="14"/>
  <c r="Z414" i="14"/>
  <c r="Z415" i="14"/>
  <c r="Z416" i="14"/>
  <c r="Z407" i="14"/>
  <c r="AA396" i="14"/>
  <c r="AB396" i="14" s="1"/>
  <c r="AA397" i="14"/>
  <c r="AB397" i="14" s="1"/>
  <c r="AA398" i="14"/>
  <c r="AB398" i="14" s="1"/>
  <c r="AA399" i="14"/>
  <c r="AB399" i="14" s="1"/>
  <c r="AA400" i="14"/>
  <c r="AB400" i="14" s="1"/>
  <c r="AA401" i="14"/>
  <c r="AB401" i="14" s="1"/>
  <c r="AA402" i="14"/>
  <c r="AB402" i="14" s="1"/>
  <c r="AA403" i="14"/>
  <c r="AB403" i="14" s="1"/>
  <c r="AA404" i="14"/>
  <c r="AB404" i="14" s="1"/>
  <c r="AA395" i="14"/>
  <c r="Z396" i="14"/>
  <c r="Z397" i="14"/>
  <c r="Z398" i="14"/>
  <c r="Z399" i="14"/>
  <c r="Z400" i="14"/>
  <c r="Z401" i="14"/>
  <c r="Z402" i="14"/>
  <c r="Z403" i="14"/>
  <c r="Z404" i="14"/>
  <c r="Z395" i="14"/>
  <c r="AA384" i="14"/>
  <c r="AA385" i="14"/>
  <c r="AA386" i="14"/>
  <c r="AA387" i="14"/>
  <c r="AA388" i="14"/>
  <c r="AB388" i="14" s="1"/>
  <c r="AA389" i="14"/>
  <c r="AA390" i="14"/>
  <c r="AA391" i="14"/>
  <c r="AA392" i="14"/>
  <c r="AB392" i="14" s="1"/>
  <c r="AA383" i="14"/>
  <c r="AB383" i="14" s="1"/>
  <c r="Z384" i="14"/>
  <c r="Z385" i="14"/>
  <c r="Z386" i="14"/>
  <c r="Z387" i="14"/>
  <c r="Z388" i="14"/>
  <c r="Z389" i="14"/>
  <c r="Z390" i="14"/>
  <c r="Z391" i="14"/>
  <c r="Z392" i="14"/>
  <c r="Z383" i="14"/>
  <c r="AA372" i="14"/>
  <c r="AB372" i="14" s="1"/>
  <c r="AA373" i="14"/>
  <c r="AB373" i="14" s="1"/>
  <c r="AA374" i="14"/>
  <c r="AB374" i="14" s="1"/>
  <c r="AA375" i="14"/>
  <c r="AA376" i="14"/>
  <c r="AA377" i="14"/>
  <c r="AA378" i="14"/>
  <c r="AA379" i="14"/>
  <c r="AA380" i="14"/>
  <c r="AA371" i="14"/>
  <c r="Z380" i="14"/>
  <c r="Z372" i="14"/>
  <c r="Z373" i="14"/>
  <c r="Z374" i="14"/>
  <c r="Z375" i="14"/>
  <c r="Z376" i="14"/>
  <c r="Z377" i="14"/>
  <c r="Z378" i="14"/>
  <c r="Z379" i="14"/>
  <c r="Z371" i="14"/>
  <c r="AA360" i="14"/>
  <c r="AB360" i="14" s="1"/>
  <c r="AA361" i="14"/>
  <c r="AB361" i="14" s="1"/>
  <c r="AA362" i="14"/>
  <c r="AB362" i="14" s="1"/>
  <c r="AA363" i="14"/>
  <c r="AB363" i="14" s="1"/>
  <c r="AA364" i="14"/>
  <c r="AB364" i="14" s="1"/>
  <c r="AA365" i="14"/>
  <c r="AB365" i="14" s="1"/>
  <c r="AA366" i="14"/>
  <c r="AB366" i="14" s="1"/>
  <c r="AA367" i="14"/>
  <c r="AA368" i="14"/>
  <c r="AB368" i="14" s="1"/>
  <c r="AA359" i="14"/>
  <c r="Z360" i="14"/>
  <c r="Z361" i="14"/>
  <c r="Z362" i="14"/>
  <c r="Z363" i="14"/>
  <c r="Z364" i="14"/>
  <c r="Z365" i="14"/>
  <c r="Z366" i="14"/>
  <c r="Z367" i="14"/>
  <c r="Z368" i="14"/>
  <c r="Z359" i="14"/>
  <c r="Z348" i="14"/>
  <c r="Z349" i="14"/>
  <c r="Z350" i="14"/>
  <c r="Z351" i="14"/>
  <c r="Z352" i="14"/>
  <c r="Z353" i="14"/>
  <c r="Z354" i="14"/>
  <c r="Z355" i="14"/>
  <c r="Z356" i="14"/>
  <c r="AA348" i="14"/>
  <c r="AA349" i="14"/>
  <c r="AB349" i="14" s="1"/>
  <c r="AA350" i="14"/>
  <c r="AA351" i="14"/>
  <c r="AA352" i="14"/>
  <c r="AA353" i="14"/>
  <c r="AB353" i="14" s="1"/>
  <c r="AA354" i="14"/>
  <c r="AB354" i="14" s="1"/>
  <c r="AA355" i="14"/>
  <c r="AB355" i="14" s="1"/>
  <c r="AA356" i="14"/>
  <c r="AB356" i="14" s="1"/>
  <c r="AA347" i="14"/>
  <c r="AB347" i="14" s="1"/>
  <c r="Z347" i="14"/>
  <c r="AA336" i="14"/>
  <c r="AB336" i="14" s="1"/>
  <c r="AA337" i="14"/>
  <c r="AB337" i="14" s="1"/>
  <c r="AA338" i="14"/>
  <c r="AB338" i="14" s="1"/>
  <c r="AA339" i="14"/>
  <c r="AA340" i="14"/>
  <c r="AB340" i="14" s="1"/>
  <c r="AA341" i="14"/>
  <c r="AB341" i="14" s="1"/>
  <c r="AA342" i="14"/>
  <c r="AB342" i="14" s="1"/>
  <c r="AA343" i="14"/>
  <c r="AB343" i="14" s="1"/>
  <c r="AA344" i="14"/>
  <c r="AB344" i="14" s="1"/>
  <c r="AA335" i="14"/>
  <c r="Z336" i="14"/>
  <c r="Z337" i="14"/>
  <c r="Z338" i="14"/>
  <c r="Z339" i="14"/>
  <c r="AB339" i="14" s="1"/>
  <c r="Z340" i="14"/>
  <c r="Z341" i="14"/>
  <c r="Z342" i="14"/>
  <c r="Z343" i="14"/>
  <c r="Z344" i="14"/>
  <c r="Z335" i="14"/>
  <c r="AA324" i="14"/>
  <c r="AA325" i="14"/>
  <c r="AA326" i="14"/>
  <c r="AA327" i="14"/>
  <c r="AA328" i="14"/>
  <c r="AA329" i="14"/>
  <c r="AB329" i="14" s="1"/>
  <c r="AA330" i="14"/>
  <c r="AB330" i="14" s="1"/>
  <c r="AA331" i="14"/>
  <c r="AB331" i="14" s="1"/>
  <c r="AA332" i="14"/>
  <c r="AB332" i="14" s="1"/>
  <c r="AA323" i="14"/>
  <c r="Z324" i="14"/>
  <c r="Z325" i="14"/>
  <c r="Z326" i="14"/>
  <c r="Z327" i="14"/>
  <c r="Z328" i="14"/>
  <c r="Z329" i="14"/>
  <c r="Z330" i="14"/>
  <c r="Z331" i="14"/>
  <c r="Z332" i="14"/>
  <c r="Z323" i="14"/>
  <c r="AA312" i="14"/>
  <c r="AA313" i="14"/>
  <c r="AA314" i="14"/>
  <c r="AA315" i="14"/>
  <c r="AA316" i="14"/>
  <c r="AA317" i="14"/>
  <c r="AA318" i="14"/>
  <c r="AA319" i="14"/>
  <c r="AB319" i="14" s="1"/>
  <c r="AA320" i="14"/>
  <c r="AA311" i="14"/>
  <c r="Z312" i="14"/>
  <c r="Z313" i="14"/>
  <c r="Z314" i="14"/>
  <c r="Z315" i="14"/>
  <c r="Z316" i="14"/>
  <c r="Z317" i="14"/>
  <c r="Z318" i="14"/>
  <c r="Z319" i="14"/>
  <c r="Z320" i="14"/>
  <c r="Z311" i="14"/>
  <c r="AA300" i="14"/>
  <c r="AA301" i="14"/>
  <c r="AB301" i="14" s="1"/>
  <c r="AA302" i="14"/>
  <c r="AB302" i="14" s="1"/>
  <c r="AA303" i="14"/>
  <c r="AA304" i="14"/>
  <c r="AA305" i="14"/>
  <c r="AA306" i="14"/>
  <c r="AA307" i="14"/>
  <c r="AA308" i="14"/>
  <c r="AA299" i="14"/>
  <c r="Z300" i="14"/>
  <c r="Z301" i="14"/>
  <c r="Z302" i="14"/>
  <c r="Z303" i="14"/>
  <c r="Z304" i="14"/>
  <c r="Z305" i="14"/>
  <c r="Z306" i="14"/>
  <c r="Z307" i="14"/>
  <c r="Z308" i="14"/>
  <c r="Z299" i="14"/>
  <c r="AA288" i="14"/>
  <c r="AA289" i="14"/>
  <c r="AA290" i="14"/>
  <c r="AA291" i="14"/>
  <c r="AB291" i="14" s="1"/>
  <c r="AA292" i="14"/>
  <c r="AB292" i="14" s="1"/>
  <c r="AA293" i="14"/>
  <c r="AB293" i="14" s="1"/>
  <c r="AA294" i="14"/>
  <c r="AB294" i="14" s="1"/>
  <c r="AA295" i="14"/>
  <c r="AA296" i="14"/>
  <c r="AB296" i="14" s="1"/>
  <c r="AA287" i="14"/>
  <c r="Z288" i="14"/>
  <c r="Z289" i="14"/>
  <c r="Z290" i="14"/>
  <c r="Z291" i="14"/>
  <c r="Z292" i="14"/>
  <c r="Z293" i="14"/>
  <c r="Z294" i="14"/>
  <c r="Z295" i="14"/>
  <c r="Z296" i="14"/>
  <c r="Z287" i="14"/>
  <c r="AA276" i="14"/>
  <c r="AA277" i="14"/>
  <c r="AA278" i="14"/>
  <c r="AA279" i="14"/>
  <c r="AA280" i="14"/>
  <c r="AA281" i="14"/>
  <c r="AA282" i="14"/>
  <c r="AB282" i="14" s="1"/>
  <c r="AA283" i="14"/>
  <c r="AB283" i="14" s="1"/>
  <c r="AA284" i="14"/>
  <c r="AB284" i="14" s="1"/>
  <c r="AA275" i="14"/>
  <c r="AB275" i="14" s="1"/>
  <c r="Z276" i="14"/>
  <c r="Z277" i="14"/>
  <c r="Z278" i="14"/>
  <c r="Z279" i="14"/>
  <c r="Z280" i="14"/>
  <c r="Z281" i="14"/>
  <c r="Z282" i="14"/>
  <c r="Z283" i="14"/>
  <c r="Z284" i="14"/>
  <c r="Z275" i="14"/>
  <c r="AA264" i="14"/>
  <c r="AB264" i="14" s="1"/>
  <c r="AA265" i="14"/>
  <c r="AB265" i="14" s="1"/>
  <c r="AA266" i="14"/>
  <c r="AB266" i="14" s="1"/>
  <c r="AA267" i="14"/>
  <c r="AA268" i="14"/>
  <c r="AA269" i="14"/>
  <c r="AB269" i="14" s="1"/>
  <c r="AA270" i="14"/>
  <c r="AB270" i="14" s="1"/>
  <c r="AA271" i="14"/>
  <c r="AB271" i="14" s="1"/>
  <c r="AA272" i="14"/>
  <c r="AB272" i="14" s="1"/>
  <c r="AA263" i="14"/>
  <c r="Z264" i="14"/>
  <c r="Z265" i="14"/>
  <c r="Z266" i="14"/>
  <c r="Z267" i="14"/>
  <c r="Z268" i="14"/>
  <c r="Z269" i="14"/>
  <c r="Z270" i="14"/>
  <c r="Z271" i="14"/>
  <c r="Z272" i="14"/>
  <c r="Z263" i="14"/>
  <c r="AB549" i="14"/>
  <c r="AB550" i="14"/>
  <c r="AB551" i="14"/>
  <c r="AB552" i="14"/>
  <c r="AB553" i="14"/>
  <c r="AB554" i="14"/>
  <c r="AB555" i="14"/>
  <c r="AB556" i="14"/>
  <c r="AB557" i="14"/>
  <c r="AB548" i="14"/>
  <c r="AB537" i="14"/>
  <c r="AB538" i="14"/>
  <c r="AB539" i="14"/>
  <c r="AB540" i="14"/>
  <c r="AB541" i="14"/>
  <c r="AB542" i="14"/>
  <c r="AB543" i="14"/>
  <c r="AB544" i="14"/>
  <c r="AB536" i="14"/>
  <c r="AB525" i="14"/>
  <c r="AB526" i="14"/>
  <c r="AB527" i="14"/>
  <c r="AB528" i="14"/>
  <c r="AB529" i="14"/>
  <c r="AB530" i="14"/>
  <c r="AB524" i="14"/>
  <c r="AB513" i="14"/>
  <c r="AB514" i="14"/>
  <c r="AB515" i="14"/>
  <c r="AB516" i="14"/>
  <c r="AB512" i="14"/>
  <c r="AB504" i="14"/>
  <c r="AB505" i="14"/>
  <c r="AB507" i="14"/>
  <c r="AB508" i="14"/>
  <c r="AB503" i="14"/>
  <c r="AB493" i="14"/>
  <c r="AB494" i="14"/>
  <c r="AB495" i="14"/>
  <c r="AB496" i="14"/>
  <c r="AB497" i="14"/>
  <c r="AB491" i="14"/>
  <c r="AB480" i="14"/>
  <c r="AB483" i="14"/>
  <c r="AB467" i="14"/>
  <c r="AB456" i="14"/>
  <c r="AB457" i="14"/>
  <c r="AB458" i="14"/>
  <c r="AB459" i="14"/>
  <c r="AB447" i="14"/>
  <c r="AB448" i="14"/>
  <c r="AB449" i="14"/>
  <c r="AB450" i="14"/>
  <c r="AB439" i="14"/>
  <c r="AB431" i="14"/>
  <c r="AB420" i="14"/>
  <c r="AB428" i="14"/>
  <c r="AB408" i="14"/>
  <c r="AB409" i="14"/>
  <c r="AB410" i="14"/>
  <c r="AB411" i="14"/>
  <c r="AB395" i="14"/>
  <c r="AB384" i="14"/>
  <c r="AB385" i="14"/>
  <c r="AB386" i="14"/>
  <c r="AB387" i="14"/>
  <c r="AB389" i="14"/>
  <c r="AB390" i="14"/>
  <c r="AB391" i="14"/>
  <c r="AB375" i="14"/>
  <c r="AB376" i="14"/>
  <c r="AB377" i="14"/>
  <c r="AB378" i="14"/>
  <c r="AB379" i="14"/>
  <c r="AB380" i="14"/>
  <c r="AB371" i="14"/>
  <c r="AB367" i="14"/>
  <c r="AB359" i="14"/>
  <c r="AB350" i="14"/>
  <c r="AB351" i="14"/>
  <c r="AB352" i="14"/>
  <c r="AB335" i="14"/>
  <c r="AB324" i="14"/>
  <c r="AB325" i="14"/>
  <c r="AB326" i="14"/>
  <c r="AB327" i="14"/>
  <c r="AB328" i="14"/>
  <c r="AB323" i="14"/>
  <c r="AB312" i="14"/>
  <c r="AB313" i="14"/>
  <c r="AB314" i="14"/>
  <c r="AB315" i="14"/>
  <c r="AB316" i="14"/>
  <c r="AB317" i="14"/>
  <c r="AB318" i="14"/>
  <c r="AB320" i="14"/>
  <c r="AB311" i="14"/>
  <c r="AB300" i="14"/>
  <c r="AB303" i="14"/>
  <c r="AB304" i="14"/>
  <c r="AB305" i="14"/>
  <c r="AB306" i="14"/>
  <c r="AB307" i="14"/>
  <c r="AB308" i="14"/>
  <c r="AB299" i="14"/>
  <c r="AB288" i="14"/>
  <c r="AB289" i="14"/>
  <c r="AB290" i="14"/>
  <c r="AB295" i="14"/>
  <c r="AB287" i="14"/>
  <c r="AB276" i="14"/>
  <c r="AB277" i="14"/>
  <c r="AB278" i="14"/>
  <c r="AB279" i="14"/>
  <c r="AB280" i="14"/>
  <c r="AB281" i="14"/>
  <c r="AB267" i="14"/>
  <c r="AB268" i="14"/>
  <c r="AB263" i="14"/>
  <c r="AB109" i="14"/>
  <c r="AB108" i="14"/>
  <c r="J548" i="14"/>
  <c r="K548" i="14" s="1"/>
  <c r="J549" i="14"/>
  <c r="K549" i="14" s="1"/>
  <c r="J550" i="14"/>
  <c r="K550" i="14" s="1"/>
  <c r="J551" i="14"/>
  <c r="K551" i="14" s="1"/>
  <c r="J552" i="14"/>
  <c r="K552" i="14"/>
  <c r="J553" i="14"/>
  <c r="K553" i="14" s="1"/>
  <c r="J554" i="14"/>
  <c r="K554" i="14" s="1"/>
  <c r="J555" i="14"/>
  <c r="K555" i="14" s="1"/>
  <c r="J556" i="14"/>
  <c r="K556" i="14" s="1"/>
  <c r="J557" i="14"/>
  <c r="K557" i="14" s="1"/>
  <c r="J536" i="14"/>
  <c r="K536" i="14"/>
  <c r="J537" i="14"/>
  <c r="K537" i="14" s="1"/>
  <c r="J538" i="14"/>
  <c r="K538" i="14" s="1"/>
  <c r="J539" i="14"/>
  <c r="K539" i="14" s="1"/>
  <c r="J540" i="14"/>
  <c r="K540" i="14"/>
  <c r="J541" i="14"/>
  <c r="K541" i="14" s="1"/>
  <c r="J542" i="14"/>
  <c r="K542" i="14" s="1"/>
  <c r="J543" i="14"/>
  <c r="K543" i="14" s="1"/>
  <c r="J544" i="14"/>
  <c r="K544" i="14" s="1"/>
  <c r="J545" i="14"/>
  <c r="K545" i="14"/>
  <c r="J524" i="14"/>
  <c r="K524" i="14" s="1"/>
  <c r="J525" i="14"/>
  <c r="K525" i="14" s="1"/>
  <c r="J526" i="14"/>
  <c r="K526" i="14"/>
  <c r="J527" i="14"/>
  <c r="K527" i="14" s="1"/>
  <c r="J528" i="14"/>
  <c r="K528" i="14" s="1"/>
  <c r="J529" i="14"/>
  <c r="K529" i="14" s="1"/>
  <c r="J530" i="14"/>
  <c r="K530" i="14"/>
  <c r="J531" i="14"/>
  <c r="K531" i="14" s="1"/>
  <c r="J532" i="14"/>
  <c r="K532" i="14"/>
  <c r="J533" i="14"/>
  <c r="K533" i="14" s="1"/>
  <c r="J512" i="14"/>
  <c r="K512" i="14" s="1"/>
  <c r="J513" i="14"/>
  <c r="K513" i="14" s="1"/>
  <c r="J514" i="14"/>
  <c r="K514" i="14"/>
  <c r="J515" i="14"/>
  <c r="K515" i="14" s="1"/>
  <c r="J516" i="14"/>
  <c r="K516" i="14"/>
  <c r="J517" i="14"/>
  <c r="K517" i="14" s="1"/>
  <c r="J518" i="14"/>
  <c r="K518" i="14" s="1"/>
  <c r="J519" i="14"/>
  <c r="K519" i="14"/>
  <c r="J520" i="14"/>
  <c r="K520" i="14"/>
  <c r="J521" i="14"/>
  <c r="K521" i="14" s="1"/>
  <c r="J503" i="14"/>
  <c r="K503" i="14"/>
  <c r="J504" i="14"/>
  <c r="K504" i="14" s="1"/>
  <c r="J505" i="14"/>
  <c r="K505" i="14" s="1"/>
  <c r="J506" i="14"/>
  <c r="K506" i="14"/>
  <c r="J507" i="14"/>
  <c r="K507" i="14"/>
  <c r="J508" i="14"/>
  <c r="K508" i="14" s="1"/>
  <c r="J509" i="14"/>
  <c r="K509" i="14"/>
  <c r="J491" i="14"/>
  <c r="K491" i="14"/>
  <c r="J492" i="14"/>
  <c r="K492" i="14" s="1"/>
  <c r="J493" i="14"/>
  <c r="K493" i="14"/>
  <c r="J494" i="14"/>
  <c r="K494" i="14" s="1"/>
  <c r="J495" i="14"/>
  <c r="K495" i="14" s="1"/>
  <c r="J496" i="14"/>
  <c r="K496" i="14" s="1"/>
  <c r="J497" i="14"/>
  <c r="K497" i="14" s="1"/>
  <c r="J498" i="14"/>
  <c r="K498" i="14" s="1"/>
  <c r="J499" i="14"/>
  <c r="K499" i="14"/>
  <c r="J500" i="14"/>
  <c r="K500" i="14" s="1"/>
  <c r="J479" i="14"/>
  <c r="K479" i="14" s="1"/>
  <c r="J480" i="14"/>
  <c r="K480" i="14"/>
  <c r="J481" i="14"/>
  <c r="K481" i="14"/>
  <c r="J482" i="14"/>
  <c r="K482" i="14" s="1"/>
  <c r="J483" i="14"/>
  <c r="K483" i="14"/>
  <c r="J484" i="14"/>
  <c r="K484" i="14" s="1"/>
  <c r="J485" i="14"/>
  <c r="K485" i="14" s="1"/>
  <c r="J486" i="14"/>
  <c r="K486" i="14" s="1"/>
  <c r="J487" i="14"/>
  <c r="K487" i="14"/>
  <c r="J488" i="14"/>
  <c r="K488" i="14" s="1"/>
  <c r="J467" i="14"/>
  <c r="K467" i="14"/>
  <c r="J468" i="14"/>
  <c r="K468" i="14" s="1"/>
  <c r="J469" i="14"/>
  <c r="K469" i="14" s="1"/>
  <c r="J470" i="14"/>
  <c r="K470" i="14" s="1"/>
  <c r="J471" i="14"/>
  <c r="K471" i="14" s="1"/>
  <c r="J472" i="14"/>
  <c r="K472" i="14" s="1"/>
  <c r="J473" i="14"/>
  <c r="K473" i="14"/>
  <c r="J474" i="14"/>
  <c r="K474" i="14" s="1"/>
  <c r="J475" i="14"/>
  <c r="K475" i="14" s="1"/>
  <c r="J476" i="14"/>
  <c r="K476" i="14" s="1"/>
  <c r="J455" i="14"/>
  <c r="K455" i="14"/>
  <c r="J456" i="14"/>
  <c r="K456" i="14" s="1"/>
  <c r="J457" i="14"/>
  <c r="K457" i="14"/>
  <c r="J458" i="14"/>
  <c r="K458" i="14" s="1"/>
  <c r="J459" i="14"/>
  <c r="K459" i="14" s="1"/>
  <c r="J460" i="14"/>
  <c r="K460" i="14"/>
  <c r="J461" i="14"/>
  <c r="K461" i="14"/>
  <c r="J462" i="14"/>
  <c r="K462" i="14" s="1"/>
  <c r="J463" i="14"/>
  <c r="K463" i="14"/>
  <c r="J464" i="14"/>
  <c r="K464" i="14" s="1"/>
  <c r="J443" i="14"/>
  <c r="K443" i="14" s="1"/>
  <c r="J444" i="14"/>
  <c r="K444" i="14" s="1"/>
  <c r="J445" i="14"/>
  <c r="K445" i="14" s="1"/>
  <c r="J446" i="14"/>
  <c r="K446" i="14" s="1"/>
  <c r="J447" i="14"/>
  <c r="K447" i="14"/>
  <c r="J448" i="14"/>
  <c r="K448" i="14" s="1"/>
  <c r="J449" i="14"/>
  <c r="K449" i="14" s="1"/>
  <c r="J450" i="14"/>
  <c r="K450" i="14" s="1"/>
  <c r="J451" i="14"/>
  <c r="K451" i="14"/>
  <c r="J452" i="14"/>
  <c r="K452" i="14" s="1"/>
  <c r="J431" i="14"/>
  <c r="K431" i="14"/>
  <c r="J432" i="14"/>
  <c r="K432" i="14" s="1"/>
  <c r="J433" i="14"/>
  <c r="K433" i="14" s="1"/>
  <c r="J434" i="14"/>
  <c r="K434" i="14" s="1"/>
  <c r="J435" i="14"/>
  <c r="K435" i="14" s="1"/>
  <c r="J436" i="14"/>
  <c r="K436" i="14" s="1"/>
  <c r="J437" i="14"/>
  <c r="K437" i="14"/>
  <c r="J438" i="14"/>
  <c r="K438" i="14" s="1"/>
  <c r="J439" i="14"/>
  <c r="K439" i="14" s="1"/>
  <c r="J440" i="14"/>
  <c r="K440" i="14" s="1"/>
  <c r="J419" i="14"/>
  <c r="K419" i="14" s="1"/>
  <c r="J420" i="14"/>
  <c r="K420" i="14" s="1"/>
  <c r="J421" i="14"/>
  <c r="K421" i="14" s="1"/>
  <c r="J422" i="14"/>
  <c r="K422" i="14" s="1"/>
  <c r="J423" i="14"/>
  <c r="K423" i="14" s="1"/>
  <c r="J424" i="14"/>
  <c r="K424" i="14"/>
  <c r="J425" i="14"/>
  <c r="K425" i="14"/>
  <c r="J426" i="14"/>
  <c r="K426" i="14" s="1"/>
  <c r="J427" i="14"/>
  <c r="K427" i="14" s="1"/>
  <c r="J428" i="14"/>
  <c r="K428" i="14" s="1"/>
  <c r="J371" i="14"/>
  <c r="K371" i="14" s="1"/>
  <c r="J372" i="14"/>
  <c r="K372" i="14"/>
  <c r="J373" i="14"/>
  <c r="K373" i="14"/>
  <c r="J374" i="14"/>
  <c r="K374" i="14" s="1"/>
  <c r="J375" i="14"/>
  <c r="K375" i="14"/>
  <c r="J376" i="14"/>
  <c r="K376" i="14" s="1"/>
  <c r="J377" i="14"/>
  <c r="K377" i="14" s="1"/>
  <c r="J378" i="14"/>
  <c r="K378" i="14"/>
  <c r="J379" i="14"/>
  <c r="K379" i="14"/>
  <c r="J380" i="14"/>
  <c r="K380" i="14" s="1"/>
  <c r="J383" i="14"/>
  <c r="K383" i="14"/>
  <c r="J384" i="14"/>
  <c r="K384" i="14" s="1"/>
  <c r="J385" i="14"/>
  <c r="K385" i="14" s="1"/>
  <c r="J386" i="14"/>
  <c r="K386" i="14"/>
  <c r="J387" i="14"/>
  <c r="K387" i="14" s="1"/>
  <c r="J388" i="14"/>
  <c r="K388" i="14" s="1"/>
  <c r="J389" i="14"/>
  <c r="K389" i="14"/>
  <c r="J390" i="14"/>
  <c r="K390" i="14" s="1"/>
  <c r="J391" i="14"/>
  <c r="K391" i="14" s="1"/>
  <c r="J392" i="14"/>
  <c r="K392" i="14"/>
  <c r="J395" i="14"/>
  <c r="K395" i="14"/>
  <c r="J396" i="14"/>
  <c r="K396" i="14" s="1"/>
  <c r="J397" i="14"/>
  <c r="K397" i="14" s="1"/>
  <c r="J398" i="14"/>
  <c r="K398" i="14" s="1"/>
  <c r="J399" i="14"/>
  <c r="K399" i="14" s="1"/>
  <c r="J400" i="14"/>
  <c r="K400" i="14"/>
  <c r="J401" i="14"/>
  <c r="K401" i="14"/>
  <c r="J402" i="14"/>
  <c r="K402" i="14" s="1"/>
  <c r="J403" i="14"/>
  <c r="K403" i="14"/>
  <c r="J404" i="14"/>
  <c r="K404" i="14" s="1"/>
  <c r="J407" i="14"/>
  <c r="K407" i="14" s="1"/>
  <c r="J408" i="14"/>
  <c r="K408" i="14"/>
  <c r="J409" i="14"/>
  <c r="K409" i="14"/>
  <c r="J410" i="14"/>
  <c r="K410" i="14" s="1"/>
  <c r="J411" i="14"/>
  <c r="K411" i="14"/>
  <c r="J412" i="14"/>
  <c r="K412" i="14" s="1"/>
  <c r="J413" i="14"/>
  <c r="K413" i="14" s="1"/>
  <c r="J414" i="14"/>
  <c r="K414" i="14"/>
  <c r="J415" i="14"/>
  <c r="K415" i="14" s="1"/>
  <c r="J416" i="14"/>
  <c r="K416" i="14" s="1"/>
  <c r="J359" i="14"/>
  <c r="K359" i="14"/>
  <c r="J360" i="14"/>
  <c r="K360" i="14" s="1"/>
  <c r="J361" i="14"/>
  <c r="K361" i="14" s="1"/>
  <c r="J362" i="14"/>
  <c r="K362" i="14"/>
  <c r="J363" i="14"/>
  <c r="K363" i="14"/>
  <c r="J364" i="14"/>
  <c r="K364" i="14" s="1"/>
  <c r="J365" i="14"/>
  <c r="K365" i="14" s="1"/>
  <c r="J366" i="14"/>
  <c r="K366" i="14" s="1"/>
  <c r="J367" i="14"/>
  <c r="K367" i="14" s="1"/>
  <c r="J368" i="14"/>
  <c r="K368" i="14"/>
  <c r="J347" i="14"/>
  <c r="K347" i="14"/>
  <c r="J348" i="14"/>
  <c r="K348" i="14" s="1"/>
  <c r="J349" i="14"/>
  <c r="K349" i="14"/>
  <c r="J350" i="14"/>
  <c r="K350" i="14" s="1"/>
  <c r="J351" i="14"/>
  <c r="K351" i="14" s="1"/>
  <c r="J352" i="14"/>
  <c r="K352" i="14"/>
  <c r="J353" i="14"/>
  <c r="K353" i="14"/>
  <c r="J354" i="14"/>
  <c r="K354" i="14" s="1"/>
  <c r="J355" i="14"/>
  <c r="K355" i="14"/>
  <c r="J356" i="14"/>
  <c r="K356" i="14" s="1"/>
  <c r="J335" i="14"/>
  <c r="K335" i="14" s="1"/>
  <c r="J336" i="14"/>
  <c r="K336" i="14"/>
  <c r="J337" i="14"/>
  <c r="K337" i="14" s="1"/>
  <c r="J338" i="14"/>
  <c r="K338" i="14" s="1"/>
  <c r="J339" i="14"/>
  <c r="K339" i="14"/>
  <c r="J340" i="14"/>
  <c r="K340" i="14" s="1"/>
  <c r="J341" i="14"/>
  <c r="K341" i="14" s="1"/>
  <c r="J342" i="14"/>
  <c r="K342" i="14"/>
  <c r="J343" i="14"/>
  <c r="K343" i="14"/>
  <c r="J344" i="14"/>
  <c r="K344" i="14" s="1"/>
  <c r="J323" i="14"/>
  <c r="K323" i="14" s="1"/>
  <c r="J324" i="14"/>
  <c r="K324" i="14" s="1"/>
  <c r="J325" i="14"/>
  <c r="K325" i="14" s="1"/>
  <c r="J326" i="14"/>
  <c r="K326" i="14"/>
  <c r="J327" i="14"/>
  <c r="K327" i="14"/>
  <c r="J328" i="14"/>
  <c r="K328" i="14" s="1"/>
  <c r="J329" i="14"/>
  <c r="K329" i="14"/>
  <c r="J330" i="14"/>
  <c r="K330" i="14" s="1"/>
  <c r="J331" i="14"/>
  <c r="K331" i="14" s="1"/>
  <c r="J332" i="14"/>
  <c r="K332" i="14"/>
  <c r="J311" i="14"/>
  <c r="K311" i="14"/>
  <c r="J312" i="14"/>
  <c r="K312" i="14" s="1"/>
  <c r="J313" i="14"/>
  <c r="K313" i="14"/>
  <c r="J314" i="14"/>
  <c r="K314" i="14" s="1"/>
  <c r="J315" i="14"/>
  <c r="K315" i="14" s="1"/>
  <c r="J316" i="14"/>
  <c r="K316" i="14"/>
  <c r="J317" i="14"/>
  <c r="K317" i="14" s="1"/>
  <c r="J318" i="14"/>
  <c r="K318" i="14" s="1"/>
  <c r="J319" i="14"/>
  <c r="K319" i="14"/>
  <c r="J320" i="14"/>
  <c r="K320" i="14" s="1"/>
  <c r="J299" i="14"/>
  <c r="K299" i="14" s="1"/>
  <c r="J300" i="14"/>
  <c r="K300" i="14"/>
  <c r="J301" i="14"/>
  <c r="K301" i="14"/>
  <c r="J302" i="14"/>
  <c r="K302" i="14" s="1"/>
  <c r="J303" i="14"/>
  <c r="K303" i="14" s="1"/>
  <c r="J304" i="14"/>
  <c r="K304" i="14" s="1"/>
  <c r="J305" i="14"/>
  <c r="K305" i="14" s="1"/>
  <c r="J306" i="14"/>
  <c r="K306" i="14"/>
  <c r="J307" i="14"/>
  <c r="K307" i="14"/>
  <c r="J308" i="14"/>
  <c r="K308" i="14" s="1"/>
  <c r="J287" i="14"/>
  <c r="K287" i="14"/>
  <c r="J288" i="14"/>
  <c r="K288" i="14" s="1"/>
  <c r="J289" i="14"/>
  <c r="K289" i="14" s="1"/>
  <c r="J290" i="14"/>
  <c r="K290" i="14"/>
  <c r="J291" i="14"/>
  <c r="K291" i="14"/>
  <c r="J292" i="14"/>
  <c r="K292" i="14" s="1"/>
  <c r="J293" i="14"/>
  <c r="K293" i="14"/>
  <c r="J294" i="14"/>
  <c r="K294" i="14" s="1"/>
  <c r="J295" i="14"/>
  <c r="K295" i="14" s="1"/>
  <c r="J296" i="14"/>
  <c r="K296" i="14"/>
  <c r="J275" i="14"/>
  <c r="K275" i="14" s="1"/>
  <c r="J276" i="14"/>
  <c r="K276" i="14" s="1"/>
  <c r="J277" i="14"/>
  <c r="K277" i="14"/>
  <c r="J278" i="14"/>
  <c r="K278" i="14" s="1"/>
  <c r="J279" i="14"/>
  <c r="K279" i="14" s="1"/>
  <c r="J280" i="14"/>
  <c r="K280" i="14"/>
  <c r="J281" i="14"/>
  <c r="K281" i="14"/>
  <c r="J282" i="14"/>
  <c r="K282" i="14" s="1"/>
  <c r="J283" i="14"/>
  <c r="K283" i="14" s="1"/>
  <c r="J284" i="14"/>
  <c r="K284" i="14" s="1"/>
  <c r="J263" i="14"/>
  <c r="K263" i="14" s="1"/>
  <c r="J264" i="14"/>
  <c r="K264" i="14"/>
  <c r="J265" i="14"/>
  <c r="K265" i="14"/>
  <c r="J266" i="14"/>
  <c r="K266" i="14" s="1"/>
  <c r="J267" i="14"/>
  <c r="K267" i="14"/>
  <c r="J268" i="14"/>
  <c r="K268" i="14" s="1"/>
  <c r="J269" i="14"/>
  <c r="K269" i="14" s="1"/>
  <c r="J270" i="14"/>
  <c r="K270" i="14"/>
  <c r="J271" i="14"/>
  <c r="K271" i="14"/>
  <c r="J272" i="14"/>
  <c r="K272" i="14" s="1"/>
  <c r="J254" i="14"/>
  <c r="K254" i="14"/>
  <c r="J255" i="14"/>
  <c r="K255" i="14" s="1"/>
  <c r="J256" i="14"/>
  <c r="K256" i="14" s="1"/>
  <c r="J257" i="14"/>
  <c r="K257" i="14"/>
  <c r="J258" i="14"/>
  <c r="K258" i="14" s="1"/>
  <c r="J259" i="14"/>
  <c r="K259" i="14" s="1"/>
  <c r="J260" i="14"/>
  <c r="K260" i="14"/>
  <c r="J242" i="14"/>
  <c r="K242" i="14" s="1"/>
  <c r="J243" i="14"/>
  <c r="K243" i="14" s="1"/>
  <c r="J244" i="14"/>
  <c r="K244" i="14"/>
  <c r="J245" i="14"/>
  <c r="K245" i="14"/>
  <c r="J246" i="14"/>
  <c r="K246" i="14" s="1"/>
  <c r="J247" i="14"/>
  <c r="K247" i="14" s="1"/>
  <c r="J248" i="14"/>
  <c r="K248" i="14" s="1"/>
  <c r="J249" i="14"/>
  <c r="K249" i="14" s="1"/>
  <c r="J250" i="14"/>
  <c r="K250" i="14"/>
  <c r="J251" i="14"/>
  <c r="K251" i="14"/>
  <c r="J230" i="14"/>
  <c r="K230" i="14" s="1"/>
  <c r="J231" i="14"/>
  <c r="K231" i="14"/>
  <c r="J232" i="14"/>
  <c r="K232" i="14" s="1"/>
  <c r="J233" i="14"/>
  <c r="K233" i="14" s="1"/>
  <c r="J234" i="14"/>
  <c r="K234" i="14"/>
  <c r="J235" i="14"/>
  <c r="K235" i="14"/>
  <c r="J236" i="14"/>
  <c r="K236" i="14" s="1"/>
  <c r="J237" i="14"/>
  <c r="K237" i="14"/>
  <c r="J238" i="14"/>
  <c r="K238" i="14" s="1"/>
  <c r="J239" i="14"/>
  <c r="K239" i="14" s="1"/>
  <c r="J218" i="14"/>
  <c r="K218" i="14"/>
  <c r="J219" i="14"/>
  <c r="K219" i="14" s="1"/>
  <c r="J220" i="14"/>
  <c r="K220" i="14" s="1"/>
  <c r="J221" i="14"/>
  <c r="K221" i="14"/>
  <c r="J222" i="14"/>
  <c r="K222" i="14" s="1"/>
  <c r="J223" i="14"/>
  <c r="K223" i="14" s="1"/>
  <c r="J224" i="14"/>
  <c r="K224" i="14"/>
  <c r="J225" i="14"/>
  <c r="K225" i="14"/>
  <c r="J226" i="14"/>
  <c r="K226" i="14" s="1"/>
  <c r="J227" i="14"/>
  <c r="K227" i="14" s="1"/>
  <c r="AB348" i="14" l="1"/>
  <c r="AO908" i="3"/>
  <c r="AO896" i="3"/>
  <c r="AO884" i="3"/>
  <c r="AO872" i="3"/>
  <c r="AO860" i="3"/>
  <c r="AO848" i="3"/>
  <c r="AO836" i="3"/>
  <c r="AO824" i="3"/>
  <c r="AO812" i="3"/>
  <c r="AO800" i="3"/>
  <c r="AO788" i="3"/>
  <c r="AO776" i="3"/>
  <c r="AO764" i="3"/>
  <c r="AO752" i="3"/>
  <c r="AO740" i="3"/>
  <c r="AO728" i="3"/>
  <c r="AO716" i="3"/>
  <c r="AO704" i="3"/>
  <c r="AO692" i="3"/>
  <c r="AO680" i="3"/>
  <c r="AO668" i="3"/>
  <c r="AO656" i="3"/>
  <c r="AO644" i="3"/>
  <c r="AO632" i="3"/>
  <c r="AO620" i="3"/>
  <c r="AO608" i="3"/>
  <c r="AO596" i="3"/>
  <c r="AO584" i="3"/>
  <c r="AO572" i="3"/>
  <c r="AO560" i="3"/>
  <c r="AO548" i="3"/>
  <c r="AO536" i="3"/>
  <c r="AO524" i="3"/>
  <c r="AO512" i="3"/>
  <c r="AO503" i="3"/>
  <c r="AO491" i="3"/>
  <c r="AO479" i="3"/>
  <c r="AO467" i="3"/>
  <c r="AO455" i="3"/>
  <c r="AO443" i="3"/>
  <c r="AO431" i="3"/>
  <c r="AO419" i="3"/>
  <c r="AO407" i="3"/>
  <c r="AO395" i="3"/>
  <c r="AO383" i="3"/>
  <c r="AO371" i="3"/>
  <c r="AO359" i="3"/>
  <c r="AO347" i="3"/>
  <c r="AO335" i="3"/>
  <c r="AO323" i="3"/>
  <c r="AO311" i="3"/>
  <c r="AO299" i="3"/>
  <c r="AO287" i="3"/>
  <c r="AO275" i="3"/>
  <c r="AO263" i="3"/>
  <c r="AO254" i="3"/>
  <c r="AO242" i="3"/>
  <c r="AO230" i="3"/>
  <c r="AO218" i="3"/>
  <c r="AO206" i="3"/>
  <c r="AO194" i="3"/>
  <c r="AO182" i="3"/>
  <c r="AO170" i="3"/>
  <c r="AO158" i="3"/>
  <c r="AO146" i="3"/>
  <c r="AO134" i="3"/>
  <c r="AO122" i="3"/>
  <c r="AO110" i="3"/>
  <c r="AO98" i="3"/>
  <c r="AO86" i="3"/>
  <c r="AO77" i="3"/>
  <c r="AO68" i="3"/>
  <c r="AO59" i="3"/>
  <c r="AO50" i="3"/>
  <c r="AO38" i="3"/>
  <c r="AO26" i="3"/>
  <c r="AO14" i="3"/>
  <c r="AO2" i="3"/>
  <c r="AN254" i="3" l="1" a="1"/>
  <c r="AN254" i="3" s="1"/>
  <c r="AN503" i="3" a="1"/>
  <c r="AN503" i="3" s="1"/>
  <c r="AN608" i="3" a="1"/>
  <c r="AN608" i="3" s="1"/>
  <c r="AM608" i="3"/>
  <c r="AN908" i="3" a="1"/>
  <c r="AN908" i="3" s="1"/>
  <c r="AN896" i="3" a="1"/>
  <c r="AN896" i="3" s="1"/>
  <c r="AN884" i="3" a="1"/>
  <c r="AN884" i="3" s="1"/>
  <c r="AN872" i="3" a="1"/>
  <c r="AN872" i="3" s="1"/>
  <c r="AN860" i="3" a="1"/>
  <c r="AN860" i="3" s="1"/>
  <c r="AN848" i="3" a="1"/>
  <c r="AN848" i="3" s="1"/>
  <c r="AN836" i="3" a="1"/>
  <c r="AN836" i="3" s="1"/>
  <c r="AN824" i="3" a="1"/>
  <c r="AN824" i="3" s="1"/>
  <c r="AN812" i="3" a="1"/>
  <c r="AN812" i="3" s="1"/>
  <c r="AN800" i="3" a="1"/>
  <c r="AN800" i="3" s="1"/>
  <c r="AN788" i="3" a="1"/>
  <c r="AN788" i="3" s="1"/>
  <c r="AN776" i="3" a="1"/>
  <c r="AN776" i="3" s="1"/>
  <c r="AN764" i="3" a="1"/>
  <c r="AN764" i="3" s="1"/>
  <c r="AN752" i="3" a="1"/>
  <c r="AN752" i="3" s="1"/>
  <c r="AN740" i="3" a="1"/>
  <c r="AN740" i="3" s="1"/>
  <c r="AN728" i="3" a="1"/>
  <c r="AN728" i="3" s="1"/>
  <c r="AN716" i="3" a="1"/>
  <c r="AN716" i="3" s="1"/>
  <c r="AN704" i="3" a="1"/>
  <c r="AN704" i="3" s="1"/>
  <c r="AN692" i="3" a="1"/>
  <c r="AN692" i="3" s="1"/>
  <c r="AN680" i="3" a="1"/>
  <c r="AN680" i="3" s="1"/>
  <c r="AN668" i="3" a="1"/>
  <c r="AN668" i="3" s="1"/>
  <c r="AN656" i="3" a="1"/>
  <c r="AN656" i="3" s="1"/>
  <c r="AN644" i="3" a="1"/>
  <c r="AN644" i="3" s="1"/>
  <c r="AN632" i="3" a="1"/>
  <c r="AN632" i="3" s="1"/>
  <c r="AN620" i="3" a="1"/>
  <c r="AN620" i="3" s="1"/>
  <c r="AN596" i="3" a="1"/>
  <c r="AN596" i="3" s="1"/>
  <c r="AN584" i="3" a="1"/>
  <c r="AN584" i="3" s="1"/>
  <c r="AN572" i="3" a="1"/>
  <c r="AN572" i="3" s="1"/>
  <c r="AN560" i="3" a="1"/>
  <c r="AN560" i="3" s="1"/>
  <c r="AN548" i="3" a="1"/>
  <c r="AN548" i="3" s="1"/>
  <c r="AN536" i="3" a="1"/>
  <c r="AN536" i="3" s="1"/>
  <c r="AN524" i="3" a="1"/>
  <c r="AN524" i="3" s="1"/>
  <c r="AN512" i="3" a="1"/>
  <c r="AN512" i="3" s="1"/>
  <c r="AN491" i="3" a="1"/>
  <c r="AN491" i="3" s="1"/>
  <c r="AN479" i="3" a="1"/>
  <c r="AN479" i="3" s="1"/>
  <c r="AN467" i="3" a="1"/>
  <c r="AN467" i="3" s="1"/>
  <c r="AN455" i="3" a="1"/>
  <c r="AN455" i="3" s="1"/>
  <c r="AN443" i="3" a="1"/>
  <c r="AN443" i="3" s="1"/>
  <c r="AN431" i="3" a="1"/>
  <c r="AN431" i="3" s="1"/>
  <c r="AN419" i="3" a="1"/>
  <c r="AN419" i="3" s="1"/>
  <c r="AN407" i="3" a="1"/>
  <c r="AN407" i="3" s="1"/>
  <c r="AN395" i="3" a="1"/>
  <c r="AN395" i="3" s="1"/>
  <c r="AN383" i="3" a="1"/>
  <c r="AN383" i="3" s="1"/>
  <c r="AN371" i="3" a="1"/>
  <c r="AN371" i="3" s="1"/>
  <c r="AN359" i="3" a="1"/>
  <c r="AN359" i="3" s="1"/>
  <c r="AN347" i="3" a="1"/>
  <c r="AN347" i="3" s="1"/>
  <c r="AN335" i="3" a="1"/>
  <c r="AN335" i="3" s="1"/>
  <c r="AN323" i="3" a="1"/>
  <c r="AN323" i="3" s="1"/>
  <c r="AN311" i="3" a="1"/>
  <c r="AN311" i="3" s="1"/>
  <c r="AN299" i="3" a="1"/>
  <c r="AN299" i="3" s="1"/>
  <c r="AN287" i="3" a="1"/>
  <c r="AN287" i="3" s="1"/>
  <c r="AN275" i="3" a="1"/>
  <c r="AN275" i="3" s="1"/>
  <c r="AN263" i="3" a="1"/>
  <c r="AN263" i="3" s="1"/>
  <c r="AN242" i="3" a="1"/>
  <c r="AN242" i="3" s="1"/>
  <c r="AN230" i="3" a="1"/>
  <c r="AN230" i="3" s="1"/>
  <c r="AN218" i="3" a="1"/>
  <c r="AN218" i="3" s="1"/>
  <c r="T751" i="14"/>
  <c r="T739" i="14"/>
  <c r="T727" i="14"/>
  <c r="T715" i="14"/>
  <c r="T703" i="14"/>
  <c r="T691" i="14"/>
  <c r="T679" i="14"/>
  <c r="T667" i="14"/>
  <c r="T655" i="14"/>
  <c r="T643" i="14"/>
  <c r="T631" i="14"/>
  <c r="T619" i="14"/>
  <c r="T608" i="14"/>
  <c r="T596" i="14"/>
  <c r="T584" i="14"/>
  <c r="T572" i="14"/>
  <c r="T560" i="14"/>
  <c r="T548" i="14"/>
  <c r="T536" i="14"/>
  <c r="T524" i="14"/>
  <c r="T512" i="14"/>
  <c r="T503" i="14"/>
  <c r="T491" i="14"/>
  <c r="T479" i="14"/>
  <c r="T467" i="14"/>
  <c r="T455" i="14"/>
  <c r="T443" i="14"/>
  <c r="T431" i="14"/>
  <c r="T419" i="14"/>
  <c r="T407" i="14"/>
  <c r="T395" i="14"/>
  <c r="T383" i="14"/>
  <c r="T371" i="14"/>
  <c r="T359" i="14"/>
  <c r="T347" i="14"/>
  <c r="T335" i="14"/>
  <c r="T323" i="14"/>
  <c r="T311" i="14"/>
  <c r="T299" i="14"/>
  <c r="T287" i="14"/>
  <c r="T275" i="14"/>
  <c r="T263" i="14"/>
  <c r="T254" i="14"/>
  <c r="T242" i="14"/>
  <c r="T230" i="14"/>
  <c r="T218" i="14"/>
  <c r="T206" i="14"/>
  <c r="T194" i="14"/>
  <c r="T182" i="14"/>
  <c r="T170" i="14"/>
  <c r="T158" i="14"/>
  <c r="T146" i="14"/>
  <c r="T134" i="14"/>
  <c r="T122" i="14"/>
  <c r="T110" i="14"/>
  <c r="T98" i="14"/>
  <c r="T86" i="14"/>
  <c r="T77" i="14"/>
  <c r="T68" i="14"/>
  <c r="T59" i="14"/>
  <c r="T50" i="14"/>
  <c r="T38" i="14"/>
  <c r="T26" i="14"/>
  <c r="T14" i="14"/>
  <c r="T2" i="14"/>
  <c r="F171" i="14"/>
  <c r="F172" i="14"/>
  <c r="F173" i="14"/>
  <c r="F174" i="14"/>
  <c r="F175" i="14"/>
  <c r="F176" i="14"/>
  <c r="F177" i="14"/>
  <c r="F178" i="14"/>
  <c r="F179" i="14"/>
  <c r="F56" i="14" l="1"/>
  <c r="F55" i="14"/>
  <c r="F54" i="14"/>
  <c r="F53" i="14"/>
  <c r="F52" i="14"/>
  <c r="F51" i="14"/>
  <c r="F47" i="14"/>
  <c r="F46" i="14"/>
  <c r="F45" i="14"/>
  <c r="F44" i="14"/>
  <c r="F43" i="14"/>
  <c r="F42" i="14"/>
  <c r="F41" i="14"/>
  <c r="F40" i="14"/>
  <c r="F39" i="14"/>
  <c r="F35" i="14"/>
  <c r="F34" i="14"/>
  <c r="F33" i="14"/>
  <c r="F32" i="14"/>
  <c r="F31" i="14"/>
  <c r="F30" i="14"/>
  <c r="F29" i="14"/>
  <c r="F28" i="14"/>
  <c r="F27" i="14"/>
  <c r="F23" i="14"/>
  <c r="F22" i="14"/>
  <c r="F21" i="14"/>
  <c r="F20" i="14"/>
  <c r="F19" i="14"/>
  <c r="F18" i="14"/>
  <c r="F17" i="14"/>
  <c r="F16" i="14"/>
  <c r="F15" i="14"/>
  <c r="AC507" i="14"/>
  <c r="AC503" i="14"/>
  <c r="AC509" i="14"/>
  <c r="AC508" i="14"/>
  <c r="AC504" i="14"/>
  <c r="AC555" i="14"/>
  <c r="AC553" i="14"/>
  <c r="AC550" i="14"/>
  <c r="AC548" i="14"/>
  <c r="AC541" i="14"/>
  <c r="AC540" i="14"/>
  <c r="AC537" i="14"/>
  <c r="AC530" i="14"/>
  <c r="AC529" i="14"/>
  <c r="AC528" i="14"/>
  <c r="AC518" i="14"/>
  <c r="AC517" i="14"/>
  <c r="AC516" i="14"/>
  <c r="AC512" i="14"/>
  <c r="AC498" i="14"/>
  <c r="AC496" i="14"/>
  <c r="AC495" i="14"/>
  <c r="AC492" i="14"/>
  <c r="AC491" i="14"/>
  <c r="AC486" i="14"/>
  <c r="AC484" i="14"/>
  <c r="AC483" i="14"/>
  <c r="AC479" i="14"/>
  <c r="AC474" i="14"/>
  <c r="AC472" i="14"/>
  <c r="AC471" i="14"/>
  <c r="AC461" i="14"/>
  <c r="AC459" i="14"/>
  <c r="AC455" i="14"/>
  <c r="AC449" i="14"/>
  <c r="AC448" i="14"/>
  <c r="AC447" i="14"/>
  <c r="AC444" i="14"/>
  <c r="AC437" i="14"/>
  <c r="AC435" i="14"/>
  <c r="AC432" i="14"/>
  <c r="AC425" i="14"/>
  <c r="AC424" i="14"/>
  <c r="AC423" i="14"/>
  <c r="AC419" i="14"/>
  <c r="AC412" i="14"/>
  <c r="AC407" i="14"/>
  <c r="AC402" i="14"/>
  <c r="AC400" i="14"/>
  <c r="AC395" i="14"/>
  <c r="AC388" i="14"/>
  <c r="AC387" i="14"/>
  <c r="AC377" i="14"/>
  <c r="AC375" i="14"/>
  <c r="AC372" i="14"/>
  <c r="AC365" i="14"/>
  <c r="AC364" i="14"/>
  <c r="AC363" i="14"/>
  <c r="AC353" i="14"/>
  <c r="AC351" i="14"/>
  <c r="AC348" i="14"/>
  <c r="AC341" i="14"/>
  <c r="AC339" i="14"/>
  <c r="AC336" i="14"/>
  <c r="AC315" i="14"/>
  <c r="AC317" i="14"/>
  <c r="AC311" i="14"/>
  <c r="AC329" i="14"/>
  <c r="AC328" i="14"/>
  <c r="AC327" i="14"/>
  <c r="AC324" i="14"/>
  <c r="AC305" i="14"/>
  <c r="AC303" i="14"/>
  <c r="AC300" i="14"/>
  <c r="AC294" i="14"/>
  <c r="AC292" i="14"/>
  <c r="AC291" i="14"/>
  <c r="AC287" i="14"/>
  <c r="AC281" i="14"/>
  <c r="AC280" i="14"/>
  <c r="AC279" i="14"/>
  <c r="AC275" i="14"/>
  <c r="AC268" i="14"/>
  <c r="X916" i="14"/>
  <c r="O916" i="14"/>
  <c r="F916" i="14"/>
  <c r="E916" i="14"/>
  <c r="J916" i="14" s="1"/>
  <c r="X915" i="14"/>
  <c r="O915" i="14"/>
  <c r="R915" i="14" s="1"/>
  <c r="F915" i="14"/>
  <c r="E915" i="14"/>
  <c r="X914" i="14"/>
  <c r="O914" i="14"/>
  <c r="P914" i="14" s="1"/>
  <c r="F914" i="14"/>
  <c r="E914" i="14"/>
  <c r="X913" i="14"/>
  <c r="O913" i="14"/>
  <c r="P913" i="14" s="1"/>
  <c r="F913" i="14"/>
  <c r="E913" i="14"/>
  <c r="X912" i="14"/>
  <c r="O912" i="14"/>
  <c r="P912" i="14" s="1"/>
  <c r="F912" i="14"/>
  <c r="E912" i="14"/>
  <c r="J912" i="14" s="1"/>
  <c r="X911" i="14"/>
  <c r="O911" i="14"/>
  <c r="P911" i="14" s="1"/>
  <c r="F911" i="14"/>
  <c r="E911" i="14"/>
  <c r="J911" i="14" s="1"/>
  <c r="X910" i="14"/>
  <c r="O910" i="14"/>
  <c r="F910" i="14"/>
  <c r="E910" i="14"/>
  <c r="J910" i="14" s="1"/>
  <c r="X909" i="14"/>
  <c r="O909" i="14"/>
  <c r="P909" i="14" s="1"/>
  <c r="F909" i="14"/>
  <c r="E909" i="14"/>
  <c r="J909" i="14" s="1"/>
  <c r="X908" i="14"/>
  <c r="O908" i="14"/>
  <c r="R908" i="14" s="1"/>
  <c r="F908" i="14"/>
  <c r="E908" i="14"/>
  <c r="D908" i="14"/>
  <c r="X907" i="14"/>
  <c r="T907" i="14"/>
  <c r="O907" i="14"/>
  <c r="R907" i="14" s="1"/>
  <c r="J907" i="14"/>
  <c r="K907" i="14" s="1"/>
  <c r="X904" i="14"/>
  <c r="O904" i="14"/>
  <c r="P904" i="14" s="1"/>
  <c r="F904" i="14"/>
  <c r="E904" i="14"/>
  <c r="J904" i="14" s="1"/>
  <c r="K904" i="14" s="1"/>
  <c r="X903" i="14"/>
  <c r="O903" i="14"/>
  <c r="F903" i="14"/>
  <c r="E903" i="14"/>
  <c r="J903" i="14" s="1"/>
  <c r="X902" i="14"/>
  <c r="O902" i="14"/>
  <c r="F902" i="14"/>
  <c r="E902" i="14"/>
  <c r="J902" i="14" s="1"/>
  <c r="X901" i="14"/>
  <c r="O901" i="14"/>
  <c r="R901" i="14" s="1"/>
  <c r="F901" i="14"/>
  <c r="E901" i="14"/>
  <c r="X900" i="14"/>
  <c r="O900" i="14"/>
  <c r="P900" i="14" s="1"/>
  <c r="F900" i="14"/>
  <c r="E900" i="14"/>
  <c r="J900" i="14" s="1"/>
  <c r="X899" i="14"/>
  <c r="O899" i="14"/>
  <c r="F899" i="14"/>
  <c r="E899" i="14"/>
  <c r="J899" i="14" s="1"/>
  <c r="X898" i="14"/>
  <c r="O898" i="14"/>
  <c r="P898" i="14" s="1"/>
  <c r="F898" i="14"/>
  <c r="E898" i="14"/>
  <c r="X897" i="14"/>
  <c r="O897" i="14"/>
  <c r="R897" i="14" s="1"/>
  <c r="F897" i="14"/>
  <c r="E897" i="14"/>
  <c r="X896" i="14"/>
  <c r="O896" i="14"/>
  <c r="P896" i="14" s="1"/>
  <c r="F896" i="14"/>
  <c r="E896" i="14"/>
  <c r="D896" i="14"/>
  <c r="D897" i="14" s="1"/>
  <c r="D898" i="14" s="1"/>
  <c r="D899" i="14" s="1"/>
  <c r="X895" i="14"/>
  <c r="T895" i="14"/>
  <c r="O895" i="14"/>
  <c r="R895" i="14" s="1"/>
  <c r="J895" i="14"/>
  <c r="K895" i="14" s="1"/>
  <c r="X892" i="14"/>
  <c r="O892" i="14"/>
  <c r="F892" i="14"/>
  <c r="E892" i="14"/>
  <c r="J892" i="14" s="1"/>
  <c r="X891" i="14"/>
  <c r="O891" i="14"/>
  <c r="P891" i="14" s="1"/>
  <c r="F891" i="14"/>
  <c r="E891" i="14"/>
  <c r="X890" i="14"/>
  <c r="O890" i="14"/>
  <c r="F890" i="14"/>
  <c r="E890" i="14"/>
  <c r="X889" i="14"/>
  <c r="O889" i="14"/>
  <c r="R889" i="14" s="1"/>
  <c r="F889" i="14"/>
  <c r="E889" i="14"/>
  <c r="X888" i="14"/>
  <c r="O888" i="14"/>
  <c r="R888" i="14" s="1"/>
  <c r="F888" i="14"/>
  <c r="E888" i="14"/>
  <c r="J888" i="14" s="1"/>
  <c r="X887" i="14"/>
  <c r="O887" i="14"/>
  <c r="F887" i="14"/>
  <c r="E887" i="14"/>
  <c r="J887" i="14" s="1"/>
  <c r="X886" i="14"/>
  <c r="O886" i="14"/>
  <c r="R886" i="14" s="1"/>
  <c r="F886" i="14"/>
  <c r="E886" i="14"/>
  <c r="J886" i="14" s="1"/>
  <c r="X885" i="14"/>
  <c r="O885" i="14"/>
  <c r="R885" i="14" s="1"/>
  <c r="F885" i="14"/>
  <c r="E885" i="14"/>
  <c r="J885" i="14" s="1"/>
  <c r="X884" i="14"/>
  <c r="O884" i="14"/>
  <c r="P884" i="14" s="1"/>
  <c r="F884" i="14"/>
  <c r="E884" i="14"/>
  <c r="J884" i="14" s="1"/>
  <c r="D884" i="14"/>
  <c r="X883" i="14"/>
  <c r="T883" i="14"/>
  <c r="O883" i="14"/>
  <c r="P883" i="14" s="1"/>
  <c r="J883" i="14"/>
  <c r="K883" i="14" s="1"/>
  <c r="X880" i="14"/>
  <c r="O880" i="14"/>
  <c r="R880" i="14" s="1"/>
  <c r="F880" i="14"/>
  <c r="E880" i="14"/>
  <c r="J880" i="14" s="1"/>
  <c r="X879" i="14"/>
  <c r="O879" i="14"/>
  <c r="R879" i="14" s="1"/>
  <c r="F879" i="14"/>
  <c r="E879" i="14"/>
  <c r="X878" i="14"/>
  <c r="O878" i="14"/>
  <c r="P878" i="14" s="1"/>
  <c r="F878" i="14"/>
  <c r="E878" i="14"/>
  <c r="X877" i="14"/>
  <c r="O877" i="14"/>
  <c r="P877" i="14" s="1"/>
  <c r="F877" i="14"/>
  <c r="E877" i="14"/>
  <c r="J877" i="14" s="1"/>
  <c r="X876" i="14"/>
  <c r="O876" i="14"/>
  <c r="P876" i="14" s="1"/>
  <c r="F876" i="14"/>
  <c r="E876" i="14"/>
  <c r="X875" i="14"/>
  <c r="O875" i="14"/>
  <c r="R875" i="14" s="1"/>
  <c r="F875" i="14"/>
  <c r="E875" i="14"/>
  <c r="J875" i="14" s="1"/>
  <c r="X874" i="14"/>
  <c r="O874" i="14"/>
  <c r="P874" i="14" s="1"/>
  <c r="F874" i="14"/>
  <c r="E874" i="14"/>
  <c r="J874" i="14" s="1"/>
  <c r="K874" i="14" s="1"/>
  <c r="X873" i="14"/>
  <c r="O873" i="14"/>
  <c r="F873" i="14"/>
  <c r="E873" i="14"/>
  <c r="X872" i="14"/>
  <c r="O872" i="14"/>
  <c r="R872" i="14" s="1"/>
  <c r="F872" i="14"/>
  <c r="E872" i="14"/>
  <c r="D872" i="14"/>
  <c r="D873" i="14" s="1"/>
  <c r="X871" i="14"/>
  <c r="T871" i="14"/>
  <c r="O871" i="14"/>
  <c r="J871" i="14"/>
  <c r="K871" i="14" s="1"/>
  <c r="X868" i="14"/>
  <c r="O868" i="14"/>
  <c r="F868" i="14"/>
  <c r="E868" i="14"/>
  <c r="X867" i="14"/>
  <c r="O867" i="14"/>
  <c r="R867" i="14" s="1"/>
  <c r="F867" i="14"/>
  <c r="E867" i="14"/>
  <c r="J867" i="14" s="1"/>
  <c r="X866" i="14"/>
  <c r="O866" i="14"/>
  <c r="P866" i="14" s="1"/>
  <c r="F866" i="14"/>
  <c r="E866" i="14"/>
  <c r="X865" i="14"/>
  <c r="O865" i="14"/>
  <c r="R865" i="14" s="1"/>
  <c r="F865" i="14"/>
  <c r="E865" i="14"/>
  <c r="X864" i="14"/>
  <c r="O864" i="14"/>
  <c r="R864" i="14" s="1"/>
  <c r="F864" i="14"/>
  <c r="E864" i="14"/>
  <c r="X863" i="14"/>
  <c r="O863" i="14"/>
  <c r="P863" i="14" s="1"/>
  <c r="F863" i="14"/>
  <c r="E863" i="14"/>
  <c r="X862" i="14"/>
  <c r="O862" i="14"/>
  <c r="R862" i="14" s="1"/>
  <c r="F862" i="14"/>
  <c r="E862" i="14"/>
  <c r="J862" i="14" s="1"/>
  <c r="X861" i="14"/>
  <c r="O861" i="14"/>
  <c r="R861" i="14" s="1"/>
  <c r="F861" i="14"/>
  <c r="E861" i="14"/>
  <c r="X860" i="14"/>
  <c r="O860" i="14"/>
  <c r="P860" i="14" s="1"/>
  <c r="F860" i="14"/>
  <c r="E860" i="14"/>
  <c r="D860" i="14"/>
  <c r="D861" i="14" s="1"/>
  <c r="X859" i="14"/>
  <c r="T859" i="14"/>
  <c r="O859" i="14"/>
  <c r="R859" i="14" s="1"/>
  <c r="J859" i="14"/>
  <c r="K859" i="14" s="1"/>
  <c r="X856" i="14"/>
  <c r="O856" i="14"/>
  <c r="R856" i="14" s="1"/>
  <c r="F856" i="14"/>
  <c r="E856" i="14"/>
  <c r="J856" i="14" s="1"/>
  <c r="X855" i="14"/>
  <c r="O855" i="14"/>
  <c r="R855" i="14" s="1"/>
  <c r="F855" i="14"/>
  <c r="E855" i="14"/>
  <c r="J855" i="14" s="1"/>
  <c r="X854" i="14"/>
  <c r="O854" i="14"/>
  <c r="P854" i="14" s="1"/>
  <c r="F854" i="14"/>
  <c r="E854" i="14"/>
  <c r="X853" i="14"/>
  <c r="O853" i="14"/>
  <c r="R853" i="14" s="1"/>
  <c r="F853" i="14"/>
  <c r="E853" i="14"/>
  <c r="X852" i="14"/>
  <c r="O852" i="14"/>
  <c r="R852" i="14" s="1"/>
  <c r="F852" i="14"/>
  <c r="E852" i="14"/>
  <c r="X851" i="14"/>
  <c r="O851" i="14"/>
  <c r="R851" i="14" s="1"/>
  <c r="F851" i="14"/>
  <c r="E851" i="14"/>
  <c r="J851" i="14" s="1"/>
  <c r="X850" i="14"/>
  <c r="O850" i="14"/>
  <c r="P850" i="14" s="1"/>
  <c r="F850" i="14"/>
  <c r="E850" i="14"/>
  <c r="J850" i="14" s="1"/>
  <c r="X849" i="14"/>
  <c r="O849" i="14"/>
  <c r="R849" i="14" s="1"/>
  <c r="F849" i="14"/>
  <c r="E849" i="14"/>
  <c r="J849" i="14" s="1"/>
  <c r="X848" i="14"/>
  <c r="O848" i="14"/>
  <c r="R848" i="14" s="1"/>
  <c r="F848" i="14"/>
  <c r="E848" i="14"/>
  <c r="J848" i="14" s="1"/>
  <c r="D848" i="14"/>
  <c r="D849" i="14" s="1"/>
  <c r="D850" i="14" s="1"/>
  <c r="D851" i="14" s="1"/>
  <c r="X847" i="14"/>
  <c r="T847" i="14"/>
  <c r="O847" i="14"/>
  <c r="P847" i="14" s="1"/>
  <c r="J847" i="14"/>
  <c r="K847" i="14" s="1"/>
  <c r="X844" i="14"/>
  <c r="O844" i="14"/>
  <c r="R844" i="14" s="1"/>
  <c r="F844" i="14"/>
  <c r="E844" i="14"/>
  <c r="J844" i="14" s="1"/>
  <c r="X843" i="14"/>
  <c r="O843" i="14"/>
  <c r="P843" i="14" s="1"/>
  <c r="F843" i="14"/>
  <c r="E843" i="14"/>
  <c r="J843" i="14" s="1"/>
  <c r="X842" i="14"/>
  <c r="O842" i="14"/>
  <c r="R842" i="14" s="1"/>
  <c r="F842" i="14"/>
  <c r="E842" i="14"/>
  <c r="J842" i="14" s="1"/>
  <c r="X841" i="14"/>
  <c r="O841" i="14"/>
  <c r="R841" i="14" s="1"/>
  <c r="F841" i="14"/>
  <c r="E841" i="14"/>
  <c r="J841" i="14" s="1"/>
  <c r="X840" i="14"/>
  <c r="O840" i="14"/>
  <c r="P840" i="14" s="1"/>
  <c r="F840" i="14"/>
  <c r="E840" i="14"/>
  <c r="J840" i="14" s="1"/>
  <c r="X839" i="14"/>
  <c r="O839" i="14"/>
  <c r="P839" i="14" s="1"/>
  <c r="F839" i="14"/>
  <c r="E839" i="14"/>
  <c r="X838" i="14"/>
  <c r="O838" i="14"/>
  <c r="P838" i="14" s="1"/>
  <c r="F838" i="14"/>
  <c r="E838" i="14"/>
  <c r="J838" i="14" s="1"/>
  <c r="X837" i="14"/>
  <c r="O837" i="14"/>
  <c r="R837" i="14" s="1"/>
  <c r="F837" i="14"/>
  <c r="E837" i="14"/>
  <c r="X836" i="14"/>
  <c r="O836" i="14"/>
  <c r="R836" i="14" s="1"/>
  <c r="F836" i="14"/>
  <c r="E836" i="14"/>
  <c r="D836" i="14"/>
  <c r="D837" i="14" s="1"/>
  <c r="D838" i="14" s="1"/>
  <c r="D839" i="14" s="1"/>
  <c r="D840" i="14" s="1"/>
  <c r="X835" i="14"/>
  <c r="T835" i="14"/>
  <c r="O835" i="14"/>
  <c r="J835" i="14"/>
  <c r="K835" i="14" s="1"/>
  <c r="AB832" i="14"/>
  <c r="AC832" i="14" s="1"/>
  <c r="X832" i="14"/>
  <c r="O832" i="14"/>
  <c r="F832" i="14"/>
  <c r="E832" i="14"/>
  <c r="J832" i="14" s="1"/>
  <c r="AB831" i="14"/>
  <c r="AC831" i="14" s="1"/>
  <c r="X831" i="14"/>
  <c r="O831" i="14"/>
  <c r="F831" i="14"/>
  <c r="E831" i="14"/>
  <c r="AB830" i="14"/>
  <c r="AC830" i="14" s="1"/>
  <c r="X830" i="14"/>
  <c r="O830" i="14"/>
  <c r="F830" i="14"/>
  <c r="E830" i="14"/>
  <c r="AB829" i="14"/>
  <c r="AC829" i="14" s="1"/>
  <c r="X829" i="14"/>
  <c r="O829" i="14"/>
  <c r="R829" i="14" s="1"/>
  <c r="F829" i="14"/>
  <c r="E829" i="14"/>
  <c r="AB828" i="14"/>
  <c r="AC828" i="14" s="1"/>
  <c r="X828" i="14"/>
  <c r="O828" i="14"/>
  <c r="R828" i="14" s="1"/>
  <c r="F828" i="14"/>
  <c r="E828" i="14"/>
  <c r="J828" i="14" s="1"/>
  <c r="AB827" i="14"/>
  <c r="AC827" i="14" s="1"/>
  <c r="X827" i="14"/>
  <c r="O827" i="14"/>
  <c r="P827" i="14" s="1"/>
  <c r="F827" i="14"/>
  <c r="E827" i="14"/>
  <c r="AB826" i="14"/>
  <c r="AC826" i="14" s="1"/>
  <c r="X826" i="14"/>
  <c r="O826" i="14"/>
  <c r="R826" i="14" s="1"/>
  <c r="F826" i="14"/>
  <c r="E826" i="14"/>
  <c r="AB825" i="14"/>
  <c r="AC825" i="14" s="1"/>
  <c r="X825" i="14"/>
  <c r="O825" i="14"/>
  <c r="R825" i="14" s="1"/>
  <c r="F825" i="14"/>
  <c r="E825" i="14"/>
  <c r="J825" i="14" s="1"/>
  <c r="AB824" i="14"/>
  <c r="AC824" i="14" s="1"/>
  <c r="X824" i="14"/>
  <c r="O824" i="14"/>
  <c r="R824" i="14" s="1"/>
  <c r="F824" i="14"/>
  <c r="E824" i="14"/>
  <c r="D824" i="14"/>
  <c r="X823" i="14"/>
  <c r="T823" i="14"/>
  <c r="O823" i="14"/>
  <c r="J823" i="14"/>
  <c r="K823" i="14" s="1"/>
  <c r="X820" i="14"/>
  <c r="O820" i="14"/>
  <c r="F820" i="14"/>
  <c r="E820" i="14"/>
  <c r="J820" i="14" s="1"/>
  <c r="X819" i="14"/>
  <c r="O819" i="14"/>
  <c r="P819" i="14" s="1"/>
  <c r="F819" i="14"/>
  <c r="E819" i="14"/>
  <c r="X818" i="14"/>
  <c r="O818" i="14"/>
  <c r="F818" i="14"/>
  <c r="E818" i="14"/>
  <c r="J818" i="14" s="1"/>
  <c r="X817" i="14"/>
  <c r="O817" i="14"/>
  <c r="R817" i="14" s="1"/>
  <c r="F817" i="14"/>
  <c r="E817" i="14"/>
  <c r="X816" i="14"/>
  <c r="O816" i="14"/>
  <c r="F816" i="14"/>
  <c r="E816" i="14"/>
  <c r="J816" i="14" s="1"/>
  <c r="X815" i="14"/>
  <c r="O815" i="14"/>
  <c r="F815" i="14"/>
  <c r="E815" i="14"/>
  <c r="J815" i="14" s="1"/>
  <c r="X814" i="14"/>
  <c r="O814" i="14"/>
  <c r="R814" i="14" s="1"/>
  <c r="F814" i="14"/>
  <c r="E814" i="14"/>
  <c r="J814" i="14" s="1"/>
  <c r="X813" i="14"/>
  <c r="O813" i="14"/>
  <c r="R813" i="14" s="1"/>
  <c r="F813" i="14"/>
  <c r="E813" i="14"/>
  <c r="X812" i="14"/>
  <c r="O812" i="14"/>
  <c r="P812" i="14" s="1"/>
  <c r="F812" i="14"/>
  <c r="E812" i="14"/>
  <c r="D812" i="14"/>
  <c r="D813" i="14" s="1"/>
  <c r="D814" i="14" s="1"/>
  <c r="X811" i="14"/>
  <c r="T811" i="14"/>
  <c r="O811" i="14"/>
  <c r="R811" i="14" s="1"/>
  <c r="J811" i="14"/>
  <c r="K811" i="14" s="1"/>
  <c r="X808" i="14"/>
  <c r="O808" i="14"/>
  <c r="F808" i="14"/>
  <c r="E808" i="14"/>
  <c r="J808" i="14" s="1"/>
  <c r="X807" i="14"/>
  <c r="O807" i="14"/>
  <c r="P807" i="14" s="1"/>
  <c r="F807" i="14"/>
  <c r="E807" i="14"/>
  <c r="X806" i="14"/>
  <c r="O806" i="14"/>
  <c r="R806" i="14" s="1"/>
  <c r="F806" i="14"/>
  <c r="E806" i="14"/>
  <c r="J806" i="14" s="1"/>
  <c r="X805" i="14"/>
  <c r="O805" i="14"/>
  <c r="R805" i="14" s="1"/>
  <c r="F805" i="14"/>
  <c r="E805" i="14"/>
  <c r="J805" i="14" s="1"/>
  <c r="X804" i="14"/>
  <c r="O804" i="14"/>
  <c r="F804" i="14"/>
  <c r="E804" i="14"/>
  <c r="J804" i="14" s="1"/>
  <c r="X803" i="14"/>
  <c r="O803" i="14"/>
  <c r="R803" i="14" s="1"/>
  <c r="F803" i="14"/>
  <c r="E803" i="14"/>
  <c r="J803" i="14" s="1"/>
  <c r="X802" i="14"/>
  <c r="O802" i="14"/>
  <c r="P802" i="14" s="1"/>
  <c r="F802" i="14"/>
  <c r="E802" i="14"/>
  <c r="J802" i="14" s="1"/>
  <c r="X801" i="14"/>
  <c r="O801" i="14"/>
  <c r="R801" i="14" s="1"/>
  <c r="F801" i="14"/>
  <c r="E801" i="14"/>
  <c r="J801" i="14" s="1"/>
  <c r="X800" i="14"/>
  <c r="O800" i="14"/>
  <c r="R800" i="14" s="1"/>
  <c r="F800" i="14"/>
  <c r="E800" i="14"/>
  <c r="J800" i="14" s="1"/>
  <c r="D800" i="14"/>
  <c r="X799" i="14"/>
  <c r="T799" i="14"/>
  <c r="O799" i="14"/>
  <c r="R799" i="14" s="1"/>
  <c r="J799" i="14"/>
  <c r="K799" i="14" s="1"/>
  <c r="X796" i="14"/>
  <c r="O796" i="14"/>
  <c r="F796" i="14"/>
  <c r="E796" i="14"/>
  <c r="J796" i="14" s="1"/>
  <c r="X795" i="14"/>
  <c r="O795" i="14"/>
  <c r="R795" i="14" s="1"/>
  <c r="F795" i="14"/>
  <c r="E795" i="14"/>
  <c r="J795" i="14" s="1"/>
  <c r="X794" i="14"/>
  <c r="O794" i="14"/>
  <c r="P794" i="14" s="1"/>
  <c r="F794" i="14"/>
  <c r="E794" i="14"/>
  <c r="X793" i="14"/>
  <c r="O793" i="14"/>
  <c r="P793" i="14" s="1"/>
  <c r="F793" i="14"/>
  <c r="E793" i="14"/>
  <c r="X792" i="14"/>
  <c r="O792" i="14"/>
  <c r="F792" i="14"/>
  <c r="E792" i="14"/>
  <c r="X791" i="14"/>
  <c r="O791" i="14"/>
  <c r="R791" i="14" s="1"/>
  <c r="F791" i="14"/>
  <c r="E791" i="14"/>
  <c r="J791" i="14" s="1"/>
  <c r="X790" i="14"/>
  <c r="O790" i="14"/>
  <c r="R790" i="14" s="1"/>
  <c r="F790" i="14"/>
  <c r="E790" i="14"/>
  <c r="X789" i="14"/>
  <c r="O789" i="14"/>
  <c r="P789" i="14" s="1"/>
  <c r="F789" i="14"/>
  <c r="E789" i="14"/>
  <c r="J789" i="14" s="1"/>
  <c r="X788" i="14"/>
  <c r="O788" i="14"/>
  <c r="P788" i="14" s="1"/>
  <c r="F788" i="14"/>
  <c r="E788" i="14"/>
  <c r="J788" i="14" s="1"/>
  <c r="D788" i="14"/>
  <c r="D789" i="14" s="1"/>
  <c r="D790" i="14" s="1"/>
  <c r="X787" i="14"/>
  <c r="T787" i="14"/>
  <c r="O787" i="14"/>
  <c r="P787" i="14" s="1"/>
  <c r="J787" i="14"/>
  <c r="K787" i="14" s="1"/>
  <c r="X784" i="14"/>
  <c r="O784" i="14"/>
  <c r="R784" i="14" s="1"/>
  <c r="F784" i="14"/>
  <c r="E784" i="14"/>
  <c r="X783" i="14"/>
  <c r="O783" i="14"/>
  <c r="F783" i="14"/>
  <c r="E783" i="14"/>
  <c r="J783" i="14" s="1"/>
  <c r="X782" i="14"/>
  <c r="O782" i="14"/>
  <c r="P782" i="14" s="1"/>
  <c r="F782" i="14"/>
  <c r="E782" i="14"/>
  <c r="X781" i="14"/>
  <c r="O781" i="14"/>
  <c r="P781" i="14" s="1"/>
  <c r="F781" i="14"/>
  <c r="E781" i="14"/>
  <c r="J781" i="14" s="1"/>
  <c r="X780" i="14"/>
  <c r="O780" i="14"/>
  <c r="R780" i="14" s="1"/>
  <c r="F780" i="14"/>
  <c r="E780" i="14"/>
  <c r="X779" i="14"/>
  <c r="O779" i="14"/>
  <c r="F779" i="14"/>
  <c r="E779" i="14"/>
  <c r="X778" i="14"/>
  <c r="O778" i="14"/>
  <c r="P778" i="14" s="1"/>
  <c r="F778" i="14"/>
  <c r="E778" i="14"/>
  <c r="X777" i="14"/>
  <c r="O777" i="14"/>
  <c r="F777" i="14"/>
  <c r="E777" i="14"/>
  <c r="J777" i="14" s="1"/>
  <c r="X776" i="14"/>
  <c r="O776" i="14"/>
  <c r="F776" i="14"/>
  <c r="E776" i="14"/>
  <c r="D776" i="14"/>
  <c r="D777" i="14" s="1"/>
  <c r="D778" i="14" s="1"/>
  <c r="X775" i="14"/>
  <c r="T775" i="14"/>
  <c r="O775" i="14"/>
  <c r="P775" i="14" s="1"/>
  <c r="J775" i="14"/>
  <c r="K775" i="14" s="1"/>
  <c r="X772" i="14"/>
  <c r="O772" i="14"/>
  <c r="R772" i="14" s="1"/>
  <c r="F772" i="14"/>
  <c r="E772" i="14"/>
  <c r="X771" i="14"/>
  <c r="O771" i="14"/>
  <c r="F771" i="14"/>
  <c r="E771" i="14"/>
  <c r="J771" i="14" s="1"/>
  <c r="X770" i="14"/>
  <c r="O770" i="14"/>
  <c r="F770" i="14"/>
  <c r="E770" i="14"/>
  <c r="J770" i="14" s="1"/>
  <c r="X769" i="14"/>
  <c r="O769" i="14"/>
  <c r="P769" i="14" s="1"/>
  <c r="F769" i="14"/>
  <c r="E769" i="14"/>
  <c r="X768" i="14"/>
  <c r="O768" i="14"/>
  <c r="P768" i="14" s="1"/>
  <c r="F768" i="14"/>
  <c r="E768" i="14"/>
  <c r="J768" i="14" s="1"/>
  <c r="X767" i="14"/>
  <c r="O767" i="14"/>
  <c r="R767" i="14" s="1"/>
  <c r="F767" i="14"/>
  <c r="E767" i="14"/>
  <c r="X766" i="14"/>
  <c r="O766" i="14"/>
  <c r="P766" i="14" s="1"/>
  <c r="F766" i="14"/>
  <c r="E766" i="14"/>
  <c r="X765" i="14"/>
  <c r="O765" i="14"/>
  <c r="R765" i="14" s="1"/>
  <c r="F765" i="14"/>
  <c r="E765" i="14"/>
  <c r="J765" i="14" s="1"/>
  <c r="X764" i="14"/>
  <c r="O764" i="14"/>
  <c r="R764" i="14" s="1"/>
  <c r="F764" i="14"/>
  <c r="E764" i="14"/>
  <c r="J764" i="14" s="1"/>
  <c r="D764" i="14"/>
  <c r="D765" i="14" s="1"/>
  <c r="X763" i="14"/>
  <c r="T763" i="14"/>
  <c r="O763" i="14"/>
  <c r="P763" i="14" s="1"/>
  <c r="J763" i="14"/>
  <c r="K763" i="14" s="1"/>
  <c r="X760" i="14"/>
  <c r="O760" i="14"/>
  <c r="F760" i="14"/>
  <c r="E760" i="14"/>
  <c r="J760" i="14" s="1"/>
  <c r="X759" i="14"/>
  <c r="O759" i="14"/>
  <c r="P759" i="14" s="1"/>
  <c r="F759" i="14"/>
  <c r="E759" i="14"/>
  <c r="X758" i="14"/>
  <c r="O758" i="14"/>
  <c r="R758" i="14" s="1"/>
  <c r="F758" i="14"/>
  <c r="E758" i="14"/>
  <c r="X757" i="14"/>
  <c r="O757" i="14"/>
  <c r="P757" i="14" s="1"/>
  <c r="F757" i="14"/>
  <c r="E757" i="14"/>
  <c r="X756" i="14"/>
  <c r="O756" i="14"/>
  <c r="P756" i="14" s="1"/>
  <c r="F756" i="14"/>
  <c r="E756" i="14"/>
  <c r="J756" i="14" s="1"/>
  <c r="X755" i="14"/>
  <c r="O755" i="14"/>
  <c r="P755" i="14" s="1"/>
  <c r="F755" i="14"/>
  <c r="E755" i="14"/>
  <c r="J755" i="14" s="1"/>
  <c r="X754" i="14"/>
  <c r="O754" i="14"/>
  <c r="R754" i="14" s="1"/>
  <c r="F754" i="14"/>
  <c r="E754" i="14"/>
  <c r="J754" i="14" s="1"/>
  <c r="X753" i="14"/>
  <c r="O753" i="14"/>
  <c r="P753" i="14" s="1"/>
  <c r="F753" i="14"/>
  <c r="E753" i="14"/>
  <c r="J753" i="14" s="1"/>
  <c r="X752" i="14"/>
  <c r="O752" i="14"/>
  <c r="R752" i="14" s="1"/>
  <c r="F752" i="14"/>
  <c r="E752" i="14"/>
  <c r="J752" i="14" s="1"/>
  <c r="D752" i="14"/>
  <c r="X751" i="14"/>
  <c r="O751" i="14"/>
  <c r="R751" i="14" s="1"/>
  <c r="J751" i="14"/>
  <c r="K751" i="14" s="1"/>
  <c r="X748" i="14"/>
  <c r="O748" i="14"/>
  <c r="F748" i="14"/>
  <c r="E748" i="14"/>
  <c r="J748" i="14" s="1"/>
  <c r="X747" i="14"/>
  <c r="O747" i="14"/>
  <c r="R747" i="14" s="1"/>
  <c r="F747" i="14"/>
  <c r="E747" i="14"/>
  <c r="X746" i="14"/>
  <c r="O746" i="14"/>
  <c r="P746" i="14" s="1"/>
  <c r="F746" i="14"/>
  <c r="E746" i="14"/>
  <c r="J746" i="14" s="1"/>
  <c r="X745" i="14"/>
  <c r="O745" i="14"/>
  <c r="R745" i="14" s="1"/>
  <c r="F745" i="14"/>
  <c r="E745" i="14"/>
  <c r="X744" i="14"/>
  <c r="O744" i="14"/>
  <c r="R744" i="14" s="1"/>
  <c r="F744" i="14"/>
  <c r="E744" i="14"/>
  <c r="J744" i="14" s="1"/>
  <c r="X743" i="14"/>
  <c r="O743" i="14"/>
  <c r="F743" i="14"/>
  <c r="E743" i="14"/>
  <c r="J743" i="14" s="1"/>
  <c r="X742" i="14"/>
  <c r="O742" i="14"/>
  <c r="P742" i="14" s="1"/>
  <c r="F742" i="14"/>
  <c r="E742" i="14"/>
  <c r="X741" i="14"/>
  <c r="O741" i="14"/>
  <c r="R741" i="14" s="1"/>
  <c r="F741" i="14"/>
  <c r="E741" i="14"/>
  <c r="X740" i="14"/>
  <c r="O740" i="14"/>
  <c r="F740" i="14"/>
  <c r="E740" i="14"/>
  <c r="D740" i="14"/>
  <c r="X739" i="14"/>
  <c r="O739" i="14"/>
  <c r="J739" i="14"/>
  <c r="K739" i="14" s="1"/>
  <c r="X736" i="14"/>
  <c r="O736" i="14"/>
  <c r="F736" i="14"/>
  <c r="E736" i="14"/>
  <c r="J736" i="14" s="1"/>
  <c r="X735" i="14"/>
  <c r="O735" i="14"/>
  <c r="P735" i="14" s="1"/>
  <c r="F735" i="14"/>
  <c r="E735" i="14"/>
  <c r="J735" i="14" s="1"/>
  <c r="X734" i="14"/>
  <c r="O734" i="14"/>
  <c r="P734" i="14" s="1"/>
  <c r="F734" i="14"/>
  <c r="E734" i="14"/>
  <c r="X733" i="14"/>
  <c r="O733" i="14"/>
  <c r="R733" i="14" s="1"/>
  <c r="F733" i="14"/>
  <c r="E733" i="14"/>
  <c r="X732" i="14"/>
  <c r="O732" i="14"/>
  <c r="R732" i="14" s="1"/>
  <c r="F732" i="14"/>
  <c r="E732" i="14"/>
  <c r="X731" i="14"/>
  <c r="O731" i="14"/>
  <c r="R731" i="14" s="1"/>
  <c r="F731" i="14"/>
  <c r="E731" i="14"/>
  <c r="X730" i="14"/>
  <c r="O730" i="14"/>
  <c r="P730" i="14" s="1"/>
  <c r="F730" i="14"/>
  <c r="E730" i="14"/>
  <c r="X729" i="14"/>
  <c r="O729" i="14"/>
  <c r="R729" i="14" s="1"/>
  <c r="F729" i="14"/>
  <c r="E729" i="14"/>
  <c r="J729" i="14" s="1"/>
  <c r="X728" i="14"/>
  <c r="O728" i="14"/>
  <c r="P728" i="14" s="1"/>
  <c r="F728" i="14"/>
  <c r="E728" i="14"/>
  <c r="J728" i="14" s="1"/>
  <c r="D728" i="14"/>
  <c r="X727" i="14"/>
  <c r="O727" i="14"/>
  <c r="R727" i="14" s="1"/>
  <c r="J727" i="14"/>
  <c r="K727" i="14" s="1"/>
  <c r="X724" i="14"/>
  <c r="O724" i="14"/>
  <c r="P724" i="14" s="1"/>
  <c r="F724" i="14"/>
  <c r="E724" i="14"/>
  <c r="J724" i="14" s="1"/>
  <c r="X723" i="14"/>
  <c r="O723" i="14"/>
  <c r="P723" i="14" s="1"/>
  <c r="F723" i="14"/>
  <c r="E723" i="14"/>
  <c r="J723" i="14" s="1"/>
  <c r="X722" i="14"/>
  <c r="O722" i="14"/>
  <c r="P722" i="14" s="1"/>
  <c r="F722" i="14"/>
  <c r="E722" i="14"/>
  <c r="J722" i="14" s="1"/>
  <c r="X721" i="14"/>
  <c r="O721" i="14"/>
  <c r="R721" i="14" s="1"/>
  <c r="F721" i="14"/>
  <c r="E721" i="14"/>
  <c r="X720" i="14"/>
  <c r="O720" i="14"/>
  <c r="P720" i="14" s="1"/>
  <c r="F720" i="14"/>
  <c r="E720" i="14"/>
  <c r="X719" i="14"/>
  <c r="O719" i="14"/>
  <c r="R719" i="14" s="1"/>
  <c r="F719" i="14"/>
  <c r="E719" i="14"/>
  <c r="X718" i="14"/>
  <c r="O718" i="14"/>
  <c r="R718" i="14" s="1"/>
  <c r="F718" i="14"/>
  <c r="E718" i="14"/>
  <c r="J718" i="14" s="1"/>
  <c r="X717" i="14"/>
  <c r="O717" i="14"/>
  <c r="R717" i="14" s="1"/>
  <c r="F717" i="14"/>
  <c r="E717" i="14"/>
  <c r="J717" i="14" s="1"/>
  <c r="X716" i="14"/>
  <c r="O716" i="14"/>
  <c r="R716" i="14" s="1"/>
  <c r="F716" i="14"/>
  <c r="E716" i="14"/>
  <c r="D716" i="14"/>
  <c r="X715" i="14"/>
  <c r="O715" i="14"/>
  <c r="P715" i="14" s="1"/>
  <c r="J715" i="14"/>
  <c r="K715" i="14" s="1"/>
  <c r="X712" i="14"/>
  <c r="O712" i="14"/>
  <c r="R712" i="14" s="1"/>
  <c r="F712" i="14"/>
  <c r="E712" i="14"/>
  <c r="X711" i="14"/>
  <c r="O711" i="14"/>
  <c r="R711" i="14" s="1"/>
  <c r="F711" i="14"/>
  <c r="E711" i="14"/>
  <c r="X710" i="14"/>
  <c r="O710" i="14"/>
  <c r="R710" i="14" s="1"/>
  <c r="F710" i="14"/>
  <c r="E710" i="14"/>
  <c r="J710" i="14" s="1"/>
  <c r="X709" i="14"/>
  <c r="O709" i="14"/>
  <c r="P709" i="14" s="1"/>
  <c r="F709" i="14"/>
  <c r="E709" i="14"/>
  <c r="J709" i="14" s="1"/>
  <c r="X708" i="14"/>
  <c r="O708" i="14"/>
  <c r="R708" i="14" s="1"/>
  <c r="F708" i="14"/>
  <c r="E708" i="14"/>
  <c r="X707" i="14"/>
  <c r="O707" i="14"/>
  <c r="F707" i="14"/>
  <c r="E707" i="14"/>
  <c r="X706" i="14"/>
  <c r="O706" i="14"/>
  <c r="R706" i="14" s="1"/>
  <c r="F706" i="14"/>
  <c r="E706" i="14"/>
  <c r="X705" i="14"/>
  <c r="O705" i="14"/>
  <c r="R705" i="14" s="1"/>
  <c r="F705" i="14"/>
  <c r="E705" i="14"/>
  <c r="J705" i="14" s="1"/>
  <c r="X704" i="14"/>
  <c r="O704" i="14"/>
  <c r="F704" i="14"/>
  <c r="E704" i="14"/>
  <c r="D704" i="14"/>
  <c r="X703" i="14"/>
  <c r="O703" i="14"/>
  <c r="J703" i="14"/>
  <c r="K703" i="14" s="1"/>
  <c r="X700" i="14"/>
  <c r="O700" i="14"/>
  <c r="R700" i="14" s="1"/>
  <c r="F700" i="14"/>
  <c r="E700" i="14"/>
  <c r="X699" i="14"/>
  <c r="O699" i="14"/>
  <c r="R699" i="14" s="1"/>
  <c r="F699" i="14"/>
  <c r="E699" i="14"/>
  <c r="J699" i="14" s="1"/>
  <c r="X698" i="14"/>
  <c r="O698" i="14"/>
  <c r="F698" i="14"/>
  <c r="E698" i="14"/>
  <c r="X697" i="14"/>
  <c r="O697" i="14"/>
  <c r="F697" i="14"/>
  <c r="E697" i="14"/>
  <c r="J697" i="14" s="1"/>
  <c r="X696" i="14"/>
  <c r="O696" i="14"/>
  <c r="P696" i="14" s="1"/>
  <c r="F696" i="14"/>
  <c r="E696" i="14"/>
  <c r="J696" i="14" s="1"/>
  <c r="X695" i="14"/>
  <c r="O695" i="14"/>
  <c r="F695" i="14"/>
  <c r="E695" i="14"/>
  <c r="X694" i="14"/>
  <c r="O694" i="14"/>
  <c r="P694" i="14" s="1"/>
  <c r="F694" i="14"/>
  <c r="E694" i="14"/>
  <c r="X693" i="14"/>
  <c r="O693" i="14"/>
  <c r="R693" i="14" s="1"/>
  <c r="F693" i="14"/>
  <c r="E693" i="14"/>
  <c r="J693" i="14" s="1"/>
  <c r="X692" i="14"/>
  <c r="O692" i="14"/>
  <c r="F692" i="14"/>
  <c r="E692" i="14"/>
  <c r="J692" i="14" s="1"/>
  <c r="D692" i="14"/>
  <c r="X691" i="14"/>
  <c r="O691" i="14"/>
  <c r="P691" i="14" s="1"/>
  <c r="J691" i="14"/>
  <c r="K691" i="14" s="1"/>
  <c r="X688" i="14"/>
  <c r="O688" i="14"/>
  <c r="F688" i="14"/>
  <c r="E688" i="14"/>
  <c r="X687" i="14"/>
  <c r="O687" i="14"/>
  <c r="P687" i="14" s="1"/>
  <c r="F687" i="14"/>
  <c r="E687" i="14"/>
  <c r="X686" i="14"/>
  <c r="O686" i="14"/>
  <c r="R686" i="14" s="1"/>
  <c r="F686" i="14"/>
  <c r="E686" i="14"/>
  <c r="X685" i="14"/>
  <c r="O685" i="14"/>
  <c r="F685" i="14"/>
  <c r="E685" i="14"/>
  <c r="J685" i="14" s="1"/>
  <c r="X684" i="14"/>
  <c r="O684" i="14"/>
  <c r="P684" i="14" s="1"/>
  <c r="F684" i="14"/>
  <c r="E684" i="14"/>
  <c r="J684" i="14" s="1"/>
  <c r="X683" i="14"/>
  <c r="O683" i="14"/>
  <c r="F683" i="14"/>
  <c r="E683" i="14"/>
  <c r="J683" i="14" s="1"/>
  <c r="X682" i="14"/>
  <c r="O682" i="14"/>
  <c r="R682" i="14" s="1"/>
  <c r="F682" i="14"/>
  <c r="E682" i="14"/>
  <c r="X681" i="14"/>
  <c r="O681" i="14"/>
  <c r="R681" i="14" s="1"/>
  <c r="F681" i="14"/>
  <c r="E681" i="14"/>
  <c r="X680" i="14"/>
  <c r="O680" i="14"/>
  <c r="F680" i="14"/>
  <c r="E680" i="14"/>
  <c r="J680" i="14" s="1"/>
  <c r="D680" i="14"/>
  <c r="X679" i="14"/>
  <c r="O679" i="14"/>
  <c r="J679" i="14"/>
  <c r="K679" i="14" s="1"/>
  <c r="X676" i="14"/>
  <c r="O676" i="14"/>
  <c r="F676" i="14"/>
  <c r="E676" i="14"/>
  <c r="J676" i="14" s="1"/>
  <c r="X675" i="14"/>
  <c r="O675" i="14"/>
  <c r="R675" i="14" s="1"/>
  <c r="F675" i="14"/>
  <c r="E675" i="14"/>
  <c r="X674" i="14"/>
  <c r="O674" i="14"/>
  <c r="R674" i="14" s="1"/>
  <c r="F674" i="14"/>
  <c r="E674" i="14"/>
  <c r="J674" i="14" s="1"/>
  <c r="X673" i="14"/>
  <c r="O673" i="14"/>
  <c r="F673" i="14"/>
  <c r="E673" i="14"/>
  <c r="J673" i="14" s="1"/>
  <c r="X672" i="14"/>
  <c r="O672" i="14"/>
  <c r="F672" i="14"/>
  <c r="E672" i="14"/>
  <c r="X671" i="14"/>
  <c r="O671" i="14"/>
  <c r="F671" i="14"/>
  <c r="E671" i="14"/>
  <c r="J671" i="14" s="1"/>
  <c r="X670" i="14"/>
  <c r="O670" i="14"/>
  <c r="P670" i="14" s="1"/>
  <c r="F670" i="14"/>
  <c r="E670" i="14"/>
  <c r="X669" i="14"/>
  <c r="O669" i="14"/>
  <c r="P669" i="14" s="1"/>
  <c r="F669" i="14"/>
  <c r="E669" i="14"/>
  <c r="X668" i="14"/>
  <c r="O668" i="14"/>
  <c r="P668" i="14" s="1"/>
  <c r="F668" i="14"/>
  <c r="E668" i="14"/>
  <c r="D668" i="14"/>
  <c r="X667" i="14"/>
  <c r="O667" i="14"/>
  <c r="R667" i="14" s="1"/>
  <c r="J667" i="14"/>
  <c r="K667" i="14" s="1"/>
  <c r="X664" i="14"/>
  <c r="O664" i="14"/>
  <c r="P664" i="14" s="1"/>
  <c r="F664" i="14"/>
  <c r="E664" i="14"/>
  <c r="J664" i="14" s="1"/>
  <c r="X663" i="14"/>
  <c r="O663" i="14"/>
  <c r="P663" i="14" s="1"/>
  <c r="F663" i="14"/>
  <c r="E663" i="14"/>
  <c r="X662" i="14"/>
  <c r="O662" i="14"/>
  <c r="P662" i="14" s="1"/>
  <c r="F662" i="14"/>
  <c r="E662" i="14"/>
  <c r="X661" i="14"/>
  <c r="O661" i="14"/>
  <c r="R661" i="14" s="1"/>
  <c r="F661" i="14"/>
  <c r="E661" i="14"/>
  <c r="X660" i="14"/>
  <c r="O660" i="14"/>
  <c r="R660" i="14" s="1"/>
  <c r="F660" i="14"/>
  <c r="E660" i="14"/>
  <c r="J660" i="14" s="1"/>
  <c r="X659" i="14"/>
  <c r="O659" i="14"/>
  <c r="R659" i="14" s="1"/>
  <c r="F659" i="14"/>
  <c r="E659" i="14"/>
  <c r="J659" i="14" s="1"/>
  <c r="X658" i="14"/>
  <c r="O658" i="14"/>
  <c r="P658" i="14" s="1"/>
  <c r="F658" i="14"/>
  <c r="E658" i="14"/>
  <c r="X657" i="14"/>
  <c r="O657" i="14"/>
  <c r="P657" i="14" s="1"/>
  <c r="F657" i="14"/>
  <c r="E657" i="14"/>
  <c r="J657" i="14" s="1"/>
  <c r="X656" i="14"/>
  <c r="O656" i="14"/>
  <c r="R656" i="14" s="1"/>
  <c r="F656" i="14"/>
  <c r="E656" i="14"/>
  <c r="D656" i="14"/>
  <c r="X655" i="14"/>
  <c r="O655" i="14"/>
  <c r="R655" i="14" s="1"/>
  <c r="J655" i="14"/>
  <c r="K655" i="14" s="1"/>
  <c r="X652" i="14"/>
  <c r="O652" i="14"/>
  <c r="F652" i="14"/>
  <c r="E652" i="14"/>
  <c r="J652" i="14" s="1"/>
  <c r="X651" i="14"/>
  <c r="O651" i="14"/>
  <c r="F651" i="14"/>
  <c r="E651" i="14"/>
  <c r="J651" i="14" s="1"/>
  <c r="X650" i="14"/>
  <c r="O650" i="14"/>
  <c r="R650" i="14" s="1"/>
  <c r="F650" i="14"/>
  <c r="E650" i="14"/>
  <c r="X649" i="14"/>
  <c r="O649" i="14"/>
  <c r="R649" i="14" s="1"/>
  <c r="F649" i="14"/>
  <c r="E649" i="14"/>
  <c r="J649" i="14" s="1"/>
  <c r="X648" i="14"/>
  <c r="O648" i="14"/>
  <c r="P648" i="14" s="1"/>
  <c r="F648" i="14"/>
  <c r="E648" i="14"/>
  <c r="X647" i="14"/>
  <c r="O647" i="14"/>
  <c r="R647" i="14" s="1"/>
  <c r="F647" i="14"/>
  <c r="E647" i="14"/>
  <c r="X646" i="14"/>
  <c r="O646" i="14"/>
  <c r="R646" i="14" s="1"/>
  <c r="F646" i="14"/>
  <c r="E646" i="14"/>
  <c r="J646" i="14" s="1"/>
  <c r="X645" i="14"/>
  <c r="O645" i="14"/>
  <c r="P645" i="14" s="1"/>
  <c r="F645" i="14"/>
  <c r="E645" i="14"/>
  <c r="X644" i="14"/>
  <c r="O644" i="14"/>
  <c r="P644" i="14" s="1"/>
  <c r="F644" i="14"/>
  <c r="E644" i="14"/>
  <c r="J644" i="14" s="1"/>
  <c r="D644" i="14"/>
  <c r="X643" i="14"/>
  <c r="O643" i="14"/>
  <c r="P643" i="14" s="1"/>
  <c r="J643" i="14"/>
  <c r="K643" i="14" s="1"/>
  <c r="X640" i="14"/>
  <c r="O640" i="14"/>
  <c r="R640" i="14" s="1"/>
  <c r="F640" i="14"/>
  <c r="E640" i="14"/>
  <c r="X639" i="14"/>
  <c r="O639" i="14"/>
  <c r="R639" i="14" s="1"/>
  <c r="F639" i="14"/>
  <c r="E639" i="14"/>
  <c r="X638" i="14"/>
  <c r="O638" i="14"/>
  <c r="F638" i="14"/>
  <c r="E638" i="14"/>
  <c r="J638" i="14" s="1"/>
  <c r="X637" i="14"/>
  <c r="O637" i="14"/>
  <c r="P637" i="14" s="1"/>
  <c r="F637" i="14"/>
  <c r="E637" i="14"/>
  <c r="X636" i="14"/>
  <c r="O636" i="14"/>
  <c r="F636" i="14"/>
  <c r="E636" i="14"/>
  <c r="X635" i="14"/>
  <c r="O635" i="14"/>
  <c r="F635" i="14"/>
  <c r="E635" i="14"/>
  <c r="X634" i="14"/>
  <c r="O634" i="14"/>
  <c r="R634" i="14" s="1"/>
  <c r="F634" i="14"/>
  <c r="E634" i="14"/>
  <c r="J634" i="14" s="1"/>
  <c r="X633" i="14"/>
  <c r="O633" i="14"/>
  <c r="P633" i="14" s="1"/>
  <c r="F633" i="14"/>
  <c r="E633" i="14"/>
  <c r="J633" i="14" s="1"/>
  <c r="X632" i="14"/>
  <c r="O632" i="14"/>
  <c r="F632" i="14"/>
  <c r="E632" i="14"/>
  <c r="J632" i="14" s="1"/>
  <c r="D632" i="14"/>
  <c r="X631" i="14"/>
  <c r="O631" i="14"/>
  <c r="R631" i="14" s="1"/>
  <c r="J631" i="14"/>
  <c r="K631" i="14" s="1"/>
  <c r="X628" i="14"/>
  <c r="O628" i="14"/>
  <c r="P628" i="14" s="1"/>
  <c r="F628" i="14"/>
  <c r="E628" i="14"/>
  <c r="X627" i="14"/>
  <c r="O627" i="14"/>
  <c r="P627" i="14" s="1"/>
  <c r="F627" i="14"/>
  <c r="E627" i="14"/>
  <c r="X626" i="14"/>
  <c r="O626" i="14"/>
  <c r="R626" i="14" s="1"/>
  <c r="F626" i="14"/>
  <c r="E626" i="14"/>
  <c r="X625" i="14"/>
  <c r="O625" i="14"/>
  <c r="R625" i="14" s="1"/>
  <c r="F625" i="14"/>
  <c r="E625" i="14"/>
  <c r="J625" i="14" s="1"/>
  <c r="X624" i="14"/>
  <c r="O624" i="14"/>
  <c r="R624" i="14" s="1"/>
  <c r="F624" i="14"/>
  <c r="E624" i="14"/>
  <c r="X623" i="14"/>
  <c r="O623" i="14"/>
  <c r="R623" i="14" s="1"/>
  <c r="F623" i="14"/>
  <c r="E623" i="14"/>
  <c r="J623" i="14" s="1"/>
  <c r="X622" i="14"/>
  <c r="O622" i="14"/>
  <c r="R622" i="14" s="1"/>
  <c r="F622" i="14"/>
  <c r="E622" i="14"/>
  <c r="J622" i="14" s="1"/>
  <c r="X621" i="14"/>
  <c r="O621" i="14"/>
  <c r="R621" i="14" s="1"/>
  <c r="F621" i="14"/>
  <c r="E621" i="14"/>
  <c r="J621" i="14" s="1"/>
  <c r="X620" i="14"/>
  <c r="O620" i="14"/>
  <c r="R620" i="14" s="1"/>
  <c r="F620" i="14"/>
  <c r="E620" i="14"/>
  <c r="J620" i="14" s="1"/>
  <c r="D620" i="14"/>
  <c r="X619" i="14"/>
  <c r="O619" i="14"/>
  <c r="J619" i="14"/>
  <c r="K619" i="14" s="1"/>
  <c r="X616" i="14"/>
  <c r="O616" i="14"/>
  <c r="R616" i="14" s="1"/>
  <c r="F616" i="14"/>
  <c r="E616" i="14"/>
  <c r="X615" i="14"/>
  <c r="O615" i="14"/>
  <c r="R615" i="14" s="1"/>
  <c r="F615" i="14"/>
  <c r="E615" i="14"/>
  <c r="X614" i="14"/>
  <c r="O614" i="14"/>
  <c r="F614" i="14"/>
  <c r="E614" i="14"/>
  <c r="J614" i="14" s="1"/>
  <c r="X613" i="14"/>
  <c r="O613" i="14"/>
  <c r="F613" i="14"/>
  <c r="E613" i="14"/>
  <c r="J613" i="14" s="1"/>
  <c r="X612" i="14"/>
  <c r="O612" i="14"/>
  <c r="R612" i="14" s="1"/>
  <c r="F612" i="14"/>
  <c r="E612" i="14"/>
  <c r="J612" i="14" s="1"/>
  <c r="X611" i="14"/>
  <c r="O611" i="14"/>
  <c r="P611" i="14" s="1"/>
  <c r="F611" i="14"/>
  <c r="E611" i="14"/>
  <c r="J611" i="14" s="1"/>
  <c r="X610" i="14"/>
  <c r="O610" i="14"/>
  <c r="F610" i="14"/>
  <c r="E610" i="14"/>
  <c r="X609" i="14"/>
  <c r="O609" i="14"/>
  <c r="F609" i="14"/>
  <c r="E609" i="14"/>
  <c r="J609" i="14" s="1"/>
  <c r="D609" i="14"/>
  <c r="X608" i="14"/>
  <c r="O608" i="14"/>
  <c r="R608" i="14" s="1"/>
  <c r="J608" i="14"/>
  <c r="K608" i="14" s="1"/>
  <c r="X605" i="14"/>
  <c r="O605" i="14"/>
  <c r="P605" i="14" s="1"/>
  <c r="F605" i="14"/>
  <c r="E605" i="14"/>
  <c r="J605" i="14" s="1"/>
  <c r="X604" i="14"/>
  <c r="O604" i="14"/>
  <c r="P604" i="14" s="1"/>
  <c r="F604" i="14"/>
  <c r="E604" i="14"/>
  <c r="J604" i="14" s="1"/>
  <c r="X603" i="14"/>
  <c r="O603" i="14"/>
  <c r="R603" i="14" s="1"/>
  <c r="F603" i="14"/>
  <c r="E603" i="14"/>
  <c r="X602" i="14"/>
  <c r="O602" i="14"/>
  <c r="R602" i="14" s="1"/>
  <c r="F602" i="14"/>
  <c r="E602" i="14"/>
  <c r="X601" i="14"/>
  <c r="O601" i="14"/>
  <c r="P601" i="14" s="1"/>
  <c r="F601" i="14"/>
  <c r="E601" i="14"/>
  <c r="X600" i="14"/>
  <c r="O600" i="14"/>
  <c r="R600" i="14" s="1"/>
  <c r="F600" i="14"/>
  <c r="E600" i="14"/>
  <c r="X599" i="14"/>
  <c r="O599" i="14"/>
  <c r="R599" i="14" s="1"/>
  <c r="F599" i="14"/>
  <c r="E599" i="14"/>
  <c r="X598" i="14"/>
  <c r="O598" i="14"/>
  <c r="P598" i="14" s="1"/>
  <c r="F598" i="14"/>
  <c r="E598" i="14"/>
  <c r="J598" i="14" s="1"/>
  <c r="X597" i="14"/>
  <c r="O597" i="14"/>
  <c r="F597" i="14"/>
  <c r="E597" i="14"/>
  <c r="J597" i="14" s="1"/>
  <c r="D597" i="14"/>
  <c r="X596" i="14"/>
  <c r="O596" i="14"/>
  <c r="R596" i="14" s="1"/>
  <c r="J596" i="14"/>
  <c r="K596" i="14" s="1"/>
  <c r="X593" i="14"/>
  <c r="O593" i="14"/>
  <c r="R593" i="14" s="1"/>
  <c r="F593" i="14"/>
  <c r="E593" i="14"/>
  <c r="X592" i="14"/>
  <c r="O592" i="14"/>
  <c r="P592" i="14" s="1"/>
  <c r="F592" i="14"/>
  <c r="E592" i="14"/>
  <c r="X591" i="14"/>
  <c r="O591" i="14"/>
  <c r="P591" i="14" s="1"/>
  <c r="F591" i="14"/>
  <c r="E591" i="14"/>
  <c r="X590" i="14"/>
  <c r="O590" i="14"/>
  <c r="P590" i="14" s="1"/>
  <c r="F590" i="14"/>
  <c r="E590" i="14"/>
  <c r="J590" i="14" s="1"/>
  <c r="X589" i="14"/>
  <c r="O589" i="14"/>
  <c r="R589" i="14" s="1"/>
  <c r="F589" i="14"/>
  <c r="E589" i="14"/>
  <c r="J589" i="14" s="1"/>
  <c r="X588" i="14"/>
  <c r="O588" i="14"/>
  <c r="P588" i="14" s="1"/>
  <c r="F588" i="14"/>
  <c r="E588" i="14"/>
  <c r="J588" i="14" s="1"/>
  <c r="X587" i="14"/>
  <c r="O587" i="14"/>
  <c r="F587" i="14"/>
  <c r="E587" i="14"/>
  <c r="J587" i="14" s="1"/>
  <c r="X586" i="14"/>
  <c r="O586" i="14"/>
  <c r="R586" i="14" s="1"/>
  <c r="F586" i="14"/>
  <c r="E586" i="14"/>
  <c r="J586" i="14" s="1"/>
  <c r="X585" i="14"/>
  <c r="O585" i="14"/>
  <c r="F585" i="14"/>
  <c r="E585" i="14"/>
  <c r="D585" i="14"/>
  <c r="X584" i="14"/>
  <c r="O584" i="14"/>
  <c r="R584" i="14" s="1"/>
  <c r="J584" i="14"/>
  <c r="K584" i="14" s="1"/>
  <c r="X581" i="14"/>
  <c r="O581" i="14"/>
  <c r="R581" i="14" s="1"/>
  <c r="F581" i="14"/>
  <c r="E581" i="14"/>
  <c r="J581" i="14" s="1"/>
  <c r="X580" i="14"/>
  <c r="O580" i="14"/>
  <c r="F580" i="14"/>
  <c r="E580" i="14"/>
  <c r="J580" i="14" s="1"/>
  <c r="X579" i="14"/>
  <c r="O579" i="14"/>
  <c r="R579" i="14" s="1"/>
  <c r="F579" i="14"/>
  <c r="E579" i="14"/>
  <c r="J579" i="14" s="1"/>
  <c r="X578" i="14"/>
  <c r="O578" i="14"/>
  <c r="F578" i="14"/>
  <c r="E578" i="14"/>
  <c r="J578" i="14" s="1"/>
  <c r="X577" i="14"/>
  <c r="O577" i="14"/>
  <c r="F577" i="14"/>
  <c r="E577" i="14"/>
  <c r="J577" i="14" s="1"/>
  <c r="X576" i="14"/>
  <c r="O576" i="14"/>
  <c r="R576" i="14" s="1"/>
  <c r="F576" i="14"/>
  <c r="E576" i="14"/>
  <c r="J576" i="14" s="1"/>
  <c r="X575" i="14"/>
  <c r="O575" i="14"/>
  <c r="P575" i="14" s="1"/>
  <c r="F575" i="14"/>
  <c r="E575" i="14"/>
  <c r="X574" i="14"/>
  <c r="O574" i="14"/>
  <c r="R574" i="14" s="1"/>
  <c r="F574" i="14"/>
  <c r="E574" i="14"/>
  <c r="X573" i="14"/>
  <c r="O573" i="14"/>
  <c r="P573" i="14" s="1"/>
  <c r="F573" i="14"/>
  <c r="E573" i="14"/>
  <c r="J573" i="14" s="1"/>
  <c r="K573" i="14" s="1"/>
  <c r="D573" i="14"/>
  <c r="X572" i="14"/>
  <c r="O572" i="14"/>
  <c r="P572" i="14" s="1"/>
  <c r="J572" i="14"/>
  <c r="K572" i="14" s="1"/>
  <c r="X569" i="14"/>
  <c r="O569" i="14"/>
  <c r="F569" i="14"/>
  <c r="E569" i="14"/>
  <c r="J569" i="14" s="1"/>
  <c r="X568" i="14"/>
  <c r="O568" i="14"/>
  <c r="R568" i="14" s="1"/>
  <c r="F568" i="14"/>
  <c r="E568" i="14"/>
  <c r="J568" i="14" s="1"/>
  <c r="X567" i="14"/>
  <c r="O567" i="14"/>
  <c r="R567" i="14" s="1"/>
  <c r="F567" i="14"/>
  <c r="E567" i="14"/>
  <c r="X566" i="14"/>
  <c r="O566" i="14"/>
  <c r="R566" i="14" s="1"/>
  <c r="F566" i="14"/>
  <c r="E566" i="14"/>
  <c r="J566" i="14" s="1"/>
  <c r="X565" i="14"/>
  <c r="O565" i="14"/>
  <c r="P565" i="14" s="1"/>
  <c r="F565" i="14"/>
  <c r="E565" i="14"/>
  <c r="J565" i="14" s="1"/>
  <c r="X564" i="14"/>
  <c r="O564" i="14"/>
  <c r="F564" i="14"/>
  <c r="E564" i="14"/>
  <c r="J564" i="14" s="1"/>
  <c r="X563" i="14"/>
  <c r="O563" i="14"/>
  <c r="F563" i="14"/>
  <c r="E563" i="14"/>
  <c r="J563" i="14" s="1"/>
  <c r="X562" i="14"/>
  <c r="O562" i="14"/>
  <c r="R562" i="14" s="1"/>
  <c r="F562" i="14"/>
  <c r="E562" i="14"/>
  <c r="J562" i="14" s="1"/>
  <c r="X561" i="14"/>
  <c r="O561" i="14"/>
  <c r="R561" i="14" s="1"/>
  <c r="F561" i="14"/>
  <c r="E561" i="14"/>
  <c r="D561" i="14"/>
  <c r="X560" i="14"/>
  <c r="O560" i="14"/>
  <c r="R560" i="14" s="1"/>
  <c r="J560" i="14"/>
  <c r="K560" i="14" s="1"/>
  <c r="AC557" i="14"/>
  <c r="X557" i="14"/>
  <c r="O557" i="14"/>
  <c r="AC556" i="14"/>
  <c r="X556" i="14"/>
  <c r="O556" i="14"/>
  <c r="X555" i="14"/>
  <c r="O555" i="14"/>
  <c r="P555" i="14" s="1"/>
  <c r="AC554" i="14"/>
  <c r="X554" i="14"/>
  <c r="O554" i="14"/>
  <c r="P554" i="14" s="1"/>
  <c r="X553" i="14"/>
  <c r="O553" i="14"/>
  <c r="P553" i="14" s="1"/>
  <c r="AC552" i="14"/>
  <c r="X552" i="14"/>
  <c r="O552" i="14"/>
  <c r="AC551" i="14"/>
  <c r="X551" i="14"/>
  <c r="O551" i="14"/>
  <c r="R551" i="14" s="1"/>
  <c r="X550" i="14"/>
  <c r="O550" i="14"/>
  <c r="P550" i="14" s="1"/>
  <c r="AC549" i="14"/>
  <c r="X549" i="14"/>
  <c r="O549" i="14"/>
  <c r="R549" i="14" s="1"/>
  <c r="X548" i="14"/>
  <c r="O548" i="14"/>
  <c r="P548" i="14" s="1"/>
  <c r="AC545" i="14"/>
  <c r="X545" i="14"/>
  <c r="O545" i="14"/>
  <c r="R545" i="14" s="1"/>
  <c r="AC544" i="14"/>
  <c r="X544" i="14"/>
  <c r="O544" i="14"/>
  <c r="P544" i="14" s="1"/>
  <c r="AC543" i="14"/>
  <c r="X543" i="14"/>
  <c r="O543" i="14"/>
  <c r="P543" i="14" s="1"/>
  <c r="AC542" i="14"/>
  <c r="X542" i="14"/>
  <c r="O542" i="14"/>
  <c r="P542" i="14" s="1"/>
  <c r="X541" i="14"/>
  <c r="O541" i="14"/>
  <c r="R541" i="14" s="1"/>
  <c r="X540" i="14"/>
  <c r="O540" i="14"/>
  <c r="R540" i="14" s="1"/>
  <c r="AC539" i="14"/>
  <c r="X539" i="14"/>
  <c r="O539" i="14"/>
  <c r="AC538" i="14"/>
  <c r="X538" i="14"/>
  <c r="O538" i="14"/>
  <c r="P538" i="14" s="1"/>
  <c r="X537" i="14"/>
  <c r="O537" i="14"/>
  <c r="R537" i="14" s="1"/>
  <c r="AC536" i="14"/>
  <c r="X536" i="14"/>
  <c r="O536" i="14"/>
  <c r="R536" i="14" s="1"/>
  <c r="AC533" i="14"/>
  <c r="X533" i="14"/>
  <c r="O533" i="14"/>
  <c r="R533" i="14" s="1"/>
  <c r="AC532" i="14"/>
  <c r="X532" i="14"/>
  <c r="O532" i="14"/>
  <c r="R532" i="14" s="1"/>
  <c r="AC531" i="14"/>
  <c r="X531" i="14"/>
  <c r="O531" i="14"/>
  <c r="P531" i="14" s="1"/>
  <c r="X530" i="14"/>
  <c r="O530" i="14"/>
  <c r="X529" i="14"/>
  <c r="O529" i="14"/>
  <c r="R529" i="14" s="1"/>
  <c r="X528" i="14"/>
  <c r="O528" i="14"/>
  <c r="R528" i="14" s="1"/>
  <c r="AC527" i="14"/>
  <c r="X527" i="14"/>
  <c r="O527" i="14"/>
  <c r="R527" i="14" s="1"/>
  <c r="AC526" i="14"/>
  <c r="X526" i="14"/>
  <c r="O526" i="14"/>
  <c r="R526" i="14" s="1"/>
  <c r="AC525" i="14"/>
  <c r="X525" i="14"/>
  <c r="O525" i="14"/>
  <c r="P525" i="14" s="1"/>
  <c r="AC524" i="14"/>
  <c r="X524" i="14"/>
  <c r="O524" i="14"/>
  <c r="P524" i="14" s="1"/>
  <c r="AC521" i="14"/>
  <c r="X521" i="14"/>
  <c r="O521" i="14"/>
  <c r="AC520" i="14"/>
  <c r="X520" i="14"/>
  <c r="O520" i="14"/>
  <c r="R520" i="14" s="1"/>
  <c r="AC519" i="14"/>
  <c r="X519" i="14"/>
  <c r="O519" i="14"/>
  <c r="X518" i="14"/>
  <c r="O518" i="14"/>
  <c r="R518" i="14" s="1"/>
  <c r="X517" i="14"/>
  <c r="O517" i="14"/>
  <c r="X516" i="14"/>
  <c r="O516" i="14"/>
  <c r="R516" i="14" s="1"/>
  <c r="AC515" i="14"/>
  <c r="X515" i="14"/>
  <c r="O515" i="14"/>
  <c r="R515" i="14" s="1"/>
  <c r="AC514" i="14"/>
  <c r="X514" i="14"/>
  <c r="O514" i="14"/>
  <c r="AC513" i="14"/>
  <c r="X513" i="14"/>
  <c r="O513" i="14"/>
  <c r="P513" i="14" s="1"/>
  <c r="X512" i="14"/>
  <c r="O512" i="14"/>
  <c r="R512" i="14" s="1"/>
  <c r="X509" i="14"/>
  <c r="O509" i="14"/>
  <c r="X508" i="14"/>
  <c r="O508" i="14"/>
  <c r="X507" i="14"/>
  <c r="O507" i="14"/>
  <c r="R507" i="14" s="1"/>
  <c r="AC506" i="14"/>
  <c r="X506" i="14"/>
  <c r="O506" i="14"/>
  <c r="R506" i="14" s="1"/>
  <c r="AC505" i="14"/>
  <c r="X505" i="14"/>
  <c r="O505" i="14"/>
  <c r="P505" i="14" s="1"/>
  <c r="X504" i="14"/>
  <c r="O504" i="14"/>
  <c r="X503" i="14"/>
  <c r="O503" i="14"/>
  <c r="R503" i="14" s="1"/>
  <c r="AC500" i="14"/>
  <c r="X500" i="14"/>
  <c r="O500" i="14"/>
  <c r="R500" i="14" s="1"/>
  <c r="AC499" i="14"/>
  <c r="X499" i="14"/>
  <c r="O499" i="14"/>
  <c r="R499" i="14" s="1"/>
  <c r="X498" i="14"/>
  <c r="O498" i="14"/>
  <c r="P498" i="14" s="1"/>
  <c r="AC497" i="14"/>
  <c r="X497" i="14"/>
  <c r="O497" i="14"/>
  <c r="X496" i="14"/>
  <c r="O496" i="14"/>
  <c r="P496" i="14" s="1"/>
  <c r="X495" i="14"/>
  <c r="O495" i="14"/>
  <c r="P495" i="14" s="1"/>
  <c r="AC494" i="14"/>
  <c r="X494" i="14"/>
  <c r="O494" i="14"/>
  <c r="R494" i="14" s="1"/>
  <c r="AC493" i="14"/>
  <c r="X493" i="14"/>
  <c r="O493" i="14"/>
  <c r="R493" i="14" s="1"/>
  <c r="X492" i="14"/>
  <c r="O492" i="14"/>
  <c r="R492" i="14" s="1"/>
  <c r="X491" i="14"/>
  <c r="O491" i="14"/>
  <c r="P491" i="14" s="1"/>
  <c r="AC488" i="14"/>
  <c r="X488" i="14"/>
  <c r="O488" i="14"/>
  <c r="P488" i="14" s="1"/>
  <c r="AC487" i="14"/>
  <c r="X487" i="14"/>
  <c r="O487" i="14"/>
  <c r="P487" i="14" s="1"/>
  <c r="X486" i="14"/>
  <c r="O486" i="14"/>
  <c r="AC485" i="14"/>
  <c r="X485" i="14"/>
  <c r="O485" i="14"/>
  <c r="X484" i="14"/>
  <c r="O484" i="14"/>
  <c r="R484" i="14" s="1"/>
  <c r="X483" i="14"/>
  <c r="O483" i="14"/>
  <c r="P483" i="14" s="1"/>
  <c r="AC482" i="14"/>
  <c r="X482" i="14"/>
  <c r="O482" i="14"/>
  <c r="R482" i="14" s="1"/>
  <c r="AC481" i="14"/>
  <c r="X481" i="14"/>
  <c r="O481" i="14"/>
  <c r="R481" i="14" s="1"/>
  <c r="AC480" i="14"/>
  <c r="X480" i="14"/>
  <c r="O480" i="14"/>
  <c r="R480" i="14" s="1"/>
  <c r="X479" i="14"/>
  <c r="O479" i="14"/>
  <c r="R479" i="14" s="1"/>
  <c r="AC476" i="14"/>
  <c r="X476" i="14"/>
  <c r="O476" i="14"/>
  <c r="P476" i="14" s="1"/>
  <c r="AC475" i="14"/>
  <c r="X475" i="14"/>
  <c r="O475" i="14"/>
  <c r="R475" i="14" s="1"/>
  <c r="X474" i="14"/>
  <c r="O474" i="14"/>
  <c r="R474" i="14" s="1"/>
  <c r="AC473" i="14"/>
  <c r="X473" i="14"/>
  <c r="O473" i="14"/>
  <c r="R473" i="14" s="1"/>
  <c r="X472" i="14"/>
  <c r="O472" i="14"/>
  <c r="P472" i="14" s="1"/>
  <c r="Q472" i="14"/>
  <c r="X471" i="14"/>
  <c r="O471" i="14"/>
  <c r="AC470" i="14"/>
  <c r="X470" i="14"/>
  <c r="O470" i="14"/>
  <c r="R470" i="14" s="1"/>
  <c r="AC469" i="14"/>
  <c r="X469" i="14"/>
  <c r="O469" i="14"/>
  <c r="AC468" i="14"/>
  <c r="X468" i="14"/>
  <c r="O468" i="14"/>
  <c r="AC467" i="14"/>
  <c r="X467" i="14"/>
  <c r="O467" i="14"/>
  <c r="R467" i="14" s="1"/>
  <c r="AC464" i="14"/>
  <c r="X464" i="14"/>
  <c r="O464" i="14"/>
  <c r="AC463" i="14"/>
  <c r="X463" i="14"/>
  <c r="O463" i="14"/>
  <c r="P463" i="14" s="1"/>
  <c r="AC462" i="14"/>
  <c r="X462" i="14"/>
  <c r="O462" i="14"/>
  <c r="P462" i="14" s="1"/>
  <c r="X461" i="14"/>
  <c r="O461" i="14"/>
  <c r="AC460" i="14"/>
  <c r="X460" i="14"/>
  <c r="O460" i="14"/>
  <c r="R460" i="14" s="1"/>
  <c r="X459" i="14"/>
  <c r="O459" i="14"/>
  <c r="R459" i="14" s="1"/>
  <c r="AC458" i="14"/>
  <c r="X458" i="14"/>
  <c r="O458" i="14"/>
  <c r="R458" i="14" s="1"/>
  <c r="AC457" i="14"/>
  <c r="X457" i="14"/>
  <c r="O457" i="14"/>
  <c r="P457" i="14" s="1"/>
  <c r="AC456" i="14"/>
  <c r="X456" i="14"/>
  <c r="O456" i="14"/>
  <c r="R456" i="14" s="1"/>
  <c r="X455" i="14"/>
  <c r="O455" i="14"/>
  <c r="P455" i="14" s="1"/>
  <c r="AC452" i="14"/>
  <c r="X452" i="14"/>
  <c r="O452" i="14"/>
  <c r="R452" i="14" s="1"/>
  <c r="AC451" i="14"/>
  <c r="X451" i="14"/>
  <c r="O451" i="14"/>
  <c r="AC450" i="14"/>
  <c r="X450" i="14"/>
  <c r="O450" i="14"/>
  <c r="X449" i="14"/>
  <c r="O449" i="14"/>
  <c r="X448" i="14"/>
  <c r="O448" i="14"/>
  <c r="R448" i="14" s="1"/>
  <c r="X447" i="14"/>
  <c r="O447" i="14"/>
  <c r="R447" i="14" s="1"/>
  <c r="AC446" i="14"/>
  <c r="X446" i="14"/>
  <c r="O446" i="14"/>
  <c r="AC445" i="14"/>
  <c r="X445" i="14"/>
  <c r="O445" i="14"/>
  <c r="X444" i="14"/>
  <c r="O444" i="14"/>
  <c r="P444" i="14" s="1"/>
  <c r="AC443" i="14"/>
  <c r="X443" i="14"/>
  <c r="O443" i="14"/>
  <c r="P443" i="14" s="1"/>
  <c r="AC440" i="14"/>
  <c r="X440" i="14"/>
  <c r="O440" i="14"/>
  <c r="R440" i="14" s="1"/>
  <c r="AC439" i="14"/>
  <c r="X439" i="14"/>
  <c r="O439" i="14"/>
  <c r="R439" i="14" s="1"/>
  <c r="AC438" i="14"/>
  <c r="X438" i="14"/>
  <c r="O438" i="14"/>
  <c r="X437" i="14"/>
  <c r="O437" i="14"/>
  <c r="P437" i="14" s="1"/>
  <c r="AC436" i="14"/>
  <c r="X436" i="14"/>
  <c r="O436" i="14"/>
  <c r="P436" i="14" s="1"/>
  <c r="X435" i="14"/>
  <c r="O435" i="14"/>
  <c r="P435" i="14" s="1"/>
  <c r="AC434" i="14"/>
  <c r="X434" i="14"/>
  <c r="O434" i="14"/>
  <c r="AC433" i="14"/>
  <c r="X433" i="14"/>
  <c r="O433" i="14"/>
  <c r="R433" i="14" s="1"/>
  <c r="X432" i="14"/>
  <c r="O432" i="14"/>
  <c r="R432" i="14" s="1"/>
  <c r="AC431" i="14"/>
  <c r="X431" i="14"/>
  <c r="O431" i="14"/>
  <c r="P431" i="14" s="1"/>
  <c r="AC428" i="14"/>
  <c r="X428" i="14"/>
  <c r="O428" i="14"/>
  <c r="P428" i="14" s="1"/>
  <c r="AC427" i="14"/>
  <c r="X427" i="14"/>
  <c r="O427" i="14"/>
  <c r="R427" i="14" s="1"/>
  <c r="AC426" i="14"/>
  <c r="X426" i="14"/>
  <c r="O426" i="14"/>
  <c r="R426" i="14" s="1"/>
  <c r="X425" i="14"/>
  <c r="O425" i="14"/>
  <c r="R425" i="14" s="1"/>
  <c r="X424" i="14"/>
  <c r="O424" i="14"/>
  <c r="P424" i="14" s="1"/>
  <c r="X423" i="14"/>
  <c r="O423" i="14"/>
  <c r="P423" i="14" s="1"/>
  <c r="AC422" i="14"/>
  <c r="X422" i="14"/>
  <c r="O422" i="14"/>
  <c r="R422" i="14" s="1"/>
  <c r="AC421" i="14"/>
  <c r="X421" i="14"/>
  <c r="O421" i="14"/>
  <c r="AC420" i="14"/>
  <c r="X420" i="14"/>
  <c r="O420" i="14"/>
  <c r="P420" i="14" s="1"/>
  <c r="X419" i="14"/>
  <c r="O419" i="14"/>
  <c r="AC416" i="14"/>
  <c r="X416" i="14"/>
  <c r="O416" i="14"/>
  <c r="R416" i="14" s="1"/>
  <c r="AC415" i="14"/>
  <c r="X415" i="14"/>
  <c r="O415" i="14"/>
  <c r="P415" i="14" s="1"/>
  <c r="AC414" i="14"/>
  <c r="X414" i="14"/>
  <c r="O414" i="14"/>
  <c r="R414" i="14" s="1"/>
  <c r="AC413" i="14"/>
  <c r="X413" i="14"/>
  <c r="O413" i="14"/>
  <c r="P413" i="14" s="1"/>
  <c r="X412" i="14"/>
  <c r="O412" i="14"/>
  <c r="AC411" i="14"/>
  <c r="X411" i="14"/>
  <c r="O411" i="14"/>
  <c r="R411" i="14" s="1"/>
  <c r="AC410" i="14"/>
  <c r="X410" i="14"/>
  <c r="O410" i="14"/>
  <c r="P410" i="14" s="1"/>
  <c r="AC409" i="14"/>
  <c r="X409" i="14"/>
  <c r="O409" i="14"/>
  <c r="AC408" i="14"/>
  <c r="X408" i="14"/>
  <c r="O408" i="14"/>
  <c r="R408" i="14" s="1"/>
  <c r="X407" i="14"/>
  <c r="O407" i="14"/>
  <c r="R407" i="14" s="1"/>
  <c r="AC404" i="14"/>
  <c r="X404" i="14"/>
  <c r="O404" i="14"/>
  <c r="P404" i="14" s="1"/>
  <c r="AC403" i="14"/>
  <c r="X403" i="14"/>
  <c r="O403" i="14"/>
  <c r="P403" i="14" s="1"/>
  <c r="X402" i="14"/>
  <c r="O402" i="14"/>
  <c r="AC401" i="14"/>
  <c r="X401" i="14"/>
  <c r="O401" i="14"/>
  <c r="R401" i="14" s="1"/>
  <c r="X400" i="14"/>
  <c r="O400" i="14"/>
  <c r="R400" i="14" s="1"/>
  <c r="AC399" i="14"/>
  <c r="X399" i="14"/>
  <c r="O399" i="14"/>
  <c r="AC398" i="14"/>
  <c r="X398" i="14"/>
  <c r="O398" i="14"/>
  <c r="P398" i="14" s="1"/>
  <c r="AC397" i="14"/>
  <c r="X397" i="14"/>
  <c r="O397" i="14"/>
  <c r="R397" i="14" s="1"/>
  <c r="AC396" i="14"/>
  <c r="X396" i="14"/>
  <c r="O396" i="14"/>
  <c r="R396" i="14" s="1"/>
  <c r="X395" i="14"/>
  <c r="O395" i="14"/>
  <c r="R395" i="14" s="1"/>
  <c r="AC392" i="14"/>
  <c r="X392" i="14"/>
  <c r="O392" i="14"/>
  <c r="R392" i="14" s="1"/>
  <c r="AC391" i="14"/>
  <c r="X391" i="14"/>
  <c r="O391" i="14"/>
  <c r="P391" i="14" s="1"/>
  <c r="AC390" i="14"/>
  <c r="X390" i="14"/>
  <c r="O390" i="14"/>
  <c r="R390" i="14" s="1"/>
  <c r="AC389" i="14"/>
  <c r="X389" i="14"/>
  <c r="O389" i="14"/>
  <c r="R389" i="14" s="1"/>
  <c r="X388" i="14"/>
  <c r="O388" i="14"/>
  <c r="X387" i="14"/>
  <c r="O387" i="14"/>
  <c r="R387" i="14" s="1"/>
  <c r="AC386" i="14"/>
  <c r="X386" i="14"/>
  <c r="O386" i="14"/>
  <c r="AC385" i="14"/>
  <c r="X385" i="14"/>
  <c r="O385" i="14"/>
  <c r="P385" i="14" s="1"/>
  <c r="AC384" i="14"/>
  <c r="X384" i="14"/>
  <c r="O384" i="14"/>
  <c r="P384" i="14" s="1"/>
  <c r="AC383" i="14"/>
  <c r="X383" i="14"/>
  <c r="O383" i="14"/>
  <c r="R383" i="14" s="1"/>
  <c r="AC380" i="14"/>
  <c r="X380" i="14"/>
  <c r="O380" i="14"/>
  <c r="AC379" i="14"/>
  <c r="X379" i="14"/>
  <c r="O379" i="14"/>
  <c r="AC378" i="14"/>
  <c r="X378" i="14"/>
  <c r="O378" i="14"/>
  <c r="R378" i="14" s="1"/>
  <c r="X377" i="14"/>
  <c r="O377" i="14"/>
  <c r="P377" i="14" s="1"/>
  <c r="AC376" i="14"/>
  <c r="X376" i="14"/>
  <c r="O376" i="14"/>
  <c r="P376" i="14" s="1"/>
  <c r="X375" i="14"/>
  <c r="O375" i="14"/>
  <c r="R375" i="14" s="1"/>
  <c r="AC374" i="14"/>
  <c r="X374" i="14"/>
  <c r="O374" i="14"/>
  <c r="AC373" i="14"/>
  <c r="X373" i="14"/>
  <c r="O373" i="14"/>
  <c r="R373" i="14" s="1"/>
  <c r="X372" i="14"/>
  <c r="O372" i="14"/>
  <c r="P372" i="14" s="1"/>
  <c r="AC371" i="14"/>
  <c r="X371" i="14"/>
  <c r="O371" i="14"/>
  <c r="R371" i="14" s="1"/>
  <c r="AC368" i="14"/>
  <c r="X368" i="14"/>
  <c r="O368" i="14"/>
  <c r="R368" i="14" s="1"/>
  <c r="AC367" i="14"/>
  <c r="X367" i="14"/>
  <c r="O367" i="14"/>
  <c r="R367" i="14" s="1"/>
  <c r="AC366" i="14"/>
  <c r="X366" i="14"/>
  <c r="O366" i="14"/>
  <c r="P366" i="14" s="1"/>
  <c r="X365" i="14"/>
  <c r="O365" i="14"/>
  <c r="X364" i="14"/>
  <c r="O364" i="14"/>
  <c r="X363" i="14"/>
  <c r="O363" i="14"/>
  <c r="AC362" i="14"/>
  <c r="X362" i="14"/>
  <c r="O362" i="14"/>
  <c r="R362" i="14" s="1"/>
  <c r="AC361" i="14"/>
  <c r="X361" i="14"/>
  <c r="O361" i="14"/>
  <c r="R361" i="14" s="1"/>
  <c r="AC360" i="14"/>
  <c r="X360" i="14"/>
  <c r="O360" i="14"/>
  <c r="AC359" i="14"/>
  <c r="X359" i="14"/>
  <c r="O359" i="14"/>
  <c r="P359" i="14" s="1"/>
  <c r="AC356" i="14"/>
  <c r="X356" i="14"/>
  <c r="O356" i="14"/>
  <c r="R356" i="14" s="1"/>
  <c r="AC355" i="14"/>
  <c r="X355" i="14"/>
  <c r="O355" i="14"/>
  <c r="R355" i="14" s="1"/>
  <c r="AC354" i="14"/>
  <c r="X354" i="14"/>
  <c r="O354" i="14"/>
  <c r="R354" i="14" s="1"/>
  <c r="X353" i="14"/>
  <c r="O353" i="14"/>
  <c r="AC352" i="14"/>
  <c r="X352" i="14"/>
  <c r="O352" i="14"/>
  <c r="R352" i="14" s="1"/>
  <c r="X351" i="14"/>
  <c r="O351" i="14"/>
  <c r="P351" i="14" s="1"/>
  <c r="AC350" i="14"/>
  <c r="X350" i="14"/>
  <c r="O350" i="14"/>
  <c r="P350" i="14" s="1"/>
  <c r="AC349" i="14"/>
  <c r="X349" i="14"/>
  <c r="O349" i="14"/>
  <c r="X348" i="14"/>
  <c r="O348" i="14"/>
  <c r="AC347" i="14"/>
  <c r="X347" i="14"/>
  <c r="O347" i="14"/>
  <c r="R347" i="14" s="1"/>
  <c r="AC344" i="14"/>
  <c r="X344" i="14"/>
  <c r="O344" i="14"/>
  <c r="P344" i="14" s="1"/>
  <c r="AC343" i="14"/>
  <c r="X343" i="14"/>
  <c r="O343" i="14"/>
  <c r="R343" i="14" s="1"/>
  <c r="AC342" i="14"/>
  <c r="X342" i="14"/>
  <c r="O342" i="14"/>
  <c r="P342" i="14" s="1"/>
  <c r="X341" i="14"/>
  <c r="O341" i="14"/>
  <c r="R341" i="14" s="1"/>
  <c r="AC340" i="14"/>
  <c r="X340" i="14"/>
  <c r="O340" i="14"/>
  <c r="R340" i="14" s="1"/>
  <c r="X339" i="14"/>
  <c r="O339" i="14"/>
  <c r="R339" i="14" s="1"/>
  <c r="AC338" i="14"/>
  <c r="X338" i="14"/>
  <c r="O338" i="14"/>
  <c r="P338" i="14" s="1"/>
  <c r="AC337" i="14"/>
  <c r="X337" i="14"/>
  <c r="O337" i="14"/>
  <c r="R337" i="14" s="1"/>
  <c r="X336" i="14"/>
  <c r="O336" i="14"/>
  <c r="R336" i="14" s="1"/>
  <c r="AC335" i="14"/>
  <c r="X335" i="14"/>
  <c r="O335" i="14"/>
  <c r="AC332" i="14"/>
  <c r="X332" i="14"/>
  <c r="O332" i="14"/>
  <c r="P332" i="14" s="1"/>
  <c r="AC331" i="14"/>
  <c r="X331" i="14"/>
  <c r="O331" i="14"/>
  <c r="P331" i="14" s="1"/>
  <c r="AC330" i="14"/>
  <c r="X330" i="14"/>
  <c r="O330" i="14"/>
  <c r="P330" i="14" s="1"/>
  <c r="X329" i="14"/>
  <c r="O329" i="14"/>
  <c r="X328" i="14"/>
  <c r="O328" i="14"/>
  <c r="R328" i="14" s="1"/>
  <c r="X327" i="14"/>
  <c r="O327" i="14"/>
  <c r="AC326" i="14"/>
  <c r="X326" i="14"/>
  <c r="O326" i="14"/>
  <c r="AC325" i="14"/>
  <c r="X325" i="14"/>
  <c r="O325" i="14"/>
  <c r="P325" i="14" s="1"/>
  <c r="X324" i="14"/>
  <c r="O324" i="14"/>
  <c r="R324" i="14" s="1"/>
  <c r="AC323" i="14"/>
  <c r="X323" i="14"/>
  <c r="O323" i="14"/>
  <c r="AC320" i="14"/>
  <c r="X320" i="14"/>
  <c r="O320" i="14"/>
  <c r="AC319" i="14"/>
  <c r="X319" i="14"/>
  <c r="O319" i="14"/>
  <c r="P319" i="14" s="1"/>
  <c r="AC318" i="14"/>
  <c r="X318" i="14"/>
  <c r="O318" i="14"/>
  <c r="P318" i="14" s="1"/>
  <c r="X317" i="14"/>
  <c r="O317" i="14"/>
  <c r="R317" i="14" s="1"/>
  <c r="AC316" i="14"/>
  <c r="X316" i="14"/>
  <c r="O316" i="14"/>
  <c r="P316" i="14" s="1"/>
  <c r="X315" i="14"/>
  <c r="O315" i="14"/>
  <c r="AC314" i="14"/>
  <c r="X314" i="14"/>
  <c r="O314" i="14"/>
  <c r="R314" i="14" s="1"/>
  <c r="AC313" i="14"/>
  <c r="X313" i="14"/>
  <c r="O313" i="14"/>
  <c r="P313" i="14" s="1"/>
  <c r="AC312" i="14"/>
  <c r="X312" i="14"/>
  <c r="O312" i="14"/>
  <c r="R312" i="14" s="1"/>
  <c r="X311" i="14"/>
  <c r="O311" i="14"/>
  <c r="R311" i="14" s="1"/>
  <c r="AC308" i="14"/>
  <c r="X308" i="14"/>
  <c r="O308" i="14"/>
  <c r="R308" i="14" s="1"/>
  <c r="AC307" i="14"/>
  <c r="X307" i="14"/>
  <c r="O307" i="14"/>
  <c r="P307" i="14" s="1"/>
  <c r="AC306" i="14"/>
  <c r="X306" i="14"/>
  <c r="O306" i="14"/>
  <c r="R306" i="14" s="1"/>
  <c r="X305" i="14"/>
  <c r="O305" i="14"/>
  <c r="R305" i="14" s="1"/>
  <c r="AC304" i="14"/>
  <c r="X304" i="14"/>
  <c r="O304" i="14"/>
  <c r="R304" i="14" s="1"/>
  <c r="X303" i="14"/>
  <c r="O303" i="14"/>
  <c r="R303" i="14" s="1"/>
  <c r="AC302" i="14"/>
  <c r="X302" i="14"/>
  <c r="O302" i="14"/>
  <c r="P302" i="14" s="1"/>
  <c r="AC301" i="14"/>
  <c r="X301" i="14"/>
  <c r="O301" i="14"/>
  <c r="X300" i="14"/>
  <c r="O300" i="14"/>
  <c r="R300" i="14" s="1"/>
  <c r="AC299" i="14"/>
  <c r="X299" i="14"/>
  <c r="O299" i="14"/>
  <c r="P299" i="14" s="1"/>
  <c r="AC296" i="14"/>
  <c r="X296" i="14"/>
  <c r="O296" i="14"/>
  <c r="AC295" i="14"/>
  <c r="X295" i="14"/>
  <c r="O295" i="14"/>
  <c r="R295" i="14" s="1"/>
  <c r="X294" i="14"/>
  <c r="O294" i="14"/>
  <c r="AC293" i="14"/>
  <c r="X293" i="14"/>
  <c r="O293" i="14"/>
  <c r="X292" i="14"/>
  <c r="O292" i="14"/>
  <c r="P292" i="14" s="1"/>
  <c r="X291" i="14"/>
  <c r="O291" i="14"/>
  <c r="P291" i="14" s="1"/>
  <c r="AC290" i="14"/>
  <c r="X290" i="14"/>
  <c r="O290" i="14"/>
  <c r="R290" i="14" s="1"/>
  <c r="AC289" i="14"/>
  <c r="X289" i="14"/>
  <c r="O289" i="14"/>
  <c r="R289" i="14" s="1"/>
  <c r="AC288" i="14"/>
  <c r="X288" i="14"/>
  <c r="O288" i="14"/>
  <c r="P288" i="14" s="1"/>
  <c r="X287" i="14"/>
  <c r="O287" i="14"/>
  <c r="R287" i="14" s="1"/>
  <c r="AC284" i="14"/>
  <c r="X284" i="14"/>
  <c r="O284" i="14"/>
  <c r="R284" i="14" s="1"/>
  <c r="AC283" i="14"/>
  <c r="X283" i="14"/>
  <c r="O283" i="14"/>
  <c r="P283" i="14" s="1"/>
  <c r="AC282" i="14"/>
  <c r="X282" i="14"/>
  <c r="O282" i="14"/>
  <c r="R282" i="14" s="1"/>
  <c r="X281" i="14"/>
  <c r="O281" i="14"/>
  <c r="R281" i="14" s="1"/>
  <c r="X280" i="14"/>
  <c r="O280" i="14"/>
  <c r="R280" i="14" s="1"/>
  <c r="X279" i="14"/>
  <c r="O279" i="14"/>
  <c r="AC278" i="14"/>
  <c r="X278" i="14"/>
  <c r="O278" i="14"/>
  <c r="R278" i="14" s="1"/>
  <c r="AC277" i="14"/>
  <c r="X277" i="14"/>
  <c r="O277" i="14"/>
  <c r="R277" i="14" s="1"/>
  <c r="AC276" i="14"/>
  <c r="X276" i="14"/>
  <c r="O276" i="14"/>
  <c r="X275" i="14"/>
  <c r="O275" i="14"/>
  <c r="AC272" i="14"/>
  <c r="X272" i="14"/>
  <c r="O272" i="14"/>
  <c r="P272" i="14" s="1"/>
  <c r="AC271" i="14"/>
  <c r="X271" i="14"/>
  <c r="O271" i="14"/>
  <c r="P271" i="14" s="1"/>
  <c r="AC270" i="14"/>
  <c r="X270" i="14"/>
  <c r="O270" i="14"/>
  <c r="AC269" i="14"/>
  <c r="X269" i="14"/>
  <c r="O269" i="14"/>
  <c r="P269" i="14" s="1"/>
  <c r="X268" i="14"/>
  <c r="O268" i="14"/>
  <c r="AC267" i="14"/>
  <c r="X267" i="14"/>
  <c r="O267" i="14"/>
  <c r="AC266" i="14"/>
  <c r="X266" i="14"/>
  <c r="O266" i="14"/>
  <c r="P266" i="14" s="1"/>
  <c r="AC265" i="14"/>
  <c r="X265" i="14"/>
  <c r="O265" i="14"/>
  <c r="P265" i="14" s="1"/>
  <c r="AC264" i="14"/>
  <c r="X264" i="14"/>
  <c r="O264" i="14"/>
  <c r="AC263" i="14"/>
  <c r="X263" i="14"/>
  <c r="O263" i="14"/>
  <c r="X260" i="14"/>
  <c r="O260" i="14"/>
  <c r="X259" i="14"/>
  <c r="O259" i="14"/>
  <c r="R259" i="14" s="1"/>
  <c r="X258" i="14"/>
  <c r="O258" i="14"/>
  <c r="X257" i="14"/>
  <c r="O257" i="14"/>
  <c r="P257" i="14" s="1"/>
  <c r="X256" i="14"/>
  <c r="O256" i="14"/>
  <c r="R256" i="14" s="1"/>
  <c r="X255" i="14"/>
  <c r="O255" i="14"/>
  <c r="P255" i="14" s="1"/>
  <c r="X254" i="14"/>
  <c r="O254" i="14"/>
  <c r="R254" i="14" s="1"/>
  <c r="X251" i="14"/>
  <c r="O251" i="14"/>
  <c r="X250" i="14"/>
  <c r="O250" i="14"/>
  <c r="P250" i="14" s="1"/>
  <c r="X249" i="14"/>
  <c r="O249" i="14"/>
  <c r="R249" i="14" s="1"/>
  <c r="X248" i="14"/>
  <c r="O248" i="14"/>
  <c r="P248" i="14" s="1"/>
  <c r="X247" i="14"/>
  <c r="O247" i="14"/>
  <c r="X246" i="14"/>
  <c r="O246" i="14"/>
  <c r="P246" i="14" s="1"/>
  <c r="X245" i="14"/>
  <c r="O245" i="14"/>
  <c r="X244" i="14"/>
  <c r="O244" i="14"/>
  <c r="X243" i="14"/>
  <c r="O243" i="14"/>
  <c r="P243" i="14" s="1"/>
  <c r="X242" i="14"/>
  <c r="O242" i="14"/>
  <c r="R242" i="14" s="1"/>
  <c r="X239" i="14"/>
  <c r="O239" i="14"/>
  <c r="R239" i="14" s="1"/>
  <c r="X238" i="14"/>
  <c r="O238" i="14"/>
  <c r="X237" i="14"/>
  <c r="O237" i="14"/>
  <c r="X236" i="14"/>
  <c r="O236" i="14"/>
  <c r="P236" i="14" s="1"/>
  <c r="X235" i="14"/>
  <c r="O235" i="14"/>
  <c r="P235" i="14" s="1"/>
  <c r="X234" i="14"/>
  <c r="O234" i="14"/>
  <c r="X233" i="14"/>
  <c r="O233" i="14"/>
  <c r="R233" i="14" s="1"/>
  <c r="X232" i="14"/>
  <c r="O232" i="14"/>
  <c r="P232" i="14" s="1"/>
  <c r="X231" i="14"/>
  <c r="O231" i="14"/>
  <c r="P231" i="14" s="1"/>
  <c r="X230" i="14"/>
  <c r="O230" i="14"/>
  <c r="R230" i="14" s="1"/>
  <c r="X227" i="14"/>
  <c r="O227" i="14"/>
  <c r="R227" i="14" s="1"/>
  <c r="X226" i="14"/>
  <c r="O226" i="14"/>
  <c r="R226" i="14" s="1"/>
  <c r="X225" i="14"/>
  <c r="O225" i="14"/>
  <c r="P225" i="14" s="1"/>
  <c r="X224" i="14"/>
  <c r="O224" i="14"/>
  <c r="P224" i="14" s="1"/>
  <c r="X223" i="14"/>
  <c r="O223" i="14"/>
  <c r="R223" i="14" s="1"/>
  <c r="X222" i="14"/>
  <c r="O222" i="14"/>
  <c r="R222" i="14" s="1"/>
  <c r="X221" i="14"/>
  <c r="O221" i="14"/>
  <c r="R221" i="14" s="1"/>
  <c r="X220" i="14"/>
  <c r="O220" i="14"/>
  <c r="X219" i="14"/>
  <c r="O219" i="14"/>
  <c r="X218" i="14"/>
  <c r="O218" i="14"/>
  <c r="X215" i="14"/>
  <c r="O215" i="14"/>
  <c r="P215" i="14" s="1"/>
  <c r="F215" i="14"/>
  <c r="E215" i="14"/>
  <c r="X214" i="14"/>
  <c r="O214" i="14"/>
  <c r="R214" i="14" s="1"/>
  <c r="F214" i="14"/>
  <c r="E214" i="14"/>
  <c r="J214" i="14" s="1"/>
  <c r="X213" i="14"/>
  <c r="O213" i="14"/>
  <c r="P213" i="14" s="1"/>
  <c r="F213" i="14"/>
  <c r="E213" i="14"/>
  <c r="J213" i="14" s="1"/>
  <c r="X212" i="14"/>
  <c r="O212" i="14"/>
  <c r="F212" i="14"/>
  <c r="E212" i="14"/>
  <c r="J212" i="14" s="1"/>
  <c r="X211" i="14"/>
  <c r="O211" i="14"/>
  <c r="R211" i="14" s="1"/>
  <c r="F211" i="14"/>
  <c r="E211" i="14"/>
  <c r="J211" i="14" s="1"/>
  <c r="X210" i="14"/>
  <c r="O210" i="14"/>
  <c r="P210" i="14" s="1"/>
  <c r="F210" i="14"/>
  <c r="E210" i="14"/>
  <c r="X209" i="14"/>
  <c r="O209" i="14"/>
  <c r="P209" i="14" s="1"/>
  <c r="F209" i="14"/>
  <c r="E209" i="14"/>
  <c r="X208" i="14"/>
  <c r="O208" i="14"/>
  <c r="R208" i="14" s="1"/>
  <c r="F208" i="14"/>
  <c r="E208" i="14"/>
  <c r="X207" i="14"/>
  <c r="O207" i="14"/>
  <c r="R207" i="14" s="1"/>
  <c r="F207" i="14"/>
  <c r="E207" i="14"/>
  <c r="J207" i="14" s="1"/>
  <c r="D207" i="14"/>
  <c r="X206" i="14"/>
  <c r="O206" i="14"/>
  <c r="R206" i="14" s="1"/>
  <c r="J206" i="14"/>
  <c r="K206" i="14" s="1"/>
  <c r="X203" i="14"/>
  <c r="O203" i="14"/>
  <c r="P203" i="14" s="1"/>
  <c r="F203" i="14"/>
  <c r="E203" i="14"/>
  <c r="J203" i="14" s="1"/>
  <c r="X202" i="14"/>
  <c r="O202" i="14"/>
  <c r="P202" i="14" s="1"/>
  <c r="F202" i="14"/>
  <c r="E202" i="14"/>
  <c r="J202" i="14" s="1"/>
  <c r="X201" i="14"/>
  <c r="O201" i="14"/>
  <c r="P201" i="14" s="1"/>
  <c r="F201" i="14"/>
  <c r="E201" i="14"/>
  <c r="X200" i="14"/>
  <c r="O200" i="14"/>
  <c r="R200" i="14" s="1"/>
  <c r="F200" i="14"/>
  <c r="E200" i="14"/>
  <c r="X199" i="14"/>
  <c r="O199" i="14"/>
  <c r="R199" i="14" s="1"/>
  <c r="F199" i="14"/>
  <c r="E199" i="14"/>
  <c r="J199" i="14" s="1"/>
  <c r="X198" i="14"/>
  <c r="O198" i="14"/>
  <c r="P198" i="14" s="1"/>
  <c r="F198" i="14"/>
  <c r="E198" i="14"/>
  <c r="X197" i="14"/>
  <c r="O197" i="14"/>
  <c r="R197" i="14" s="1"/>
  <c r="F197" i="14"/>
  <c r="E197" i="14"/>
  <c r="J197" i="14" s="1"/>
  <c r="X196" i="14"/>
  <c r="O196" i="14"/>
  <c r="P196" i="14" s="1"/>
  <c r="F196" i="14"/>
  <c r="E196" i="14"/>
  <c r="X195" i="14"/>
  <c r="O195" i="14"/>
  <c r="R195" i="14" s="1"/>
  <c r="F195" i="14"/>
  <c r="E195" i="14"/>
  <c r="D195" i="14"/>
  <c r="X194" i="14"/>
  <c r="O194" i="14"/>
  <c r="J194" i="14"/>
  <c r="K194" i="14" s="1"/>
  <c r="X191" i="14"/>
  <c r="O191" i="14"/>
  <c r="P191" i="14" s="1"/>
  <c r="F191" i="14"/>
  <c r="E191" i="14"/>
  <c r="J191" i="14" s="1"/>
  <c r="X190" i="14"/>
  <c r="O190" i="14"/>
  <c r="R190" i="14" s="1"/>
  <c r="F190" i="14"/>
  <c r="E190" i="14"/>
  <c r="J190" i="14" s="1"/>
  <c r="X189" i="14"/>
  <c r="O189" i="14"/>
  <c r="R189" i="14" s="1"/>
  <c r="F189" i="14"/>
  <c r="E189" i="14"/>
  <c r="X188" i="14"/>
  <c r="O188" i="14"/>
  <c r="R188" i="14" s="1"/>
  <c r="F188" i="14"/>
  <c r="E188" i="14"/>
  <c r="J188" i="14" s="1"/>
  <c r="X187" i="14"/>
  <c r="O187" i="14"/>
  <c r="R187" i="14" s="1"/>
  <c r="F187" i="14"/>
  <c r="E187" i="14"/>
  <c r="J187" i="14" s="1"/>
  <c r="X186" i="14"/>
  <c r="O186" i="14"/>
  <c r="F186" i="14"/>
  <c r="E186" i="14"/>
  <c r="X185" i="14"/>
  <c r="O185" i="14"/>
  <c r="F185" i="14"/>
  <c r="E185" i="14"/>
  <c r="J185" i="14" s="1"/>
  <c r="X184" i="14"/>
  <c r="O184" i="14"/>
  <c r="P184" i="14" s="1"/>
  <c r="F184" i="14"/>
  <c r="E184" i="14"/>
  <c r="X183" i="14"/>
  <c r="O183" i="14"/>
  <c r="F183" i="14"/>
  <c r="E183" i="14"/>
  <c r="D183" i="14"/>
  <c r="X182" i="14"/>
  <c r="O182" i="14"/>
  <c r="R182" i="14" s="1"/>
  <c r="J182" i="14"/>
  <c r="K182" i="14" s="1"/>
  <c r="X179" i="14"/>
  <c r="O179" i="14"/>
  <c r="E179" i="14"/>
  <c r="J179" i="14" s="1"/>
  <c r="X178" i="14"/>
  <c r="O178" i="14"/>
  <c r="E178" i="14"/>
  <c r="J178" i="14" s="1"/>
  <c r="X177" i="14"/>
  <c r="O177" i="14"/>
  <c r="P177" i="14" s="1"/>
  <c r="E177" i="14"/>
  <c r="X176" i="14"/>
  <c r="O176" i="14"/>
  <c r="P176" i="14" s="1"/>
  <c r="E176" i="14"/>
  <c r="X175" i="14"/>
  <c r="O175" i="14"/>
  <c r="R175" i="14" s="1"/>
  <c r="E175" i="14"/>
  <c r="X174" i="14"/>
  <c r="O174" i="14"/>
  <c r="R174" i="14" s="1"/>
  <c r="E174" i="14"/>
  <c r="J174" i="14" s="1"/>
  <c r="X173" i="14"/>
  <c r="O173" i="14"/>
  <c r="R173" i="14" s="1"/>
  <c r="E173" i="14"/>
  <c r="J173" i="14" s="1"/>
  <c r="X172" i="14"/>
  <c r="O172" i="14"/>
  <c r="P172" i="14" s="1"/>
  <c r="E172" i="14"/>
  <c r="X171" i="14"/>
  <c r="O171" i="14"/>
  <c r="E171" i="14"/>
  <c r="D171" i="14"/>
  <c r="X170" i="14"/>
  <c r="O170" i="14"/>
  <c r="R170" i="14" s="1"/>
  <c r="J170" i="14"/>
  <c r="K170" i="14" s="1"/>
  <c r="X167" i="14"/>
  <c r="O167" i="14"/>
  <c r="R167" i="14" s="1"/>
  <c r="F167" i="14"/>
  <c r="E167" i="14"/>
  <c r="J167" i="14" s="1"/>
  <c r="X166" i="14"/>
  <c r="O166" i="14"/>
  <c r="R166" i="14" s="1"/>
  <c r="F166" i="14"/>
  <c r="E166" i="14"/>
  <c r="J166" i="14" s="1"/>
  <c r="X165" i="14"/>
  <c r="O165" i="14"/>
  <c r="F165" i="14"/>
  <c r="E165" i="14"/>
  <c r="J165" i="14" s="1"/>
  <c r="X164" i="14"/>
  <c r="O164" i="14"/>
  <c r="P164" i="14" s="1"/>
  <c r="F164" i="14"/>
  <c r="E164" i="14"/>
  <c r="J164" i="14" s="1"/>
  <c r="X163" i="14"/>
  <c r="O163" i="14"/>
  <c r="R163" i="14" s="1"/>
  <c r="F163" i="14"/>
  <c r="E163" i="14"/>
  <c r="X162" i="14"/>
  <c r="O162" i="14"/>
  <c r="R162" i="14" s="1"/>
  <c r="F162" i="14"/>
  <c r="E162" i="14"/>
  <c r="X161" i="14"/>
  <c r="O161" i="14"/>
  <c r="P161" i="14" s="1"/>
  <c r="F161" i="14"/>
  <c r="E161" i="14"/>
  <c r="X160" i="14"/>
  <c r="O160" i="14"/>
  <c r="R160" i="14" s="1"/>
  <c r="F160" i="14"/>
  <c r="E160" i="14"/>
  <c r="X159" i="14"/>
  <c r="O159" i="14"/>
  <c r="F159" i="14"/>
  <c r="E159" i="14"/>
  <c r="J159" i="14" s="1"/>
  <c r="D159" i="14"/>
  <c r="X158" i="14"/>
  <c r="O158" i="14"/>
  <c r="P158" i="14" s="1"/>
  <c r="J158" i="14"/>
  <c r="K158" i="14" s="1"/>
  <c r="X155" i="14"/>
  <c r="O155" i="14"/>
  <c r="F155" i="14"/>
  <c r="E155" i="14"/>
  <c r="J155" i="14" s="1"/>
  <c r="X154" i="14"/>
  <c r="O154" i="14"/>
  <c r="P154" i="14" s="1"/>
  <c r="F154" i="14"/>
  <c r="E154" i="14"/>
  <c r="J154" i="14" s="1"/>
  <c r="X153" i="14"/>
  <c r="O153" i="14"/>
  <c r="R153" i="14" s="1"/>
  <c r="F153" i="14"/>
  <c r="E153" i="14"/>
  <c r="J153" i="14" s="1"/>
  <c r="K153" i="14" s="1"/>
  <c r="X152" i="14"/>
  <c r="O152" i="14"/>
  <c r="R152" i="14" s="1"/>
  <c r="F152" i="14"/>
  <c r="E152" i="14"/>
  <c r="X151" i="14"/>
  <c r="O151" i="14"/>
  <c r="R151" i="14" s="1"/>
  <c r="F151" i="14"/>
  <c r="E151" i="14"/>
  <c r="X150" i="14"/>
  <c r="O150" i="14"/>
  <c r="R150" i="14" s="1"/>
  <c r="F150" i="14"/>
  <c r="E150" i="14"/>
  <c r="J150" i="14" s="1"/>
  <c r="X149" i="14"/>
  <c r="O149" i="14"/>
  <c r="P149" i="14" s="1"/>
  <c r="F149" i="14"/>
  <c r="E149" i="14"/>
  <c r="J149" i="14" s="1"/>
  <c r="X148" i="14"/>
  <c r="O148" i="14"/>
  <c r="R148" i="14" s="1"/>
  <c r="F148" i="14"/>
  <c r="E148" i="14"/>
  <c r="J148" i="14" s="1"/>
  <c r="X147" i="14"/>
  <c r="O147" i="14"/>
  <c r="R147" i="14" s="1"/>
  <c r="F147" i="14"/>
  <c r="E147" i="14"/>
  <c r="D147" i="14"/>
  <c r="X146" i="14"/>
  <c r="O146" i="14"/>
  <c r="R146" i="14" s="1"/>
  <c r="J146" i="14"/>
  <c r="K146" i="14" s="1"/>
  <c r="X143" i="14"/>
  <c r="O143" i="14"/>
  <c r="P143" i="14" s="1"/>
  <c r="F143" i="14"/>
  <c r="E143" i="14"/>
  <c r="J143" i="14" s="1"/>
  <c r="X142" i="14"/>
  <c r="O142" i="14"/>
  <c r="P142" i="14" s="1"/>
  <c r="F142" i="14"/>
  <c r="E142" i="14"/>
  <c r="J142" i="14" s="1"/>
  <c r="X141" i="14"/>
  <c r="O141" i="14"/>
  <c r="R141" i="14" s="1"/>
  <c r="F141" i="14"/>
  <c r="E141" i="14"/>
  <c r="J141" i="14" s="1"/>
  <c r="K141" i="14" s="1"/>
  <c r="X140" i="14"/>
  <c r="O140" i="14"/>
  <c r="R140" i="14" s="1"/>
  <c r="F140" i="14"/>
  <c r="E140" i="14"/>
  <c r="X139" i="14"/>
  <c r="O139" i="14"/>
  <c r="R139" i="14" s="1"/>
  <c r="F139" i="14"/>
  <c r="E139" i="14"/>
  <c r="J139" i="14" s="1"/>
  <c r="X138" i="14"/>
  <c r="O138" i="14"/>
  <c r="P138" i="14" s="1"/>
  <c r="F138" i="14"/>
  <c r="E138" i="14"/>
  <c r="J138" i="14" s="1"/>
  <c r="X137" i="14"/>
  <c r="O137" i="14"/>
  <c r="F137" i="14"/>
  <c r="E137" i="14"/>
  <c r="X136" i="14"/>
  <c r="O136" i="14"/>
  <c r="R136" i="14" s="1"/>
  <c r="F136" i="14"/>
  <c r="E136" i="14"/>
  <c r="J136" i="14" s="1"/>
  <c r="X135" i="14"/>
  <c r="O135" i="14"/>
  <c r="P135" i="14" s="1"/>
  <c r="F135" i="14"/>
  <c r="E135" i="14"/>
  <c r="D135" i="14"/>
  <c r="X134" i="14"/>
  <c r="O134" i="14"/>
  <c r="R134" i="14" s="1"/>
  <c r="J134" i="14"/>
  <c r="K134" i="14" s="1"/>
  <c r="X131" i="14"/>
  <c r="O131" i="14"/>
  <c r="P131" i="14" s="1"/>
  <c r="F131" i="14"/>
  <c r="E131" i="14"/>
  <c r="J131" i="14" s="1"/>
  <c r="X130" i="14"/>
  <c r="O130" i="14"/>
  <c r="F130" i="14"/>
  <c r="E130" i="14"/>
  <c r="X129" i="14"/>
  <c r="O129" i="14"/>
  <c r="F129" i="14"/>
  <c r="E129" i="14"/>
  <c r="J129" i="14" s="1"/>
  <c r="X128" i="14"/>
  <c r="O128" i="14"/>
  <c r="P128" i="14" s="1"/>
  <c r="F128" i="14"/>
  <c r="E128" i="14"/>
  <c r="X127" i="14"/>
  <c r="O127" i="14"/>
  <c r="R127" i="14" s="1"/>
  <c r="F127" i="14"/>
  <c r="E127" i="14"/>
  <c r="X126" i="14"/>
  <c r="O126" i="14"/>
  <c r="F126" i="14"/>
  <c r="E126" i="14"/>
  <c r="X125" i="14"/>
  <c r="O125" i="14"/>
  <c r="R125" i="14" s="1"/>
  <c r="F125" i="14"/>
  <c r="E125" i="14"/>
  <c r="J125" i="14" s="1"/>
  <c r="X124" i="14"/>
  <c r="O124" i="14"/>
  <c r="R124" i="14" s="1"/>
  <c r="F124" i="14"/>
  <c r="E124" i="14"/>
  <c r="X123" i="14"/>
  <c r="O123" i="14"/>
  <c r="P123" i="14" s="1"/>
  <c r="F123" i="14"/>
  <c r="E123" i="14"/>
  <c r="D123" i="14"/>
  <c r="X122" i="14"/>
  <c r="O122" i="14"/>
  <c r="J122" i="14"/>
  <c r="K122" i="14" s="1"/>
  <c r="X119" i="14"/>
  <c r="O119" i="14"/>
  <c r="R119" i="14" s="1"/>
  <c r="F119" i="14"/>
  <c r="E119" i="14"/>
  <c r="X118" i="14"/>
  <c r="O118" i="14"/>
  <c r="R118" i="14" s="1"/>
  <c r="F118" i="14"/>
  <c r="E118" i="14"/>
  <c r="J118" i="14" s="1"/>
  <c r="X117" i="14"/>
  <c r="O117" i="14"/>
  <c r="R117" i="14" s="1"/>
  <c r="F117" i="14"/>
  <c r="E117" i="14"/>
  <c r="X116" i="14"/>
  <c r="O116" i="14"/>
  <c r="P116" i="14" s="1"/>
  <c r="F116" i="14"/>
  <c r="E116" i="14"/>
  <c r="X115" i="14"/>
  <c r="O115" i="14"/>
  <c r="R115" i="14" s="1"/>
  <c r="F115" i="14"/>
  <c r="E115" i="14"/>
  <c r="J115" i="14" s="1"/>
  <c r="X114" i="14"/>
  <c r="O114" i="14"/>
  <c r="P114" i="14" s="1"/>
  <c r="F114" i="14"/>
  <c r="E114" i="14"/>
  <c r="X113" i="14"/>
  <c r="O113" i="14"/>
  <c r="R113" i="14" s="1"/>
  <c r="F113" i="14"/>
  <c r="E113" i="14"/>
  <c r="J113" i="14" s="1"/>
  <c r="X112" i="14"/>
  <c r="O112" i="14"/>
  <c r="F112" i="14"/>
  <c r="E112" i="14"/>
  <c r="J112" i="14" s="1"/>
  <c r="X111" i="14"/>
  <c r="O111" i="14"/>
  <c r="F111" i="14"/>
  <c r="E111" i="14"/>
  <c r="D111" i="14"/>
  <c r="X110" i="14"/>
  <c r="O110" i="14"/>
  <c r="R110" i="14" s="1"/>
  <c r="J110" i="14"/>
  <c r="K110" i="14" s="1"/>
  <c r="X107" i="14"/>
  <c r="O107" i="14"/>
  <c r="R107" i="14" s="1"/>
  <c r="F107" i="14"/>
  <c r="E107" i="14"/>
  <c r="X106" i="14"/>
  <c r="O106" i="14"/>
  <c r="R106" i="14" s="1"/>
  <c r="F106" i="14"/>
  <c r="E106" i="14"/>
  <c r="X105" i="14"/>
  <c r="O105" i="14"/>
  <c r="F105" i="14"/>
  <c r="E105" i="14"/>
  <c r="J105" i="14" s="1"/>
  <c r="X104" i="14"/>
  <c r="O104" i="14"/>
  <c r="R104" i="14" s="1"/>
  <c r="F104" i="14"/>
  <c r="E104" i="14"/>
  <c r="J104" i="14" s="1"/>
  <c r="X103" i="14"/>
  <c r="O103" i="14"/>
  <c r="R103" i="14" s="1"/>
  <c r="F103" i="14"/>
  <c r="E103" i="14"/>
  <c r="J103" i="14" s="1"/>
  <c r="X102" i="14"/>
  <c r="O102" i="14"/>
  <c r="P102" i="14" s="1"/>
  <c r="F102" i="14"/>
  <c r="E102" i="14"/>
  <c r="X101" i="14"/>
  <c r="O101" i="14"/>
  <c r="F101" i="14"/>
  <c r="E101" i="14"/>
  <c r="X100" i="14"/>
  <c r="O100" i="14"/>
  <c r="R100" i="14" s="1"/>
  <c r="F100" i="14"/>
  <c r="E100" i="14"/>
  <c r="X99" i="14"/>
  <c r="O99" i="14"/>
  <c r="R99" i="14" s="1"/>
  <c r="F99" i="14"/>
  <c r="E99" i="14"/>
  <c r="J99" i="14" s="1"/>
  <c r="D99" i="14"/>
  <c r="X98" i="14"/>
  <c r="O98" i="14"/>
  <c r="P98" i="14" s="1"/>
  <c r="J98" i="14"/>
  <c r="K98" i="14" s="1"/>
  <c r="X95" i="14"/>
  <c r="O95" i="14"/>
  <c r="P95" i="14" s="1"/>
  <c r="F95" i="14"/>
  <c r="E95" i="14"/>
  <c r="X94" i="14"/>
  <c r="O94" i="14"/>
  <c r="F94" i="14"/>
  <c r="E94" i="14"/>
  <c r="J94" i="14" s="1"/>
  <c r="X93" i="14"/>
  <c r="O93" i="14"/>
  <c r="R93" i="14" s="1"/>
  <c r="F93" i="14"/>
  <c r="E93" i="14"/>
  <c r="X92" i="14"/>
  <c r="O92" i="14"/>
  <c r="R92" i="14" s="1"/>
  <c r="F92" i="14"/>
  <c r="E92" i="14"/>
  <c r="J92" i="14" s="1"/>
  <c r="X91" i="14"/>
  <c r="O91" i="14"/>
  <c r="P91" i="14" s="1"/>
  <c r="F91" i="14"/>
  <c r="E91" i="14"/>
  <c r="J91" i="14" s="1"/>
  <c r="X90" i="14"/>
  <c r="O90" i="14"/>
  <c r="P90" i="14" s="1"/>
  <c r="F90" i="14"/>
  <c r="E90" i="14"/>
  <c r="J90" i="14" s="1"/>
  <c r="X89" i="14"/>
  <c r="O89" i="14"/>
  <c r="R89" i="14" s="1"/>
  <c r="F89" i="14"/>
  <c r="E89" i="14"/>
  <c r="J89" i="14" s="1"/>
  <c r="X88" i="14"/>
  <c r="O88" i="14"/>
  <c r="R88" i="14" s="1"/>
  <c r="F88" i="14"/>
  <c r="E88" i="14"/>
  <c r="X87" i="14"/>
  <c r="O87" i="14"/>
  <c r="R87" i="14" s="1"/>
  <c r="F87" i="14"/>
  <c r="E87" i="14"/>
  <c r="D87" i="14"/>
  <c r="X86" i="14"/>
  <c r="O86" i="14"/>
  <c r="J86" i="14"/>
  <c r="K86" i="14" s="1"/>
  <c r="X83" i="14"/>
  <c r="O83" i="14"/>
  <c r="P83" i="14" s="1"/>
  <c r="F83" i="14"/>
  <c r="E83" i="14"/>
  <c r="X82" i="14"/>
  <c r="O82" i="14"/>
  <c r="R82" i="14" s="1"/>
  <c r="F82" i="14"/>
  <c r="E82" i="14"/>
  <c r="J82" i="14" s="1"/>
  <c r="X81" i="14"/>
  <c r="O81" i="14"/>
  <c r="R81" i="14" s="1"/>
  <c r="F81" i="14"/>
  <c r="E81" i="14"/>
  <c r="J81" i="14" s="1"/>
  <c r="X80" i="14"/>
  <c r="O80" i="14"/>
  <c r="R80" i="14" s="1"/>
  <c r="F80" i="14"/>
  <c r="E80" i="14"/>
  <c r="J80" i="14" s="1"/>
  <c r="X79" i="14"/>
  <c r="O79" i="14"/>
  <c r="P79" i="14" s="1"/>
  <c r="F79" i="14"/>
  <c r="E79" i="14"/>
  <c r="X78" i="14"/>
  <c r="O78" i="14"/>
  <c r="R78" i="14" s="1"/>
  <c r="F78" i="14"/>
  <c r="E78" i="14"/>
  <c r="D78" i="14"/>
  <c r="X77" i="14"/>
  <c r="O77" i="14"/>
  <c r="R77" i="14" s="1"/>
  <c r="J77" i="14"/>
  <c r="K77" i="14" s="1"/>
  <c r="X74" i="14"/>
  <c r="O74" i="14"/>
  <c r="P74" i="14" s="1"/>
  <c r="F74" i="14"/>
  <c r="E74" i="14"/>
  <c r="J74" i="14" s="1"/>
  <c r="X73" i="14"/>
  <c r="O73" i="14"/>
  <c r="P73" i="14" s="1"/>
  <c r="F73" i="14"/>
  <c r="E73" i="14"/>
  <c r="X72" i="14"/>
  <c r="O72" i="14"/>
  <c r="R72" i="14" s="1"/>
  <c r="F72" i="14"/>
  <c r="E72" i="14"/>
  <c r="X71" i="14"/>
  <c r="O71" i="14"/>
  <c r="F71" i="14"/>
  <c r="E71" i="14"/>
  <c r="J71" i="14" s="1"/>
  <c r="X70" i="14"/>
  <c r="O70" i="14"/>
  <c r="P70" i="14" s="1"/>
  <c r="F70" i="14"/>
  <c r="E70" i="14"/>
  <c r="J70" i="14" s="1"/>
  <c r="X69" i="14"/>
  <c r="O69" i="14"/>
  <c r="P69" i="14" s="1"/>
  <c r="F69" i="14"/>
  <c r="E69" i="14"/>
  <c r="D69" i="14"/>
  <c r="X68" i="14"/>
  <c r="O68" i="14"/>
  <c r="R68" i="14" s="1"/>
  <c r="J68" i="14"/>
  <c r="K68" i="14" s="1"/>
  <c r="X65" i="14"/>
  <c r="O65" i="14"/>
  <c r="R65" i="14" s="1"/>
  <c r="F65" i="14"/>
  <c r="E65" i="14"/>
  <c r="X64" i="14"/>
  <c r="O64" i="14"/>
  <c r="R64" i="14" s="1"/>
  <c r="F64" i="14"/>
  <c r="E64" i="14"/>
  <c r="J64" i="14" s="1"/>
  <c r="X63" i="14"/>
  <c r="O63" i="14"/>
  <c r="R63" i="14" s="1"/>
  <c r="F63" i="14"/>
  <c r="E63" i="14"/>
  <c r="X62" i="14"/>
  <c r="O62" i="14"/>
  <c r="R62" i="14" s="1"/>
  <c r="F62" i="14"/>
  <c r="E62" i="14"/>
  <c r="X61" i="14"/>
  <c r="O61" i="14"/>
  <c r="R61" i="14" s="1"/>
  <c r="F61" i="14"/>
  <c r="E61" i="14"/>
  <c r="J61" i="14" s="1"/>
  <c r="X60" i="14"/>
  <c r="O60" i="14"/>
  <c r="P60" i="14" s="1"/>
  <c r="F60" i="14"/>
  <c r="E60" i="14"/>
  <c r="J60" i="14" s="1"/>
  <c r="D60" i="14"/>
  <c r="X59" i="14"/>
  <c r="O59" i="14"/>
  <c r="R59" i="14" s="1"/>
  <c r="J59" i="14"/>
  <c r="K59" i="14" s="1"/>
  <c r="X56" i="14"/>
  <c r="O56" i="14"/>
  <c r="P56" i="14" s="1"/>
  <c r="E56" i="14"/>
  <c r="J56" i="14" s="1"/>
  <c r="X55" i="14"/>
  <c r="O55" i="14"/>
  <c r="E55" i="14"/>
  <c r="J55" i="14" s="1"/>
  <c r="X54" i="14"/>
  <c r="O54" i="14"/>
  <c r="R54" i="14" s="1"/>
  <c r="E54" i="14"/>
  <c r="X53" i="14"/>
  <c r="O53" i="14"/>
  <c r="P53" i="14" s="1"/>
  <c r="E53" i="14"/>
  <c r="X52" i="14"/>
  <c r="O52" i="14"/>
  <c r="R52" i="14" s="1"/>
  <c r="E52" i="14"/>
  <c r="J52" i="14" s="1"/>
  <c r="X51" i="14"/>
  <c r="O51" i="14"/>
  <c r="P51" i="14" s="1"/>
  <c r="E51" i="14"/>
  <c r="D51" i="14"/>
  <c r="X50" i="14"/>
  <c r="O50" i="14"/>
  <c r="R50" i="14" s="1"/>
  <c r="J50" i="14"/>
  <c r="K50" i="14" s="1"/>
  <c r="X47" i="14"/>
  <c r="O47" i="14"/>
  <c r="R47" i="14" s="1"/>
  <c r="E47" i="14"/>
  <c r="J47" i="14" s="1"/>
  <c r="X46" i="14"/>
  <c r="O46" i="14"/>
  <c r="R46" i="14" s="1"/>
  <c r="E46" i="14"/>
  <c r="X45" i="14"/>
  <c r="O45" i="14"/>
  <c r="R45" i="14" s="1"/>
  <c r="E45" i="14"/>
  <c r="X44" i="14"/>
  <c r="O44" i="14"/>
  <c r="R44" i="14" s="1"/>
  <c r="E44" i="14"/>
  <c r="J44" i="14" s="1"/>
  <c r="X43" i="14"/>
  <c r="O43" i="14"/>
  <c r="R43" i="14" s="1"/>
  <c r="E43" i="14"/>
  <c r="X42" i="14"/>
  <c r="O42" i="14"/>
  <c r="R42" i="14" s="1"/>
  <c r="E42" i="14"/>
  <c r="J42" i="14" s="1"/>
  <c r="X41" i="14"/>
  <c r="O41" i="14"/>
  <c r="P41" i="14" s="1"/>
  <c r="E41" i="14"/>
  <c r="X40" i="14"/>
  <c r="O40" i="14"/>
  <c r="R40" i="14" s="1"/>
  <c r="E40" i="14"/>
  <c r="X39" i="14"/>
  <c r="O39" i="14"/>
  <c r="R39" i="14" s="1"/>
  <c r="E39" i="14"/>
  <c r="J39" i="14" s="1"/>
  <c r="D39" i="14"/>
  <c r="X38" i="14"/>
  <c r="O38" i="14"/>
  <c r="P38" i="14" s="1"/>
  <c r="J38" i="14"/>
  <c r="K38" i="14" s="1"/>
  <c r="X35" i="14"/>
  <c r="O35" i="14"/>
  <c r="R35" i="14" s="1"/>
  <c r="E35" i="14"/>
  <c r="X34" i="14"/>
  <c r="O34" i="14"/>
  <c r="R34" i="14" s="1"/>
  <c r="E34" i="14"/>
  <c r="J34" i="14" s="1"/>
  <c r="X33" i="14"/>
  <c r="O33" i="14"/>
  <c r="P33" i="14" s="1"/>
  <c r="E33" i="14"/>
  <c r="X32" i="14"/>
  <c r="O32" i="14"/>
  <c r="R32" i="14" s="1"/>
  <c r="E32" i="14"/>
  <c r="X31" i="14"/>
  <c r="O31" i="14"/>
  <c r="R31" i="14" s="1"/>
  <c r="E31" i="14"/>
  <c r="X30" i="14"/>
  <c r="O30" i="14"/>
  <c r="R30" i="14" s="1"/>
  <c r="E30" i="14"/>
  <c r="J30" i="14" s="1"/>
  <c r="X29" i="14"/>
  <c r="O29" i="14"/>
  <c r="R29" i="14" s="1"/>
  <c r="E29" i="14"/>
  <c r="X28" i="14"/>
  <c r="O28" i="14"/>
  <c r="R28" i="14" s="1"/>
  <c r="E28" i="14"/>
  <c r="X27" i="14"/>
  <c r="O27" i="14"/>
  <c r="P27" i="14" s="1"/>
  <c r="E27" i="14"/>
  <c r="J27" i="14" s="1"/>
  <c r="D27" i="14"/>
  <c r="X26" i="14"/>
  <c r="O26" i="14"/>
  <c r="R26" i="14" s="1"/>
  <c r="J26" i="14"/>
  <c r="K26" i="14" s="1"/>
  <c r="X23" i="14"/>
  <c r="O23" i="14"/>
  <c r="R23" i="14" s="1"/>
  <c r="E23" i="14"/>
  <c r="J23" i="14" s="1"/>
  <c r="X22" i="14"/>
  <c r="O22" i="14"/>
  <c r="R22" i="14" s="1"/>
  <c r="E22" i="14"/>
  <c r="X21" i="14"/>
  <c r="O21" i="14"/>
  <c r="R21" i="14" s="1"/>
  <c r="E21" i="14"/>
  <c r="X20" i="14"/>
  <c r="O20" i="14"/>
  <c r="R20" i="14" s="1"/>
  <c r="E20" i="14"/>
  <c r="J20" i="14" s="1"/>
  <c r="X19" i="14"/>
  <c r="O19" i="14"/>
  <c r="R19" i="14" s="1"/>
  <c r="E19" i="14"/>
  <c r="X18" i="14"/>
  <c r="O18" i="14"/>
  <c r="R18" i="14" s="1"/>
  <c r="E18" i="14"/>
  <c r="J18" i="14" s="1"/>
  <c r="X17" i="14"/>
  <c r="O17" i="14"/>
  <c r="P17" i="14" s="1"/>
  <c r="E17" i="14"/>
  <c r="X16" i="14"/>
  <c r="O16" i="14"/>
  <c r="E16" i="14"/>
  <c r="J16" i="14" s="1"/>
  <c r="X15" i="14"/>
  <c r="O15" i="14"/>
  <c r="R15" i="14" s="1"/>
  <c r="E15" i="14"/>
  <c r="D15" i="14"/>
  <c r="X14" i="14"/>
  <c r="O14" i="14"/>
  <c r="R14" i="14" s="1"/>
  <c r="J14" i="14"/>
  <c r="K14" i="14" s="1"/>
  <c r="X11" i="14"/>
  <c r="O11" i="14"/>
  <c r="R11" i="14" s="1"/>
  <c r="F11" i="14"/>
  <c r="E11" i="14"/>
  <c r="J11" i="14" s="1"/>
  <c r="X10" i="14"/>
  <c r="O10" i="14"/>
  <c r="P10" i="14" s="1"/>
  <c r="F10" i="14"/>
  <c r="E10" i="14"/>
  <c r="J10" i="14" s="1"/>
  <c r="X9" i="14"/>
  <c r="O9" i="14"/>
  <c r="F9" i="14"/>
  <c r="E9" i="14"/>
  <c r="J9" i="14" s="1"/>
  <c r="X8" i="14"/>
  <c r="O8" i="14"/>
  <c r="P8" i="14" s="1"/>
  <c r="F8" i="14"/>
  <c r="E8" i="14"/>
  <c r="X7" i="14"/>
  <c r="O7" i="14"/>
  <c r="P7" i="14" s="1"/>
  <c r="F7" i="14"/>
  <c r="E7" i="14"/>
  <c r="J7" i="14" s="1"/>
  <c r="X6" i="14"/>
  <c r="O6" i="14"/>
  <c r="R6" i="14" s="1"/>
  <c r="F6" i="14"/>
  <c r="E6" i="14"/>
  <c r="J6" i="14" s="1"/>
  <c r="X5" i="14"/>
  <c r="O5" i="14"/>
  <c r="F5" i="14"/>
  <c r="E5" i="14"/>
  <c r="X4" i="14"/>
  <c r="O4" i="14"/>
  <c r="R4" i="14" s="1"/>
  <c r="F4" i="14"/>
  <c r="E4" i="14"/>
  <c r="X3" i="14"/>
  <c r="O3" i="14"/>
  <c r="R3" i="14" s="1"/>
  <c r="F3" i="14"/>
  <c r="E3" i="14"/>
  <c r="D3" i="14"/>
  <c r="X2" i="14"/>
  <c r="O2" i="14"/>
  <c r="P2" i="14" s="1"/>
  <c r="J2" i="14"/>
  <c r="K2" i="14" s="1"/>
  <c r="K777" i="14" l="1"/>
  <c r="K816" i="14"/>
  <c r="K842" i="14"/>
  <c r="K851" i="14"/>
  <c r="K729" i="14"/>
  <c r="K814" i="14"/>
  <c r="K844" i="14"/>
  <c r="K862" i="14"/>
  <c r="K910" i="14"/>
  <c r="K150" i="14"/>
  <c r="K165" i="14"/>
  <c r="K587" i="14"/>
  <c r="R5" i="14"/>
  <c r="P5" i="14"/>
  <c r="K709" i="14"/>
  <c r="Q709" i="14" s="1"/>
  <c r="K849" i="14"/>
  <c r="K664" i="14"/>
  <c r="Q664" i="14" s="1"/>
  <c r="V664" i="14" s="1"/>
  <c r="K674" i="14"/>
  <c r="K89" i="14"/>
  <c r="K693" i="14"/>
  <c r="K92" i="14"/>
  <c r="D610" i="14"/>
  <c r="D681" i="14"/>
  <c r="D682" i="14" s="1"/>
  <c r="D753" i="14"/>
  <c r="D124" i="14"/>
  <c r="D16" i="14"/>
  <c r="D100" i="14"/>
  <c r="D101" i="14" s="1"/>
  <c r="D717" i="14"/>
  <c r="K6" i="14"/>
  <c r="D70" i="14"/>
  <c r="D148" i="14"/>
  <c r="Q225" i="14"/>
  <c r="V225" i="14" s="1"/>
  <c r="Q232" i="14"/>
  <c r="V232" i="14" s="1"/>
  <c r="D645" i="14"/>
  <c r="K652" i="14"/>
  <c r="D574" i="14"/>
  <c r="D208" i="14"/>
  <c r="D28" i="14"/>
  <c r="D40" i="14"/>
  <c r="D61" i="14"/>
  <c r="D598" i="14"/>
  <c r="D79" i="14"/>
  <c r="D693" i="14"/>
  <c r="D694" i="14" s="1"/>
  <c r="D112" i="14"/>
  <c r="D113" i="14" s="1"/>
  <c r="D669" i="14"/>
  <c r="D4" i="14"/>
  <c r="D196" i="14"/>
  <c r="D172" i="14"/>
  <c r="D657" i="14"/>
  <c r="D160" i="14"/>
  <c r="D184" i="14"/>
  <c r="D52" i="14"/>
  <c r="K632" i="14"/>
  <c r="K11" i="14"/>
  <c r="Q38" i="14"/>
  <c r="V38" i="14" s="1"/>
  <c r="Y38" i="14" s="1"/>
  <c r="K705" i="14"/>
  <c r="K61" i="14"/>
  <c r="K191" i="14"/>
  <c r="Q191" i="14" s="1"/>
  <c r="V191" i="14" s="1"/>
  <c r="K756" i="14"/>
  <c r="Q756" i="14" s="1"/>
  <c r="V756" i="14" s="1"/>
  <c r="K765" i="14"/>
  <c r="K20" i="14"/>
  <c r="K167" i="14"/>
  <c r="Q366" i="14"/>
  <c r="K683" i="14"/>
  <c r="K692" i="14"/>
  <c r="R793" i="14"/>
  <c r="K23" i="14"/>
  <c r="K42" i="14"/>
  <c r="K129" i="14"/>
  <c r="Q302" i="14"/>
  <c r="V302" i="14" s="1"/>
  <c r="K588" i="14"/>
  <c r="Q588" i="14" s="1"/>
  <c r="V588" i="14" s="1"/>
  <c r="Q691" i="14"/>
  <c r="V691" i="14" s="1"/>
  <c r="Y691" i="14" s="1"/>
  <c r="K764" i="14"/>
  <c r="K828" i="14"/>
  <c r="K166" i="14"/>
  <c r="K178" i="14"/>
  <c r="K197" i="14"/>
  <c r="Q271" i="14"/>
  <c r="V271" i="14" s="1"/>
  <c r="Q398" i="14"/>
  <c r="V398" i="14" s="1"/>
  <c r="K660" i="14"/>
  <c r="Q883" i="14"/>
  <c r="V883" i="14" s="1"/>
  <c r="Y883" i="14" s="1"/>
  <c r="K81" i="14"/>
  <c r="K188" i="14"/>
  <c r="K212" i="14"/>
  <c r="Q288" i="14"/>
  <c r="K164" i="14"/>
  <c r="Q164" i="14" s="1"/>
  <c r="V164" i="14" s="1"/>
  <c r="K207" i="14"/>
  <c r="Q505" i="14"/>
  <c r="V505" i="14" s="1"/>
  <c r="K651" i="14"/>
  <c r="K685" i="14"/>
  <c r="P549" i="14"/>
  <c r="R724" i="14"/>
  <c r="K564" i="14"/>
  <c r="K736" i="14"/>
  <c r="K795" i="14"/>
  <c r="R415" i="14"/>
  <c r="Q775" i="14"/>
  <c r="V775" i="14" s="1"/>
  <c r="Y775" i="14" s="1"/>
  <c r="Q524" i="14"/>
  <c r="V524" i="14" s="1"/>
  <c r="K143" i="14"/>
  <c r="Q143" i="14" s="1"/>
  <c r="V143" i="14" s="1"/>
  <c r="K213" i="14"/>
  <c r="Q213" i="14" s="1"/>
  <c r="K586" i="14"/>
  <c r="K633" i="14"/>
  <c r="Q633" i="14" s="1"/>
  <c r="V633" i="14" s="1"/>
  <c r="K771" i="14"/>
  <c r="R838" i="14"/>
  <c r="P862" i="14"/>
  <c r="P528" i="14"/>
  <c r="R843" i="14"/>
  <c r="P895" i="14"/>
  <c r="Q895" i="14" s="1"/>
  <c r="S895" i="14" s="1"/>
  <c r="K190" i="14"/>
  <c r="K211" i="14"/>
  <c r="Q525" i="14"/>
  <c r="K563" i="14"/>
  <c r="K612" i="14"/>
  <c r="K644" i="14"/>
  <c r="Q644" i="14" s="1"/>
  <c r="V644" i="14" s="1"/>
  <c r="K659" i="14"/>
  <c r="R694" i="14"/>
  <c r="K699" i="14"/>
  <c r="K724" i="14"/>
  <c r="Q724" i="14" s="1"/>
  <c r="K744" i="14"/>
  <c r="K760" i="14"/>
  <c r="K802" i="14"/>
  <c r="Q802" i="14" s="1"/>
  <c r="V802" i="14" s="1"/>
  <c r="K840" i="14"/>
  <c r="Q840" i="14" s="1"/>
  <c r="V840" i="14" s="1"/>
  <c r="Q498" i="14"/>
  <c r="V498" i="14" s="1"/>
  <c r="R431" i="14"/>
  <c r="R696" i="14"/>
  <c r="R860" i="14"/>
  <c r="P852" i="14"/>
  <c r="R854" i="14"/>
  <c r="R210" i="14"/>
  <c r="K149" i="14"/>
  <c r="Q149" i="14" s="1"/>
  <c r="K173" i="14"/>
  <c r="K185" i="14"/>
  <c r="Q437" i="14"/>
  <c r="V437" i="14" s="1"/>
  <c r="K577" i="14"/>
  <c r="P596" i="14"/>
  <c r="Q596" i="14" s="1"/>
  <c r="S596" i="14" s="1"/>
  <c r="K621" i="14"/>
  <c r="K800" i="14"/>
  <c r="R878" i="14"/>
  <c r="Q331" i="14"/>
  <c r="V331" i="14" s="1"/>
  <c r="P469" i="14"/>
  <c r="R469" i="14"/>
  <c r="R670" i="14"/>
  <c r="R691" i="14"/>
  <c r="R913" i="14"/>
  <c r="Q313" i="14"/>
  <c r="V313" i="14" s="1"/>
  <c r="R911" i="14"/>
  <c r="R590" i="14"/>
  <c r="Q420" i="14"/>
  <c r="V420" i="14" s="1"/>
  <c r="J650" i="14"/>
  <c r="K650" i="14" s="1"/>
  <c r="J914" i="14"/>
  <c r="K914" i="14" s="1"/>
  <c r="Q914" i="14" s="1"/>
  <c r="P3" i="14"/>
  <c r="R10" i="14"/>
  <c r="K118" i="14"/>
  <c r="J124" i="14"/>
  <c r="K124" i="14" s="1"/>
  <c r="P407" i="14"/>
  <c r="Q407" i="14" s="1"/>
  <c r="V407" i="14" s="1"/>
  <c r="Q476" i="14"/>
  <c r="P521" i="14"/>
  <c r="R521" i="14"/>
  <c r="Q572" i="14"/>
  <c r="V572" i="14" s="1"/>
  <c r="P624" i="14"/>
  <c r="K638" i="14"/>
  <c r="K880" i="14"/>
  <c r="R70" i="14"/>
  <c r="K783" i="14"/>
  <c r="P813" i="14"/>
  <c r="P915" i="14"/>
  <c r="R413" i="14"/>
  <c r="R898" i="14"/>
  <c r="J648" i="14"/>
  <c r="K648" i="14" s="1"/>
  <c r="Q648" i="14" s="1"/>
  <c r="V648" i="14" s="1"/>
  <c r="K710" i="14"/>
  <c r="K625" i="14"/>
  <c r="P675" i="14"/>
  <c r="P859" i="14"/>
  <c r="Q859" i="14" s="1"/>
  <c r="V859" i="14" s="1"/>
  <c r="R697" i="14"/>
  <c r="P697" i="14"/>
  <c r="R789" i="14"/>
  <c r="P826" i="14"/>
  <c r="J78" i="14"/>
  <c r="K78" i="14" s="1"/>
  <c r="J615" i="14"/>
  <c r="K615" i="14" s="1"/>
  <c r="P849" i="14"/>
  <c r="R592" i="14"/>
  <c r="K805" i="14"/>
  <c r="K909" i="14"/>
  <c r="Q909" i="14" s="1"/>
  <c r="V909" i="14" s="1"/>
  <c r="K34" i="14"/>
  <c r="K131" i="14"/>
  <c r="Q131" i="14" s="1"/>
  <c r="V131" i="14" s="1"/>
  <c r="R143" i="14"/>
  <c r="K80" i="14"/>
  <c r="K91" i="14"/>
  <c r="Q91" i="14" s="1"/>
  <c r="V91" i="14" s="1"/>
  <c r="K104" i="14"/>
  <c r="K187" i="14"/>
  <c r="K199" i="14"/>
  <c r="K568" i="14"/>
  <c r="P836" i="14"/>
  <c r="R884" i="14"/>
  <c r="R891" i="14"/>
  <c r="P481" i="14"/>
  <c r="P586" i="14"/>
  <c r="R802" i="14"/>
  <c r="P848" i="14"/>
  <c r="R877" i="14"/>
  <c r="R271" i="14"/>
  <c r="R325" i="14"/>
  <c r="R332" i="14"/>
  <c r="P717" i="14"/>
  <c r="P879" i="14"/>
  <c r="R553" i="14"/>
  <c r="P562" i="14"/>
  <c r="R819" i="14"/>
  <c r="K850" i="14"/>
  <c r="Q850" i="14" s="1"/>
  <c r="V850" i="14" s="1"/>
  <c r="R863" i="14"/>
  <c r="P867" i="14"/>
  <c r="K646" i="14"/>
  <c r="P844" i="14"/>
  <c r="R74" i="14"/>
  <c r="R176" i="14"/>
  <c r="Q299" i="14"/>
  <c r="V299" i="14" s="1"/>
  <c r="Y299" i="14" s="1"/>
  <c r="K796" i="14"/>
  <c r="P806" i="14"/>
  <c r="K902" i="14"/>
  <c r="R914" i="14"/>
  <c r="K105" i="14"/>
  <c r="Q250" i="14"/>
  <c r="V250" i="14" s="1"/>
  <c r="K598" i="14"/>
  <c r="Q598" i="14" s="1"/>
  <c r="V598" i="14" s="1"/>
  <c r="K684" i="14"/>
  <c r="Q684" i="14" s="1"/>
  <c r="V684" i="14" s="1"/>
  <c r="K735" i="14"/>
  <c r="Q735" i="14" s="1"/>
  <c r="V735" i="14" s="1"/>
  <c r="P597" i="14"/>
  <c r="R597" i="14"/>
  <c r="Q257" i="14"/>
  <c r="V257" i="14" s="1"/>
  <c r="K808" i="14"/>
  <c r="J63" i="14"/>
  <c r="K63" i="14" s="1"/>
  <c r="J117" i="14"/>
  <c r="K117" i="14" s="1"/>
  <c r="Q538" i="14"/>
  <c r="J636" i="14"/>
  <c r="K636" i="14" s="1"/>
  <c r="P260" i="14"/>
  <c r="R260" i="14"/>
  <c r="P365" i="14"/>
  <c r="R365" i="14"/>
  <c r="K856" i="14"/>
  <c r="K885" i="14"/>
  <c r="J908" i="14"/>
  <c r="K908" i="14" s="1"/>
  <c r="J574" i="14"/>
  <c r="K574" i="14" s="1"/>
  <c r="J790" i="14"/>
  <c r="K790" i="14" s="1"/>
  <c r="K94" i="14"/>
  <c r="P361" i="14"/>
  <c r="P363" i="14"/>
  <c r="R363" i="14"/>
  <c r="R787" i="14"/>
  <c r="K832" i="14"/>
  <c r="J860" i="14"/>
  <c r="K860" i="14" s="1"/>
  <c r="Q860" i="14" s="1"/>
  <c r="V860" i="14" s="1"/>
  <c r="P885" i="14"/>
  <c r="R900" i="14"/>
  <c r="R904" i="14"/>
  <c r="P667" i="14"/>
  <c r="Q667" i="14" s="1"/>
  <c r="V667" i="14" s="1"/>
  <c r="R788" i="14"/>
  <c r="P837" i="14"/>
  <c r="R350" i="14"/>
  <c r="R399" i="14"/>
  <c r="P399" i="14"/>
  <c r="J731" i="14"/>
  <c r="K731" i="14" s="1"/>
  <c r="P805" i="14"/>
  <c r="P832" i="14"/>
  <c r="R832" i="14"/>
  <c r="P856" i="14"/>
  <c r="R876" i="14"/>
  <c r="K903" i="14"/>
  <c r="K580" i="14"/>
  <c r="K820" i="14"/>
  <c r="Q491" i="14"/>
  <c r="V491" i="14" s="1"/>
  <c r="Y491" i="14" s="1"/>
  <c r="P450" i="14"/>
  <c r="R450" i="14"/>
  <c r="J33" i="14"/>
  <c r="K33" i="14" s="1"/>
  <c r="Q33" i="14" s="1"/>
  <c r="K138" i="14"/>
  <c r="Q138" i="14" s="1"/>
  <c r="R296" i="14"/>
  <c r="P296" i="14"/>
  <c r="Q424" i="14"/>
  <c r="V424" i="14" s="1"/>
  <c r="P614" i="14"/>
  <c r="R614" i="14"/>
  <c r="J757" i="14"/>
  <c r="K757" i="14" s="1"/>
  <c r="Q757" i="14" s="1"/>
  <c r="P828" i="14"/>
  <c r="R874" i="14"/>
  <c r="R542" i="14"/>
  <c r="Q787" i="14"/>
  <c r="V787" i="14" s="1"/>
  <c r="Y787" i="14" s="1"/>
  <c r="R812" i="14"/>
  <c r="R840" i="14"/>
  <c r="K112" i="14"/>
  <c r="J41" i="14"/>
  <c r="K41" i="14" s="1"/>
  <c r="Q41" i="14" s="1"/>
  <c r="V41" i="14" s="1"/>
  <c r="P446" i="14"/>
  <c r="R446" i="14"/>
  <c r="K753" i="14"/>
  <c r="Q753" i="14" s="1"/>
  <c r="J782" i="14"/>
  <c r="K782" i="14" s="1"/>
  <c r="Q782" i="14" s="1"/>
  <c r="V782" i="14" s="1"/>
  <c r="J784" i="14"/>
  <c r="K784" i="14" s="1"/>
  <c r="J831" i="14"/>
  <c r="K831" i="14" s="1"/>
  <c r="P873" i="14"/>
  <c r="R873" i="14"/>
  <c r="K623" i="14"/>
  <c r="P795" i="14"/>
  <c r="Q483" i="14"/>
  <c r="P804" i="14"/>
  <c r="R804" i="14"/>
  <c r="J827" i="14"/>
  <c r="K827" i="14" s="1"/>
  <c r="Q827" i="14" s="1"/>
  <c r="V827" i="14" s="1"/>
  <c r="K855" i="14"/>
  <c r="K148" i="14"/>
  <c r="K103" i="14"/>
  <c r="J645" i="14"/>
  <c r="K645" i="14" s="1"/>
  <c r="Q645" i="14" s="1"/>
  <c r="V645" i="14" s="1"/>
  <c r="P820" i="14"/>
  <c r="R820" i="14"/>
  <c r="Q904" i="14"/>
  <c r="P861" i="14"/>
  <c r="R98" i="14"/>
  <c r="R112" i="14"/>
  <c r="P112" i="14"/>
  <c r="J688" i="14"/>
  <c r="K688" i="14" s="1"/>
  <c r="J769" i="14"/>
  <c r="K769" i="14" s="1"/>
  <c r="Q769" i="14" s="1"/>
  <c r="P887" i="14"/>
  <c r="R887" i="14"/>
  <c r="Q513" i="14"/>
  <c r="R548" i="14"/>
  <c r="P610" i="14"/>
  <c r="R610" i="14"/>
  <c r="P650" i="14"/>
  <c r="J776" i="14"/>
  <c r="K776" i="14" s="1"/>
  <c r="J778" i="14"/>
  <c r="K778" i="14" s="1"/>
  <c r="Q778" i="14" s="1"/>
  <c r="P825" i="14"/>
  <c r="K843" i="14"/>
  <c r="Q843" i="14" s="1"/>
  <c r="V843" i="14" s="1"/>
  <c r="K867" i="14"/>
  <c r="P888" i="14"/>
  <c r="K801" i="14"/>
  <c r="K9" i="14"/>
  <c r="P152" i="14"/>
  <c r="K718" i="14"/>
  <c r="K155" i="14"/>
  <c r="P814" i="14"/>
  <c r="P110" i="14"/>
  <c r="Q110" i="14" s="1"/>
  <c r="T840" i="14"/>
  <c r="D841" i="14"/>
  <c r="P864" i="14"/>
  <c r="K71" i="14"/>
  <c r="P129" i="14"/>
  <c r="R129" i="14"/>
  <c r="R172" i="14"/>
  <c r="R329" i="14"/>
  <c r="P329" i="14"/>
  <c r="P515" i="14"/>
  <c r="Q542" i="14"/>
  <c r="V542" i="14" s="1"/>
  <c r="K597" i="14"/>
  <c r="P865" i="14"/>
  <c r="K44" i="14"/>
  <c r="K47" i="14"/>
  <c r="K74" i="14"/>
  <c r="Q74" i="14" s="1"/>
  <c r="K125" i="14"/>
  <c r="R342" i="14"/>
  <c r="Q376" i="14"/>
  <c r="V376" i="14" s="1"/>
  <c r="Q404" i="14"/>
  <c r="V404" i="14" s="1"/>
  <c r="P448" i="14"/>
  <c r="P574" i="14"/>
  <c r="K581" i="14"/>
  <c r="R604" i="14"/>
  <c r="P612" i="14"/>
  <c r="K620" i="14"/>
  <c r="K673" i="14"/>
  <c r="R722" i="14"/>
  <c r="R794" i="14"/>
  <c r="R807" i="14"/>
  <c r="R850" i="14"/>
  <c r="P855" i="14"/>
  <c r="K82" i="14"/>
  <c r="K99" i="14"/>
  <c r="Q307" i="14"/>
  <c r="Q338" i="14"/>
  <c r="V338" i="14" s="1"/>
  <c r="J639" i="14"/>
  <c r="K639" i="14" s="1"/>
  <c r="J662" i="14"/>
  <c r="K662" i="14" s="1"/>
  <c r="Q662" i="14" s="1"/>
  <c r="R709" i="14"/>
  <c r="J742" i="14"/>
  <c r="K742" i="14" s="1"/>
  <c r="Q742" i="14" s="1"/>
  <c r="K789" i="14"/>
  <c r="Q789" i="14" s="1"/>
  <c r="V789" i="14" s="1"/>
  <c r="P801" i="14"/>
  <c r="R839" i="14"/>
  <c r="R866" i="14"/>
  <c r="J868" i="14"/>
  <c r="K868" i="14" s="1"/>
  <c r="P907" i="14"/>
  <c r="Q907" i="14" s="1"/>
  <c r="S907" i="14" s="1"/>
  <c r="K884" i="14"/>
  <c r="Q884" i="14" s="1"/>
  <c r="V884" i="14" s="1"/>
  <c r="K115" i="14"/>
  <c r="K139" i="14"/>
  <c r="K179" i="14"/>
  <c r="K202" i="14"/>
  <c r="Q202" i="14" s="1"/>
  <c r="V202" i="14" s="1"/>
  <c r="P208" i="14"/>
  <c r="Q246" i="14"/>
  <c r="V246" i="14" s="1"/>
  <c r="R292" i="14"/>
  <c r="Q413" i="14"/>
  <c r="R543" i="14"/>
  <c r="P551" i="14"/>
  <c r="Q553" i="14"/>
  <c r="V553" i="14" s="1"/>
  <c r="P622" i="14"/>
  <c r="K680" i="14"/>
  <c r="K803" i="14"/>
  <c r="J898" i="14"/>
  <c r="K898" i="14" s="1"/>
  <c r="Q898" i="14" s="1"/>
  <c r="K752" i="14"/>
  <c r="R769" i="14"/>
  <c r="K791" i="14"/>
  <c r="K886" i="14"/>
  <c r="K888" i="14"/>
  <c r="R896" i="14"/>
  <c r="R912" i="14"/>
  <c r="Q2" i="14"/>
  <c r="K64" i="14"/>
  <c r="K70" i="14"/>
  <c r="Q70" i="14" s="1"/>
  <c r="R102" i="14"/>
  <c r="P139" i="14"/>
  <c r="K565" i="14"/>
  <c r="Q565" i="14" s="1"/>
  <c r="K723" i="14"/>
  <c r="Q723" i="14" s="1"/>
  <c r="V723" i="14" s="1"/>
  <c r="R778" i="14"/>
  <c r="P780" i="14"/>
  <c r="R782" i="14"/>
  <c r="R775" i="14"/>
  <c r="R781" i="14"/>
  <c r="R768" i="14"/>
  <c r="R766" i="14"/>
  <c r="P764" i="14"/>
  <c r="R763" i="14"/>
  <c r="P767" i="14"/>
  <c r="Q763" i="14"/>
  <c r="V763" i="14" s="1"/>
  <c r="Y763" i="14" s="1"/>
  <c r="P754" i="14"/>
  <c r="R757" i="14"/>
  <c r="P752" i="14"/>
  <c r="R759" i="14"/>
  <c r="R756" i="14"/>
  <c r="R753" i="14"/>
  <c r="R755" i="14"/>
  <c r="P751" i="14"/>
  <c r="Q751" i="14" s="1"/>
  <c r="S751" i="14" s="1"/>
  <c r="R742" i="14"/>
  <c r="P741" i="14"/>
  <c r="R746" i="14"/>
  <c r="P745" i="14"/>
  <c r="P747" i="14"/>
  <c r="R735" i="14"/>
  <c r="R728" i="14"/>
  <c r="R730" i="14"/>
  <c r="P727" i="14"/>
  <c r="Q727" i="14" s="1"/>
  <c r="R734" i="14"/>
  <c r="P716" i="14"/>
  <c r="P721" i="14"/>
  <c r="R715" i="14"/>
  <c r="P718" i="14"/>
  <c r="R720" i="14"/>
  <c r="P710" i="14"/>
  <c r="P705" i="14"/>
  <c r="P712" i="14"/>
  <c r="P708" i="14"/>
  <c r="P693" i="14"/>
  <c r="P699" i="14"/>
  <c r="P682" i="14"/>
  <c r="P681" i="14"/>
  <c r="R687" i="14"/>
  <c r="R684" i="14"/>
  <c r="R669" i="14"/>
  <c r="R668" i="14"/>
  <c r="P656" i="14"/>
  <c r="R658" i="14"/>
  <c r="P655" i="14"/>
  <c r="Q655" i="14" s="1"/>
  <c r="S655" i="14" s="1"/>
  <c r="R662" i="14"/>
  <c r="R664" i="14"/>
  <c r="R657" i="14"/>
  <c r="P659" i="14"/>
  <c r="P660" i="14"/>
  <c r="R663" i="14"/>
  <c r="P647" i="14"/>
  <c r="R643" i="14"/>
  <c r="P646" i="14"/>
  <c r="R645" i="14"/>
  <c r="R644" i="14"/>
  <c r="P649" i="14"/>
  <c r="P631" i="14"/>
  <c r="Q631" i="14" s="1"/>
  <c r="V631" i="14" s="1"/>
  <c r="R633" i="14"/>
  <c r="R637" i="14"/>
  <c r="P620" i="14"/>
  <c r="R627" i="14"/>
  <c r="P626" i="14"/>
  <c r="R628" i="14"/>
  <c r="P615" i="14"/>
  <c r="P616" i="14"/>
  <c r="R611" i="14"/>
  <c r="P603" i="14"/>
  <c r="R601" i="14"/>
  <c r="R605" i="14"/>
  <c r="R598" i="14"/>
  <c r="P599" i="14"/>
  <c r="R588" i="14"/>
  <c r="R591" i="14"/>
  <c r="P593" i="14"/>
  <c r="P584" i="14"/>
  <c r="P579" i="14"/>
  <c r="R575" i="14"/>
  <c r="R573" i="14"/>
  <c r="R572" i="14"/>
  <c r="R565" i="14"/>
  <c r="P567" i="14"/>
  <c r="P561" i="14"/>
  <c r="P566" i="14"/>
  <c r="R555" i="14"/>
  <c r="R550" i="14"/>
  <c r="R554" i="14"/>
  <c r="Q548" i="14"/>
  <c r="R544" i="14"/>
  <c r="P545" i="14"/>
  <c r="P540" i="14"/>
  <c r="P536" i="14"/>
  <c r="Q536" i="14" s="1"/>
  <c r="P527" i="14"/>
  <c r="R525" i="14"/>
  <c r="R524" i="14"/>
  <c r="P529" i="14"/>
  <c r="R513" i="14"/>
  <c r="P512" i="14"/>
  <c r="Q512" i="14" s="1"/>
  <c r="S512" i="14" s="1"/>
  <c r="P518" i="14"/>
  <c r="P507" i="14"/>
  <c r="R505" i="14"/>
  <c r="R495" i="14"/>
  <c r="R498" i="14"/>
  <c r="P492" i="14"/>
  <c r="Q492" i="14" s="1"/>
  <c r="R496" i="14"/>
  <c r="P493" i="14"/>
  <c r="P500" i="14"/>
  <c r="R491" i="14"/>
  <c r="R487" i="14"/>
  <c r="R483" i="14"/>
  <c r="P482" i="14"/>
  <c r="R488" i="14"/>
  <c r="P479" i="14"/>
  <c r="R476" i="14"/>
  <c r="P470" i="14"/>
  <c r="P474" i="14"/>
  <c r="P473" i="14"/>
  <c r="R472" i="14"/>
  <c r="S472" i="14" s="1"/>
  <c r="R455" i="14"/>
  <c r="R457" i="14"/>
  <c r="R462" i="14"/>
  <c r="Q455" i="14"/>
  <c r="R463" i="14"/>
  <c r="R444" i="14"/>
  <c r="R443" i="14"/>
  <c r="R435" i="14"/>
  <c r="R437" i="14"/>
  <c r="Q431" i="14"/>
  <c r="V431" i="14" s="1"/>
  <c r="R436" i="14"/>
  <c r="P427" i="14"/>
  <c r="R428" i="14"/>
  <c r="R420" i="14"/>
  <c r="P422" i="14"/>
  <c r="R424" i="14"/>
  <c r="R423" i="14"/>
  <c r="P408" i="14"/>
  <c r="R410" i="14"/>
  <c r="P401" i="14"/>
  <c r="P396" i="14"/>
  <c r="R398" i="14"/>
  <c r="R404" i="14"/>
  <c r="P397" i="14"/>
  <c r="R403" i="14"/>
  <c r="P389" i="14"/>
  <c r="R385" i="14"/>
  <c r="R384" i="14"/>
  <c r="P392" i="14"/>
  <c r="R391" i="14"/>
  <c r="R372" i="14"/>
  <c r="P371" i="14"/>
  <c r="Q371" i="14" s="1"/>
  <c r="V371" i="14" s="1"/>
  <c r="P375" i="14"/>
  <c r="R377" i="14"/>
  <c r="R376" i="14"/>
  <c r="R359" i="14"/>
  <c r="P352" i="14"/>
  <c r="P356" i="14"/>
  <c r="R351" i="14"/>
  <c r="R344" i="14"/>
  <c r="P339" i="14"/>
  <c r="P343" i="14"/>
  <c r="Q343" i="14" s="1"/>
  <c r="P337" i="14"/>
  <c r="P341" i="14"/>
  <c r="P336" i="14"/>
  <c r="P328" i="14"/>
  <c r="R331" i="14"/>
  <c r="R330" i="14"/>
  <c r="R319" i="14"/>
  <c r="R316" i="14"/>
  <c r="R318" i="14"/>
  <c r="R313" i="14"/>
  <c r="P317" i="14"/>
  <c r="P311" i="14"/>
  <c r="Q311" i="14" s="1"/>
  <c r="V311" i="14" s="1"/>
  <c r="P314" i="14"/>
  <c r="P306" i="14"/>
  <c r="R299" i="14"/>
  <c r="R302" i="14"/>
  <c r="R307" i="14"/>
  <c r="P300" i="14"/>
  <c r="P304" i="14"/>
  <c r="P295" i="14"/>
  <c r="P289" i="14"/>
  <c r="R291" i="14"/>
  <c r="P287" i="14"/>
  <c r="Q287" i="14" s="1"/>
  <c r="P290" i="14"/>
  <c r="R288" i="14"/>
  <c r="P278" i="14"/>
  <c r="P284" i="14"/>
  <c r="P280" i="14"/>
  <c r="R283" i="14"/>
  <c r="R266" i="14"/>
  <c r="R272" i="14"/>
  <c r="R269" i="14"/>
  <c r="R265" i="14"/>
  <c r="P259" i="14"/>
  <c r="R255" i="14"/>
  <c r="P254" i="14"/>
  <c r="Q254" i="14" s="1"/>
  <c r="S254" i="14" s="1"/>
  <c r="R257" i="14"/>
  <c r="P242" i="14"/>
  <c r="Q242" i="14" s="1"/>
  <c r="R248" i="14"/>
  <c r="R250" i="14"/>
  <c r="R243" i="14"/>
  <c r="R246" i="14"/>
  <c r="R232" i="14"/>
  <c r="R231" i="14"/>
  <c r="R236" i="14"/>
  <c r="P223" i="14"/>
  <c r="R225" i="14"/>
  <c r="P222" i="14"/>
  <c r="R224" i="14"/>
  <c r="R209" i="14"/>
  <c r="R213" i="14"/>
  <c r="R215" i="14"/>
  <c r="P206" i="14"/>
  <c r="Q206" i="14" s="1"/>
  <c r="P211" i="14"/>
  <c r="P195" i="14"/>
  <c r="R201" i="14"/>
  <c r="R203" i="14"/>
  <c r="P197" i="14"/>
  <c r="R196" i="14"/>
  <c r="R198" i="14"/>
  <c r="P189" i="14"/>
  <c r="P190" i="14"/>
  <c r="R191" i="14"/>
  <c r="R184" i="14"/>
  <c r="P170" i="14"/>
  <c r="Q170" i="14" s="1"/>
  <c r="R177" i="14"/>
  <c r="Q158" i="14"/>
  <c r="V158" i="14" s="1"/>
  <c r="Y158" i="14" s="1"/>
  <c r="P166" i="14"/>
  <c r="P163" i="14"/>
  <c r="P162" i="14"/>
  <c r="R164" i="14"/>
  <c r="P146" i="14"/>
  <c r="Q146" i="14" s="1"/>
  <c r="S146" i="14" s="1"/>
  <c r="R149" i="14"/>
  <c r="P147" i="14"/>
  <c r="P153" i="14"/>
  <c r="Q153" i="14" s="1"/>
  <c r="R154" i="14"/>
  <c r="R138" i="14"/>
  <c r="P140" i="14"/>
  <c r="R142" i="14"/>
  <c r="R135" i="14"/>
  <c r="R128" i="14"/>
  <c r="P124" i="14"/>
  <c r="R123" i="14"/>
  <c r="R131" i="14"/>
  <c r="R116" i="14"/>
  <c r="R114" i="14"/>
  <c r="P113" i="14"/>
  <c r="P117" i="14"/>
  <c r="P100" i="14"/>
  <c r="P103" i="14"/>
  <c r="P107" i="14"/>
  <c r="Q98" i="14"/>
  <c r="V98" i="14" s="1"/>
  <c r="P92" i="14"/>
  <c r="P87" i="14"/>
  <c r="R95" i="14"/>
  <c r="R91" i="14"/>
  <c r="P88" i="14"/>
  <c r="P89" i="14"/>
  <c r="P80" i="14"/>
  <c r="R79" i="14"/>
  <c r="P68" i="14"/>
  <c r="P72" i="14"/>
  <c r="R69" i="14"/>
  <c r="R73" i="14"/>
  <c r="P65" i="14"/>
  <c r="R60" i="14"/>
  <c r="R51" i="14"/>
  <c r="R56" i="14"/>
  <c r="K52" i="14"/>
  <c r="K55" i="14"/>
  <c r="K27" i="14"/>
  <c r="Q27" i="14" s="1"/>
  <c r="V27" i="14" s="1"/>
  <c r="K30" i="14"/>
  <c r="K18" i="14"/>
  <c r="P45" i="14"/>
  <c r="R27" i="14"/>
  <c r="P28" i="14"/>
  <c r="R17" i="14"/>
  <c r="P22" i="14"/>
  <c r="R364" i="14"/>
  <c r="P364" i="14"/>
  <c r="R468" i="14"/>
  <c r="P468" i="14"/>
  <c r="R111" i="14"/>
  <c r="P111" i="14"/>
  <c r="J126" i="14"/>
  <c r="K126" i="14" s="1"/>
  <c r="J160" i="14"/>
  <c r="K160" i="14" s="1"/>
  <c r="P234" i="14"/>
  <c r="R234" i="14"/>
  <c r="R563" i="14"/>
  <c r="P563" i="14"/>
  <c r="P576" i="14"/>
  <c r="D586" i="14"/>
  <c r="J21" i="14"/>
  <c r="K21" i="14" s="1"/>
  <c r="J32" i="14"/>
  <c r="K32" i="14" s="1"/>
  <c r="P34" i="14"/>
  <c r="J62" i="14"/>
  <c r="K62" i="14" s="1"/>
  <c r="R105" i="14"/>
  <c r="P105" i="14"/>
  <c r="P118" i="14"/>
  <c r="R251" i="14"/>
  <c r="P251" i="14"/>
  <c r="Q269" i="14"/>
  <c r="V269" i="14" s="1"/>
  <c r="Q344" i="14"/>
  <c r="V344" i="14" s="1"/>
  <c r="P367" i="14"/>
  <c r="P460" i="14"/>
  <c r="P494" i="14"/>
  <c r="J575" i="14"/>
  <c r="K575" i="14" s="1"/>
  <c r="Q575" i="14" s="1"/>
  <c r="J585" i="14"/>
  <c r="K585" i="14" s="1"/>
  <c r="K613" i="14"/>
  <c r="D741" i="14"/>
  <c r="J864" i="14"/>
  <c r="K864" i="14" s="1"/>
  <c r="J4" i="14"/>
  <c r="K4" i="14" s="1"/>
  <c r="J19" i="14"/>
  <c r="K19" i="14" s="1"/>
  <c r="P42" i="14"/>
  <c r="J123" i="14"/>
  <c r="K123" i="14" s="1"/>
  <c r="Q123" i="14" s="1"/>
  <c r="J128" i="14"/>
  <c r="K128" i="14" s="1"/>
  <c r="Q128" i="14" s="1"/>
  <c r="J162" i="14"/>
  <c r="K162" i="14" s="1"/>
  <c r="P182" i="14"/>
  <c r="P340" i="14"/>
  <c r="R8" i="14"/>
  <c r="R41" i="14"/>
  <c r="R185" i="14"/>
  <c r="P185" i="14"/>
  <c r="V472" i="14"/>
  <c r="P6" i="14"/>
  <c r="P52" i="14"/>
  <c r="P82" i="14"/>
  <c r="P93" i="14"/>
  <c r="P99" i="14"/>
  <c r="R366" i="14"/>
  <c r="P4" i="14"/>
  <c r="K39" i="14"/>
  <c r="P256" i="14"/>
  <c r="P425" i="14"/>
  <c r="P557" i="14"/>
  <c r="Q557" i="14" s="1"/>
  <c r="R557" i="14"/>
  <c r="P122" i="14"/>
  <c r="Q122" i="14" s="1"/>
  <c r="R122" i="14"/>
  <c r="P125" i="14"/>
  <c r="J161" i="14"/>
  <c r="K161" i="14" s="1"/>
  <c r="Q161" i="14" s="1"/>
  <c r="V161" i="14" s="1"/>
  <c r="P187" i="14"/>
  <c r="P452" i="14"/>
  <c r="J567" i="14"/>
  <c r="K567" i="14" s="1"/>
  <c r="J602" i="14"/>
  <c r="K602" i="14" s="1"/>
  <c r="P608" i="14"/>
  <c r="Q608" i="14" s="1"/>
  <c r="K892" i="14"/>
  <c r="P134" i="14"/>
  <c r="P249" i="14"/>
  <c r="R279" i="14"/>
  <c r="P279" i="14"/>
  <c r="Q403" i="14"/>
  <c r="R464" i="14"/>
  <c r="P464" i="14"/>
  <c r="R509" i="14"/>
  <c r="P509" i="14"/>
  <c r="R531" i="14"/>
  <c r="K605" i="14"/>
  <c r="Q605" i="14" s="1"/>
  <c r="V605" i="14" s="1"/>
  <c r="R679" i="14"/>
  <c r="P679" i="14"/>
  <c r="Q679" i="14" s="1"/>
  <c r="P790" i="14"/>
  <c r="R816" i="14"/>
  <c r="P816" i="14"/>
  <c r="R818" i="14"/>
  <c r="P818" i="14"/>
  <c r="P15" i="14"/>
  <c r="K16" i="14"/>
  <c r="J28" i="14"/>
  <c r="K28" i="14" s="1"/>
  <c r="J35" i="14"/>
  <c r="K35" i="14" s="1"/>
  <c r="R38" i="14"/>
  <c r="P44" i="14"/>
  <c r="J79" i="14"/>
  <c r="K79" i="14" s="1"/>
  <c r="Q79" i="14" s="1"/>
  <c r="K90" i="14"/>
  <c r="Q90" i="14" s="1"/>
  <c r="V90" i="14" s="1"/>
  <c r="J127" i="14"/>
  <c r="K127" i="14" s="1"/>
  <c r="P167" i="14"/>
  <c r="P173" i="14"/>
  <c r="J183" i="14"/>
  <c r="K183" i="14" s="1"/>
  <c r="Q224" i="14"/>
  <c r="V224" i="14" s="1"/>
  <c r="P227" i="14"/>
  <c r="P368" i="14"/>
  <c r="R434" i="14"/>
  <c r="P434" i="14"/>
  <c r="Q444" i="14"/>
  <c r="R445" i="14"/>
  <c r="P445" i="14"/>
  <c r="R485" i="14"/>
  <c r="P485" i="14"/>
  <c r="Q485" i="14" s="1"/>
  <c r="R636" i="14"/>
  <c r="P636" i="14"/>
  <c r="P784" i="14"/>
  <c r="R194" i="14"/>
  <c r="P194" i="14"/>
  <c r="Q194" i="14" s="1"/>
  <c r="Q410" i="14"/>
  <c r="R421" i="14"/>
  <c r="P421" i="14"/>
  <c r="K7" i="14"/>
  <c r="Q7" i="14" s="1"/>
  <c r="V7" i="14" s="1"/>
  <c r="P11" i="14"/>
  <c r="J51" i="14"/>
  <c r="K51" i="14" s="1"/>
  <c r="Q51" i="14" s="1"/>
  <c r="P199" i="14"/>
  <c r="R244" i="14"/>
  <c r="P244" i="14"/>
  <c r="R270" i="14"/>
  <c r="P270" i="14"/>
  <c r="P411" i="14"/>
  <c r="P54" i="14"/>
  <c r="J72" i="14"/>
  <c r="K72" i="14" s="1"/>
  <c r="P78" i="14"/>
  <c r="K136" i="14"/>
  <c r="K174" i="14"/>
  <c r="P178" i="14"/>
  <c r="R178" i="14"/>
  <c r="Q243" i="14"/>
  <c r="V243" i="14" s="1"/>
  <c r="R33" i="14"/>
  <c r="J40" i="14"/>
  <c r="K40" i="14" s="1"/>
  <c r="J53" i="14"/>
  <c r="K53" i="14" s="1"/>
  <c r="Q53" i="14" s="1"/>
  <c r="P63" i="14"/>
  <c r="P77" i="14"/>
  <c r="R126" i="14"/>
  <c r="P126" i="14"/>
  <c r="J140" i="14"/>
  <c r="K140" i="14" s="1"/>
  <c r="Q266" i="14"/>
  <c r="R323" i="14"/>
  <c r="P323" i="14"/>
  <c r="R552" i="14"/>
  <c r="P552" i="14"/>
  <c r="P20" i="14"/>
  <c r="R86" i="14"/>
  <c r="P86" i="14"/>
  <c r="Q86" i="14" s="1"/>
  <c r="J177" i="14"/>
  <c r="K177" i="14" s="1"/>
  <c r="Q177" i="14" s="1"/>
  <c r="P188" i="14"/>
  <c r="P230" i="14"/>
  <c r="R264" i="14"/>
  <c r="P264" i="14"/>
  <c r="R315" i="14"/>
  <c r="P315" i="14"/>
  <c r="Q457" i="14"/>
  <c r="D621" i="14"/>
  <c r="J46" i="14"/>
  <c r="K46" i="14" s="1"/>
  <c r="P50" i="14"/>
  <c r="J95" i="14"/>
  <c r="K95" i="14" s="1"/>
  <c r="Q95" i="14" s="1"/>
  <c r="Q235" i="14"/>
  <c r="P390" i="14"/>
  <c r="J29" i="14"/>
  <c r="K29" i="14" s="1"/>
  <c r="P31" i="14"/>
  <c r="P81" i="14"/>
  <c r="J106" i="14"/>
  <c r="K106" i="14" s="1"/>
  <c r="J184" i="14"/>
  <c r="K184" i="14" s="1"/>
  <c r="Q184" i="14" s="1"/>
  <c r="Q265" i="14"/>
  <c r="P18" i="14"/>
  <c r="P59" i="14"/>
  <c r="J176" i="14"/>
  <c r="K176" i="14" s="1"/>
  <c r="Q176" i="14" s="1"/>
  <c r="V176" i="14" s="1"/>
  <c r="J186" i="14"/>
  <c r="K186" i="14" s="1"/>
  <c r="R263" i="14"/>
  <c r="P263" i="14"/>
  <c r="R16" i="14"/>
  <c r="P16" i="14"/>
  <c r="J43" i="14"/>
  <c r="K43" i="14" s="1"/>
  <c r="J87" i="14"/>
  <c r="K87" i="14" s="1"/>
  <c r="J101" i="14"/>
  <c r="K101" i="14" s="1"/>
  <c r="J116" i="14"/>
  <c r="K116" i="14" s="1"/>
  <c r="Q116" i="14" s="1"/>
  <c r="R451" i="14"/>
  <c r="P451" i="14"/>
  <c r="R514" i="14"/>
  <c r="P514" i="14"/>
  <c r="R101" i="14"/>
  <c r="P101" i="14"/>
  <c r="D161" i="14"/>
  <c r="J637" i="14"/>
  <c r="K637" i="14" s="1"/>
  <c r="Q637" i="14" s="1"/>
  <c r="J5" i="14"/>
  <c r="K5" i="14" s="1"/>
  <c r="R94" i="14"/>
  <c r="P94" i="14"/>
  <c r="J171" i="14"/>
  <c r="K171" i="14" s="1"/>
  <c r="Q236" i="14"/>
  <c r="J719" i="14"/>
  <c r="K719" i="14" s="1"/>
  <c r="R776" i="14"/>
  <c r="P776" i="14"/>
  <c r="J93" i="14"/>
  <c r="K93" i="14" s="1"/>
  <c r="D136" i="14"/>
  <c r="P155" i="14"/>
  <c r="R155" i="14"/>
  <c r="R247" i="14"/>
  <c r="P247" i="14"/>
  <c r="Q435" i="14"/>
  <c r="P467" i="14"/>
  <c r="R538" i="14"/>
  <c r="R569" i="14"/>
  <c r="P569" i="14"/>
  <c r="K746" i="14"/>
  <c r="Q746" i="14" s="1"/>
  <c r="P9" i="14"/>
  <c r="R9" i="14"/>
  <c r="P23" i="14"/>
  <c r="P55" i="14"/>
  <c r="R55" i="14"/>
  <c r="J114" i="14"/>
  <c r="K114" i="14" s="1"/>
  <c r="Q114" i="14" s="1"/>
  <c r="R171" i="14"/>
  <c r="P171" i="14"/>
  <c r="P239" i="14"/>
  <c r="R267" i="14"/>
  <c r="P267" i="14"/>
  <c r="R360" i="14"/>
  <c r="P360" i="14"/>
  <c r="R831" i="14"/>
  <c r="P831" i="14"/>
  <c r="J31" i="14"/>
  <c r="K31" i="14" s="1"/>
  <c r="P47" i="14"/>
  <c r="P141" i="14"/>
  <c r="Q141" i="14" s="1"/>
  <c r="K154" i="14"/>
  <c r="Q154" i="14" s="1"/>
  <c r="V154" i="14" s="1"/>
  <c r="R202" i="14"/>
  <c r="P537" i="14"/>
  <c r="R609" i="14"/>
  <c r="P609" i="14"/>
  <c r="R736" i="14"/>
  <c r="P736" i="14"/>
  <c r="J135" i="14"/>
  <c r="K135" i="14" s="1"/>
  <c r="Q135" i="14" s="1"/>
  <c r="P148" i="14"/>
  <c r="Q359" i="14"/>
  <c r="V359" i="14" s="1"/>
  <c r="P475" i="14"/>
  <c r="D562" i="14"/>
  <c r="P621" i="14"/>
  <c r="J913" i="14"/>
  <c r="K913" i="14" s="1"/>
  <c r="Q913" i="14" s="1"/>
  <c r="P30" i="14"/>
  <c r="J102" i="14"/>
  <c r="K102" i="14" s="1"/>
  <c r="Q102" i="14" s="1"/>
  <c r="R419" i="14"/>
  <c r="P419" i="14"/>
  <c r="J561" i="14"/>
  <c r="K561" i="14" s="1"/>
  <c r="J45" i="14"/>
  <c r="K45" i="14" s="1"/>
  <c r="P61" i="14"/>
  <c r="P104" i="14"/>
  <c r="P207" i="14"/>
  <c r="Q384" i="14"/>
  <c r="R449" i="14"/>
  <c r="P449" i="14"/>
  <c r="P39" i="14"/>
  <c r="R71" i="14"/>
  <c r="P71" i="14"/>
  <c r="K113" i="14"/>
  <c r="J119" i="14"/>
  <c r="K119" i="14" s="1"/>
  <c r="J172" i="14"/>
  <c r="K172" i="14" s="1"/>
  <c r="Q172" i="14" s="1"/>
  <c r="J83" i="14"/>
  <c r="K83" i="14" s="1"/>
  <c r="Q83" i="14" s="1"/>
  <c r="J100" i="14"/>
  <c r="K100" i="14" s="1"/>
  <c r="P119" i="14"/>
  <c r="P151" i="14"/>
  <c r="P165" i="14"/>
  <c r="R165" i="14"/>
  <c r="J175" i="14"/>
  <c r="K175" i="14" s="1"/>
  <c r="P183" i="14"/>
  <c r="R183" i="14"/>
  <c r="R268" i="14"/>
  <c r="P268" i="14"/>
  <c r="R275" i="14"/>
  <c r="P275" i="14"/>
  <c r="Q275" i="14" s="1"/>
  <c r="R338" i="14"/>
  <c r="P347" i="14"/>
  <c r="Q347" i="14" s="1"/>
  <c r="P383" i="14"/>
  <c r="Q383" i="14" s="1"/>
  <c r="Q443" i="14"/>
  <c r="Q463" i="14"/>
  <c r="P484" i="14"/>
  <c r="R556" i="14"/>
  <c r="P556" i="14"/>
  <c r="R638" i="14"/>
  <c r="P638" i="14"/>
  <c r="J687" i="14"/>
  <c r="K687" i="14" s="1"/>
  <c r="Q687" i="14" s="1"/>
  <c r="R326" i="14"/>
  <c r="P326" i="14"/>
  <c r="R349" i="14"/>
  <c r="P349" i="14"/>
  <c r="R508" i="14"/>
  <c r="P508" i="14"/>
  <c r="Q555" i="14"/>
  <c r="V555" i="14" s="1"/>
  <c r="P564" i="14"/>
  <c r="R564" i="14"/>
  <c r="R580" i="14"/>
  <c r="P580" i="14"/>
  <c r="J601" i="14"/>
  <c r="K601" i="14" s="1"/>
  <c r="Q601" i="14" s="1"/>
  <c r="J889" i="14"/>
  <c r="K889" i="14" s="1"/>
  <c r="K159" i="14"/>
  <c r="P220" i="14"/>
  <c r="R220" i="14"/>
  <c r="Q325" i="14"/>
  <c r="V325" i="14" s="1"/>
  <c r="K569" i="14"/>
  <c r="R577" i="14"/>
  <c r="P577" i="14"/>
  <c r="J616" i="14"/>
  <c r="K616" i="14" s="1"/>
  <c r="R692" i="14"/>
  <c r="P692" i="14"/>
  <c r="J829" i="14"/>
  <c r="K829" i="14" s="1"/>
  <c r="J839" i="14"/>
  <c r="K839" i="14" s="1"/>
  <c r="Q839" i="14" s="1"/>
  <c r="D88" i="14"/>
  <c r="R130" i="14"/>
  <c r="P130" i="14"/>
  <c r="K142" i="14"/>
  <c r="Q142" i="14" s="1"/>
  <c r="Q231" i="14"/>
  <c r="R258" i="14"/>
  <c r="P258" i="14"/>
  <c r="R380" i="14"/>
  <c r="P380" i="14"/>
  <c r="R412" i="14"/>
  <c r="P412" i="14"/>
  <c r="R461" i="14"/>
  <c r="P461" i="14"/>
  <c r="R539" i="14"/>
  <c r="P539" i="14"/>
  <c r="J732" i="14"/>
  <c r="K732" i="14" s="1"/>
  <c r="J107" i="14"/>
  <c r="K107" i="14" s="1"/>
  <c r="R348" i="14"/>
  <c r="P348" i="14"/>
  <c r="P21" i="14"/>
  <c r="P64" i="14"/>
  <c r="P115" i="14"/>
  <c r="P127" i="14"/>
  <c r="P175" i="14"/>
  <c r="P221" i="14"/>
  <c r="P312" i="14"/>
  <c r="R388" i="14"/>
  <c r="P388" i="14"/>
  <c r="R402" i="14"/>
  <c r="P402" i="14"/>
  <c r="P416" i="14"/>
  <c r="P439" i="14"/>
  <c r="R519" i="14"/>
  <c r="P519" i="14"/>
  <c r="Q544" i="14"/>
  <c r="J734" i="14"/>
  <c r="K734" i="14" s="1"/>
  <c r="Q734" i="14" s="1"/>
  <c r="V734" i="14" s="1"/>
  <c r="P14" i="14"/>
  <c r="J17" i="14"/>
  <c r="K17" i="14" s="1"/>
  <c r="Q17" i="14" s="1"/>
  <c r="J69" i="14"/>
  <c r="K69" i="14" s="1"/>
  <c r="Q69" i="14" s="1"/>
  <c r="P136" i="14"/>
  <c r="J137" i="14"/>
  <c r="K137" i="14" s="1"/>
  <c r="R158" i="14"/>
  <c r="P160" i="14"/>
  <c r="R777" i="14"/>
  <c r="P777" i="14"/>
  <c r="Q777" i="14" s="1"/>
  <c r="K815" i="14"/>
  <c r="R2" i="14"/>
  <c r="J3" i="14"/>
  <c r="K3" i="14" s="1"/>
  <c r="K10" i="14"/>
  <c r="Q10" i="14" s="1"/>
  <c r="V10" i="14" s="1"/>
  <c r="P19" i="14"/>
  <c r="J22" i="14"/>
  <c r="K22" i="14" s="1"/>
  <c r="P26" i="14"/>
  <c r="P29" i="14"/>
  <c r="P32" i="14"/>
  <c r="P35" i="14"/>
  <c r="P40" i="14"/>
  <c r="P43" i="14"/>
  <c r="P46" i="14"/>
  <c r="K56" i="14"/>
  <c r="Q56" i="14" s="1"/>
  <c r="V56" i="14" s="1"/>
  <c r="K60" i="14"/>
  <c r="Q60" i="14" s="1"/>
  <c r="V60" i="14" s="1"/>
  <c r="P62" i="14"/>
  <c r="J65" i="14"/>
  <c r="K65" i="14" s="1"/>
  <c r="P106" i="14"/>
  <c r="P150" i="14"/>
  <c r="J198" i="14"/>
  <c r="K198" i="14" s="1"/>
  <c r="Q198" i="14" s="1"/>
  <c r="J201" i="14"/>
  <c r="K201" i="14" s="1"/>
  <c r="Q201" i="14" s="1"/>
  <c r="J208" i="14"/>
  <c r="K208" i="14" s="1"/>
  <c r="J209" i="14"/>
  <c r="K209" i="14" s="1"/>
  <c r="Q209" i="14" s="1"/>
  <c r="V209" i="14" s="1"/>
  <c r="K214" i="14"/>
  <c r="P233" i="14"/>
  <c r="Q233" i="14" s="1"/>
  <c r="Q291" i="14"/>
  <c r="P305" i="14"/>
  <c r="R320" i="14"/>
  <c r="P320" i="14"/>
  <c r="P324" i="14"/>
  <c r="Q332" i="14"/>
  <c r="Q350" i="14"/>
  <c r="V350" i="14" s="1"/>
  <c r="P373" i="14"/>
  <c r="P387" i="14"/>
  <c r="Q391" i="14"/>
  <c r="P414" i="14"/>
  <c r="P432" i="14"/>
  <c r="R438" i="14"/>
  <c r="P438" i="14"/>
  <c r="Q438" i="14" s="1"/>
  <c r="P516" i="14"/>
  <c r="J600" i="14"/>
  <c r="K600" i="14" s="1"/>
  <c r="K634" i="14"/>
  <c r="J670" i="14"/>
  <c r="K670" i="14" s="1"/>
  <c r="Q670" i="14" s="1"/>
  <c r="R683" i="14"/>
  <c r="P683" i="14"/>
  <c r="K697" i="14"/>
  <c r="P732" i="14"/>
  <c r="J793" i="14"/>
  <c r="K793" i="14" s="1"/>
  <c r="Q793" i="14" s="1"/>
  <c r="V793" i="14" s="1"/>
  <c r="P800" i="14"/>
  <c r="J819" i="14"/>
  <c r="K819" i="14" s="1"/>
  <c r="Q819" i="14" s="1"/>
  <c r="J215" i="14"/>
  <c r="K215" i="14" s="1"/>
  <c r="Q215" i="14" s="1"/>
  <c r="R237" i="14"/>
  <c r="P237" i="14"/>
  <c r="J711" i="14"/>
  <c r="K711" i="14" s="1"/>
  <c r="J720" i="14"/>
  <c r="K720" i="14" s="1"/>
  <c r="Q720" i="14" s="1"/>
  <c r="J210" i="14"/>
  <c r="K210" i="14" s="1"/>
  <c r="Q210" i="14" s="1"/>
  <c r="Q292" i="14"/>
  <c r="V292" i="14" s="1"/>
  <c r="P426" i="14"/>
  <c r="Q426" i="14" s="1"/>
  <c r="P440" i="14"/>
  <c r="P568" i="14"/>
  <c r="R335" i="14"/>
  <c r="P335" i="14"/>
  <c r="R374" i="14"/>
  <c r="P374" i="14"/>
  <c r="R379" i="14"/>
  <c r="P379" i="14"/>
  <c r="P395" i="14"/>
  <c r="Q462" i="14"/>
  <c r="R486" i="14"/>
  <c r="P486" i="14"/>
  <c r="Q554" i="14"/>
  <c r="R7" i="14"/>
  <c r="J8" i="14"/>
  <c r="K8" i="14" s="1"/>
  <c r="Q8" i="14" s="1"/>
  <c r="J15" i="14"/>
  <c r="K15" i="14" s="1"/>
  <c r="R53" i="14"/>
  <c r="J54" i="14"/>
  <c r="K54" i="14" s="1"/>
  <c r="R83" i="14"/>
  <c r="J88" i="14"/>
  <c r="K88" i="14" s="1"/>
  <c r="J111" i="14"/>
  <c r="K111" i="14" s="1"/>
  <c r="J130" i="14"/>
  <c r="K130" i="14" s="1"/>
  <c r="R137" i="14"/>
  <c r="P137" i="14"/>
  <c r="J151" i="14"/>
  <c r="K151" i="14" s="1"/>
  <c r="J152" i="14"/>
  <c r="K152" i="14" s="1"/>
  <c r="R161" i="14"/>
  <c r="R212" i="14"/>
  <c r="P212" i="14"/>
  <c r="R235" i="14"/>
  <c r="R276" i="14"/>
  <c r="P276" i="14"/>
  <c r="Q318" i="14"/>
  <c r="R353" i="14"/>
  <c r="P353" i="14"/>
  <c r="Q377" i="14"/>
  <c r="R409" i="14"/>
  <c r="P409" i="14"/>
  <c r="Q428" i="14"/>
  <c r="Q436" i="14"/>
  <c r="P517" i="14"/>
  <c r="R517" i="14"/>
  <c r="Q543" i="14"/>
  <c r="V543" i="14" s="1"/>
  <c r="J627" i="14"/>
  <c r="K627" i="14" s="1"/>
  <c r="Q627" i="14" s="1"/>
  <c r="R648" i="14"/>
  <c r="R688" i="14"/>
  <c r="P688" i="14"/>
  <c r="P799" i="14"/>
  <c r="Q799" i="14" s="1"/>
  <c r="R698" i="14"/>
  <c r="P698" i="14"/>
  <c r="K743" i="14"/>
  <c r="J812" i="14"/>
  <c r="K812" i="14" s="1"/>
  <c r="Q812" i="14" s="1"/>
  <c r="J163" i="14"/>
  <c r="K163" i="14" s="1"/>
  <c r="R179" i="14"/>
  <c r="P179" i="14"/>
  <c r="Q330" i="14"/>
  <c r="Q372" i="14"/>
  <c r="K579" i="14"/>
  <c r="J628" i="14"/>
  <c r="K628" i="14" s="1"/>
  <c r="Q628" i="14" s="1"/>
  <c r="R783" i="14"/>
  <c r="P783" i="14"/>
  <c r="P808" i="14"/>
  <c r="R808" i="14"/>
  <c r="R90" i="14"/>
  <c r="R218" i="14"/>
  <c r="P218" i="14"/>
  <c r="Q218" i="14" s="1"/>
  <c r="P226" i="14"/>
  <c r="P499" i="14"/>
  <c r="R652" i="14"/>
  <c r="P652" i="14"/>
  <c r="J658" i="14"/>
  <c r="K658" i="14" s="1"/>
  <c r="Q658" i="14" s="1"/>
  <c r="R673" i="14"/>
  <c r="P673" i="14"/>
  <c r="K676" i="14"/>
  <c r="D705" i="14"/>
  <c r="R739" i="14"/>
  <c r="P739" i="14"/>
  <c r="Q739" i="14" s="1"/>
  <c r="J852" i="14"/>
  <c r="K852" i="14" s="1"/>
  <c r="J901" i="14"/>
  <c r="K901" i="14" s="1"/>
  <c r="J73" i="14"/>
  <c r="K73" i="14" s="1"/>
  <c r="Q73" i="14" s="1"/>
  <c r="R159" i="14"/>
  <c r="P159" i="14"/>
  <c r="P174" i="14"/>
  <c r="J195" i="14"/>
  <c r="K195" i="14" s="1"/>
  <c r="R293" i="14"/>
  <c r="P293" i="14"/>
  <c r="P308" i="14"/>
  <c r="Q319" i="14"/>
  <c r="V319" i="14" s="1"/>
  <c r="P354" i="14"/>
  <c r="P458" i="14"/>
  <c r="Q495" i="14"/>
  <c r="K578" i="14"/>
  <c r="K657" i="14"/>
  <c r="Q657" i="14" s="1"/>
  <c r="V657" i="14" s="1"/>
  <c r="J704" i="14"/>
  <c r="K704" i="14" s="1"/>
  <c r="J807" i="14"/>
  <c r="K807" i="14" s="1"/>
  <c r="Q807" i="14" s="1"/>
  <c r="R916" i="14"/>
  <c r="P916" i="14"/>
  <c r="J147" i="14"/>
  <c r="K147" i="14" s="1"/>
  <c r="J189" i="14"/>
  <c r="K189" i="14" s="1"/>
  <c r="J200" i="14"/>
  <c r="K200" i="14" s="1"/>
  <c r="P214" i="14"/>
  <c r="Q272" i="14"/>
  <c r="V272" i="14" s="1"/>
  <c r="P303" i="14"/>
  <c r="Q316" i="14"/>
  <c r="V316" i="14" s="1"/>
  <c r="P362" i="14"/>
  <c r="P378" i="14"/>
  <c r="Q385" i="14"/>
  <c r="R386" i="14"/>
  <c r="P386" i="14"/>
  <c r="P447" i="14"/>
  <c r="P456" i="14"/>
  <c r="P532" i="14"/>
  <c r="P560" i="14"/>
  <c r="K566" i="14"/>
  <c r="P578" i="14"/>
  <c r="R578" i="14"/>
  <c r="J599" i="14"/>
  <c r="K599" i="14" s="1"/>
  <c r="K622" i="14"/>
  <c r="P623" i="14"/>
  <c r="Q643" i="14"/>
  <c r="V643" i="14" s="1"/>
  <c r="J656" i="14"/>
  <c r="K656" i="14" s="1"/>
  <c r="Q715" i="14"/>
  <c r="V715" i="14" s="1"/>
  <c r="K722" i="14"/>
  <c r="Q722" i="14" s="1"/>
  <c r="P791" i="14"/>
  <c r="P811" i="14"/>
  <c r="Q811" i="14" s="1"/>
  <c r="J824" i="14"/>
  <c r="K824" i="14" s="1"/>
  <c r="J196" i="14"/>
  <c r="K196" i="14" s="1"/>
  <c r="Q196" i="14" s="1"/>
  <c r="R245" i="14"/>
  <c r="P245" i="14"/>
  <c r="Q496" i="14"/>
  <c r="J593" i="14"/>
  <c r="K593" i="14" s="1"/>
  <c r="J603" i="14"/>
  <c r="K603" i="14" s="1"/>
  <c r="J758" i="14"/>
  <c r="K758" i="14" s="1"/>
  <c r="R830" i="14"/>
  <c r="P830" i="14"/>
  <c r="J891" i="14"/>
  <c r="K891" i="14" s="1"/>
  <c r="Q891" i="14" s="1"/>
  <c r="Q255" i="14"/>
  <c r="P277" i="14"/>
  <c r="P400" i="14"/>
  <c r="P433" i="14"/>
  <c r="P459" i="14"/>
  <c r="Q487" i="14"/>
  <c r="V487" i="14" s="1"/>
  <c r="P503" i="14"/>
  <c r="Q503" i="14" s="1"/>
  <c r="P506" i="14"/>
  <c r="R530" i="14"/>
  <c r="P530" i="14"/>
  <c r="P533" i="14"/>
  <c r="Q550" i="14"/>
  <c r="J592" i="14"/>
  <c r="K592" i="14" s="1"/>
  <c r="Q592" i="14" s="1"/>
  <c r="R613" i="14"/>
  <c r="P613" i="14"/>
  <c r="J640" i="14"/>
  <c r="K640" i="14" s="1"/>
  <c r="K649" i="14"/>
  <c r="R680" i="14"/>
  <c r="P680" i="14"/>
  <c r="J716" i="14"/>
  <c r="K716" i="14" s="1"/>
  <c r="P731" i="14"/>
  <c r="J779" i="14"/>
  <c r="K779" i="14" s="1"/>
  <c r="R792" i="14"/>
  <c r="P792" i="14"/>
  <c r="R796" i="14"/>
  <c r="P796" i="14"/>
  <c r="K838" i="14"/>
  <c r="Q838" i="14" s="1"/>
  <c r="V838" i="14" s="1"/>
  <c r="Q847" i="14"/>
  <c r="V847" i="14" s="1"/>
  <c r="D852" i="14"/>
  <c r="P892" i="14"/>
  <c r="R892" i="14"/>
  <c r="R186" i="14"/>
  <c r="P186" i="14"/>
  <c r="P200" i="14"/>
  <c r="K203" i="14"/>
  <c r="Q203" i="14" s="1"/>
  <c r="R219" i="14"/>
  <c r="P219" i="14"/>
  <c r="R238" i="14"/>
  <c r="P238" i="14"/>
  <c r="Q248" i="14"/>
  <c r="P281" i="14"/>
  <c r="P282" i="14"/>
  <c r="Q423" i="14"/>
  <c r="R497" i="14"/>
  <c r="P497" i="14"/>
  <c r="P541" i="14"/>
  <c r="Q573" i="14"/>
  <c r="P581" i="14"/>
  <c r="P625" i="14"/>
  <c r="K671" i="14"/>
  <c r="J698" i="14"/>
  <c r="K698" i="14" s="1"/>
  <c r="J706" i="14"/>
  <c r="K706" i="14" s="1"/>
  <c r="J747" i="14"/>
  <c r="K747" i="14" s="1"/>
  <c r="J772" i="14"/>
  <c r="K772" i="14" s="1"/>
  <c r="J794" i="14"/>
  <c r="K794" i="14" s="1"/>
  <c r="Q794" i="14" s="1"/>
  <c r="D825" i="14"/>
  <c r="P842" i="14"/>
  <c r="R847" i="14"/>
  <c r="Q874" i="14"/>
  <c r="R301" i="14"/>
  <c r="P301" i="14"/>
  <c r="Q342" i="14"/>
  <c r="R471" i="14"/>
  <c r="P471" i="14"/>
  <c r="R504" i="14"/>
  <c r="P504" i="14"/>
  <c r="P585" i="14"/>
  <c r="R585" i="14"/>
  <c r="J635" i="14"/>
  <c r="K635" i="14" s="1"/>
  <c r="J672" i="14"/>
  <c r="K672" i="14" s="1"/>
  <c r="J675" i="14"/>
  <c r="K675" i="14" s="1"/>
  <c r="J817" i="14"/>
  <c r="K817" i="14" s="1"/>
  <c r="Q283" i="14"/>
  <c r="R327" i="14"/>
  <c r="P327" i="14"/>
  <c r="Q351" i="14"/>
  <c r="Q415" i="14"/>
  <c r="P480" i="14"/>
  <c r="J591" i="14"/>
  <c r="K591" i="14" s="1"/>
  <c r="Q591" i="14" s="1"/>
  <c r="J626" i="14"/>
  <c r="K626" i="14" s="1"/>
  <c r="P651" i="14"/>
  <c r="R651" i="14"/>
  <c r="R676" i="14"/>
  <c r="P676" i="14"/>
  <c r="R685" i="14"/>
  <c r="P685" i="14"/>
  <c r="J700" i="14"/>
  <c r="K700" i="14" s="1"/>
  <c r="R723" i="14"/>
  <c r="J745" i="14"/>
  <c r="K745" i="14" s="1"/>
  <c r="R771" i="14"/>
  <c r="P771" i="14"/>
  <c r="P803" i="14"/>
  <c r="J865" i="14"/>
  <c r="K865" i="14" s="1"/>
  <c r="R294" i="14"/>
  <c r="P294" i="14"/>
  <c r="P355" i="14"/>
  <c r="Q488" i="14"/>
  <c r="P520" i="14"/>
  <c r="Q531" i="14"/>
  <c r="K589" i="14"/>
  <c r="K590" i="14"/>
  <c r="Q590" i="14" s="1"/>
  <c r="P600" i="14"/>
  <c r="J624" i="14"/>
  <c r="K624" i="14" s="1"/>
  <c r="R635" i="14"/>
  <c r="P635" i="14"/>
  <c r="P661" i="14"/>
  <c r="P706" i="14"/>
  <c r="P733" i="14"/>
  <c r="K770" i="14"/>
  <c r="K825" i="14"/>
  <c r="P829" i="14"/>
  <c r="R587" i="14"/>
  <c r="P587" i="14"/>
  <c r="J669" i="14"/>
  <c r="K669" i="14" s="1"/>
  <c r="Q669" i="14" s="1"/>
  <c r="V669" i="14" s="1"/>
  <c r="J681" i="14"/>
  <c r="K681" i="14" s="1"/>
  <c r="J695" i="14"/>
  <c r="K695" i="14" s="1"/>
  <c r="P704" i="14"/>
  <c r="R704" i="14"/>
  <c r="J740" i="14"/>
  <c r="K740" i="14" s="1"/>
  <c r="J766" i="14"/>
  <c r="K766" i="14" s="1"/>
  <c r="Q766" i="14" s="1"/>
  <c r="P526" i="14"/>
  <c r="K562" i="14"/>
  <c r="K609" i="14"/>
  <c r="J610" i="14"/>
  <c r="K610" i="14" s="1"/>
  <c r="P632" i="14"/>
  <c r="R632" i="14"/>
  <c r="J694" i="14"/>
  <c r="K694" i="14" s="1"/>
  <c r="Q694" i="14" s="1"/>
  <c r="J759" i="14"/>
  <c r="K759" i="14" s="1"/>
  <c r="Q759" i="14" s="1"/>
  <c r="R760" i="14"/>
  <c r="P760" i="14"/>
  <c r="D766" i="14"/>
  <c r="P817" i="14"/>
  <c r="R823" i="14"/>
  <c r="P823" i="14"/>
  <c r="J826" i="14"/>
  <c r="K826" i="14" s="1"/>
  <c r="R827" i="14"/>
  <c r="J866" i="14"/>
  <c r="K866" i="14" s="1"/>
  <c r="Q866" i="14" s="1"/>
  <c r="D874" i="14"/>
  <c r="R910" i="14"/>
  <c r="P910" i="14"/>
  <c r="P589" i="14"/>
  <c r="P602" i="14"/>
  <c r="K614" i="14"/>
  <c r="P634" i="14"/>
  <c r="J668" i="14"/>
  <c r="K668" i="14" s="1"/>
  <c r="Q668" i="14" s="1"/>
  <c r="J686" i="14"/>
  <c r="K686" i="14" s="1"/>
  <c r="R695" i="14"/>
  <c r="P695" i="14"/>
  <c r="J707" i="14"/>
  <c r="K707" i="14" s="1"/>
  <c r="P719" i="14"/>
  <c r="P729" i="14"/>
  <c r="Q729" i="14" s="1"/>
  <c r="R740" i="14"/>
  <c r="P740" i="14"/>
  <c r="K748" i="14"/>
  <c r="K788" i="14"/>
  <c r="Q788" i="14" s="1"/>
  <c r="J873" i="14"/>
  <c r="K873" i="14" s="1"/>
  <c r="K899" i="14"/>
  <c r="R619" i="14"/>
  <c r="P619" i="14"/>
  <c r="J708" i="14"/>
  <c r="K708" i="14" s="1"/>
  <c r="J767" i="14"/>
  <c r="K767" i="14" s="1"/>
  <c r="D779" i="14"/>
  <c r="K806" i="14"/>
  <c r="K604" i="14"/>
  <c r="Q604" i="14" s="1"/>
  <c r="D633" i="14"/>
  <c r="P639" i="14"/>
  <c r="P640" i="14"/>
  <c r="J663" i="14"/>
  <c r="K663" i="14" s="1"/>
  <c r="Q663" i="14" s="1"/>
  <c r="R671" i="14"/>
  <c r="P671" i="14"/>
  <c r="P674" i="14"/>
  <c r="K717" i="14"/>
  <c r="J741" i="14"/>
  <c r="K741" i="14" s="1"/>
  <c r="R770" i="14"/>
  <c r="P770" i="14"/>
  <c r="R835" i="14"/>
  <c r="P835" i="14"/>
  <c r="Q835" i="14" s="1"/>
  <c r="P908" i="14"/>
  <c r="K576" i="14"/>
  <c r="K611" i="14"/>
  <c r="Q611" i="14" s="1"/>
  <c r="J647" i="14"/>
  <c r="K647" i="14" s="1"/>
  <c r="J661" i="14"/>
  <c r="K661" i="14" s="1"/>
  <c r="J733" i="14"/>
  <c r="K733" i="14" s="1"/>
  <c r="R743" i="14"/>
  <c r="P743" i="14"/>
  <c r="R779" i="14"/>
  <c r="P779" i="14"/>
  <c r="D791" i="14"/>
  <c r="J792" i="14"/>
  <c r="K792" i="14" s="1"/>
  <c r="D815" i="14"/>
  <c r="P815" i="14"/>
  <c r="R815" i="14"/>
  <c r="J861" i="14"/>
  <c r="K861" i="14" s="1"/>
  <c r="P902" i="14"/>
  <c r="R902" i="14"/>
  <c r="J682" i="14"/>
  <c r="K682" i="14" s="1"/>
  <c r="R703" i="14"/>
  <c r="P703" i="14"/>
  <c r="Q703" i="14" s="1"/>
  <c r="J712" i="14"/>
  <c r="K712" i="14" s="1"/>
  <c r="D729" i="14"/>
  <c r="J890" i="14"/>
  <c r="K890" i="14" s="1"/>
  <c r="K696" i="14"/>
  <c r="Q696" i="14" s="1"/>
  <c r="V696" i="14" s="1"/>
  <c r="R707" i="14"/>
  <c r="P707" i="14"/>
  <c r="K728" i="14"/>
  <c r="Q728" i="14" s="1"/>
  <c r="V728" i="14" s="1"/>
  <c r="R748" i="14"/>
  <c r="P748" i="14"/>
  <c r="K754" i="14"/>
  <c r="K755" i="14"/>
  <c r="Q755" i="14" s="1"/>
  <c r="K781" i="14"/>
  <c r="Q781" i="14" s="1"/>
  <c r="D801" i="14"/>
  <c r="J854" i="14"/>
  <c r="K854" i="14" s="1"/>
  <c r="Q854" i="14" s="1"/>
  <c r="K911" i="14"/>
  <c r="Q911" i="14" s="1"/>
  <c r="R672" i="14"/>
  <c r="P672" i="14"/>
  <c r="P686" i="14"/>
  <c r="P700" i="14"/>
  <c r="J730" i="14"/>
  <c r="K730" i="14" s="1"/>
  <c r="Q730" i="14" s="1"/>
  <c r="J780" i="14"/>
  <c r="K780" i="14" s="1"/>
  <c r="K818" i="14"/>
  <c r="R868" i="14"/>
  <c r="P868" i="14"/>
  <c r="J872" i="14"/>
  <c r="K872" i="14" s="1"/>
  <c r="D885" i="14"/>
  <c r="J896" i="14"/>
  <c r="K896" i="14" s="1"/>
  <c r="Q896" i="14" s="1"/>
  <c r="R903" i="14"/>
  <c r="P903" i="14"/>
  <c r="D909" i="14"/>
  <c r="P711" i="14"/>
  <c r="P744" i="14"/>
  <c r="P758" i="14"/>
  <c r="P765" i="14"/>
  <c r="K768" i="14"/>
  <c r="Q768" i="14" s="1"/>
  <c r="K804" i="14"/>
  <c r="P841" i="14"/>
  <c r="K848" i="14"/>
  <c r="P851" i="14"/>
  <c r="J863" i="14"/>
  <c r="K863" i="14" s="1"/>
  <c r="Q863" i="14" s="1"/>
  <c r="P880" i="14"/>
  <c r="R890" i="14"/>
  <c r="P890" i="14"/>
  <c r="P897" i="14"/>
  <c r="P899" i="14"/>
  <c r="R899" i="14"/>
  <c r="J721" i="14"/>
  <c r="K721" i="14" s="1"/>
  <c r="P772" i="14"/>
  <c r="J836" i="14"/>
  <c r="K836" i="14" s="1"/>
  <c r="D862" i="14"/>
  <c r="R909" i="14"/>
  <c r="J853" i="14"/>
  <c r="K853" i="14" s="1"/>
  <c r="J878" i="14"/>
  <c r="K878" i="14" s="1"/>
  <c r="Q878" i="14" s="1"/>
  <c r="J879" i="14"/>
  <c r="K879" i="14" s="1"/>
  <c r="P824" i="14"/>
  <c r="R871" i="14"/>
  <c r="P871" i="14"/>
  <c r="Q871" i="14" s="1"/>
  <c r="P889" i="14"/>
  <c r="P901" i="14"/>
  <c r="J813" i="14"/>
  <c r="K813" i="14" s="1"/>
  <c r="K875" i="14"/>
  <c r="J876" i="14"/>
  <c r="K876" i="14" s="1"/>
  <c r="Q876" i="14" s="1"/>
  <c r="V876" i="14" s="1"/>
  <c r="K877" i="14"/>
  <c r="Q877" i="14" s="1"/>
  <c r="P886" i="14"/>
  <c r="D900" i="14"/>
  <c r="K900" i="14"/>
  <c r="Q900" i="14" s="1"/>
  <c r="P872" i="14"/>
  <c r="J830" i="14"/>
  <c r="K830" i="14" s="1"/>
  <c r="J837" i="14"/>
  <c r="K837" i="14" s="1"/>
  <c r="K841" i="14"/>
  <c r="P853" i="14"/>
  <c r="P875" i="14"/>
  <c r="K887" i="14"/>
  <c r="J915" i="14"/>
  <c r="K915" i="14" s="1"/>
  <c r="R883" i="14"/>
  <c r="J897" i="14"/>
  <c r="K897" i="14" s="1"/>
  <c r="K912" i="14"/>
  <c r="Q912" i="14" s="1"/>
  <c r="K916" i="14"/>
  <c r="Q165" i="14" l="1"/>
  <c r="Q910" i="14"/>
  <c r="Q849" i="14"/>
  <c r="V849" i="14" s="1"/>
  <c r="Q844" i="14"/>
  <c r="Q814" i="14"/>
  <c r="Q862" i="14"/>
  <c r="V862" i="14" s="1"/>
  <c r="D575" i="14"/>
  <c r="Q674" i="14"/>
  <c r="S674" i="14" s="1"/>
  <c r="Q552" i="14"/>
  <c r="V552" i="14" s="1"/>
  <c r="Q270" i="14"/>
  <c r="V270" i="14" s="1"/>
  <c r="Q89" i="14"/>
  <c r="V89" i="14" s="1"/>
  <c r="Q280" i="14"/>
  <c r="V280" i="14" s="1"/>
  <c r="Q256" i="14"/>
  <c r="Q312" i="14"/>
  <c r="V312" i="14" s="1"/>
  <c r="Q412" i="14"/>
  <c r="V412" i="14" s="1"/>
  <c r="Q693" i="14"/>
  <c r="S693" i="14" s="1"/>
  <c r="T693" i="14" s="1"/>
  <c r="Q92" i="14"/>
  <c r="S92" i="14" s="1"/>
  <c r="Q681" i="14"/>
  <c r="V681" i="14" s="1"/>
  <c r="S225" i="14"/>
  <c r="Q207" i="14"/>
  <c r="V207" i="14" s="1"/>
  <c r="Q539" i="14"/>
  <c r="V539" i="14" s="1"/>
  <c r="Q632" i="14"/>
  <c r="S632" i="14" s="1"/>
  <c r="T632" i="14" s="1"/>
  <c r="Q652" i="14"/>
  <c r="V652" i="14" s="1"/>
  <c r="Q705" i="14"/>
  <c r="S705" i="14" s="1"/>
  <c r="T705" i="14" s="1"/>
  <c r="D41" i="14"/>
  <c r="D209" i="14"/>
  <c r="D210" i="14" s="1"/>
  <c r="D53" i="14"/>
  <c r="D658" i="14"/>
  <c r="D718" i="14"/>
  <c r="D670" i="14"/>
  <c r="D125" i="14"/>
  <c r="Q326" i="14"/>
  <c r="V326" i="14" s="1"/>
  <c r="D80" i="14"/>
  <c r="Q361" i="14"/>
  <c r="S361" i="14" s="1"/>
  <c r="T361" i="14" s="1"/>
  <c r="D197" i="14"/>
  <c r="D62" i="14"/>
  <c r="D149" i="14"/>
  <c r="Q11" i="14"/>
  <c r="S11" i="14" s="1"/>
  <c r="Q651" i="14"/>
  <c r="S651" i="14" s="1"/>
  <c r="S232" i="14"/>
  <c r="T232" i="14" s="1"/>
  <c r="Y232" i="14" s="1"/>
  <c r="D17" i="14"/>
  <c r="Q356" i="14"/>
  <c r="V356" i="14" s="1"/>
  <c r="D29" i="14"/>
  <c r="D611" i="14"/>
  <c r="D646" i="14"/>
  <c r="D173" i="14"/>
  <c r="D599" i="14"/>
  <c r="D185" i="14"/>
  <c r="Q352" i="14"/>
  <c r="S352" i="14" s="1"/>
  <c r="D754" i="14"/>
  <c r="S38" i="14"/>
  <c r="Q329" i="14"/>
  <c r="S329" i="14" s="1"/>
  <c r="D5" i="14"/>
  <c r="D71" i="14"/>
  <c r="Q818" i="14"/>
  <c r="V818" i="14" s="1"/>
  <c r="Q315" i="14"/>
  <c r="S315" i="14" s="1"/>
  <c r="Q276" i="14"/>
  <c r="V276" i="14" s="1"/>
  <c r="Q440" i="14"/>
  <c r="V440" i="14" s="1"/>
  <c r="Q61" i="14"/>
  <c r="S61" i="14" s="1"/>
  <c r="T61" i="14" s="1"/>
  <c r="Q532" i="14"/>
  <c r="S532" i="14" s="1"/>
  <c r="Q296" i="14"/>
  <c r="S296" i="14" s="1"/>
  <c r="S398" i="14"/>
  <c r="S70" i="14"/>
  <c r="T70" i="14" s="1"/>
  <c r="Q360" i="14"/>
  <c r="V360" i="14" s="1"/>
  <c r="Q125" i="14"/>
  <c r="S125" i="14" s="1"/>
  <c r="Q129" i="14"/>
  <c r="V129" i="14" s="1"/>
  <c r="Q197" i="14"/>
  <c r="S197" i="14" s="1"/>
  <c r="Q167" i="14"/>
  <c r="V167" i="14" s="1"/>
  <c r="Q867" i="14"/>
  <c r="V867" i="14" s="1"/>
  <c r="Q764" i="14"/>
  <c r="V764" i="14" s="1"/>
  <c r="Q765" i="14"/>
  <c r="S765" i="14" s="1"/>
  <c r="T765" i="14" s="1"/>
  <c r="Q432" i="14"/>
  <c r="V432" i="14" s="1"/>
  <c r="Q612" i="14"/>
  <c r="S612" i="14" s="1"/>
  <c r="S756" i="14"/>
  <c r="S775" i="14"/>
  <c r="Q23" i="14"/>
  <c r="V23" i="14" s="1"/>
  <c r="Q796" i="14"/>
  <c r="V796" i="14" s="1"/>
  <c r="Q806" i="14"/>
  <c r="S806" i="14" s="1"/>
  <c r="S191" i="14"/>
  <c r="Q386" i="14"/>
  <c r="S386" i="14" s="1"/>
  <c r="Q190" i="14"/>
  <c r="S190" i="14" s="1"/>
  <c r="Q328" i="14"/>
  <c r="V328" i="14" s="1"/>
  <c r="Q354" i="14"/>
  <c r="V354" i="14" s="1"/>
  <c r="Q166" i="14"/>
  <c r="S166" i="14" s="1"/>
  <c r="Q593" i="14"/>
  <c r="S593" i="14" s="1"/>
  <c r="Q392" i="14"/>
  <c r="S392" i="14" s="1"/>
  <c r="Q610" i="14"/>
  <c r="V610" i="14" s="1"/>
  <c r="Q683" i="14"/>
  <c r="V683" i="14" s="1"/>
  <c r="Q692" i="14"/>
  <c r="V692" i="14" s="1"/>
  <c r="Q234" i="14"/>
  <c r="S234" i="14" s="1"/>
  <c r="Q445" i="14"/>
  <c r="S445" i="14" s="1"/>
  <c r="T445" i="14" s="1"/>
  <c r="Q103" i="14"/>
  <c r="S103" i="14" s="1"/>
  <c r="S164" i="14"/>
  <c r="Q425" i="14"/>
  <c r="S425" i="14" s="1"/>
  <c r="S424" i="14"/>
  <c r="Q808" i="14"/>
  <c r="V808" i="14" s="1"/>
  <c r="Q284" i="14"/>
  <c r="S284" i="14" s="1"/>
  <c r="Q258" i="14"/>
  <c r="S258" i="14" s="1"/>
  <c r="Q616" i="14"/>
  <c r="V616" i="14" s="1"/>
  <c r="Q469" i="14"/>
  <c r="S469" i="14" s="1"/>
  <c r="T469" i="14" s="1"/>
  <c r="Q34" i="14"/>
  <c r="S34" i="14" s="1"/>
  <c r="Q886" i="14"/>
  <c r="S886" i="14" s="1"/>
  <c r="Q903" i="14"/>
  <c r="S903" i="14" s="1"/>
  <c r="S376" i="14"/>
  <c r="Q473" i="14"/>
  <c r="V473" i="14" s="1"/>
  <c r="Q865" i="14"/>
  <c r="V865" i="14" s="1"/>
  <c r="Q744" i="14"/>
  <c r="S744" i="14" s="1"/>
  <c r="Q458" i="14"/>
  <c r="V458" i="14" s="1"/>
  <c r="Q461" i="14"/>
  <c r="S461" i="14" s="1"/>
  <c r="Y524" i="14"/>
  <c r="Q599" i="14"/>
  <c r="V599" i="14" s="1"/>
  <c r="S691" i="14"/>
  <c r="Q841" i="14"/>
  <c r="S841" i="14" s="1"/>
  <c r="Q189" i="14"/>
  <c r="V189" i="14" s="1"/>
  <c r="Q852" i="14"/>
  <c r="S852" i="14" s="1"/>
  <c r="Q390" i="14"/>
  <c r="S390" i="14" s="1"/>
  <c r="Q399" i="14"/>
  <c r="V399" i="14" s="1"/>
  <c r="Q828" i="14"/>
  <c r="V828" i="14" s="1"/>
  <c r="Q621" i="14"/>
  <c r="V621" i="14" s="1"/>
  <c r="S883" i="14"/>
  <c r="Q147" i="14"/>
  <c r="S147" i="14" s="1"/>
  <c r="T147" i="14" s="1"/>
  <c r="Q188" i="14"/>
  <c r="S188" i="14" s="1"/>
  <c r="Q795" i="14"/>
  <c r="S795" i="14" s="1"/>
  <c r="Q659" i="14"/>
  <c r="V659" i="14" s="1"/>
  <c r="Q915" i="14"/>
  <c r="S915" i="14" s="1"/>
  <c r="Q549" i="14"/>
  <c r="V549" i="14" s="1"/>
  <c r="Q15" i="14"/>
  <c r="V15" i="14" s="1"/>
  <c r="Q99" i="14"/>
  <c r="S99" i="14" s="1"/>
  <c r="T99" i="14" s="1"/>
  <c r="Q736" i="14"/>
  <c r="V736" i="14" s="1"/>
  <c r="S299" i="14"/>
  <c r="Q306" i="14"/>
  <c r="S306" i="14" s="1"/>
  <c r="Q614" i="14"/>
  <c r="V614" i="14" s="1"/>
  <c r="Q660" i="14"/>
  <c r="S660" i="14" s="1"/>
  <c r="Q112" i="14"/>
  <c r="S112" i="14" s="1"/>
  <c r="T112" i="14" s="1"/>
  <c r="Q45" i="14"/>
  <c r="S45" i="14" s="1"/>
  <c r="Q805" i="14"/>
  <c r="S805" i="14" s="1"/>
  <c r="Q717" i="14"/>
  <c r="V717" i="14" s="1"/>
  <c r="Q783" i="14"/>
  <c r="S783" i="14" s="1"/>
  <c r="Y840" i="14"/>
  <c r="S753" i="14"/>
  <c r="T753" i="14" s="1"/>
  <c r="Q568" i="14"/>
  <c r="S568" i="14" s="1"/>
  <c r="Q107" i="14"/>
  <c r="S107" i="14" s="1"/>
  <c r="Q52" i="14"/>
  <c r="V52" i="14" s="1"/>
  <c r="S850" i="14"/>
  <c r="T850" i="14" s="1"/>
  <c r="Y850" i="14" s="1"/>
  <c r="Q408" i="14"/>
  <c r="S408" i="14" s="1"/>
  <c r="T408" i="14" s="1"/>
  <c r="S909" i="14"/>
  <c r="T909" i="14" s="1"/>
  <c r="Y909" i="14" s="1"/>
  <c r="V753" i="14"/>
  <c r="Q518" i="14"/>
  <c r="S518" i="14" s="1"/>
  <c r="Q577" i="14"/>
  <c r="V577" i="14" s="1"/>
  <c r="Q320" i="14"/>
  <c r="V320" i="14" s="1"/>
  <c r="Q301" i="14"/>
  <c r="S301" i="14" s="1"/>
  <c r="T301" i="14" s="1"/>
  <c r="S149" i="14"/>
  <c r="Q879" i="14"/>
  <c r="S879" i="14" s="1"/>
  <c r="Q530" i="14"/>
  <c r="S530" i="14" s="1"/>
  <c r="V727" i="14"/>
  <c r="Y727" i="14" s="1"/>
  <c r="Q21" i="14"/>
  <c r="S21" i="14" s="1"/>
  <c r="S404" i="14"/>
  <c r="Q836" i="14"/>
  <c r="S836" i="14" s="1"/>
  <c r="T836" i="14" s="1"/>
  <c r="Q562" i="14"/>
  <c r="V562" i="14" s="1"/>
  <c r="Q624" i="14"/>
  <c r="S624" i="14" s="1"/>
  <c r="Q625" i="14"/>
  <c r="V625" i="14" s="1"/>
  <c r="Q494" i="14"/>
  <c r="S494" i="14" s="1"/>
  <c r="Q71" i="14"/>
  <c r="V71" i="14" s="1"/>
  <c r="S684" i="14"/>
  <c r="Q528" i="14"/>
  <c r="V528" i="14" s="1"/>
  <c r="Q586" i="14"/>
  <c r="V586" i="14" s="1"/>
  <c r="Q541" i="14"/>
  <c r="S541" i="14" s="1"/>
  <c r="Q716" i="14"/>
  <c r="S716" i="14" s="1"/>
  <c r="T716" i="14" s="1"/>
  <c r="Q864" i="14"/>
  <c r="S864" i="14" s="1"/>
  <c r="S524" i="14"/>
  <c r="V596" i="14"/>
  <c r="Y596" i="14" s="1"/>
  <c r="Q832" i="14"/>
  <c r="V832" i="14" s="1"/>
  <c r="Q682" i="14"/>
  <c r="S682" i="14" s="1"/>
  <c r="T682" i="14" s="1"/>
  <c r="Q803" i="14"/>
  <c r="V803" i="14" s="1"/>
  <c r="Q680" i="14"/>
  <c r="S680" i="14" s="1"/>
  <c r="T680" i="14" s="1"/>
  <c r="Q603" i="14"/>
  <c r="S603" i="14" s="1"/>
  <c r="Q563" i="14"/>
  <c r="S563" i="14" s="1"/>
  <c r="S437" i="14"/>
  <c r="S476" i="14"/>
  <c r="V476" i="14"/>
  <c r="S787" i="14"/>
  <c r="Q367" i="14"/>
  <c r="V367" i="14" s="1"/>
  <c r="Q791" i="14"/>
  <c r="S791" i="14" s="1"/>
  <c r="T791" i="14" s="1"/>
  <c r="Q208" i="14"/>
  <c r="S208" i="14" s="1"/>
  <c r="T208" i="14" s="1"/>
  <c r="Q278" i="14"/>
  <c r="S278" i="14" s="1"/>
  <c r="Q848" i="14"/>
  <c r="V848" i="14" s="1"/>
  <c r="Q741" i="14"/>
  <c r="V741" i="14" s="1"/>
  <c r="Q368" i="14"/>
  <c r="V368" i="14" s="1"/>
  <c r="Q163" i="14"/>
  <c r="V163" i="14" s="1"/>
  <c r="Q481" i="14"/>
  <c r="S481" i="14" s="1"/>
  <c r="T481" i="14" s="1"/>
  <c r="S763" i="14"/>
  <c r="Q126" i="14"/>
  <c r="S126" i="14" s="1"/>
  <c r="Q80" i="14"/>
  <c r="S80" i="14" s="1"/>
  <c r="S213" i="14"/>
  <c r="Q289" i="14"/>
  <c r="S289" i="14" s="1"/>
  <c r="T289" i="14" s="1"/>
  <c r="Q239" i="14"/>
  <c r="V239" i="14" s="1"/>
  <c r="Q897" i="14"/>
  <c r="S897" i="14" s="1"/>
  <c r="T897" i="14" s="1"/>
  <c r="Q448" i="14"/>
  <c r="V448" i="14" s="1"/>
  <c r="Q825" i="14"/>
  <c r="V825" i="14" s="1"/>
  <c r="Q317" i="14"/>
  <c r="S317" i="14" s="1"/>
  <c r="Q813" i="14"/>
  <c r="V813" i="14" s="1"/>
  <c r="Q767" i="14"/>
  <c r="S767" i="14" s="1"/>
  <c r="Q551" i="14"/>
  <c r="S551" i="14" s="1"/>
  <c r="Q719" i="14"/>
  <c r="S719" i="14" s="1"/>
  <c r="S302" i="14"/>
  <c r="Q211" i="14"/>
  <c r="S211" i="14" s="1"/>
  <c r="S74" i="14"/>
  <c r="Q497" i="14"/>
  <c r="S497" i="14" s="1"/>
  <c r="Q615" i="14"/>
  <c r="V615" i="14" s="1"/>
  <c r="Q516" i="14"/>
  <c r="S516" i="14" s="1"/>
  <c r="Q460" i="14"/>
  <c r="V460" i="14" s="1"/>
  <c r="S413" i="14"/>
  <c r="Q688" i="14"/>
  <c r="V688" i="14" s="1"/>
  <c r="Q459" i="14"/>
  <c r="V459" i="14" s="1"/>
  <c r="S843" i="14"/>
  <c r="Q222" i="14"/>
  <c r="V222" i="14" s="1"/>
  <c r="Q721" i="14"/>
  <c r="V721" i="14" s="1"/>
  <c r="S789" i="14"/>
  <c r="T789" i="14" s="1"/>
  <c r="Y789" i="14" s="1"/>
  <c r="Q697" i="14"/>
  <c r="S697" i="14" s="1"/>
  <c r="Q300" i="14"/>
  <c r="S300" i="14" s="1"/>
  <c r="T300" i="14" s="1"/>
  <c r="S455" i="14"/>
  <c r="Q387" i="14"/>
  <c r="V387" i="14" s="1"/>
  <c r="Q868" i="14"/>
  <c r="S868" i="14" s="1"/>
  <c r="Q710" i="14"/>
  <c r="S710" i="14" s="1"/>
  <c r="Q597" i="14"/>
  <c r="S597" i="14" s="1"/>
  <c r="T597" i="14" s="1"/>
  <c r="Q861" i="14"/>
  <c r="V861" i="14" s="1"/>
  <c r="Q826" i="14"/>
  <c r="S826" i="14" s="1"/>
  <c r="Q695" i="14"/>
  <c r="V695" i="14" s="1"/>
  <c r="Q227" i="14"/>
  <c r="V227" i="14" s="1"/>
  <c r="V149" i="14"/>
  <c r="S782" i="14"/>
  <c r="S840" i="14"/>
  <c r="Q622" i="14"/>
  <c r="S622" i="14" s="1"/>
  <c r="Q521" i="14"/>
  <c r="V521" i="14" s="1"/>
  <c r="Q899" i="14"/>
  <c r="S899" i="14" s="1"/>
  <c r="T899" i="14" s="1"/>
  <c r="Q515" i="14"/>
  <c r="V515" i="14" s="1"/>
  <c r="Q675" i="14"/>
  <c r="V675" i="14" s="1"/>
  <c r="Q579" i="14"/>
  <c r="V579" i="14" s="1"/>
  <c r="S202" i="14"/>
  <c r="S548" i="14"/>
  <c r="Q752" i="14"/>
  <c r="S752" i="14" s="1"/>
  <c r="T752" i="14" s="1"/>
  <c r="Q545" i="14"/>
  <c r="S545" i="14" s="1"/>
  <c r="S553" i="14"/>
  <c r="Y572" i="14"/>
  <c r="V914" i="14"/>
  <c r="S914" i="14"/>
  <c r="S110" i="14"/>
  <c r="V110" i="14"/>
  <c r="Y110" i="14" s="1"/>
  <c r="Q529" i="14"/>
  <c r="V529" i="14" s="1"/>
  <c r="Q247" i="14"/>
  <c r="S247" i="14" s="1"/>
  <c r="Q626" i="14"/>
  <c r="V626" i="14" s="1"/>
  <c r="Q506" i="14"/>
  <c r="V506" i="14" s="1"/>
  <c r="Q35" i="14"/>
  <c r="S35" i="14" s="1"/>
  <c r="S246" i="14"/>
  <c r="S588" i="14"/>
  <c r="Q888" i="14"/>
  <c r="S888" i="14" s="1"/>
  <c r="Q831" i="14"/>
  <c r="S831" i="14" s="1"/>
  <c r="Q609" i="14"/>
  <c r="S609" i="14" s="1"/>
  <c r="T609" i="14" s="1"/>
  <c r="S2" i="14"/>
  <c r="Q901" i="14"/>
  <c r="V901" i="14" s="1"/>
  <c r="Q745" i="14"/>
  <c r="V745" i="14" s="1"/>
  <c r="Q260" i="14"/>
  <c r="S260" i="14" s="1"/>
  <c r="S431" i="14"/>
  <c r="S644" i="14"/>
  <c r="Q223" i="14"/>
  <c r="S223" i="14" s="1"/>
  <c r="Q28" i="14"/>
  <c r="S28" i="14" s="1"/>
  <c r="T28" i="14" s="1"/>
  <c r="Q187" i="14"/>
  <c r="V187" i="14" s="1"/>
  <c r="V548" i="14"/>
  <c r="Y548" i="14" s="1"/>
  <c r="S131" i="14"/>
  <c r="Q574" i="14"/>
  <c r="V574" i="14" s="1"/>
  <c r="Q9" i="14"/>
  <c r="S9" i="14" s="1"/>
  <c r="Q111" i="14"/>
  <c r="V111" i="14" s="1"/>
  <c r="Q890" i="14"/>
  <c r="S890" i="14" s="1"/>
  <c r="Q474" i="14"/>
  <c r="S474" i="14" s="1"/>
  <c r="S158" i="14"/>
  <c r="S802" i="14"/>
  <c r="Q94" i="14"/>
  <c r="S94" i="14" s="1"/>
  <c r="Q427" i="14"/>
  <c r="S427" i="14" s="1"/>
  <c r="Q480" i="14"/>
  <c r="S480" i="14" s="1"/>
  <c r="T480" i="14" s="1"/>
  <c r="Q468" i="14"/>
  <c r="V468" i="14" s="1"/>
  <c r="S250" i="14"/>
  <c r="Q908" i="14"/>
  <c r="S908" i="14" s="1"/>
  <c r="T908" i="14" s="1"/>
  <c r="Q365" i="14"/>
  <c r="S365" i="14" s="1"/>
  <c r="S723" i="14"/>
  <c r="Q706" i="14"/>
  <c r="S706" i="14" s="1"/>
  <c r="Q349" i="14"/>
  <c r="S349" i="14" s="1"/>
  <c r="T349" i="14" s="1"/>
  <c r="Q293" i="14"/>
  <c r="S293" i="14" s="1"/>
  <c r="Q65" i="14"/>
  <c r="S65" i="14" s="1"/>
  <c r="Q22" i="14"/>
  <c r="S22" i="14" s="1"/>
  <c r="Q137" i="14"/>
  <c r="V137" i="14" s="1"/>
  <c r="Q78" i="14"/>
  <c r="V78" i="14" s="1"/>
  <c r="Q124" i="14"/>
  <c r="S124" i="14" s="1"/>
  <c r="T124" i="14" s="1"/>
  <c r="S572" i="14"/>
  <c r="S598" i="14"/>
  <c r="T598" i="14" s="1"/>
  <c r="S904" i="14"/>
  <c r="Q887" i="14"/>
  <c r="S887" i="14" s="1"/>
  <c r="Q880" i="14"/>
  <c r="V880" i="14" s="1"/>
  <c r="V655" i="14"/>
  <c r="Y655" i="14" s="1"/>
  <c r="Q375" i="14"/>
  <c r="V375" i="14" s="1"/>
  <c r="Q885" i="14"/>
  <c r="S885" i="14" s="1"/>
  <c r="T885" i="14" s="1"/>
  <c r="Q374" i="14"/>
  <c r="S374" i="14" s="1"/>
  <c r="V70" i="14"/>
  <c r="Q363" i="14"/>
  <c r="V363" i="14" s="1"/>
  <c r="Q712" i="14"/>
  <c r="V712" i="14" s="1"/>
  <c r="Q450" i="14"/>
  <c r="V450" i="14" s="1"/>
  <c r="Q401" i="14"/>
  <c r="S401" i="14" s="1"/>
  <c r="Q638" i="14"/>
  <c r="S638" i="14" s="1"/>
  <c r="S420" i="14"/>
  <c r="S491" i="14"/>
  <c r="S513" i="14"/>
  <c r="T513" i="14" s="1"/>
  <c r="Q470" i="14"/>
  <c r="S470" i="14" s="1"/>
  <c r="T470" i="14" s="1"/>
  <c r="S138" i="14"/>
  <c r="Q200" i="14"/>
  <c r="V200" i="14" s="1"/>
  <c r="Q623" i="14"/>
  <c r="S623" i="14" s="1"/>
  <c r="Q152" i="14"/>
  <c r="S152" i="14" s="1"/>
  <c r="Q3" i="14"/>
  <c r="S3" i="14" s="1"/>
  <c r="T3" i="14" s="1"/>
  <c r="Q119" i="14"/>
  <c r="S119" i="14" s="1"/>
  <c r="Q279" i="14"/>
  <c r="V279" i="14" s="1"/>
  <c r="Q650" i="14"/>
  <c r="S650" i="14" s="1"/>
  <c r="Q446" i="14"/>
  <c r="S446" i="14" s="1"/>
  <c r="S542" i="14"/>
  <c r="S814" i="14"/>
  <c r="T814" i="14" s="1"/>
  <c r="S483" i="14"/>
  <c r="V483" i="14"/>
  <c r="S662" i="14"/>
  <c r="V662" i="14"/>
  <c r="S898" i="14"/>
  <c r="T898" i="14" s="1"/>
  <c r="V898" i="14"/>
  <c r="V307" i="14"/>
  <c r="S307" i="14"/>
  <c r="S769" i="14"/>
  <c r="V769" i="14"/>
  <c r="S343" i="14"/>
  <c r="V343" i="14"/>
  <c r="S757" i="14"/>
  <c r="V757" i="14"/>
  <c r="Q464" i="14"/>
  <c r="S464" i="14" s="1"/>
  <c r="Q439" i="14"/>
  <c r="V439" i="14" s="1"/>
  <c r="Q620" i="14"/>
  <c r="S620" i="14" s="1"/>
  <c r="T620" i="14" s="1"/>
  <c r="Q837" i="14"/>
  <c r="V837" i="14" s="1"/>
  <c r="V904" i="14"/>
  <c r="Q567" i="14"/>
  <c r="S567" i="14" s="1"/>
  <c r="Q19" i="14"/>
  <c r="Y859" i="14"/>
  <c r="Q856" i="14"/>
  <c r="S856" i="14" s="1"/>
  <c r="S505" i="14"/>
  <c r="T505" i="14" s="1"/>
  <c r="V907" i="14"/>
  <c r="Y907" i="14" s="1"/>
  <c r="Q527" i="14"/>
  <c r="S527" i="14" s="1"/>
  <c r="Q64" i="14"/>
  <c r="V64" i="14" s="1"/>
  <c r="Q47" i="14"/>
  <c r="S47" i="14" s="1"/>
  <c r="S498" i="14"/>
  <c r="S859" i="14"/>
  <c r="Q295" i="14"/>
  <c r="S295" i="14" s="1"/>
  <c r="Q718" i="14"/>
  <c r="S718" i="14" s="1"/>
  <c r="Q314" i="14"/>
  <c r="S314" i="14" s="1"/>
  <c r="Q5" i="14"/>
  <c r="S5" i="14" s="1"/>
  <c r="V455" i="14"/>
  <c r="Y455" i="14" s="1"/>
  <c r="Q259" i="14"/>
  <c r="V259" i="14" s="1"/>
  <c r="Q647" i="14"/>
  <c r="S647" i="14" s="1"/>
  <c r="Q267" i="14"/>
  <c r="S267" i="14" s="1"/>
  <c r="Q830" i="14"/>
  <c r="V830" i="14" s="1"/>
  <c r="Q804" i="14"/>
  <c r="V804" i="14" s="1"/>
  <c r="Q772" i="14"/>
  <c r="V772" i="14" s="1"/>
  <c r="Q581" i="14"/>
  <c r="S581" i="14" s="1"/>
  <c r="S849" i="14"/>
  <c r="T849" i="14" s="1"/>
  <c r="Y849" i="14" s="1"/>
  <c r="Q155" i="14"/>
  <c r="S155" i="14" s="1"/>
  <c r="Q339" i="14"/>
  <c r="V339" i="14" s="1"/>
  <c r="Q801" i="14"/>
  <c r="S801" i="14" s="1"/>
  <c r="T801" i="14" s="1"/>
  <c r="V2" i="14"/>
  <c r="Y2" i="14" s="1"/>
  <c r="Q373" i="14"/>
  <c r="S373" i="14" s="1"/>
  <c r="T373" i="14" s="1"/>
  <c r="Q526" i="14"/>
  <c r="V526" i="14" s="1"/>
  <c r="V895" i="14"/>
  <c r="Y895" i="14" s="1"/>
  <c r="Q754" i="14"/>
  <c r="V754" i="14" s="1"/>
  <c r="Q707" i="14"/>
  <c r="S707" i="14" s="1"/>
  <c r="Q747" i="14"/>
  <c r="S747" i="14" s="1"/>
  <c r="Q731" i="14"/>
  <c r="S731" i="14" s="1"/>
  <c r="Q561" i="14"/>
  <c r="V561" i="14" s="1"/>
  <c r="Q336" i="14"/>
  <c r="V336" i="14" s="1"/>
  <c r="Q140" i="14"/>
  <c r="S140" i="14" s="1"/>
  <c r="Q402" i="14"/>
  <c r="V402" i="14" s="1"/>
  <c r="Q784" i="14"/>
  <c r="V784" i="14" s="1"/>
  <c r="S313" i="14"/>
  <c r="T313" i="14" s="1"/>
  <c r="T841" i="14"/>
  <c r="D842" i="14"/>
  <c r="Q482" i="14"/>
  <c r="S482" i="14" s="1"/>
  <c r="Q337" i="14"/>
  <c r="V337" i="14" s="1"/>
  <c r="Q704" i="14"/>
  <c r="S704" i="14" s="1"/>
  <c r="T704" i="14" s="1"/>
  <c r="Q87" i="14"/>
  <c r="V87" i="14" s="1"/>
  <c r="S257" i="14"/>
  <c r="Q820" i="14"/>
  <c r="V814" i="14"/>
  <c r="Q72" i="14"/>
  <c r="V72" i="14" s="1"/>
  <c r="Q780" i="14"/>
  <c r="S780" i="14" s="1"/>
  <c r="Q556" i="14"/>
  <c r="S556" i="14" s="1"/>
  <c r="Q873" i="14"/>
  <c r="S873" i="14" s="1"/>
  <c r="T873" i="14" s="1"/>
  <c r="S827" i="14"/>
  <c r="V513" i="14"/>
  <c r="Q388" i="14"/>
  <c r="S388" i="14" s="1"/>
  <c r="Q39" i="14"/>
  <c r="V39" i="14" s="1"/>
  <c r="Q68" i="14"/>
  <c r="S68" i="14" s="1"/>
  <c r="S331" i="14"/>
  <c r="S735" i="14"/>
  <c r="Q855" i="14"/>
  <c r="Q504" i="14"/>
  <c r="V504" i="14" s="1"/>
  <c r="Q540" i="14"/>
  <c r="V540" i="14" s="1"/>
  <c r="Q195" i="14"/>
  <c r="S195" i="14" s="1"/>
  <c r="T195" i="14" s="1"/>
  <c r="Q130" i="14"/>
  <c r="S130" i="14" s="1"/>
  <c r="Q829" i="14"/>
  <c r="S829" i="14" s="1"/>
  <c r="Q889" i="14"/>
  <c r="S889" i="14" s="1"/>
  <c r="Q100" i="14"/>
  <c r="S100" i="14" s="1"/>
  <c r="T100" i="14" s="1"/>
  <c r="Q113" i="14"/>
  <c r="S113" i="14" s="1"/>
  <c r="T113" i="14" s="1"/>
  <c r="Q162" i="14"/>
  <c r="S162" i="14" s="1"/>
  <c r="Q117" i="14"/>
  <c r="Q139" i="14"/>
  <c r="Q817" i="14"/>
  <c r="V817" i="14" s="1"/>
  <c r="Q175" i="14"/>
  <c r="V175" i="14" s="1"/>
  <c r="Q698" i="14"/>
  <c r="S698" i="14" s="1"/>
  <c r="Q656" i="14"/>
  <c r="S656" i="14" s="1"/>
  <c r="T656" i="14" s="1"/>
  <c r="S271" i="14"/>
  <c r="Q779" i="14"/>
  <c r="S779" i="14" s="1"/>
  <c r="T779" i="14" s="1"/>
  <c r="Q758" i="14"/>
  <c r="V758" i="14" s="1"/>
  <c r="V751" i="14"/>
  <c r="Y751" i="14" s="1"/>
  <c r="Q740" i="14"/>
  <c r="V740" i="14" s="1"/>
  <c r="Q732" i="14"/>
  <c r="S732" i="14" s="1"/>
  <c r="Q733" i="14"/>
  <c r="S733" i="14" s="1"/>
  <c r="Q711" i="14"/>
  <c r="S711" i="14" s="1"/>
  <c r="V709" i="14"/>
  <c r="S709" i="14"/>
  <c r="Q708" i="14"/>
  <c r="S708" i="14" s="1"/>
  <c r="Q700" i="14"/>
  <c r="S700" i="14" s="1"/>
  <c r="Q699" i="14"/>
  <c r="S699" i="14" s="1"/>
  <c r="Q686" i="14"/>
  <c r="S686" i="14" s="1"/>
  <c r="Q672" i="14"/>
  <c r="S672" i="14" s="1"/>
  <c r="Q661" i="14"/>
  <c r="S661" i="14" s="1"/>
  <c r="Q649" i="14"/>
  <c r="V649" i="14" s="1"/>
  <c r="Q646" i="14"/>
  <c r="S646" i="14" s="1"/>
  <c r="S633" i="14"/>
  <c r="T633" i="14" s="1"/>
  <c r="Q613" i="14"/>
  <c r="V613" i="14" s="1"/>
  <c r="Q600" i="14"/>
  <c r="V600" i="14" s="1"/>
  <c r="Q602" i="14"/>
  <c r="S602" i="14" s="1"/>
  <c r="Q584" i="14"/>
  <c r="S584" i="14" s="1"/>
  <c r="Q576" i="14"/>
  <c r="S576" i="14" s="1"/>
  <c r="Q569" i="14"/>
  <c r="S569" i="14" s="1"/>
  <c r="Q566" i="14"/>
  <c r="V566" i="14" s="1"/>
  <c r="V536" i="14"/>
  <c r="Y536" i="14" s="1"/>
  <c r="S536" i="14"/>
  <c r="Q537" i="14"/>
  <c r="V537" i="14" s="1"/>
  <c r="Q533" i="14"/>
  <c r="V533" i="14" s="1"/>
  <c r="Q520" i="14"/>
  <c r="S520" i="14" s="1"/>
  <c r="V512" i="14"/>
  <c r="Y512" i="14" s="1"/>
  <c r="Q507" i="14"/>
  <c r="S507" i="14" s="1"/>
  <c r="S492" i="14"/>
  <c r="T492" i="14" s="1"/>
  <c r="V492" i="14"/>
  <c r="Q500" i="14"/>
  <c r="S500" i="14" s="1"/>
  <c r="Q493" i="14"/>
  <c r="V493" i="14" s="1"/>
  <c r="Q499" i="14"/>
  <c r="S499" i="14" s="1"/>
  <c r="Q486" i="14"/>
  <c r="S486" i="14" s="1"/>
  <c r="Q479" i="14"/>
  <c r="Y431" i="14"/>
  <c r="Q434" i="14"/>
  <c r="S434" i="14" s="1"/>
  <c r="T434" i="14" s="1"/>
  <c r="Q422" i="14"/>
  <c r="V422" i="14" s="1"/>
  <c r="V413" i="14"/>
  <c r="Q414" i="14"/>
  <c r="V414" i="14" s="1"/>
  <c r="Q397" i="14"/>
  <c r="S397" i="14" s="1"/>
  <c r="T397" i="14" s="1"/>
  <c r="Q396" i="14"/>
  <c r="V396" i="14" s="1"/>
  <c r="Q389" i="14"/>
  <c r="S389" i="14" s="1"/>
  <c r="Q362" i="14"/>
  <c r="S362" i="14" s="1"/>
  <c r="Q355" i="14"/>
  <c r="S355" i="14" s="1"/>
  <c r="Q341" i="14"/>
  <c r="S341" i="14" s="1"/>
  <c r="Q327" i="14"/>
  <c r="S327" i="14" s="1"/>
  <c r="Q324" i="14"/>
  <c r="V324" i="14" s="1"/>
  <c r="Q304" i="14"/>
  <c r="V304" i="14" s="1"/>
  <c r="V287" i="14"/>
  <c r="Y287" i="14" s="1"/>
  <c r="S287" i="14"/>
  <c r="Q294" i="14"/>
  <c r="V294" i="14" s="1"/>
  <c r="Q290" i="14"/>
  <c r="S290" i="14" s="1"/>
  <c r="Q264" i="14"/>
  <c r="S264" i="14" s="1"/>
  <c r="T264" i="14" s="1"/>
  <c r="Q268" i="14"/>
  <c r="S268" i="14" s="1"/>
  <c r="V254" i="14"/>
  <c r="Y254" i="14" s="1"/>
  <c r="V242" i="14"/>
  <c r="Y242" i="14" s="1"/>
  <c r="S242" i="14"/>
  <c r="Q238" i="14"/>
  <c r="V238" i="14" s="1"/>
  <c r="Q219" i="14"/>
  <c r="S219" i="14" s="1"/>
  <c r="T219" i="14" s="1"/>
  <c r="V206" i="14"/>
  <c r="Y206" i="14" s="1"/>
  <c r="S206" i="14"/>
  <c r="V213" i="14"/>
  <c r="Q186" i="14"/>
  <c r="S186" i="14" s="1"/>
  <c r="Q183" i="14"/>
  <c r="S183" i="14" s="1"/>
  <c r="T183" i="14" s="1"/>
  <c r="V170" i="14"/>
  <c r="Y170" i="14" s="1"/>
  <c r="S170" i="14"/>
  <c r="Q171" i="14"/>
  <c r="V171" i="14" s="1"/>
  <c r="Q174" i="14"/>
  <c r="S174" i="14" s="1"/>
  <c r="Q160" i="14"/>
  <c r="S160" i="14" s="1"/>
  <c r="T160" i="14" s="1"/>
  <c r="Q159" i="14"/>
  <c r="V159" i="14" s="1"/>
  <c r="V153" i="14"/>
  <c r="S153" i="14"/>
  <c r="V146" i="14"/>
  <c r="Y146" i="14" s="1"/>
  <c r="Q151" i="14"/>
  <c r="S151" i="14" s="1"/>
  <c r="Q136" i="14"/>
  <c r="S136" i="14" s="1"/>
  <c r="T136" i="14" s="1"/>
  <c r="S143" i="14"/>
  <c r="V138" i="14"/>
  <c r="Q127" i="14"/>
  <c r="S127" i="14" s="1"/>
  <c r="Y98" i="14"/>
  <c r="S98" i="14"/>
  <c r="Q101" i="14"/>
  <c r="V101" i="14" s="1"/>
  <c r="Q88" i="14"/>
  <c r="S88" i="14" s="1"/>
  <c r="T88" i="14" s="1"/>
  <c r="S91" i="14"/>
  <c r="Q93" i="14"/>
  <c r="V93" i="14" s="1"/>
  <c r="V74" i="14"/>
  <c r="Q54" i="14"/>
  <c r="V54" i="14" s="1"/>
  <c r="Q46" i="14"/>
  <c r="S46" i="14" s="1"/>
  <c r="Q29" i="14"/>
  <c r="V29" i="14" s="1"/>
  <c r="Q32" i="14"/>
  <c r="S32" i="14" s="1"/>
  <c r="S248" i="14"/>
  <c r="V248" i="14"/>
  <c r="S283" i="14"/>
  <c r="V283" i="14"/>
  <c r="S866" i="14"/>
  <c r="V866" i="14"/>
  <c r="S184" i="14"/>
  <c r="T184" i="14" s="1"/>
  <c r="V184" i="14"/>
  <c r="S628" i="14"/>
  <c r="V628" i="14"/>
  <c r="S839" i="14"/>
  <c r="T839" i="14" s="1"/>
  <c r="V839" i="14"/>
  <c r="S759" i="14"/>
  <c r="V759" i="14"/>
  <c r="S627" i="14"/>
  <c r="V627" i="14"/>
  <c r="S550" i="14"/>
  <c r="T550" i="14" s="1"/>
  <c r="V550" i="14"/>
  <c r="S210" i="14"/>
  <c r="V210" i="14"/>
  <c r="V198" i="14"/>
  <c r="S198" i="14"/>
  <c r="S114" i="14"/>
  <c r="V114" i="14"/>
  <c r="S687" i="14"/>
  <c r="V687" i="14"/>
  <c r="V637" i="14"/>
  <c r="S637" i="14"/>
  <c r="S531" i="14"/>
  <c r="V531" i="14"/>
  <c r="S863" i="14"/>
  <c r="V863" i="14"/>
  <c r="V436" i="14"/>
  <c r="S436" i="14"/>
  <c r="S720" i="14"/>
  <c r="V720" i="14"/>
  <c r="S670" i="14"/>
  <c r="V670" i="14"/>
  <c r="S403" i="14"/>
  <c r="V403" i="14"/>
  <c r="V878" i="14"/>
  <c r="S878" i="14"/>
  <c r="S668" i="14"/>
  <c r="T668" i="14" s="1"/>
  <c r="V668" i="14"/>
  <c r="S766" i="14"/>
  <c r="T766" i="14" s="1"/>
  <c r="V766" i="14"/>
  <c r="S891" i="14"/>
  <c r="V891" i="14"/>
  <c r="S495" i="14"/>
  <c r="V495" i="14"/>
  <c r="S428" i="14"/>
  <c r="V428" i="14"/>
  <c r="S819" i="14"/>
  <c r="V819" i="14"/>
  <c r="S196" i="14"/>
  <c r="T196" i="14" s="1"/>
  <c r="V196" i="14"/>
  <c r="S799" i="14"/>
  <c r="Q467" i="14"/>
  <c r="V467" i="14" s="1"/>
  <c r="Q44" i="14"/>
  <c r="V44" i="14" s="1"/>
  <c r="S485" i="14"/>
  <c r="S435" i="14"/>
  <c r="V435" i="14"/>
  <c r="S755" i="14"/>
  <c r="Q226" i="14"/>
  <c r="V226" i="14" s="1"/>
  <c r="Q471" i="14"/>
  <c r="V471" i="14" s="1"/>
  <c r="Q378" i="14"/>
  <c r="S142" i="14"/>
  <c r="V142" i="14"/>
  <c r="D634" i="14"/>
  <c r="S255" i="14"/>
  <c r="T255" i="14" s="1"/>
  <c r="V255" i="14"/>
  <c r="S135" i="14"/>
  <c r="T135" i="14" s="1"/>
  <c r="S781" i="14"/>
  <c r="V781" i="14"/>
  <c r="S703" i="14"/>
  <c r="S201" i="14"/>
  <c r="V201" i="14"/>
  <c r="S734" i="14"/>
  <c r="Q475" i="14"/>
  <c r="V475" i="14" s="1"/>
  <c r="S729" i="14"/>
  <c r="T729" i="14" s="1"/>
  <c r="S557" i="14"/>
  <c r="S694" i="14"/>
  <c r="T694" i="14" s="1"/>
  <c r="V694" i="14"/>
  <c r="S194" i="14"/>
  <c r="Q409" i="14"/>
  <c r="Q150" i="14"/>
  <c r="V150" i="14" s="1"/>
  <c r="S778" i="14"/>
  <c r="T778" i="14" s="1"/>
  <c r="S463" i="14"/>
  <c r="V463" i="14"/>
  <c r="Y359" i="14"/>
  <c r="S359" i="14"/>
  <c r="Q635" i="14"/>
  <c r="V635" i="14" s="1"/>
  <c r="S73" i="14"/>
  <c r="V73" i="14"/>
  <c r="D706" i="14"/>
  <c r="S372" i="14"/>
  <c r="T372" i="14" s="1"/>
  <c r="V372" i="14"/>
  <c r="Q237" i="14"/>
  <c r="S793" i="14"/>
  <c r="S291" i="14"/>
  <c r="V291" i="14"/>
  <c r="Q221" i="14"/>
  <c r="V221" i="14" s="1"/>
  <c r="S122" i="14"/>
  <c r="V778" i="14"/>
  <c r="S8" i="14"/>
  <c r="V8" i="14"/>
  <c r="S141" i="14"/>
  <c r="Q59" i="14"/>
  <c r="S265" i="14"/>
  <c r="T265" i="14" s="1"/>
  <c r="V265" i="14"/>
  <c r="Q50" i="14"/>
  <c r="V50" i="14" s="1"/>
  <c r="V557" i="14"/>
  <c r="Q340" i="14"/>
  <c r="S575" i="14"/>
  <c r="S679" i="14"/>
  <c r="Q81" i="14"/>
  <c r="V81" i="14" s="1"/>
  <c r="S667" i="14"/>
  <c r="Y667" i="14"/>
  <c r="D742" i="14"/>
  <c r="S123" i="14"/>
  <c r="T123" i="14" s="1"/>
  <c r="V123" i="14"/>
  <c r="S739" i="14"/>
  <c r="S746" i="14"/>
  <c r="V746" i="14"/>
  <c r="S86" i="14"/>
  <c r="S256" i="14"/>
  <c r="T256" i="14" s="1"/>
  <c r="S911" i="14"/>
  <c r="V911" i="14"/>
  <c r="S611" i="14"/>
  <c r="V611" i="14"/>
  <c r="S95" i="14"/>
  <c r="V95" i="14"/>
  <c r="Q134" i="14"/>
  <c r="V134" i="14" s="1"/>
  <c r="S53" i="14"/>
  <c r="Q43" i="14"/>
  <c r="V43" i="14" s="1"/>
  <c r="Q40" i="14"/>
  <c r="V40" i="14" s="1"/>
  <c r="S444" i="14"/>
  <c r="T444" i="14" s="1"/>
  <c r="S788" i="14"/>
  <c r="T788" i="14" s="1"/>
  <c r="V788" i="14"/>
  <c r="S591" i="14"/>
  <c r="S342" i="14"/>
  <c r="V342" i="14"/>
  <c r="S487" i="14"/>
  <c r="S854" i="14"/>
  <c r="V854" i="14"/>
  <c r="D816" i="14"/>
  <c r="Q748" i="14"/>
  <c r="V748" i="14" s="1"/>
  <c r="Q770" i="14"/>
  <c r="V770" i="14" s="1"/>
  <c r="S847" i="14"/>
  <c r="Y847" i="14"/>
  <c r="S592" i="14"/>
  <c r="V592" i="14"/>
  <c r="Q245" i="14"/>
  <c r="V245" i="14" s="1"/>
  <c r="S722" i="14"/>
  <c r="V722" i="14"/>
  <c r="Q676" i="14"/>
  <c r="V676" i="14" s="1"/>
  <c r="S330" i="14"/>
  <c r="V330" i="14"/>
  <c r="Q26" i="14"/>
  <c r="Q815" i="14"/>
  <c r="V815" i="14" s="1"/>
  <c r="S231" i="14"/>
  <c r="T231" i="14" s="1"/>
  <c r="V231" i="14"/>
  <c r="S116" i="14"/>
  <c r="V116" i="14"/>
  <c r="S233" i="14"/>
  <c r="S384" i="14"/>
  <c r="T384" i="14" s="1"/>
  <c r="V384" i="14"/>
  <c r="S177" i="14"/>
  <c r="V177" i="14"/>
  <c r="Q4" i="14"/>
  <c r="Q251" i="14"/>
  <c r="D102" i="14"/>
  <c r="S79" i="14"/>
  <c r="T79" i="14" s="1"/>
  <c r="V79" i="14"/>
  <c r="Q587" i="14"/>
  <c r="S488" i="14"/>
  <c r="V488" i="14"/>
  <c r="V391" i="14"/>
  <c r="S391" i="14"/>
  <c r="Q872" i="14"/>
  <c r="D875" i="14"/>
  <c r="D826" i="14"/>
  <c r="S318" i="14"/>
  <c r="V318" i="14"/>
  <c r="S366" i="14"/>
  <c r="V366" i="14"/>
  <c r="Q82" i="14"/>
  <c r="V218" i="14"/>
  <c r="Y218" i="14" s="1"/>
  <c r="Q800" i="14"/>
  <c r="S648" i="14"/>
  <c r="V53" i="14"/>
  <c r="S347" i="14"/>
  <c r="S896" i="14"/>
  <c r="T896" i="14" s="1"/>
  <c r="V896" i="14"/>
  <c r="S835" i="14"/>
  <c r="Q760" i="14"/>
  <c r="Q685" i="14"/>
  <c r="V685" i="14" s="1"/>
  <c r="S565" i="14"/>
  <c r="V565" i="14"/>
  <c r="Q673" i="14"/>
  <c r="V673" i="14" s="1"/>
  <c r="S777" i="14"/>
  <c r="T777" i="14" s="1"/>
  <c r="S69" i="14"/>
  <c r="T69" i="14" s="1"/>
  <c r="V69" i="14"/>
  <c r="Q416" i="14"/>
  <c r="S601" i="14"/>
  <c r="V601" i="14"/>
  <c r="S555" i="14"/>
  <c r="Q31" i="14"/>
  <c r="Q305" i="14"/>
  <c r="V305" i="14" s="1"/>
  <c r="Q55" i="14"/>
  <c r="V55" i="14" s="1"/>
  <c r="D114" i="14"/>
  <c r="Q18" i="14"/>
  <c r="V18" i="14" s="1"/>
  <c r="V86" i="14"/>
  <c r="Y86" i="14" s="1"/>
  <c r="Q380" i="14"/>
  <c r="V591" i="14"/>
  <c r="Q282" i="14"/>
  <c r="V282" i="14" s="1"/>
  <c r="S669" i="14"/>
  <c r="T669" i="14" s="1"/>
  <c r="Q395" i="14"/>
  <c r="S83" i="14"/>
  <c r="V83" i="14"/>
  <c r="S102" i="14"/>
  <c r="V102" i="14"/>
  <c r="S243" i="14"/>
  <c r="V604" i="14"/>
  <c r="S604" i="14"/>
  <c r="S462" i="14"/>
  <c r="Q104" i="14"/>
  <c r="V104" i="14" s="1"/>
  <c r="S224" i="14"/>
  <c r="S811" i="14"/>
  <c r="S496" i="14"/>
  <c r="V496" i="14"/>
  <c r="S913" i="14"/>
  <c r="V913" i="14"/>
  <c r="S503" i="14"/>
  <c r="Q484" i="14"/>
  <c r="S900" i="14"/>
  <c r="V900" i="14"/>
  <c r="D730" i="14"/>
  <c r="V663" i="14"/>
  <c r="S663" i="14"/>
  <c r="S742" i="14"/>
  <c r="V742" i="14"/>
  <c r="S724" i="14"/>
  <c r="V724" i="14"/>
  <c r="Q400" i="14"/>
  <c r="V400" i="14" s="1"/>
  <c r="S319" i="14"/>
  <c r="V462" i="14"/>
  <c r="Q353" i="14"/>
  <c r="S17" i="14"/>
  <c r="V17" i="14"/>
  <c r="Q115" i="14"/>
  <c r="Q842" i="14"/>
  <c r="Q220" i="14"/>
  <c r="V220" i="14" s="1"/>
  <c r="S325" i="14"/>
  <c r="T325" i="14" s="1"/>
  <c r="D137" i="14"/>
  <c r="Q451" i="14"/>
  <c r="V451" i="14" s="1"/>
  <c r="Q816" i="14"/>
  <c r="S426" i="14"/>
  <c r="S165" i="14"/>
  <c r="Q42" i="14"/>
  <c r="V42" i="14" s="1"/>
  <c r="Q411" i="14"/>
  <c r="V411" i="14" s="1"/>
  <c r="V799" i="14"/>
  <c r="Y799" i="14" s="1"/>
  <c r="S554" i="14"/>
  <c r="V554" i="14"/>
  <c r="V755" i="14"/>
  <c r="AD491" i="14"/>
  <c r="Q916" i="14"/>
  <c r="V916" i="14" s="1"/>
  <c r="S423" i="14"/>
  <c r="V423" i="14"/>
  <c r="Y715" i="14"/>
  <c r="S715" i="14"/>
  <c r="Q308" i="14"/>
  <c r="S658" i="14"/>
  <c r="V658" i="14"/>
  <c r="Q179" i="14"/>
  <c r="Q456" i="14"/>
  <c r="V456" i="14" s="1"/>
  <c r="S350" i="14"/>
  <c r="Q14" i="14"/>
  <c r="S538" i="14"/>
  <c r="T538" i="14" s="1"/>
  <c r="V538" i="14"/>
  <c r="S288" i="14"/>
  <c r="T288" i="14" s="1"/>
  <c r="Q364" i="14"/>
  <c r="V364" i="14" s="1"/>
  <c r="V135" i="14"/>
  <c r="AD299" i="14"/>
  <c r="V457" i="14"/>
  <c r="S457" i="14"/>
  <c r="T457" i="14" s="1"/>
  <c r="Q212" i="14"/>
  <c r="V212" i="14" s="1"/>
  <c r="Q185" i="14"/>
  <c r="Q348" i="14"/>
  <c r="V348" i="14" s="1"/>
  <c r="Q452" i="14"/>
  <c r="V452" i="14" s="1"/>
  <c r="S573" i="14"/>
  <c r="T573" i="14" s="1"/>
  <c r="V573" i="14"/>
  <c r="Q508" i="14"/>
  <c r="S235" i="14"/>
  <c r="V235" i="14"/>
  <c r="S218" i="14"/>
  <c r="S871" i="14"/>
  <c r="V912" i="14"/>
  <c r="S912" i="14"/>
  <c r="D853" i="14"/>
  <c r="T852" i="14"/>
  <c r="S807" i="14"/>
  <c r="V807" i="14"/>
  <c r="Q517" i="14"/>
  <c r="V266" i="14"/>
  <c r="S266" i="14"/>
  <c r="V730" i="14"/>
  <c r="S730" i="14"/>
  <c r="Q875" i="14"/>
  <c r="D863" i="14"/>
  <c r="D802" i="14"/>
  <c r="Q902" i="14"/>
  <c r="Q792" i="14"/>
  <c r="Q639" i="14"/>
  <c r="Q771" i="14"/>
  <c r="V771" i="14" s="1"/>
  <c r="S874" i="14"/>
  <c r="T874" i="14" s="1"/>
  <c r="V874" i="14"/>
  <c r="V575" i="14"/>
  <c r="Q178" i="14"/>
  <c r="Q281" i="14"/>
  <c r="V347" i="14"/>
  <c r="Y347" i="14" s="1"/>
  <c r="V172" i="14"/>
  <c r="S172" i="14"/>
  <c r="T172" i="14" s="1"/>
  <c r="Q148" i="14"/>
  <c r="V444" i="14"/>
  <c r="Q20" i="14"/>
  <c r="Q433" i="14"/>
  <c r="V433" i="14" s="1"/>
  <c r="Q199" i="14"/>
  <c r="V199" i="14" s="1"/>
  <c r="Q421" i="14"/>
  <c r="Q790" i="14"/>
  <c r="V122" i="14"/>
  <c r="Y122" i="14" s="1"/>
  <c r="Q182" i="14"/>
  <c r="S27" i="14"/>
  <c r="Q244" i="14"/>
  <c r="V244" i="14" s="1"/>
  <c r="V288" i="14"/>
  <c r="Q892" i="14"/>
  <c r="V892" i="14" s="1"/>
  <c r="V703" i="14"/>
  <c r="Y703" i="14" s="1"/>
  <c r="S910" i="14"/>
  <c r="S838" i="14"/>
  <c r="T838" i="14" s="1"/>
  <c r="Y838" i="14" s="1"/>
  <c r="Q447" i="14"/>
  <c r="S275" i="14"/>
  <c r="D683" i="14"/>
  <c r="V871" i="14"/>
  <c r="Y871" i="14" s="1"/>
  <c r="D886" i="14"/>
  <c r="S728" i="14"/>
  <c r="V729" i="14"/>
  <c r="S884" i="14"/>
  <c r="T884" i="14" s="1"/>
  <c r="Y884" i="14" s="1"/>
  <c r="Q671" i="14"/>
  <c r="V671" i="14" s="1"/>
  <c r="S543" i="14"/>
  <c r="V426" i="14"/>
  <c r="Q619" i="14"/>
  <c r="V619" i="14" s="1"/>
  <c r="V438" i="14"/>
  <c r="Q214" i="14"/>
  <c r="V544" i="14"/>
  <c r="S544" i="14"/>
  <c r="D89" i="14"/>
  <c r="V275" i="14"/>
  <c r="Y275" i="14" s="1"/>
  <c r="V165" i="14"/>
  <c r="Q776" i="14"/>
  <c r="Q323" i="14"/>
  <c r="Q77" i="14"/>
  <c r="V77" i="14" s="1"/>
  <c r="S664" i="14"/>
  <c r="Q263" i="14"/>
  <c r="V263" i="14" s="1"/>
  <c r="S525" i="14"/>
  <c r="T525" i="14" s="1"/>
  <c r="Q118" i="14"/>
  <c r="V118" i="14" s="1"/>
  <c r="S608" i="14"/>
  <c r="S410" i="14"/>
  <c r="Q640" i="14"/>
  <c r="V640" i="14" s="1"/>
  <c r="S407" i="14"/>
  <c r="Y407" i="14"/>
  <c r="D792" i="14"/>
  <c r="V674" i="14"/>
  <c r="S860" i="14"/>
  <c r="T860" i="14" s="1"/>
  <c r="Y860" i="14" s="1"/>
  <c r="V794" i="14"/>
  <c r="S794" i="14"/>
  <c r="Y631" i="14"/>
  <c r="S631" i="14"/>
  <c r="S203" i="14"/>
  <c r="V203" i="14"/>
  <c r="Q824" i="14"/>
  <c r="V824" i="14" s="1"/>
  <c r="S316" i="14"/>
  <c r="S812" i="14"/>
  <c r="T812" i="14" s="1"/>
  <c r="V812" i="14"/>
  <c r="S215" i="14"/>
  <c r="V215" i="14"/>
  <c r="S332" i="14"/>
  <c r="V332" i="14"/>
  <c r="S60" i="14"/>
  <c r="S10" i="14"/>
  <c r="S438" i="14"/>
  <c r="S236" i="14"/>
  <c r="D162" i="14"/>
  <c r="Q106" i="14"/>
  <c r="V106" i="14" s="1"/>
  <c r="Q519" i="14"/>
  <c r="V519" i="14" s="1"/>
  <c r="S51" i="14"/>
  <c r="T51" i="14" s="1"/>
  <c r="V51" i="14"/>
  <c r="Q379" i="14"/>
  <c r="Q16" i="14"/>
  <c r="Q636" i="14"/>
  <c r="V636" i="14" s="1"/>
  <c r="Q585" i="14"/>
  <c r="V585" i="14" s="1"/>
  <c r="D587" i="14"/>
  <c r="Q105" i="14"/>
  <c r="V105" i="14" s="1"/>
  <c r="Q419" i="14"/>
  <c r="D901" i="14"/>
  <c r="T900" i="14"/>
  <c r="Q853" i="14"/>
  <c r="S862" i="14"/>
  <c r="T862" i="14" s="1"/>
  <c r="Y862" i="14" s="1"/>
  <c r="D910" i="14"/>
  <c r="S844" i="14"/>
  <c r="D576" i="14"/>
  <c r="V844" i="14"/>
  <c r="V590" i="14"/>
  <c r="S590" i="14"/>
  <c r="S415" i="14"/>
  <c r="V503" i="14"/>
  <c r="Y503" i="14" s="1"/>
  <c r="V811" i="14"/>
  <c r="Y811" i="14" s="1"/>
  <c r="S385" i="14"/>
  <c r="T385" i="14" s="1"/>
  <c r="Q303" i="14"/>
  <c r="V303" i="14" s="1"/>
  <c r="Q743" i="14"/>
  <c r="V743" i="14" s="1"/>
  <c r="V377" i="14"/>
  <c r="S377" i="14"/>
  <c r="S443" i="14"/>
  <c r="D563" i="14"/>
  <c r="S154" i="14"/>
  <c r="V443" i="14"/>
  <c r="Y443" i="14" s="1"/>
  <c r="S176" i="14"/>
  <c r="D622" i="14"/>
  <c r="V194" i="14"/>
  <c r="Y194" i="14" s="1"/>
  <c r="Q514" i="14"/>
  <c r="V514" i="14" s="1"/>
  <c r="S605" i="14"/>
  <c r="V608" i="14"/>
  <c r="Y608" i="14" s="1"/>
  <c r="V256" i="14"/>
  <c r="S128" i="14"/>
  <c r="V128" i="14"/>
  <c r="Y311" i="14"/>
  <c r="S311" i="14"/>
  <c r="Q63" i="14"/>
  <c r="S63" i="14" s="1"/>
  <c r="S383" i="14"/>
  <c r="S33" i="14"/>
  <c r="S344" i="14"/>
  <c r="V777" i="14"/>
  <c r="S876" i="14"/>
  <c r="V835" i="14"/>
  <c r="Y835" i="14" s="1"/>
  <c r="D780" i="14"/>
  <c r="D695" i="14"/>
  <c r="Q589" i="14"/>
  <c r="S351" i="14"/>
  <c r="V351" i="14"/>
  <c r="S645" i="14"/>
  <c r="T645" i="14" s="1"/>
  <c r="S272" i="14"/>
  <c r="S657" i="14"/>
  <c r="V739" i="14"/>
  <c r="Y739" i="14" s="1"/>
  <c r="S371" i="14"/>
  <c r="Y371" i="14"/>
  <c r="Q335" i="14"/>
  <c r="V335" i="14" s="1"/>
  <c r="Q560" i="14"/>
  <c r="S56" i="14"/>
  <c r="V385" i="14"/>
  <c r="V141" i="14"/>
  <c r="V485" i="14"/>
  <c r="S90" i="14"/>
  <c r="S161" i="14"/>
  <c r="T161" i="14" s="1"/>
  <c r="S269" i="14"/>
  <c r="Q62" i="14"/>
  <c r="V62" i="14" s="1"/>
  <c r="Q509" i="14"/>
  <c r="Q30" i="14"/>
  <c r="V30" i="14" s="1"/>
  <c r="Q449" i="14"/>
  <c r="Q230" i="14"/>
  <c r="V230" i="14" s="1"/>
  <c r="V33" i="14"/>
  <c r="V679" i="14"/>
  <c r="Y679" i="14" s="1"/>
  <c r="S41" i="14"/>
  <c r="Q634" i="14"/>
  <c r="V634" i="14" s="1"/>
  <c r="V233" i="14"/>
  <c r="Q277" i="14"/>
  <c r="S209" i="14"/>
  <c r="V877" i="14"/>
  <c r="S877" i="14"/>
  <c r="V768" i="14"/>
  <c r="S768" i="14"/>
  <c r="S696" i="14"/>
  <c r="Q851" i="14"/>
  <c r="Q823" i="14"/>
  <c r="V823" i="14" s="1"/>
  <c r="V910" i="14"/>
  <c r="D767" i="14"/>
  <c r="S643" i="14"/>
  <c r="Y643" i="14"/>
  <c r="Q578" i="14"/>
  <c r="V415" i="14"/>
  <c r="S292" i="14"/>
  <c r="V236" i="14"/>
  <c r="V383" i="14"/>
  <c r="Y383" i="14" s="1"/>
  <c r="Q173" i="14"/>
  <c r="V173" i="14" s="1"/>
  <c r="Q580" i="14"/>
  <c r="S727" i="14"/>
  <c r="S7" i="14"/>
  <c r="S338" i="14"/>
  <c r="V410" i="14"/>
  <c r="V525" i="14"/>
  <c r="Q564" i="14"/>
  <c r="V564" i="14" s="1"/>
  <c r="Q249" i="14"/>
  <c r="V249" i="14" s="1"/>
  <c r="Q6" i="14"/>
  <c r="T575" i="14" l="1"/>
  <c r="S89" i="14"/>
  <c r="V705" i="14"/>
  <c r="S270" i="14"/>
  <c r="S552" i="14"/>
  <c r="S280" i="14"/>
  <c r="S312" i="14"/>
  <c r="T312" i="14" s="1"/>
  <c r="Y312" i="14" s="1"/>
  <c r="AD312" i="14" s="1"/>
  <c r="S412" i="14"/>
  <c r="V693" i="14"/>
  <c r="Y693" i="14" s="1"/>
  <c r="S681" i="14"/>
  <c r="T681" i="14" s="1"/>
  <c r="Y681" i="14" s="1"/>
  <c r="D755" i="14"/>
  <c r="T755" i="14" s="1"/>
  <c r="Y755" i="14" s="1"/>
  <c r="V329" i="14"/>
  <c r="V92" i="14"/>
  <c r="S539" i="14"/>
  <c r="T539" i="14" s="1"/>
  <c r="Y539" i="14" s="1"/>
  <c r="AD539" i="14" s="1"/>
  <c r="V112" i="14"/>
  <c r="Y112" i="14" s="1"/>
  <c r="S652" i="14"/>
  <c r="S207" i="14"/>
  <c r="T207" i="14" s="1"/>
  <c r="Y207" i="14" s="1"/>
  <c r="V651" i="14"/>
  <c r="T482" i="14"/>
  <c r="S515" i="14"/>
  <c r="T515" i="14" s="1"/>
  <c r="Y515" i="14" s="1"/>
  <c r="AD515" i="14" s="1"/>
  <c r="V632" i="14"/>
  <c r="Y632" i="14" s="1"/>
  <c r="S163" i="14"/>
  <c r="S675" i="14"/>
  <c r="V826" i="14"/>
  <c r="S621" i="14"/>
  <c r="T621" i="14" s="1"/>
  <c r="Y621" i="14" s="1"/>
  <c r="V61" i="14"/>
  <c r="Y61" i="14" s="1"/>
  <c r="V532" i="14"/>
  <c r="V103" i="14"/>
  <c r="T410" i="14"/>
  <c r="Y410" i="14" s="1"/>
  <c r="AD410" i="14" s="1"/>
  <c r="V551" i="14"/>
  <c r="S328" i="14"/>
  <c r="S861" i="14"/>
  <c r="T861" i="14" s="1"/>
  <c r="Y861" i="14" s="1"/>
  <c r="V593" i="14"/>
  <c r="V576" i="14"/>
  <c r="S354" i="14"/>
  <c r="S326" i="14"/>
  <c r="T326" i="14" s="1"/>
  <c r="Y326" i="14" s="1"/>
  <c r="AD326" i="14" s="1"/>
  <c r="S832" i="14"/>
  <c r="V296" i="14"/>
  <c r="T162" i="14"/>
  <c r="T576" i="14"/>
  <c r="V744" i="14"/>
  <c r="T435" i="14"/>
  <c r="Y435" i="14" s="1"/>
  <c r="AD435" i="14" s="1"/>
  <c r="V361" i="14"/>
  <c r="Y361" i="14" s="1"/>
  <c r="AD361" i="14" s="1"/>
  <c r="S459" i="14"/>
  <c r="T459" i="14" s="1"/>
  <c r="Y459" i="14" s="1"/>
  <c r="AD459" i="14" s="1"/>
  <c r="V716" i="14"/>
  <c r="Y716" i="14" s="1"/>
  <c r="V567" i="14"/>
  <c r="V427" i="14"/>
  <c r="V190" i="14"/>
  <c r="T622" i="14"/>
  <c r="T350" i="14"/>
  <c r="Y350" i="14" s="1"/>
  <c r="AD350" i="14" s="1"/>
  <c r="V569" i="14"/>
  <c r="T374" i="14"/>
  <c r="V386" i="14"/>
  <c r="S356" i="14"/>
  <c r="V152" i="14"/>
  <c r="S167" i="14"/>
  <c r="T742" i="14"/>
  <c r="Y742" i="14" s="1"/>
  <c r="T386" i="14"/>
  <c r="S764" i="14"/>
  <c r="T764" i="14" s="1"/>
  <c r="Y764" i="14" s="1"/>
  <c r="T89" i="14"/>
  <c r="Y89" i="14" s="1"/>
  <c r="V315" i="14"/>
  <c r="T730" i="14"/>
  <c r="Y730" i="14" s="1"/>
  <c r="V864" i="14"/>
  <c r="V780" i="14"/>
  <c r="S440" i="14"/>
  <c r="T563" i="14"/>
  <c r="S276" i="14"/>
  <c r="T276" i="14" s="1"/>
  <c r="Y276" i="14" s="1"/>
  <c r="AD276" i="14" s="1"/>
  <c r="T102" i="14"/>
  <c r="Y102" i="14" s="1"/>
  <c r="T327" i="14"/>
  <c r="V352" i="14"/>
  <c r="T302" i="14"/>
  <c r="Y302" i="14" s="1"/>
  <c r="AD302" i="14" s="1"/>
  <c r="S867" i="14"/>
  <c r="V11" i="14"/>
  <c r="T233" i="14"/>
  <c r="Y233" i="14" s="1"/>
  <c r="T658" i="14"/>
  <c r="Y658" i="14" s="1"/>
  <c r="D659" i="14"/>
  <c r="T60" i="14"/>
  <c r="Y60" i="14" s="1"/>
  <c r="D30" i="14"/>
  <c r="T338" i="14"/>
  <c r="Y338" i="14" s="1"/>
  <c r="AD338" i="14" s="1"/>
  <c r="Y505" i="14"/>
  <c r="AD505" i="14" s="1"/>
  <c r="T670" i="14"/>
  <c r="Y670" i="14" s="1"/>
  <c r="D671" i="14"/>
  <c r="V805" i="14"/>
  <c r="V392" i="14"/>
  <c r="D647" i="14"/>
  <c r="T646" i="14"/>
  <c r="T209" i="14"/>
  <c r="Y209" i="14" s="1"/>
  <c r="T257" i="14"/>
  <c r="Y257" i="14" s="1"/>
  <c r="D63" i="14"/>
  <c r="T551" i="14"/>
  <c r="T314" i="14"/>
  <c r="D6" i="14"/>
  <c r="T5" i="14"/>
  <c r="D126" i="14"/>
  <c r="T125" i="14"/>
  <c r="T527" i="14"/>
  <c r="Y598" i="14"/>
  <c r="D174" i="14"/>
  <c r="T80" i="14"/>
  <c r="T27" i="14"/>
  <c r="Y27" i="14" s="1"/>
  <c r="T210" i="14"/>
  <c r="Y210" i="14" s="1"/>
  <c r="V445" i="14"/>
  <c r="Y445" i="14" s="1"/>
  <c r="AD445" i="14" s="1"/>
  <c r="T243" i="14"/>
  <c r="Y243" i="14" s="1"/>
  <c r="T114" i="14"/>
  <c r="Y114" i="14" s="1"/>
  <c r="V469" i="14"/>
  <c r="Y469" i="14" s="1"/>
  <c r="AD469" i="14" s="1"/>
  <c r="T446" i="14"/>
  <c r="D72" i="14"/>
  <c r="D612" i="14"/>
  <c r="T611" i="14"/>
  <c r="Y611" i="14" s="1"/>
  <c r="T290" i="14"/>
  <c r="Y669" i="14"/>
  <c r="Y633" i="14"/>
  <c r="T706" i="14"/>
  <c r="V258" i="14"/>
  <c r="S579" i="14"/>
  <c r="S818" i="14"/>
  <c r="S695" i="14"/>
  <c r="T695" i="14" s="1"/>
  <c r="Y695" i="14" s="1"/>
  <c r="T398" i="14"/>
  <c r="Y398" i="14" s="1"/>
  <c r="AD398" i="14" s="1"/>
  <c r="T423" i="14"/>
  <c r="Y423" i="14" s="1"/>
  <c r="AD423" i="14" s="1"/>
  <c r="V3" i="14"/>
  <c r="Y3" i="14" s="1"/>
  <c r="D81" i="14"/>
  <c r="T362" i="14"/>
  <c r="T149" i="14"/>
  <c r="Y149" i="14" s="1"/>
  <c r="D150" i="14"/>
  <c r="D719" i="14"/>
  <c r="T718" i="14"/>
  <c r="T644" i="14"/>
  <c r="Y644" i="14" s="1"/>
  <c r="T494" i="14"/>
  <c r="Y161" i="14"/>
  <c r="T197" i="14"/>
  <c r="D198" i="14"/>
  <c r="T53" i="14"/>
  <c r="Y53" i="14" s="1"/>
  <c r="D54" i="14"/>
  <c r="Y325" i="14"/>
  <c r="AD325" i="14" s="1"/>
  <c r="T420" i="14"/>
  <c r="Y420" i="14" s="1"/>
  <c r="AD420" i="14" s="1"/>
  <c r="D42" i="14"/>
  <c r="T41" i="14"/>
  <c r="Y41" i="14" s="1"/>
  <c r="T728" i="14"/>
  <c r="Y728" i="14" s="1"/>
  <c r="Y313" i="14"/>
  <c r="AD313" i="14" s="1"/>
  <c r="D600" i="14"/>
  <c r="T278" i="14"/>
  <c r="V661" i="14"/>
  <c r="Y645" i="14"/>
  <c r="D186" i="14"/>
  <c r="T186" i="14" s="1"/>
  <c r="T266" i="14"/>
  <c r="Y266" i="14" s="1"/>
  <c r="AD266" i="14" s="1"/>
  <c r="T223" i="14"/>
  <c r="S562" i="14"/>
  <c r="T562" i="14" s="1"/>
  <c r="Y562" i="14" s="1"/>
  <c r="D18" i="14"/>
  <c r="T17" i="14"/>
  <c r="Y17" i="14" s="1"/>
  <c r="T657" i="14"/>
  <c r="Y657" i="14" s="1"/>
  <c r="AD548" i="14"/>
  <c r="AD536" i="14"/>
  <c r="AD524" i="14"/>
  <c r="AD512" i="14"/>
  <c r="AD455" i="14"/>
  <c r="AD431" i="14"/>
  <c r="AD287" i="14"/>
  <c r="V791" i="14"/>
  <c r="Y791" i="14" s="1"/>
  <c r="V188" i="14"/>
  <c r="S187" i="14"/>
  <c r="S175" i="14"/>
  <c r="S159" i="14"/>
  <c r="T159" i="14" s="1"/>
  <c r="Y159" i="14" s="1"/>
  <c r="V130" i="14"/>
  <c r="S129" i="14"/>
  <c r="S101" i="14"/>
  <c r="T101" i="14" s="1"/>
  <c r="Y101" i="14" s="1"/>
  <c r="V88" i="14"/>
  <c r="Y88" i="14" s="1"/>
  <c r="V903" i="14"/>
  <c r="S23" i="14"/>
  <c r="S796" i="14"/>
  <c r="S683" i="14"/>
  <c r="T683" i="14" s="1"/>
  <c r="Y683" i="14" s="1"/>
  <c r="V234" i="14"/>
  <c r="V806" i="14"/>
  <c r="V886" i="14"/>
  <c r="S493" i="14"/>
  <c r="V125" i="14"/>
  <c r="S865" i="14"/>
  <c r="S360" i="14"/>
  <c r="V686" i="14"/>
  <c r="V638" i="14"/>
  <c r="V293" i="14"/>
  <c r="V868" i="14"/>
  <c r="V290" i="14"/>
  <c r="S610" i="14"/>
  <c r="T610" i="14" s="1"/>
  <c r="Y610" i="14" s="1"/>
  <c r="V223" i="14"/>
  <c r="S692" i="14"/>
  <c r="T692" i="14" s="1"/>
  <c r="Y692" i="14" s="1"/>
  <c r="V879" i="14"/>
  <c r="Y70" i="14"/>
  <c r="V355" i="14"/>
  <c r="V197" i="14"/>
  <c r="Y753" i="14"/>
  <c r="S808" i="14"/>
  <c r="V765" i="14"/>
  <c r="Y765" i="14" s="1"/>
  <c r="Y788" i="14"/>
  <c r="S367" i="14"/>
  <c r="V624" i="14"/>
  <c r="V494" i="14"/>
  <c r="S754" i="14"/>
  <c r="Y550" i="14"/>
  <c r="AD550" i="14" s="1"/>
  <c r="V284" i="14"/>
  <c r="S432" i="14"/>
  <c r="V45" i="14"/>
  <c r="V672" i="14"/>
  <c r="S616" i="14"/>
  <c r="S222" i="14"/>
  <c r="S599" i="14"/>
  <c r="T599" i="14" s="1"/>
  <c r="Y599" i="14" s="1"/>
  <c r="V126" i="14"/>
  <c r="V836" i="14"/>
  <c r="Y836" i="14" s="1"/>
  <c r="V612" i="14"/>
  <c r="V795" i="14"/>
  <c r="V166" i="14"/>
  <c r="S717" i="14"/>
  <c r="V719" i="14"/>
  <c r="S473" i="14"/>
  <c r="S339" i="14"/>
  <c r="V94" i="14"/>
  <c r="S614" i="14"/>
  <c r="V136" i="14"/>
  <c r="Y136" i="14" s="1"/>
  <c r="S736" i="14"/>
  <c r="S688" i="14"/>
  <c r="V34" i="14"/>
  <c r="V747" i="14"/>
  <c r="S521" i="14"/>
  <c r="S279" i="14"/>
  <c r="S458" i="14"/>
  <c r="T458" i="14" s="1"/>
  <c r="Y458" i="14" s="1"/>
  <c r="AD458" i="14" s="1"/>
  <c r="V899" i="14"/>
  <c r="Y899" i="14" s="1"/>
  <c r="V660" i="14"/>
  <c r="S506" i="14"/>
  <c r="T506" i="14" s="1"/>
  <c r="Y506" i="14" s="1"/>
  <c r="AD506" i="14" s="1"/>
  <c r="V481" i="14"/>
  <c r="Y481" i="14" s="1"/>
  <c r="AD481" i="14" s="1"/>
  <c r="V710" i="14"/>
  <c r="V22" i="14"/>
  <c r="V425" i="14"/>
  <c r="V408" i="14"/>
  <c r="Y408" i="14" s="1"/>
  <c r="AD408" i="14" s="1"/>
  <c r="V597" i="14"/>
  <c r="Y597" i="14" s="1"/>
  <c r="V461" i="14"/>
  <c r="S813" i="14"/>
  <c r="T813" i="14" s="1"/>
  <c r="Y813" i="14" s="1"/>
  <c r="V195" i="14"/>
  <c r="Y195" i="14" s="1"/>
  <c r="V541" i="14"/>
  <c r="V107" i="14"/>
  <c r="V147" i="14"/>
  <c r="Y147" i="14" s="1"/>
  <c r="V887" i="14"/>
  <c r="V401" i="14"/>
  <c r="V767" i="14"/>
  <c r="V306" i="14"/>
  <c r="V731" i="14"/>
  <c r="S828" i="14"/>
  <c r="V873" i="14"/>
  <c r="Y873" i="14" s="1"/>
  <c r="S15" i="14"/>
  <c r="T15" i="14" s="1"/>
  <c r="Y15" i="14" s="1"/>
  <c r="S625" i="14"/>
  <c r="V162" i="14"/>
  <c r="S577" i="14"/>
  <c r="V390" i="14"/>
  <c r="S189" i="14"/>
  <c r="V80" i="14"/>
  <c r="Y898" i="14"/>
  <c r="V99" i="14"/>
  <c r="Y99" i="14" s="1"/>
  <c r="V301" i="14"/>
  <c r="Y301" i="14" s="1"/>
  <c r="AD301" i="14" s="1"/>
  <c r="S320" i="14"/>
  <c r="V783" i="14"/>
  <c r="V841" i="14"/>
  <c r="Y841" i="14" s="1"/>
  <c r="V852" i="14"/>
  <c r="Y852" i="14" s="1"/>
  <c r="S721" i="14"/>
  <c r="V915" i="14"/>
  <c r="Y265" i="14"/>
  <c r="AD265" i="14" s="1"/>
  <c r="V208" i="14"/>
  <c r="Y208" i="14" s="1"/>
  <c r="V211" i="14"/>
  <c r="S399" i="14"/>
  <c r="V706" i="14"/>
  <c r="V897" i="14"/>
  <c r="Y897" i="14" s="1"/>
  <c r="V268" i="14"/>
  <c r="S19" i="14"/>
  <c r="S803" i="14"/>
  <c r="S71" i="14"/>
  <c r="T71" i="14" s="1"/>
  <c r="V183" i="14"/>
  <c r="Y183" i="14" s="1"/>
  <c r="S659" i="14"/>
  <c r="V518" i="14"/>
  <c r="V289" i="14"/>
  <c r="Y289" i="14" s="1"/>
  <c r="AD289" i="14" s="1"/>
  <c r="S549" i="14"/>
  <c r="S758" i="14"/>
  <c r="S227" i="14"/>
  <c r="S54" i="14"/>
  <c r="V28" i="14"/>
  <c r="Y28" i="14" s="1"/>
  <c r="V21" i="14"/>
  <c r="V35" i="14"/>
  <c r="V530" i="14"/>
  <c r="V752" i="14"/>
  <c r="Y752" i="14" s="1"/>
  <c r="V516" i="14"/>
  <c r="S528" i="14"/>
  <c r="V124" i="14"/>
  <c r="Y124" i="14" s="1"/>
  <c r="V349" i="14"/>
  <c r="Y349" i="14" s="1"/>
  <c r="AD349" i="14" s="1"/>
  <c r="V682" i="14"/>
  <c r="Y682" i="14" s="1"/>
  <c r="V603" i="14"/>
  <c r="V474" i="14"/>
  <c r="V568" i="14"/>
  <c r="V680" i="14"/>
  <c r="Y680" i="14" s="1"/>
  <c r="S52" i="14"/>
  <c r="S837" i="14"/>
  <c r="T837" i="14" s="1"/>
  <c r="Y837" i="14" s="1"/>
  <c r="S450" i="14"/>
  <c r="S239" i="14"/>
  <c r="S741" i="14"/>
  <c r="V779" i="14"/>
  <c r="Y779" i="14" s="1"/>
  <c r="S626" i="14"/>
  <c r="S712" i="14"/>
  <c r="S586" i="14"/>
  <c r="V260" i="14"/>
  <c r="V434" i="14"/>
  <c r="Y434" i="14" s="1"/>
  <c r="AD434" i="14" s="1"/>
  <c r="S561" i="14"/>
  <c r="V300" i="14"/>
  <c r="Y300" i="14" s="1"/>
  <c r="AD300" i="14" s="1"/>
  <c r="V563" i="14"/>
  <c r="V623" i="14"/>
  <c r="V327" i="14"/>
  <c r="V602" i="14"/>
  <c r="V151" i="14"/>
  <c r="S39" i="14"/>
  <c r="S448" i="14"/>
  <c r="S93" i="14"/>
  <c r="V704" i="14"/>
  <c r="Y704" i="14" s="1"/>
  <c r="S402" i="14"/>
  <c r="S460" i="14"/>
  <c r="S78" i="14"/>
  <c r="V545" i="14"/>
  <c r="V219" i="14"/>
  <c r="Y219" i="14" s="1"/>
  <c r="V278" i="14"/>
  <c r="V527" i="14"/>
  <c r="Y900" i="14"/>
  <c r="V486" i="14"/>
  <c r="V622" i="14"/>
  <c r="V647" i="14"/>
  <c r="V801" i="14"/>
  <c r="Y801" i="14" s="1"/>
  <c r="Y538" i="14"/>
  <c r="AD538" i="14" s="1"/>
  <c r="V890" i="14"/>
  <c r="S259" i="14"/>
  <c r="V698" i="14"/>
  <c r="V174" i="14"/>
  <c r="V831" i="14"/>
  <c r="S825" i="14"/>
  <c r="T825" i="14" s="1"/>
  <c r="Y825" i="14" s="1"/>
  <c r="AD825" i="14" s="1"/>
  <c r="S540" i="14"/>
  <c r="V500" i="14"/>
  <c r="V317" i="14"/>
  <c r="S439" i="14"/>
  <c r="S337" i="14"/>
  <c r="S363" i="14"/>
  <c r="V556" i="14"/>
  <c r="S336" i="14"/>
  <c r="V373" i="14"/>
  <c r="Y373" i="14" s="1"/>
  <c r="AD373" i="14" s="1"/>
  <c r="V497" i="14"/>
  <c r="V499" i="14"/>
  <c r="V697" i="14"/>
  <c r="S200" i="14"/>
  <c r="S304" i="14"/>
  <c r="S745" i="14"/>
  <c r="V507" i="14"/>
  <c r="S368" i="14"/>
  <c r="S615" i="14"/>
  <c r="S848" i="14"/>
  <c r="T848" i="14" s="1"/>
  <c r="Y848" i="14" s="1"/>
  <c r="V609" i="14"/>
  <c r="Y609" i="14" s="1"/>
  <c r="S649" i="14"/>
  <c r="Y384" i="14"/>
  <c r="AD384" i="14" s="1"/>
  <c r="S387" i="14"/>
  <c r="V464" i="14"/>
  <c r="V374" i="14"/>
  <c r="V247" i="14"/>
  <c r="V5" i="14"/>
  <c r="Y896" i="14"/>
  <c r="S574" i="14"/>
  <c r="Y839" i="14"/>
  <c r="V482" i="14"/>
  <c r="S533" i="14"/>
  <c r="V908" i="14"/>
  <c r="Y908" i="14" s="1"/>
  <c r="V885" i="14"/>
  <c r="Y885" i="14" s="1"/>
  <c r="S72" i="14"/>
  <c r="V186" i="14"/>
  <c r="V365" i="14"/>
  <c r="V389" i="14"/>
  <c r="V65" i="14"/>
  <c r="V119" i="14"/>
  <c r="S504" i="14"/>
  <c r="S880" i="14"/>
  <c r="S537" i="14"/>
  <c r="S375" i="14"/>
  <c r="S111" i="14"/>
  <c r="V314" i="14"/>
  <c r="V446" i="14"/>
  <c r="V856" i="14"/>
  <c r="S901" i="14"/>
  <c r="S529" i="14"/>
  <c r="Y135" i="14"/>
  <c r="V700" i="14"/>
  <c r="V480" i="14"/>
  <c r="Y480" i="14" s="1"/>
  <c r="AD480" i="14" s="1"/>
  <c r="V155" i="14"/>
  <c r="S804" i="14"/>
  <c r="V9" i="14"/>
  <c r="V711" i="14"/>
  <c r="S772" i="14"/>
  <c r="V520" i="14"/>
  <c r="Y513" i="14"/>
  <c r="AD513" i="14" s="1"/>
  <c r="S817" i="14"/>
  <c r="S422" i="14"/>
  <c r="V732" i="14"/>
  <c r="S137" i="14"/>
  <c r="V295" i="14"/>
  <c r="V888" i="14"/>
  <c r="V470" i="14"/>
  <c r="Y470" i="14" s="1"/>
  <c r="AD470" i="14" s="1"/>
  <c r="S468" i="14"/>
  <c r="V264" i="14"/>
  <c r="Y264" i="14" s="1"/>
  <c r="AD264" i="14" s="1"/>
  <c r="V362" i="14"/>
  <c r="V707" i="14"/>
  <c r="Y694" i="14"/>
  <c r="V100" i="14"/>
  <c r="Y100" i="14" s="1"/>
  <c r="V397" i="14"/>
  <c r="Y397" i="14" s="1"/>
  <c r="AD397" i="14" s="1"/>
  <c r="V718" i="14"/>
  <c r="Y814" i="14"/>
  <c r="S600" i="14"/>
  <c r="S613" i="14"/>
  <c r="V733" i="14"/>
  <c r="V650" i="14"/>
  <c r="Y231" i="14"/>
  <c r="V388" i="14"/>
  <c r="V889" i="14"/>
  <c r="Y288" i="14"/>
  <c r="AD288" i="14" s="1"/>
  <c r="Y172" i="14"/>
  <c r="S830" i="14"/>
  <c r="Y123" i="14"/>
  <c r="V829" i="14"/>
  <c r="V68" i="14"/>
  <c r="Y68" i="14" s="1"/>
  <c r="V656" i="14"/>
  <c r="Y656" i="14" s="1"/>
  <c r="V160" i="14"/>
  <c r="Y160" i="14" s="1"/>
  <c r="Y457" i="14"/>
  <c r="AD457" i="14" s="1"/>
  <c r="S784" i="14"/>
  <c r="S87" i="14"/>
  <c r="S171" i="14"/>
  <c r="S238" i="14"/>
  <c r="V581" i="14"/>
  <c r="V127" i="14"/>
  <c r="Y256" i="14"/>
  <c r="S526" i="14"/>
  <c r="Y705" i="14"/>
  <c r="Y778" i="14"/>
  <c r="S414" i="14"/>
  <c r="V47" i="14"/>
  <c r="V46" i="14"/>
  <c r="Y79" i="14"/>
  <c r="S64" i="14"/>
  <c r="S324" i="14"/>
  <c r="S29" i="14"/>
  <c r="T29" i="14" s="1"/>
  <c r="Y573" i="14"/>
  <c r="S566" i="14"/>
  <c r="Y184" i="14"/>
  <c r="S396" i="14"/>
  <c r="V19" i="14"/>
  <c r="V113" i="14"/>
  <c r="Y113" i="14" s="1"/>
  <c r="V140" i="14"/>
  <c r="V620" i="14"/>
  <c r="Y620" i="14" s="1"/>
  <c r="S139" i="14"/>
  <c r="V139" i="14"/>
  <c r="V855" i="14"/>
  <c r="S855" i="14"/>
  <c r="D843" i="14"/>
  <c r="T842" i="14"/>
  <c r="Y812" i="14"/>
  <c r="V341" i="14"/>
  <c r="V117" i="14"/>
  <c r="S117" i="14"/>
  <c r="V267" i="14"/>
  <c r="Y444" i="14"/>
  <c r="AD444" i="14" s="1"/>
  <c r="S820" i="14"/>
  <c r="V820" i="14"/>
  <c r="Y777" i="14"/>
  <c r="Y766" i="14"/>
  <c r="S740" i="14"/>
  <c r="V708" i="14"/>
  <c r="V699" i="14"/>
  <c r="V646" i="14"/>
  <c r="V584" i="14"/>
  <c r="Y584" i="14" s="1"/>
  <c r="Y492" i="14"/>
  <c r="AD492" i="14" s="1"/>
  <c r="S479" i="14"/>
  <c r="V479" i="14"/>
  <c r="Y479" i="14" s="1"/>
  <c r="Y385" i="14"/>
  <c r="AD385" i="14" s="1"/>
  <c r="S294" i="14"/>
  <c r="Y196" i="14"/>
  <c r="V32" i="14"/>
  <c r="S4" i="14"/>
  <c r="T4" i="14" s="1"/>
  <c r="V4" i="14"/>
  <c r="S619" i="14"/>
  <c r="Y619" i="14"/>
  <c r="S449" i="14"/>
  <c r="V449" i="14"/>
  <c r="S148" i="14"/>
  <c r="T148" i="14" s="1"/>
  <c r="S517" i="14"/>
  <c r="V517" i="14"/>
  <c r="S14" i="14"/>
  <c r="S179" i="14"/>
  <c r="V179" i="14"/>
  <c r="S484" i="14"/>
  <c r="S872" i="14"/>
  <c r="T872" i="14" s="1"/>
  <c r="V872" i="14"/>
  <c r="T328" i="14"/>
  <c r="S340" i="14"/>
  <c r="S237" i="14"/>
  <c r="S560" i="14"/>
  <c r="D564" i="14"/>
  <c r="Y255" i="14"/>
  <c r="Y575" i="14"/>
  <c r="D138" i="14"/>
  <c r="T138" i="14" s="1"/>
  <c r="S395" i="14"/>
  <c r="S380" i="14"/>
  <c r="V380" i="14"/>
  <c r="S31" i="14"/>
  <c r="V31" i="14"/>
  <c r="S323" i="14"/>
  <c r="S30" i="14"/>
  <c r="T267" i="14"/>
  <c r="AD275" i="14"/>
  <c r="S433" i="14"/>
  <c r="V148" i="14"/>
  <c r="D864" i="14"/>
  <c r="T863" i="14"/>
  <c r="Y863" i="14" s="1"/>
  <c r="V14" i="14"/>
  <c r="Y14" i="14" s="1"/>
  <c r="S353" i="14"/>
  <c r="V353" i="14"/>
  <c r="V484" i="14"/>
  <c r="V340" i="14"/>
  <c r="V237" i="14"/>
  <c r="Y668" i="14"/>
  <c r="D577" i="14"/>
  <c r="S214" i="14"/>
  <c r="S281" i="14"/>
  <c r="V281" i="14"/>
  <c r="S150" i="14"/>
  <c r="V63" i="14"/>
  <c r="T460" i="14"/>
  <c r="S447" i="14"/>
  <c r="V447" i="14"/>
  <c r="S409" i="14"/>
  <c r="T409" i="14" s="1"/>
  <c r="V409" i="14"/>
  <c r="S16" i="14"/>
  <c r="T16" i="14" s="1"/>
  <c r="V16" i="14"/>
  <c r="S20" i="14"/>
  <c r="S875" i="14"/>
  <c r="T875" i="14" s="1"/>
  <c r="S55" i="14"/>
  <c r="D696" i="14"/>
  <c r="T696" i="14" s="1"/>
  <c r="S419" i="14"/>
  <c r="V419" i="14"/>
  <c r="Y419" i="14" s="1"/>
  <c r="AD383" i="14"/>
  <c r="AD347" i="14"/>
  <c r="S305" i="14"/>
  <c r="Y874" i="14"/>
  <c r="S50" i="14"/>
  <c r="Y50" i="14"/>
  <c r="V395" i="14"/>
  <c r="Y395" i="14" s="1"/>
  <c r="S800" i="14"/>
  <c r="T800" i="14" s="1"/>
  <c r="V800" i="14"/>
  <c r="V323" i="14"/>
  <c r="Y323" i="14" s="1"/>
  <c r="D876" i="14"/>
  <c r="S635" i="14"/>
  <c r="S379" i="14"/>
  <c r="V379" i="14"/>
  <c r="V20" i="14"/>
  <c r="S792" i="14"/>
  <c r="V792" i="14"/>
  <c r="S245" i="14"/>
  <c r="T245" i="14" s="1"/>
  <c r="Y372" i="14"/>
  <c r="AD372" i="14" s="1"/>
  <c r="AD503" i="14"/>
  <c r="Y335" i="14"/>
  <c r="S335" i="14"/>
  <c r="Y69" i="14"/>
  <c r="S578" i="14"/>
  <c r="V578" i="14"/>
  <c r="Y230" i="14"/>
  <c r="S230" i="14"/>
  <c r="S589" i="14"/>
  <c r="V589" i="14"/>
  <c r="V560" i="14"/>
  <c r="Y560" i="14" s="1"/>
  <c r="Y525" i="14"/>
  <c r="S182" i="14"/>
  <c r="V182" i="14"/>
  <c r="Y182" i="14" s="1"/>
  <c r="S902" i="14"/>
  <c r="V875" i="14"/>
  <c r="Y729" i="14"/>
  <c r="V214" i="14"/>
  <c r="S416" i="14"/>
  <c r="S251" i="14"/>
  <c r="S851" i="14"/>
  <c r="T851" i="14" s="1"/>
  <c r="V851" i="14"/>
  <c r="S451" i="14"/>
  <c r="S471" i="14"/>
  <c r="T471" i="14" s="1"/>
  <c r="T910" i="14"/>
  <c r="Y910" i="14" s="1"/>
  <c r="D911" i="14"/>
  <c r="Y51" i="14"/>
  <c r="V902" i="14"/>
  <c r="S220" i="14"/>
  <c r="V416" i="14"/>
  <c r="V251" i="14"/>
  <c r="D743" i="14"/>
  <c r="S6" i="14"/>
  <c r="S509" i="14"/>
  <c r="V509" i="14"/>
  <c r="AD311" i="14"/>
  <c r="S263" i="14"/>
  <c r="Y263" i="14"/>
  <c r="S790" i="14"/>
  <c r="T790" i="14" s="1"/>
  <c r="T351" i="14"/>
  <c r="D803" i="14"/>
  <c r="T802" i="14"/>
  <c r="Y802" i="14" s="1"/>
  <c r="S185" i="14"/>
  <c r="T185" i="14" s="1"/>
  <c r="S456" i="14"/>
  <c r="T472" i="14"/>
  <c r="S816" i="14"/>
  <c r="S82" i="14"/>
  <c r="S587" i="14"/>
  <c r="T587" i="14" s="1"/>
  <c r="S676" i="14"/>
  <c r="S770" i="14"/>
  <c r="D707" i="14"/>
  <c r="T707" i="14" s="1"/>
  <c r="AD359" i="14"/>
  <c r="S743" i="14"/>
  <c r="T304" i="14"/>
  <c r="S475" i="14"/>
  <c r="S44" i="14"/>
  <c r="S580" i="14"/>
  <c r="S173" i="14"/>
  <c r="S105" i="14"/>
  <c r="AD407" i="14"/>
  <c r="D90" i="14"/>
  <c r="T90" i="14" s="1"/>
  <c r="S671" i="14"/>
  <c r="V6" i="14"/>
  <c r="S892" i="14"/>
  <c r="V790" i="14"/>
  <c r="S178" i="14"/>
  <c r="S771" i="14"/>
  <c r="V178" i="14"/>
  <c r="V185" i="14"/>
  <c r="V816" i="14"/>
  <c r="S842" i="14"/>
  <c r="S400" i="14"/>
  <c r="S104" i="14"/>
  <c r="S18" i="14"/>
  <c r="V82" i="14"/>
  <c r="V587" i="14"/>
  <c r="S815" i="14"/>
  <c r="T815" i="14" s="1"/>
  <c r="Y815" i="14" s="1"/>
  <c r="S43" i="14"/>
  <c r="Y467" i="14"/>
  <c r="S467" i="14"/>
  <c r="D781" i="14"/>
  <c r="T780" i="14"/>
  <c r="S514" i="14"/>
  <c r="AD443" i="14"/>
  <c r="S776" i="14"/>
  <c r="T776" i="14" s="1"/>
  <c r="D854" i="14"/>
  <c r="T853" i="14"/>
  <c r="S348" i="14"/>
  <c r="S212" i="14"/>
  <c r="D211" i="14"/>
  <c r="T211" i="14" s="1"/>
  <c r="S115" i="14"/>
  <c r="T483" i="14"/>
  <c r="S760" i="14"/>
  <c r="D103" i="14"/>
  <c r="T103" i="14" s="1"/>
  <c r="S26" i="14"/>
  <c r="S59" i="14"/>
  <c r="S249" i="14"/>
  <c r="T767" i="14"/>
  <c r="D768" i="14"/>
  <c r="S853" i="14"/>
  <c r="D588" i="14"/>
  <c r="S519" i="14"/>
  <c r="S640" i="14"/>
  <c r="V776" i="14"/>
  <c r="S308" i="14"/>
  <c r="V115" i="14"/>
  <c r="D115" i="14"/>
  <c r="T115" i="14" s="1"/>
  <c r="V26" i="14"/>
  <c r="Y26" i="14" s="1"/>
  <c r="V59" i="14"/>
  <c r="Y59" i="14" s="1"/>
  <c r="D635" i="14"/>
  <c r="S378" i="14"/>
  <c r="S277" i="14"/>
  <c r="T277" i="14" s="1"/>
  <c r="S824" i="14"/>
  <c r="T824" i="14" s="1"/>
  <c r="Y824" i="14" s="1"/>
  <c r="AD824" i="14" s="1"/>
  <c r="S564" i="14"/>
  <c r="S634" i="14"/>
  <c r="S62" i="14"/>
  <c r="T62" i="14" s="1"/>
  <c r="S106" i="14"/>
  <c r="V580" i="14"/>
  <c r="T792" i="14"/>
  <c r="D793" i="14"/>
  <c r="S118" i="14"/>
  <c r="S421" i="14"/>
  <c r="T421" i="14" s="1"/>
  <c r="S639" i="14"/>
  <c r="S508" i="14"/>
  <c r="V308" i="14"/>
  <c r="S42" i="14"/>
  <c r="T436" i="14"/>
  <c r="S748" i="14"/>
  <c r="V378" i="14"/>
  <c r="V760" i="14"/>
  <c r="AD371" i="14"/>
  <c r="T886" i="14"/>
  <c r="D887" i="14"/>
  <c r="D623" i="14"/>
  <c r="D902" i="14"/>
  <c r="T901" i="14"/>
  <c r="Y901" i="14" s="1"/>
  <c r="S585" i="14"/>
  <c r="Y77" i="14"/>
  <c r="S77" i="14"/>
  <c r="D684" i="14"/>
  <c r="T684" i="14" s="1"/>
  <c r="S244" i="14"/>
  <c r="V421" i="14"/>
  <c r="V277" i="14"/>
  <c r="V639" i="14"/>
  <c r="V508" i="14"/>
  <c r="S364" i="14"/>
  <c r="S916" i="14"/>
  <c r="T826" i="14"/>
  <c r="D827" i="14"/>
  <c r="V853" i="14"/>
  <c r="S81" i="14"/>
  <c r="S226" i="14"/>
  <c r="S452" i="14"/>
  <c r="Y823" i="14"/>
  <c r="S823" i="14"/>
  <c r="S303" i="14"/>
  <c r="T303" i="14" s="1"/>
  <c r="S636" i="14"/>
  <c r="D163" i="14"/>
  <c r="T163" i="14" s="1"/>
  <c r="T424" i="14"/>
  <c r="S199" i="14"/>
  <c r="S411" i="14"/>
  <c r="D731" i="14"/>
  <c r="T731" i="14" s="1"/>
  <c r="S282" i="14"/>
  <c r="S673" i="14"/>
  <c r="S685" i="14"/>
  <c r="T234" i="14"/>
  <c r="D817" i="14"/>
  <c r="T816" i="14"/>
  <c r="S40" i="14"/>
  <c r="S134" i="14"/>
  <c r="Y134" i="14"/>
  <c r="V842" i="14"/>
  <c r="S221" i="14"/>
  <c r="T221" i="14" s="1"/>
  <c r="Y826" i="14" l="1"/>
  <c r="AD826" i="14" s="1"/>
  <c r="D756" i="14"/>
  <c r="T756" i="14" s="1"/>
  <c r="T623" i="14"/>
  <c r="Y623" i="14" s="1"/>
  <c r="T588" i="14"/>
  <c r="T577" i="14"/>
  <c r="D187" i="14"/>
  <c r="T187" i="14" s="1"/>
  <c r="Y187" i="14" s="1"/>
  <c r="T754" i="14"/>
  <c r="Y754" i="14" s="1"/>
  <c r="Y576" i="14"/>
  <c r="Y551" i="14"/>
  <c r="AD551" i="14" s="1"/>
  <c r="Y386" i="14"/>
  <c r="AD386" i="14" s="1"/>
  <c r="T339" i="14"/>
  <c r="Y339" i="14" s="1"/>
  <c r="AD339" i="14" s="1"/>
  <c r="Y290" i="14"/>
  <c r="AD290" i="14" s="1"/>
  <c r="Y197" i="14"/>
  <c r="Y563" i="14"/>
  <c r="Y718" i="14"/>
  <c r="T81" i="14"/>
  <c r="Y81" i="14" s="1"/>
  <c r="Y646" i="14"/>
  <c r="Y780" i="14"/>
  <c r="Y886" i="14"/>
  <c r="Y362" i="14"/>
  <c r="AD362" i="14" s="1"/>
  <c r="Y494" i="14"/>
  <c r="AD494" i="14" s="1"/>
  <c r="Y80" i="14"/>
  <c r="T528" i="14"/>
  <c r="Y528" i="14" s="1"/>
  <c r="AD528" i="14" s="1"/>
  <c r="Y125" i="14"/>
  <c r="T717" i="14"/>
  <c r="Y717" i="14" s="1"/>
  <c r="T244" i="14"/>
  <c r="Y244" i="14" s="1"/>
  <c r="T537" i="14"/>
  <c r="Y537" i="14" s="1"/>
  <c r="AD537" i="14" s="1"/>
  <c r="T433" i="14"/>
  <c r="Y433" i="14" s="1"/>
  <c r="AD433" i="14" s="1"/>
  <c r="T39" i="14"/>
  <c r="Y39" i="14" s="1"/>
  <c r="Y221" i="14"/>
  <c r="T740" i="14"/>
  <c r="Y740" i="14" s="1"/>
  <c r="T279" i="14"/>
  <c r="Y279" i="14" s="1"/>
  <c r="AD279" i="14" s="1"/>
  <c r="D31" i="14"/>
  <c r="T30" i="14"/>
  <c r="Y30" i="14" s="1"/>
  <c r="T743" i="14"/>
  <c r="Y743" i="14" s="1"/>
  <c r="T387" i="14"/>
  <c r="Y387" i="14" s="1"/>
  <c r="Y29" i="14"/>
  <c r="T54" i="14"/>
  <c r="Y54" i="14" s="1"/>
  <c r="D55" i="14"/>
  <c r="T719" i="14"/>
  <c r="Y719" i="14" s="1"/>
  <c r="D720" i="14"/>
  <c r="T324" i="14"/>
  <c r="Y324" i="14" s="1"/>
  <c r="AD324" i="14" s="1"/>
  <c r="T422" i="14"/>
  <c r="Y422" i="14" s="1"/>
  <c r="AD422" i="14" s="1"/>
  <c r="T574" i="14"/>
  <c r="Y574" i="14" s="1"/>
  <c r="T600" i="14"/>
  <c r="Y600" i="14" s="1"/>
  <c r="D601" i="14"/>
  <c r="T315" i="14"/>
  <c r="Y315" i="14" s="1"/>
  <c r="AD315" i="14" s="1"/>
  <c r="T526" i="14"/>
  <c r="Y526" i="14" s="1"/>
  <c r="AD526" i="14" s="1"/>
  <c r="T222" i="14"/>
  <c r="Y222" i="14" s="1"/>
  <c r="T198" i="14"/>
  <c r="Y198" i="14" s="1"/>
  <c r="D199" i="14"/>
  <c r="D175" i="14"/>
  <c r="T174" i="14"/>
  <c r="Y174" i="14" s="1"/>
  <c r="T507" i="14"/>
  <c r="Y507" i="14" s="1"/>
  <c r="AD507" i="14" s="1"/>
  <c r="T111" i="14"/>
  <c r="Y111" i="14" s="1"/>
  <c r="T549" i="14"/>
  <c r="Y549" i="14" s="1"/>
  <c r="AD549" i="14" s="1"/>
  <c r="T495" i="14"/>
  <c r="Y495" i="14" s="1"/>
  <c r="AD495" i="14" s="1"/>
  <c r="Y62" i="14"/>
  <c r="T493" i="14"/>
  <c r="Y493" i="14" s="1"/>
  <c r="AD493" i="14" s="1"/>
  <c r="T42" i="14"/>
  <c r="Y42" i="14" s="1"/>
  <c r="D43" i="14"/>
  <c r="D73" i="14"/>
  <c r="T72" i="14"/>
  <c r="Y72" i="14" s="1"/>
  <c r="T126" i="14"/>
  <c r="Y126" i="14" s="1"/>
  <c r="D127" i="14"/>
  <c r="T504" i="14"/>
  <c r="Y504" i="14" s="1"/>
  <c r="AD504" i="14" s="1"/>
  <c r="T516" i="14"/>
  <c r="Y516" i="14" s="1"/>
  <c r="AD516" i="14" s="1"/>
  <c r="T375" i="14"/>
  <c r="Y375" i="14" s="1"/>
  <c r="AD375" i="14" s="1"/>
  <c r="T137" i="14"/>
  <c r="Y137" i="14" s="1"/>
  <c r="T150" i="14"/>
  <c r="Y150" i="14" s="1"/>
  <c r="D151" i="14"/>
  <c r="T40" i="14"/>
  <c r="Y40" i="14" s="1"/>
  <c r="T635" i="14"/>
  <c r="Y635" i="14" s="1"/>
  <c r="T220" i="14"/>
  <c r="Y220" i="14" s="1"/>
  <c r="T741" i="14"/>
  <c r="Y741" i="14" s="1"/>
  <c r="T659" i="14"/>
  <c r="Y659" i="14" s="1"/>
  <c r="D660" i="14"/>
  <c r="T612" i="14"/>
  <c r="Y612" i="14" s="1"/>
  <c r="D613" i="14"/>
  <c r="D64" i="14"/>
  <c r="T63" i="14"/>
  <c r="Y63" i="14" s="1"/>
  <c r="T87" i="14"/>
  <c r="Y87" i="14" s="1"/>
  <c r="T586" i="14"/>
  <c r="Y586" i="14" s="1"/>
  <c r="T447" i="14"/>
  <c r="Y447" i="14" s="1"/>
  <c r="AD447" i="14" s="1"/>
  <c r="D7" i="14"/>
  <c r="T6" i="14"/>
  <c r="Y6" i="14" s="1"/>
  <c r="Y471" i="14"/>
  <c r="AD471" i="14" s="1"/>
  <c r="T585" i="14"/>
  <c r="Y585" i="14" s="1"/>
  <c r="Y245" i="14"/>
  <c r="T564" i="14"/>
  <c r="Y564" i="14" s="1"/>
  <c r="Y71" i="14"/>
  <c r="Y278" i="14"/>
  <c r="AD278" i="14" s="1"/>
  <c r="D648" i="14"/>
  <c r="T647" i="14"/>
  <c r="Y647" i="14" s="1"/>
  <c r="T411" i="14"/>
  <c r="Y411" i="14" s="1"/>
  <c r="AD411" i="14" s="1"/>
  <c r="T514" i="14"/>
  <c r="Y514" i="14" s="1"/>
  <c r="AD514" i="14" s="1"/>
  <c r="T396" i="14"/>
  <c r="Y396" i="14" s="1"/>
  <c r="AD396" i="14" s="1"/>
  <c r="Y446" i="14"/>
  <c r="AD446" i="14" s="1"/>
  <c r="Y5" i="14"/>
  <c r="T336" i="14"/>
  <c r="Y336" i="14" s="1"/>
  <c r="AD336" i="14" s="1"/>
  <c r="T78" i="14"/>
  <c r="Y78" i="14" s="1"/>
  <c r="T360" i="14"/>
  <c r="Y360" i="14" s="1"/>
  <c r="AD360" i="14" s="1"/>
  <c r="T363" i="14"/>
  <c r="Y363" i="14" s="1"/>
  <c r="AD363" i="14" s="1"/>
  <c r="T291" i="14"/>
  <c r="Y291" i="14" s="1"/>
  <c r="AD291" i="14" s="1"/>
  <c r="T671" i="14"/>
  <c r="Y671" i="14" s="1"/>
  <c r="D672" i="14"/>
  <c r="T456" i="14"/>
  <c r="Y456" i="14" s="1"/>
  <c r="AD456" i="14" s="1"/>
  <c r="T337" i="14"/>
  <c r="Y337" i="14" s="1"/>
  <c r="AD337" i="14" s="1"/>
  <c r="T561" i="14"/>
  <c r="Y561" i="14" s="1"/>
  <c r="T52" i="14"/>
  <c r="Y52" i="14" s="1"/>
  <c r="T348" i="14"/>
  <c r="Y348" i="14" s="1"/>
  <c r="AD348" i="14" s="1"/>
  <c r="T171" i="14"/>
  <c r="Y171" i="14" s="1"/>
  <c r="D19" i="14"/>
  <c r="T18" i="14"/>
  <c r="Y18" i="14" s="1"/>
  <c r="T540" i="14"/>
  <c r="Y540" i="14" s="1"/>
  <c r="AD540" i="14" s="1"/>
  <c r="T258" i="14"/>
  <c r="Y258" i="14" s="1"/>
  <c r="Y303" i="14"/>
  <c r="AD303" i="14" s="1"/>
  <c r="T399" i="14"/>
  <c r="Y399" i="14" s="1"/>
  <c r="AD399" i="14" s="1"/>
  <c r="D82" i="14"/>
  <c r="T82" i="14" s="1"/>
  <c r="Y82" i="14" s="1"/>
  <c r="T173" i="14"/>
  <c r="Y173" i="14" s="1"/>
  <c r="T468" i="14"/>
  <c r="Y468" i="14" s="1"/>
  <c r="AD468" i="14" s="1"/>
  <c r="Y314" i="14"/>
  <c r="AD314" i="14" s="1"/>
  <c r="T432" i="14"/>
  <c r="Y432" i="14" s="1"/>
  <c r="AD432" i="14" s="1"/>
  <c r="T246" i="14"/>
  <c r="Y246" i="14" s="1"/>
  <c r="T552" i="14"/>
  <c r="Y552" i="14" s="1"/>
  <c r="AD552" i="14" s="1"/>
  <c r="T634" i="14"/>
  <c r="Y634" i="14" s="1"/>
  <c r="AD479" i="14"/>
  <c r="Y162" i="14"/>
  <c r="Y16" i="14"/>
  <c r="Y767" i="14"/>
  <c r="Y816" i="14"/>
  <c r="Y706" i="14"/>
  <c r="Y327" i="14"/>
  <c r="AD327" i="14" s="1"/>
  <c r="Y482" i="14"/>
  <c r="AD482" i="14" s="1"/>
  <c r="Y792" i="14"/>
  <c r="Y872" i="14"/>
  <c r="Y622" i="14"/>
  <c r="Y374" i="14"/>
  <c r="AD374" i="14" s="1"/>
  <c r="Y800" i="14"/>
  <c r="Y527" i="14"/>
  <c r="AD527" i="14" s="1"/>
  <c r="Y421" i="14"/>
  <c r="AD421" i="14" s="1"/>
  <c r="Y4" i="14"/>
  <c r="Y851" i="14"/>
  <c r="Y853" i="14"/>
  <c r="Y875" i="14"/>
  <c r="Y186" i="14"/>
  <c r="Y842" i="14"/>
  <c r="Y409" i="14"/>
  <c r="AD409" i="14" s="1"/>
  <c r="Y148" i="14"/>
  <c r="D844" i="14"/>
  <c r="T844" i="14" s="1"/>
  <c r="Y844" i="14" s="1"/>
  <c r="T843" i="14"/>
  <c r="Y843" i="14" s="1"/>
  <c r="Y790" i="14"/>
  <c r="Y776" i="14"/>
  <c r="Y587" i="14"/>
  <c r="Y277" i="14"/>
  <c r="AD277" i="14" s="1"/>
  <c r="Y185" i="14"/>
  <c r="AD323" i="14"/>
  <c r="T376" i="14"/>
  <c r="T388" i="14"/>
  <c r="T817" i="14"/>
  <c r="Y817" i="14" s="1"/>
  <c r="D818" i="14"/>
  <c r="T781" i="14"/>
  <c r="Y781" i="14" s="1"/>
  <c r="D782" i="14"/>
  <c r="T329" i="14"/>
  <c r="Y328" i="14"/>
  <c r="AD328" i="14" s="1"/>
  <c r="D708" i="14"/>
  <c r="T708" i="14" s="1"/>
  <c r="Y707" i="14"/>
  <c r="AD525" i="14"/>
  <c r="Y577" i="14"/>
  <c r="D578" i="14"/>
  <c r="D139" i="14"/>
  <c r="T139" i="14" s="1"/>
  <c r="Y138" i="14"/>
  <c r="D636" i="14"/>
  <c r="T305" i="14"/>
  <c r="Y304" i="14"/>
  <c r="AD304" i="14" s="1"/>
  <c r="Y234" i="14"/>
  <c r="T235" i="14"/>
  <c r="Y223" i="14"/>
  <c r="T224" i="14"/>
  <c r="T412" i="14"/>
  <c r="D104" i="14"/>
  <c r="T104" i="14" s="1"/>
  <c r="Y103" i="14"/>
  <c r="T887" i="14"/>
  <c r="Y887" i="14" s="1"/>
  <c r="D888" i="14"/>
  <c r="D757" i="14"/>
  <c r="T757" i="14" s="1"/>
  <c r="Y756" i="14"/>
  <c r="T340" i="14"/>
  <c r="T876" i="14"/>
  <c r="Y876" i="14" s="1"/>
  <c r="D877" i="14"/>
  <c r="Y472" i="14"/>
  <c r="AD472" i="14" s="1"/>
  <c r="T473" i="14"/>
  <c r="D912" i="14"/>
  <c r="T911" i="14"/>
  <c r="Y911" i="14" s="1"/>
  <c r="AD467" i="14"/>
  <c r="AD263" i="14"/>
  <c r="T425" i="14"/>
  <c r="Y424" i="14"/>
  <c r="AD424" i="14" s="1"/>
  <c r="AD419" i="14"/>
  <c r="D828" i="14"/>
  <c r="T827" i="14"/>
  <c r="Y827" i="14" s="1"/>
  <c r="AD827" i="14" s="1"/>
  <c r="D685" i="14"/>
  <c r="T685" i="14" s="1"/>
  <c r="Y684" i="14"/>
  <c r="AD395" i="14"/>
  <c r="D212" i="14"/>
  <c r="T212" i="14" s="1"/>
  <c r="Y211" i="14"/>
  <c r="D903" i="14"/>
  <c r="T902" i="14"/>
  <c r="Y902" i="14" s="1"/>
  <c r="T529" i="14"/>
  <c r="T803" i="14"/>
  <c r="Y803" i="14" s="1"/>
  <c r="D804" i="14"/>
  <c r="AD335" i="14"/>
  <c r="D697" i="14"/>
  <c r="T697" i="14" s="1"/>
  <c r="Y696" i="14"/>
  <c r="T400" i="14"/>
  <c r="D769" i="14"/>
  <c r="T768" i="14"/>
  <c r="Y768" i="14" s="1"/>
  <c r="T864" i="14"/>
  <c r="Y864" i="14" s="1"/>
  <c r="D865" i="14"/>
  <c r="D164" i="14"/>
  <c r="T164" i="14" s="1"/>
  <c r="Y163" i="14"/>
  <c r="Y588" i="14"/>
  <c r="D589" i="14"/>
  <c r="T854" i="14"/>
  <c r="Y854" i="14" s="1"/>
  <c r="D855" i="14"/>
  <c r="T352" i="14"/>
  <c r="Y351" i="14"/>
  <c r="AD351" i="14" s="1"/>
  <c r="T793" i="14"/>
  <c r="Y793" i="14" s="1"/>
  <c r="D794" i="14"/>
  <c r="Y90" i="14"/>
  <c r="D91" i="14"/>
  <c r="T91" i="14" s="1"/>
  <c r="Y460" i="14"/>
  <c r="AD460" i="14" s="1"/>
  <c r="T461" i="14"/>
  <c r="D732" i="14"/>
  <c r="T732" i="14" s="1"/>
  <c r="Y731" i="14"/>
  <c r="D624" i="14"/>
  <c r="T437" i="14"/>
  <c r="Y436" i="14"/>
  <c r="AD436" i="14" s="1"/>
  <c r="Y115" i="14"/>
  <c r="D116" i="14"/>
  <c r="T116" i="14" s="1"/>
  <c r="T484" i="14"/>
  <c r="Y483" i="14"/>
  <c r="AD483" i="14" s="1"/>
  <c r="D744" i="14"/>
  <c r="T744" i="14" s="1"/>
  <c r="T268" i="14"/>
  <c r="Y267" i="14"/>
  <c r="AD267" i="14" s="1"/>
  <c r="D565" i="14"/>
  <c r="T578" i="14" l="1"/>
  <c r="T589" i="14"/>
  <c r="T565" i="14"/>
  <c r="T624" i="14"/>
  <c r="Y624" i="14" s="1"/>
  <c r="T636" i="14"/>
  <c r="Y636" i="14" s="1"/>
  <c r="D188" i="14"/>
  <c r="T188" i="14" s="1"/>
  <c r="Y188" i="14" s="1"/>
  <c r="T601" i="14"/>
  <c r="Y601" i="14" s="1"/>
  <c r="D602" i="14"/>
  <c r="T7" i="14"/>
  <c r="Y7" i="14" s="1"/>
  <c r="D8" i="14"/>
  <c r="T613" i="14"/>
  <c r="Y613" i="14" s="1"/>
  <c r="D614" i="14"/>
  <c r="T496" i="14"/>
  <c r="Y496" i="14" s="1"/>
  <c r="AD496" i="14" s="1"/>
  <c r="T199" i="14"/>
  <c r="Y199" i="14" s="1"/>
  <c r="D200" i="14"/>
  <c r="T247" i="14"/>
  <c r="Y247" i="14" s="1"/>
  <c r="T648" i="14"/>
  <c r="Y648" i="14" s="1"/>
  <c r="D649" i="14"/>
  <c r="T672" i="14"/>
  <c r="Y672" i="14" s="1"/>
  <c r="D673" i="14"/>
  <c r="T280" i="14"/>
  <c r="Y280" i="14" s="1"/>
  <c r="AD280" i="14" s="1"/>
  <c r="T541" i="14"/>
  <c r="Y541" i="14" s="1"/>
  <c r="AD541" i="14" s="1"/>
  <c r="T292" i="14"/>
  <c r="Y292" i="14" s="1"/>
  <c r="AD292" i="14" s="1"/>
  <c r="T175" i="14"/>
  <c r="Y175" i="14" s="1"/>
  <c r="D176" i="14"/>
  <c r="T259" i="14"/>
  <c r="Y259" i="14" s="1"/>
  <c r="T364" i="14"/>
  <c r="Y364" i="14" s="1"/>
  <c r="AD364" i="14" s="1"/>
  <c r="T43" i="14"/>
  <c r="Y43" i="14" s="1"/>
  <c r="D44" i="14"/>
  <c r="T720" i="14"/>
  <c r="Y720" i="14" s="1"/>
  <c r="D721" i="14"/>
  <c r="T553" i="14"/>
  <c r="Y553" i="14" s="1"/>
  <c r="AD553" i="14" s="1"/>
  <c r="T31" i="14"/>
  <c r="Y31" i="14" s="1"/>
  <c r="D32" i="14"/>
  <c r="T64" i="14"/>
  <c r="Y64" i="14" s="1"/>
  <c r="D65" i="14"/>
  <c r="T65" i="14" s="1"/>
  <c r="Y65" i="14" s="1"/>
  <c r="T508" i="14"/>
  <c r="Y508" i="14" s="1"/>
  <c r="AD508" i="14" s="1"/>
  <c r="T448" i="14"/>
  <c r="Y448" i="14" s="1"/>
  <c r="AD448" i="14" s="1"/>
  <c r="T660" i="14"/>
  <c r="Y660" i="14" s="1"/>
  <c r="D661" i="14"/>
  <c r="T151" i="14"/>
  <c r="Y151" i="14" s="1"/>
  <c r="D152" i="14"/>
  <c r="T127" i="14"/>
  <c r="Y127" i="14" s="1"/>
  <c r="D128" i="14"/>
  <c r="D83" i="14"/>
  <c r="T83" i="14" s="1"/>
  <c r="Y83" i="14" s="1"/>
  <c r="D74" i="14"/>
  <c r="T74" i="14" s="1"/>
  <c r="Y74" i="14" s="1"/>
  <c r="T73" i="14"/>
  <c r="Y73" i="14" s="1"/>
  <c r="D20" i="14"/>
  <c r="T19" i="14"/>
  <c r="Y19" i="14" s="1"/>
  <c r="T517" i="14"/>
  <c r="Y517" i="14" s="1"/>
  <c r="AD517" i="14" s="1"/>
  <c r="T316" i="14"/>
  <c r="Y316" i="14" s="1"/>
  <c r="AD316" i="14" s="1"/>
  <c r="T55" i="14"/>
  <c r="Y55" i="14" s="1"/>
  <c r="D56" i="14"/>
  <c r="T56" i="14" s="1"/>
  <c r="Y56" i="14" s="1"/>
  <c r="Y329" i="14"/>
  <c r="AD329" i="14" s="1"/>
  <c r="T330" i="14"/>
  <c r="Y744" i="14"/>
  <c r="D745" i="14"/>
  <c r="T745" i="14" s="1"/>
  <c r="D795" i="14"/>
  <c r="T794" i="14"/>
  <c r="Y794" i="14" s="1"/>
  <c r="D805" i="14"/>
  <c r="T804" i="14"/>
  <c r="Y804" i="14" s="1"/>
  <c r="Y685" i="14"/>
  <c r="D686" i="14"/>
  <c r="T686" i="14" s="1"/>
  <c r="D913" i="14"/>
  <c r="T912" i="14"/>
  <c r="Y912" i="14" s="1"/>
  <c r="D566" i="14"/>
  <c r="Y565" i="14"/>
  <c r="Y732" i="14"/>
  <c r="D733" i="14"/>
  <c r="T733" i="14" s="1"/>
  <c r="Y139" i="14"/>
  <c r="D140" i="14"/>
  <c r="T140" i="14" s="1"/>
  <c r="Y461" i="14"/>
  <c r="T462" i="14"/>
  <c r="T341" i="14"/>
  <c r="Y340" i="14"/>
  <c r="Y104" i="14"/>
  <c r="D105" i="14"/>
  <c r="T105" i="14" s="1"/>
  <c r="D637" i="14"/>
  <c r="D213" i="14"/>
  <c r="T213" i="14" s="1"/>
  <c r="Y212" i="14"/>
  <c r="D783" i="14"/>
  <c r="T782" i="14"/>
  <c r="Y782" i="14" s="1"/>
  <c r="Y268" i="14"/>
  <c r="T269" i="14"/>
  <c r="D117" i="14"/>
  <c r="T117" i="14" s="1"/>
  <c r="Y116" i="14"/>
  <c r="T865" i="14"/>
  <c r="Y865" i="14" s="1"/>
  <c r="D866" i="14"/>
  <c r="D770" i="14"/>
  <c r="T769" i="14"/>
  <c r="Y769" i="14" s="1"/>
  <c r="T438" i="14"/>
  <c r="Y437" i="14"/>
  <c r="AD437" i="14" s="1"/>
  <c r="Y425" i="14"/>
  <c r="AD425" i="14" s="1"/>
  <c r="T426" i="14"/>
  <c r="Y388" i="14"/>
  <c r="AD388" i="14" s="1"/>
  <c r="T389" i="14"/>
  <c r="D625" i="14"/>
  <c r="AD387" i="14"/>
  <c r="Y376" i="14"/>
  <c r="T377" i="14"/>
  <c r="D165" i="14"/>
  <c r="T165" i="14" s="1"/>
  <c r="Y164" i="14"/>
  <c r="T877" i="14"/>
  <c r="Y877" i="14" s="1"/>
  <c r="D878" i="14"/>
  <c r="D579" i="14"/>
  <c r="Y578" i="14"/>
  <c r="Y484" i="14"/>
  <c r="AD484" i="14" s="1"/>
  <c r="T485" i="14"/>
  <c r="Y412" i="14"/>
  <c r="T413" i="14"/>
  <c r="Y708" i="14"/>
  <c r="D709" i="14"/>
  <c r="T709" i="14" s="1"/>
  <c r="D92" i="14"/>
  <c r="T92" i="14" s="1"/>
  <c r="Y91" i="14"/>
  <c r="T530" i="14"/>
  <c r="Y529" i="14"/>
  <c r="Y757" i="14"/>
  <c r="D758" i="14"/>
  <c r="T758" i="14" s="1"/>
  <c r="Y589" i="14"/>
  <c r="D590" i="14"/>
  <c r="T225" i="14"/>
  <c r="Y224" i="14"/>
  <c r="T903" i="14"/>
  <c r="Y903" i="14" s="1"/>
  <c r="D904" i="14"/>
  <c r="T904" i="14" s="1"/>
  <c r="Y904" i="14" s="1"/>
  <c r="Y235" i="14"/>
  <c r="T236" i="14"/>
  <c r="T353" i="14"/>
  <c r="Y352" i="14"/>
  <c r="AD352" i="14" s="1"/>
  <c r="Y305" i="14"/>
  <c r="AD305" i="14" s="1"/>
  <c r="T306" i="14"/>
  <c r="Y473" i="14"/>
  <c r="T474" i="14"/>
  <c r="Y400" i="14"/>
  <c r="T401" i="14"/>
  <c r="T828" i="14"/>
  <c r="Y828" i="14" s="1"/>
  <c r="AD828" i="14" s="1"/>
  <c r="D829" i="14"/>
  <c r="D856" i="14"/>
  <c r="T856" i="14" s="1"/>
  <c r="Y856" i="14" s="1"/>
  <c r="T855" i="14"/>
  <c r="Y855" i="14" s="1"/>
  <c r="Y697" i="14"/>
  <c r="D698" i="14"/>
  <c r="T698" i="14" s="1"/>
  <c r="D889" i="14"/>
  <c r="T888" i="14"/>
  <c r="Y888" i="14" s="1"/>
  <c r="D819" i="14"/>
  <c r="T818" i="14"/>
  <c r="Y818" i="14" s="1"/>
  <c r="T566" i="14" l="1"/>
  <c r="D189" i="14"/>
  <c r="T189" i="14" s="1"/>
  <c r="T625" i="14"/>
  <c r="T579" i="14"/>
  <c r="T590" i="14"/>
  <c r="Y590" i="14" s="1"/>
  <c r="T637" i="14"/>
  <c r="Y637" i="14" s="1"/>
  <c r="T152" i="14"/>
  <c r="Y152" i="14" s="1"/>
  <c r="D153" i="14"/>
  <c r="T721" i="14"/>
  <c r="Y721" i="14" s="1"/>
  <c r="D722" i="14"/>
  <c r="T518" i="14"/>
  <c r="Y518" i="14" s="1"/>
  <c r="AD518" i="14" s="1"/>
  <c r="T449" i="14"/>
  <c r="Y449" i="14" s="1"/>
  <c r="AD449" i="14" s="1"/>
  <c r="T20" i="14"/>
  <c r="Y20" i="14" s="1"/>
  <c r="D21" i="14"/>
  <c r="T509" i="14"/>
  <c r="Y509" i="14" s="1"/>
  <c r="AD509" i="14" s="1"/>
  <c r="T260" i="14"/>
  <c r="Y260" i="14" s="1"/>
  <c r="T673" i="14"/>
  <c r="Y673" i="14" s="1"/>
  <c r="D674" i="14"/>
  <c r="T8" i="14"/>
  <c r="Y8" i="14" s="1"/>
  <c r="D9" i="14"/>
  <c r="T293" i="14"/>
  <c r="Y293" i="14" s="1"/>
  <c r="AD293" i="14" s="1"/>
  <c r="T317" i="14"/>
  <c r="Y317" i="14" s="1"/>
  <c r="AD317" i="14" s="1"/>
  <c r="T542" i="14"/>
  <c r="Y542" i="14" s="1"/>
  <c r="AD542" i="14" s="1"/>
  <c r="T44" i="14"/>
  <c r="Y44" i="14" s="1"/>
  <c r="D45" i="14"/>
  <c r="T281" i="14"/>
  <c r="Y281" i="14" s="1"/>
  <c r="AD281" i="14" s="1"/>
  <c r="T248" i="14"/>
  <c r="Y248" i="14" s="1"/>
  <c r="T200" i="14"/>
  <c r="Y200" i="14" s="1"/>
  <c r="D201" i="14"/>
  <c r="T614" i="14"/>
  <c r="Y614" i="14" s="1"/>
  <c r="D615" i="14"/>
  <c r="T128" i="14"/>
  <c r="Y128" i="14" s="1"/>
  <c r="D129" i="14"/>
  <c r="D33" i="14"/>
  <c r="T32" i="14"/>
  <c r="Y32" i="14" s="1"/>
  <c r="T176" i="14"/>
  <c r="Y176" i="14" s="1"/>
  <c r="D177" i="14"/>
  <c r="D650" i="14"/>
  <c r="T649" i="14"/>
  <c r="Y649" i="14" s="1"/>
  <c r="T602" i="14"/>
  <c r="Y602" i="14" s="1"/>
  <c r="D603" i="14"/>
  <c r="T554" i="14"/>
  <c r="Y554" i="14" s="1"/>
  <c r="AD554" i="14" s="1"/>
  <c r="T661" i="14"/>
  <c r="Y661" i="14" s="1"/>
  <c r="D662" i="14"/>
  <c r="T497" i="14"/>
  <c r="Y497" i="14" s="1"/>
  <c r="AD497" i="14" s="1"/>
  <c r="T365" i="14"/>
  <c r="Y365" i="14" s="1"/>
  <c r="AD365" i="14" s="1"/>
  <c r="T913" i="14"/>
  <c r="Y913" i="14" s="1"/>
  <c r="D914" i="14"/>
  <c r="AD529" i="14"/>
  <c r="Y165" i="14"/>
  <c r="D166" i="14"/>
  <c r="T166" i="14" s="1"/>
  <c r="Y686" i="14"/>
  <c r="D687" i="14"/>
  <c r="T687" i="14" s="1"/>
  <c r="T770" i="14"/>
  <c r="Y770" i="14" s="1"/>
  <c r="D771" i="14"/>
  <c r="Y213" i="14"/>
  <c r="D214" i="14"/>
  <c r="T214" i="14" s="1"/>
  <c r="AD376" i="14"/>
  <c r="T331" i="14"/>
  <c r="Y330" i="14"/>
  <c r="AD330" i="14" s="1"/>
  <c r="Y698" i="14"/>
  <c r="D699" i="14"/>
  <c r="T699" i="14" s="1"/>
  <c r="Y401" i="14"/>
  <c r="AD401" i="14" s="1"/>
  <c r="T402" i="14"/>
  <c r="D734" i="14"/>
  <c r="T734" i="14" s="1"/>
  <c r="Y733" i="14"/>
  <c r="T226" i="14"/>
  <c r="Y225" i="14"/>
  <c r="D93" i="14"/>
  <c r="T93" i="14" s="1"/>
  <c r="Y92" i="14"/>
  <c r="Y426" i="14"/>
  <c r="T427" i="14"/>
  <c r="D796" i="14"/>
  <c r="T796" i="14" s="1"/>
  <c r="Y796" i="14" s="1"/>
  <c r="T795" i="14"/>
  <c r="Y795" i="14" s="1"/>
  <c r="AE797" i="14" s="1"/>
  <c r="D591" i="14"/>
  <c r="D759" i="14"/>
  <c r="T759" i="14" s="1"/>
  <c r="Y758" i="14"/>
  <c r="D867" i="14"/>
  <c r="T866" i="14"/>
  <c r="Y866" i="14" s="1"/>
  <c r="D879" i="14"/>
  <c r="T878" i="14"/>
  <c r="Y878" i="14" s="1"/>
  <c r="AD412" i="14"/>
  <c r="D626" i="14"/>
  <c r="Y625" i="14"/>
  <c r="AD461" i="14"/>
  <c r="D141" i="14"/>
  <c r="T141" i="14" s="1"/>
  <c r="Y140" i="14"/>
  <c r="Y438" i="14"/>
  <c r="AD438" i="14" s="1"/>
  <c r="T439" i="14"/>
  <c r="T270" i="14"/>
  <c r="Y269" i="14"/>
  <c r="AD269" i="14" s="1"/>
  <c r="AD268" i="14"/>
  <c r="T531" i="14"/>
  <c r="Y530" i="14"/>
  <c r="AD530" i="14" s="1"/>
  <c r="T390" i="14"/>
  <c r="Y389" i="14"/>
  <c r="AD389" i="14" s="1"/>
  <c r="D830" i="14"/>
  <c r="T829" i="14"/>
  <c r="Y829" i="14" s="1"/>
  <c r="AD829" i="14" s="1"/>
  <c r="Y485" i="14"/>
  <c r="AD485" i="14" s="1"/>
  <c r="T486" i="14"/>
  <c r="T783" i="14"/>
  <c r="Y783" i="14" s="1"/>
  <c r="D784" i="14"/>
  <c r="T784" i="14" s="1"/>
  <c r="Y784" i="14" s="1"/>
  <c r="T354" i="14"/>
  <c r="Y353" i="14"/>
  <c r="AD353" i="14" s="1"/>
  <c r="D580" i="14"/>
  <c r="Y579" i="14"/>
  <c r="D190" i="14"/>
  <c r="T190" i="14" s="1"/>
  <c r="Y189" i="14"/>
  <c r="T237" i="14"/>
  <c r="Y236" i="14"/>
  <c r="Y105" i="14"/>
  <c r="D106" i="14"/>
  <c r="T106" i="14" s="1"/>
  <c r="Y566" i="14"/>
  <c r="D567" i="14"/>
  <c r="D746" i="14"/>
  <c r="T746" i="14" s="1"/>
  <c r="Y745" i="14"/>
  <c r="T889" i="14"/>
  <c r="Y889" i="14" s="1"/>
  <c r="D890" i="14"/>
  <c r="D710" i="14"/>
  <c r="T710" i="14" s="1"/>
  <c r="Y709" i="14"/>
  <c r="AD473" i="14"/>
  <c r="Y413" i="14"/>
  <c r="AD413" i="14" s="1"/>
  <c r="T414" i="14"/>
  <c r="Y341" i="14"/>
  <c r="AD341" i="14" s="1"/>
  <c r="T342" i="14"/>
  <c r="T463" i="14"/>
  <c r="Y462" i="14"/>
  <c r="AD462" i="14" s="1"/>
  <c r="T307" i="14"/>
  <c r="Y306" i="14"/>
  <c r="T378" i="14"/>
  <c r="Y377" i="14"/>
  <c r="AD377" i="14" s="1"/>
  <c r="T819" i="14"/>
  <c r="Y819" i="14" s="1"/>
  <c r="D820" i="14"/>
  <c r="T820" i="14" s="1"/>
  <c r="Y820" i="14" s="1"/>
  <c r="T805" i="14"/>
  <c r="Y805" i="14" s="1"/>
  <c r="D806" i="14"/>
  <c r="AD400" i="14"/>
  <c r="D638" i="14"/>
  <c r="T475" i="14"/>
  <c r="Y474" i="14"/>
  <c r="AD474" i="14" s="1"/>
  <c r="D118" i="14"/>
  <c r="T118" i="14" s="1"/>
  <c r="Y117" i="14"/>
  <c r="AD340" i="14"/>
  <c r="T567" i="14" l="1"/>
  <c r="Y567" i="14" s="1"/>
  <c r="T626" i="14"/>
  <c r="T638" i="14"/>
  <c r="T580" i="14"/>
  <c r="Y580" i="14" s="1"/>
  <c r="T591" i="14"/>
  <c r="Y591" i="14" s="1"/>
  <c r="T21" i="14"/>
  <c r="Y21" i="14" s="1"/>
  <c r="D22" i="14"/>
  <c r="T9" i="14"/>
  <c r="Y9" i="14" s="1"/>
  <c r="D10" i="14"/>
  <c r="T282" i="14"/>
  <c r="Y282" i="14" s="1"/>
  <c r="AD282" i="14" s="1"/>
  <c r="T498" i="14"/>
  <c r="Y498" i="14" s="1"/>
  <c r="AD498" i="14" s="1"/>
  <c r="T519" i="14"/>
  <c r="Y519" i="14" s="1"/>
  <c r="AD519" i="14" s="1"/>
  <c r="T45" i="14"/>
  <c r="Y45" i="14" s="1"/>
  <c r="D46" i="14"/>
  <c r="T662" i="14"/>
  <c r="Y662" i="14" s="1"/>
  <c r="D663" i="14"/>
  <c r="T129" i="14"/>
  <c r="Y129" i="14" s="1"/>
  <c r="D130" i="14"/>
  <c r="T201" i="14"/>
  <c r="Y201" i="14" s="1"/>
  <c r="D202" i="14"/>
  <c r="T650" i="14"/>
  <c r="Y650" i="14" s="1"/>
  <c r="D651" i="14"/>
  <c r="T366" i="14"/>
  <c r="Y366" i="14" s="1"/>
  <c r="AD366" i="14" s="1"/>
  <c r="T177" i="14"/>
  <c r="Y177" i="14" s="1"/>
  <c r="D178" i="14"/>
  <c r="T722" i="14"/>
  <c r="Y722" i="14" s="1"/>
  <c r="D723" i="14"/>
  <c r="T543" i="14"/>
  <c r="Y543" i="14" s="1"/>
  <c r="AD543" i="14" s="1"/>
  <c r="T153" i="14"/>
  <c r="Y153" i="14" s="1"/>
  <c r="D154" i="14"/>
  <c r="T603" i="14"/>
  <c r="Y603" i="14" s="1"/>
  <c r="D604" i="14"/>
  <c r="T294" i="14"/>
  <c r="Y294" i="14" s="1"/>
  <c r="AD294" i="14" s="1"/>
  <c r="T450" i="14"/>
  <c r="Y450" i="14" s="1"/>
  <c r="AD450" i="14" s="1"/>
  <c r="T674" i="14"/>
  <c r="Y674" i="14" s="1"/>
  <c r="D675" i="14"/>
  <c r="T33" i="14"/>
  <c r="Y33" i="14" s="1"/>
  <c r="D34" i="14"/>
  <c r="T555" i="14"/>
  <c r="Y555" i="14" s="1"/>
  <c r="AD555" i="14" s="1"/>
  <c r="T249" i="14"/>
  <c r="Y249" i="14" s="1"/>
  <c r="T615" i="14"/>
  <c r="Y615" i="14" s="1"/>
  <c r="D616" i="14"/>
  <c r="T318" i="14"/>
  <c r="Y318" i="14" s="1"/>
  <c r="AD318" i="14" s="1"/>
  <c r="AD510" i="14"/>
  <c r="AE510" i="14" s="1"/>
  <c r="Y427" i="14"/>
  <c r="AD427" i="14" s="1"/>
  <c r="Y214" i="14"/>
  <c r="D215" i="14"/>
  <c r="T879" i="14"/>
  <c r="Y879" i="14" s="1"/>
  <c r="D880" i="14"/>
  <c r="T880" i="14" s="1"/>
  <c r="Y880" i="14" s="1"/>
  <c r="D831" i="14"/>
  <c r="T830" i="14"/>
  <c r="Y830" i="14" s="1"/>
  <c r="AD830" i="14" s="1"/>
  <c r="D592" i="14"/>
  <c r="D700" i="14"/>
  <c r="Y699" i="14"/>
  <c r="Y307" i="14"/>
  <c r="AD307" i="14" s="1"/>
  <c r="Y106" i="14"/>
  <c r="D107" i="14"/>
  <c r="Y237" i="14"/>
  <c r="T238" i="14"/>
  <c r="Y390" i="14"/>
  <c r="T391" i="14"/>
  <c r="T487" i="14"/>
  <c r="Y486" i="14"/>
  <c r="AD486" i="14" s="1"/>
  <c r="T890" i="14"/>
  <c r="Y890" i="14" s="1"/>
  <c r="D891" i="14"/>
  <c r="Y414" i="14"/>
  <c r="AD414" i="14" s="1"/>
  <c r="T415" i="14"/>
  <c r="T355" i="14"/>
  <c r="Y354" i="14"/>
  <c r="AD354" i="14" s="1"/>
  <c r="D772" i="14"/>
  <c r="T772" i="14" s="1"/>
  <c r="Y772" i="14" s="1"/>
  <c r="T771" i="14"/>
  <c r="Y771" i="14" s="1"/>
  <c r="D119" i="14"/>
  <c r="Y118" i="14"/>
  <c r="Y141" i="14"/>
  <c r="D142" i="14"/>
  <c r="T142" i="14" s="1"/>
  <c r="D568" i="14"/>
  <c r="Y226" i="14"/>
  <c r="D167" i="14"/>
  <c r="Y166" i="14"/>
  <c r="Y463" i="14"/>
  <c r="Y270" i="14"/>
  <c r="T271" i="14"/>
  <c r="AD426" i="14"/>
  <c r="D915" i="14"/>
  <c r="T914" i="14"/>
  <c r="Y914" i="14" s="1"/>
  <c r="Y475" i="14"/>
  <c r="AD475" i="14" s="1"/>
  <c r="D760" i="14"/>
  <c r="T760" i="14" s="1"/>
  <c r="Y759" i="14"/>
  <c r="T806" i="14"/>
  <c r="Y806" i="14" s="1"/>
  <c r="D807" i="14"/>
  <c r="Y687" i="14"/>
  <c r="D688" i="14"/>
  <c r="Y638" i="14"/>
  <c r="D639" i="14"/>
  <c r="T343" i="14"/>
  <c r="Y342" i="14"/>
  <c r="Y190" i="14"/>
  <c r="D191" i="14"/>
  <c r="T532" i="14"/>
  <c r="Y531" i="14"/>
  <c r="AD531" i="14" s="1"/>
  <c r="Y439" i="14"/>
  <c r="AD439" i="14" s="1"/>
  <c r="Y626" i="14"/>
  <c r="D627" i="14"/>
  <c r="D868" i="14"/>
  <c r="T868" i="14" s="1"/>
  <c r="Y868" i="14" s="1"/>
  <c r="T867" i="14"/>
  <c r="Y867" i="14" s="1"/>
  <c r="Y734" i="14"/>
  <c r="D735" i="14"/>
  <c r="T735" i="14" s="1"/>
  <c r="D581" i="14"/>
  <c r="Y402" i="14"/>
  <c r="AD402" i="14" s="1"/>
  <c r="T403" i="14"/>
  <c r="T379" i="14"/>
  <c r="Y378" i="14"/>
  <c r="AD378" i="14" s="1"/>
  <c r="Y331" i="14"/>
  <c r="AD331" i="14" s="1"/>
  <c r="AD306" i="14"/>
  <c r="Y710" i="14"/>
  <c r="D711" i="14"/>
  <c r="T711" i="14" s="1"/>
  <c r="Y93" i="14"/>
  <c r="D94" i="14"/>
  <c r="T94" i="14" s="1"/>
  <c r="Y746" i="14"/>
  <c r="D747" i="14"/>
  <c r="T747" i="14" s="1"/>
  <c r="T627" i="14" l="1"/>
  <c r="Y627" i="14" s="1"/>
  <c r="T592" i="14"/>
  <c r="T568" i="14"/>
  <c r="T639" i="14"/>
  <c r="Y639" i="14" s="1"/>
  <c r="T283" i="14"/>
  <c r="Y283" i="14" s="1"/>
  <c r="AD283" i="14" s="1"/>
  <c r="Y760" i="14"/>
  <c r="T476" i="14"/>
  <c r="Y476" i="14" s="1"/>
  <c r="AD476" i="14" s="1"/>
  <c r="AD477" i="14" s="1"/>
  <c r="AE477" i="14" s="1"/>
  <c r="T227" i="14"/>
  <c r="Y227" i="14" s="1"/>
  <c r="T107" i="14"/>
  <c r="Y107" i="14" s="1"/>
  <c r="T250" i="14"/>
  <c r="Y250" i="14" s="1"/>
  <c r="T604" i="14"/>
  <c r="Y604" i="14" s="1"/>
  <c r="D605" i="14"/>
  <c r="T191" i="14"/>
  <c r="Y191" i="14" s="1"/>
  <c r="T34" i="14"/>
  <c r="Y34" i="14" s="1"/>
  <c r="D35" i="14"/>
  <c r="T35" i="14" s="1"/>
  <c r="Y35" i="14" s="1"/>
  <c r="T464" i="14"/>
  <c r="Y464" i="14" s="1"/>
  <c r="AD464" i="14" s="1"/>
  <c r="T215" i="14"/>
  <c r="Y215" i="14" s="1"/>
  <c r="T651" i="14"/>
  <c r="Y651" i="14" s="1"/>
  <c r="D652" i="14"/>
  <c r="T119" i="14"/>
  <c r="Y119" i="14" s="1"/>
  <c r="T202" i="14"/>
  <c r="Y202" i="14" s="1"/>
  <c r="D203" i="14"/>
  <c r="T700" i="14"/>
  <c r="Y700" i="14" s="1"/>
  <c r="T428" i="14"/>
  <c r="Y428" i="14" s="1"/>
  <c r="AD428" i="14" s="1"/>
  <c r="AD429" i="14" s="1"/>
  <c r="AE429" i="14" s="1"/>
  <c r="T616" i="14"/>
  <c r="Y616" i="14" s="1"/>
  <c r="T451" i="14"/>
  <c r="Y451" i="14" s="1"/>
  <c r="AD451" i="14" s="1"/>
  <c r="T130" i="14"/>
  <c r="Y130" i="14" s="1"/>
  <c r="D131" i="14"/>
  <c r="T295" i="14"/>
  <c r="Y295" i="14" s="1"/>
  <c r="AD295" i="14" s="1"/>
  <c r="T10" i="14"/>
  <c r="Y10" i="14" s="1"/>
  <c r="D11" i="14"/>
  <c r="T440" i="14"/>
  <c r="Y440" i="14" s="1"/>
  <c r="AD440" i="14" s="1"/>
  <c r="AD441" i="14" s="1"/>
  <c r="AE441" i="14" s="1"/>
  <c r="T178" i="14"/>
  <c r="Y178" i="14" s="1"/>
  <c r="D179" i="14"/>
  <c r="T46" i="14"/>
  <c r="Y46" i="14" s="1"/>
  <c r="D47" i="14"/>
  <c r="T22" i="14"/>
  <c r="Y22" i="14" s="1"/>
  <c r="D23" i="14"/>
  <c r="T499" i="14"/>
  <c r="Y499" i="14" s="1"/>
  <c r="AD499" i="14" s="1"/>
  <c r="T308" i="14"/>
  <c r="Y308" i="14" s="1"/>
  <c r="AD308" i="14" s="1"/>
  <c r="AD309" i="14" s="1"/>
  <c r="AE309" i="14" s="1"/>
  <c r="T319" i="14"/>
  <c r="Y319" i="14" s="1"/>
  <c r="AD319" i="14" s="1"/>
  <c r="T675" i="14"/>
  <c r="Y675" i="14" s="1"/>
  <c r="D676" i="14"/>
  <c r="T723" i="14"/>
  <c r="Y723" i="14" s="1"/>
  <c r="D724" i="14"/>
  <c r="T663" i="14"/>
  <c r="Y663" i="14" s="1"/>
  <c r="D664" i="14"/>
  <c r="T556" i="14"/>
  <c r="Y556" i="14" s="1"/>
  <c r="AD556" i="14" s="1"/>
  <c r="T154" i="14"/>
  <c r="Y154" i="14" s="1"/>
  <c r="D155" i="14"/>
  <c r="T544" i="14"/>
  <c r="Y544" i="14" s="1"/>
  <c r="AD544" i="14" s="1"/>
  <c r="T167" i="14"/>
  <c r="Y167" i="14" s="1"/>
  <c r="T332" i="14"/>
  <c r="Y332" i="14" s="1"/>
  <c r="AD332" i="14" s="1"/>
  <c r="AD333" i="14" s="1"/>
  <c r="AE333" i="14" s="1"/>
  <c r="T688" i="14"/>
  <c r="Y688" i="14" s="1"/>
  <c r="T581" i="14"/>
  <c r="Y581" i="14" s="1"/>
  <c r="T367" i="14"/>
  <c r="Y367" i="14" s="1"/>
  <c r="AD367" i="14" s="1"/>
  <c r="T520" i="14"/>
  <c r="Y520" i="14" s="1"/>
  <c r="AD520" i="14" s="1"/>
  <c r="D593" i="14"/>
  <c r="Y592" i="14"/>
  <c r="D808" i="14"/>
  <c r="T808" i="14" s="1"/>
  <c r="Y808" i="14" s="1"/>
  <c r="T807" i="14"/>
  <c r="Y807" i="14" s="1"/>
  <c r="Y532" i="14"/>
  <c r="AD532" i="14" s="1"/>
  <c r="D736" i="14"/>
  <c r="Y735" i="14"/>
  <c r="D892" i="14"/>
  <c r="T892" i="14" s="1"/>
  <c r="Y892" i="14" s="1"/>
  <c r="T891" i="14"/>
  <c r="Y891" i="14" s="1"/>
  <c r="D748" i="14"/>
  <c r="Y747" i="14"/>
  <c r="Y379" i="14"/>
  <c r="Y271" i="14"/>
  <c r="AD271" i="14" s="1"/>
  <c r="Y711" i="14"/>
  <c r="D712" i="14"/>
  <c r="T831" i="14"/>
  <c r="Y831" i="14" s="1"/>
  <c r="AD831" i="14" s="1"/>
  <c r="D832" i="14"/>
  <c r="T832" i="14" s="1"/>
  <c r="Y832" i="14" s="1"/>
  <c r="AD832" i="14" s="1"/>
  <c r="Y238" i="14"/>
  <c r="Y403" i="14"/>
  <c r="AD403" i="14" s="1"/>
  <c r="AD342" i="14"/>
  <c r="AD270" i="14"/>
  <c r="D916" i="14"/>
  <c r="T916" i="14" s="1"/>
  <c r="Y916" i="14" s="1"/>
  <c r="T915" i="14"/>
  <c r="Y915" i="14" s="1"/>
  <c r="Y568" i="14"/>
  <c r="D569" i="14"/>
  <c r="AD463" i="14"/>
  <c r="Y355" i="14"/>
  <c r="AD355" i="14" s="1"/>
  <c r="D143" i="14"/>
  <c r="Y142" i="14"/>
  <c r="Y415" i="14"/>
  <c r="Y391" i="14"/>
  <c r="AD391" i="14" s="1"/>
  <c r="AD390" i="14"/>
  <c r="Y94" i="14"/>
  <c r="D95" i="14"/>
  <c r="Y343" i="14"/>
  <c r="AD343" i="14" s="1"/>
  <c r="D640" i="14"/>
  <c r="D628" i="14"/>
  <c r="Y487" i="14"/>
  <c r="AD487" i="14" s="1"/>
  <c r="AD465" i="14" l="1"/>
  <c r="AE465" i="14" s="1"/>
  <c r="T404" i="14"/>
  <c r="Y404" i="14" s="1"/>
  <c r="AD404" i="14" s="1"/>
  <c r="T239" i="14"/>
  <c r="Y239" i="14" s="1"/>
  <c r="T203" i="14"/>
  <c r="Y203" i="14" s="1"/>
  <c r="T605" i="14"/>
  <c r="Y605" i="14" s="1"/>
  <c r="T416" i="14"/>
  <c r="Y416" i="14" s="1"/>
  <c r="AD416" i="14" s="1"/>
  <c r="T736" i="14"/>
  <c r="Y736" i="14" s="1"/>
  <c r="T155" i="14"/>
  <c r="Y155" i="14" s="1"/>
  <c r="T320" i="14"/>
  <c r="Y320" i="14" s="1"/>
  <c r="AD320" i="14" s="1"/>
  <c r="AD321" i="14" s="1"/>
  <c r="AE321" i="14" s="1"/>
  <c r="T284" i="14"/>
  <c r="Y284" i="14" s="1"/>
  <c r="AD284" i="14" s="1"/>
  <c r="AD285" i="14" s="1"/>
  <c r="AE285" i="14" s="1"/>
  <c r="T392" i="14"/>
  <c r="Y392" i="14" s="1"/>
  <c r="AD392" i="14" s="1"/>
  <c r="AD393" i="14" s="1"/>
  <c r="AE393" i="14" s="1"/>
  <c r="T368" i="14"/>
  <c r="Y368" i="14" s="1"/>
  <c r="AD368" i="14" s="1"/>
  <c r="AD369" i="14" s="1"/>
  <c r="AE369" i="14" s="1"/>
  <c r="T676" i="14"/>
  <c r="Y676" i="14" s="1"/>
  <c r="T179" i="14"/>
  <c r="Y179" i="14" s="1"/>
  <c r="T452" i="14"/>
  <c r="Y452" i="14" s="1"/>
  <c r="AD452" i="14" s="1"/>
  <c r="AD453" i="14" s="1"/>
  <c r="AE453" i="14" s="1"/>
  <c r="T640" i="14"/>
  <c r="Y640" i="14" s="1"/>
  <c r="T272" i="14"/>
  <c r="Y272" i="14" s="1"/>
  <c r="AD272" i="14" s="1"/>
  <c r="T251" i="14"/>
  <c r="Y251" i="14" s="1"/>
  <c r="T500" i="14"/>
  <c r="Y500" i="14" s="1"/>
  <c r="AD500" i="14" s="1"/>
  <c r="AD501" i="14" s="1"/>
  <c r="AE501" i="14" s="1"/>
  <c r="T296" i="14"/>
  <c r="Y296" i="14" s="1"/>
  <c r="AD296" i="14" s="1"/>
  <c r="AD297" i="14" s="1"/>
  <c r="AE297" i="14" s="1"/>
  <c r="T488" i="14"/>
  <c r="Y488" i="14" s="1"/>
  <c r="AD488" i="14" s="1"/>
  <c r="AD489" i="14" s="1"/>
  <c r="AE489" i="14" s="1"/>
  <c r="T664" i="14"/>
  <c r="Y664" i="14" s="1"/>
  <c r="T95" i="14"/>
  <c r="Y95" i="14" s="1"/>
  <c r="AE96" i="14" s="1"/>
  <c r="T569" i="14"/>
  <c r="Y569" i="14" s="1"/>
  <c r="T748" i="14"/>
  <c r="Y748" i="14" s="1"/>
  <c r="T593" i="14"/>
  <c r="Y593" i="14" s="1"/>
  <c r="T628" i="14"/>
  <c r="Y628" i="14" s="1"/>
  <c r="T724" i="14"/>
  <c r="Y724" i="14" s="1"/>
  <c r="T47" i="14"/>
  <c r="Y47" i="14" s="1"/>
  <c r="T131" i="14"/>
  <c r="Y131" i="14" s="1"/>
  <c r="T545" i="14"/>
  <c r="Y545" i="14" s="1"/>
  <c r="AD545" i="14" s="1"/>
  <c r="AD546" i="14" s="1"/>
  <c r="AE546" i="14" s="1"/>
  <c r="T712" i="14"/>
  <c r="Y712" i="14" s="1"/>
  <c r="T143" i="14"/>
  <c r="Y143" i="14" s="1"/>
  <c r="T533" i="14"/>
  <c r="Y533" i="14" s="1"/>
  <c r="AD533" i="14" s="1"/>
  <c r="AD534" i="14" s="1"/>
  <c r="AE534" i="14" s="1"/>
  <c r="T557" i="14"/>
  <c r="Y557" i="14" s="1"/>
  <c r="AD557" i="14" s="1"/>
  <c r="AD558" i="14" s="1"/>
  <c r="AE558" i="14" s="1"/>
  <c r="T11" i="14"/>
  <c r="Y11" i="14" s="1"/>
  <c r="T23" i="14"/>
  <c r="Y23" i="14" s="1"/>
  <c r="T521" i="14"/>
  <c r="Y521" i="14" s="1"/>
  <c r="AD521" i="14" s="1"/>
  <c r="AD522" i="14" s="1"/>
  <c r="AE522" i="14" s="1"/>
  <c r="T652" i="14"/>
  <c r="Y652" i="14" s="1"/>
  <c r="T344" i="14"/>
  <c r="Y344" i="14" s="1"/>
  <c r="AD344" i="14" s="1"/>
  <c r="T356" i="14"/>
  <c r="Y356" i="14" s="1"/>
  <c r="AD356" i="14" s="1"/>
  <c r="AD357" i="14" s="1"/>
  <c r="AE357" i="14" s="1"/>
  <c r="T380" i="14"/>
  <c r="Y380" i="14" s="1"/>
  <c r="AD380" i="14" s="1"/>
  <c r="AD415" i="14"/>
  <c r="AD417" i="14" s="1"/>
  <c r="AE417" i="14" s="1"/>
  <c r="AD273" i="14"/>
  <c r="AE273" i="14" s="1"/>
  <c r="AD379" i="14"/>
  <c r="AD345" i="14"/>
  <c r="AE345" i="14" s="1"/>
  <c r="AD405" i="14"/>
  <c r="AE405" i="14" s="1"/>
  <c r="AD381" i="14" l="1"/>
  <c r="AE381" i="14" s="1"/>
  <c r="AM503" i="3" l="1"/>
  <c r="AM908" i="3"/>
  <c r="AL908" i="3"/>
  <c r="AM896" i="3"/>
  <c r="AL896" i="3"/>
  <c r="AM884" i="3"/>
  <c r="AL884" i="3"/>
  <c r="AM872" i="3"/>
  <c r="AL872" i="3"/>
  <c r="AM860" i="3"/>
  <c r="AL860" i="3"/>
  <c r="AM848" i="3"/>
  <c r="AL848" i="3"/>
  <c r="AM836" i="3"/>
  <c r="AL836" i="3"/>
  <c r="AM824" i="3"/>
  <c r="AL824" i="3"/>
  <c r="AM812" i="3"/>
  <c r="AL812" i="3"/>
  <c r="AM800" i="3"/>
  <c r="AL800" i="3"/>
  <c r="AM788" i="3"/>
  <c r="AL788" i="3"/>
  <c r="AM776" i="3"/>
  <c r="AL776" i="3"/>
  <c r="AM764" i="3"/>
  <c r="AL764" i="3"/>
  <c r="AM752" i="3"/>
  <c r="AL752" i="3"/>
  <c r="AM740" i="3"/>
  <c r="AL740" i="3"/>
  <c r="AM728" i="3"/>
  <c r="AL728" i="3"/>
  <c r="AM716" i="3"/>
  <c r="AL716" i="3"/>
  <c r="AM704" i="3"/>
  <c r="AL704" i="3"/>
  <c r="AM692" i="3"/>
  <c r="AL692" i="3"/>
  <c r="AM680" i="3"/>
  <c r="AL680" i="3"/>
  <c r="AM668" i="3"/>
  <c r="AL668" i="3"/>
  <c r="AM656" i="3"/>
  <c r="AL656" i="3"/>
  <c r="AM644" i="3"/>
  <c r="AL644" i="3"/>
  <c r="AM632" i="3"/>
  <c r="AL632" i="3"/>
  <c r="AM620" i="3"/>
  <c r="AL620" i="3"/>
  <c r="AL608" i="3"/>
  <c r="AM596" i="3"/>
  <c r="AL596" i="3"/>
  <c r="AM584" i="3"/>
  <c r="AL584" i="3"/>
  <c r="AM572" i="3"/>
  <c r="AL572" i="3"/>
  <c r="AM560" i="3"/>
  <c r="AL560" i="3"/>
  <c r="AM548" i="3"/>
  <c r="AL548" i="3"/>
  <c r="AM536" i="3"/>
  <c r="AL536" i="3"/>
  <c r="AM524" i="3"/>
  <c r="AL524" i="3"/>
  <c r="AM512" i="3"/>
  <c r="AL512" i="3"/>
  <c r="AL503" i="3"/>
  <c r="AM491" i="3"/>
  <c r="AL491" i="3"/>
  <c r="AM479" i="3"/>
  <c r="AL479" i="3"/>
  <c r="AM467" i="3"/>
  <c r="AL467" i="3"/>
  <c r="AM455" i="3"/>
  <c r="AL455" i="3"/>
  <c r="AM443" i="3"/>
  <c r="AL443" i="3"/>
  <c r="AM431" i="3"/>
  <c r="AL431" i="3"/>
  <c r="AM419" i="3"/>
  <c r="AL419" i="3"/>
  <c r="AM407" i="3"/>
  <c r="AL407" i="3"/>
  <c r="AM395" i="3"/>
  <c r="AL395" i="3"/>
  <c r="AM383" i="3"/>
  <c r="AL383" i="3"/>
  <c r="AM371" i="3"/>
  <c r="AL371" i="3"/>
  <c r="AM359" i="3"/>
  <c r="AL359" i="3"/>
  <c r="AM347" i="3"/>
  <c r="AL347" i="3"/>
  <c r="AM335" i="3"/>
  <c r="AL335" i="3"/>
  <c r="AM323" i="3"/>
  <c r="AL323" i="3"/>
  <c r="AM311" i="3"/>
  <c r="AL311" i="3"/>
  <c r="AM299" i="3"/>
  <c r="AL299" i="3"/>
  <c r="AM287" i="3"/>
  <c r="AL287" i="3"/>
  <c r="AM275" i="3"/>
  <c r="AL275" i="3"/>
  <c r="AM263" i="3"/>
  <c r="AL263" i="3"/>
  <c r="AM254" i="3"/>
  <c r="AL254" i="3"/>
  <c r="AM242" i="3"/>
  <c r="AL242" i="3"/>
  <c r="AM230" i="3"/>
  <c r="AL230" i="3"/>
  <c r="AM218" i="3"/>
  <c r="AL218" i="3"/>
  <c r="AL206" i="3"/>
  <c r="AL194" i="3"/>
  <c r="AL182" i="3"/>
  <c r="AL170" i="3"/>
  <c r="AL158" i="3"/>
  <c r="AL146" i="3"/>
  <c r="AL134" i="3"/>
  <c r="AL122" i="3"/>
  <c r="AL110" i="3"/>
  <c r="AL98" i="3"/>
  <c r="AL86" i="3"/>
  <c r="AL77" i="3"/>
  <c r="AL68" i="3"/>
  <c r="AL59" i="3"/>
  <c r="AL50" i="3"/>
  <c r="AL38" i="3"/>
  <c r="AL26" i="3"/>
  <c r="AL14" i="3"/>
  <c r="AL2" i="3"/>
  <c r="K2" i="1"/>
  <c r="L2" i="1"/>
  <c r="M2" i="1" s="1"/>
  <c r="P2" i="1"/>
  <c r="U2" i="1"/>
  <c r="AD2" i="1"/>
  <c r="K3" i="1"/>
  <c r="L3" i="1"/>
  <c r="M3" i="1" s="1"/>
  <c r="P3" i="1"/>
  <c r="U3" i="1"/>
  <c r="AD3" i="1"/>
  <c r="K4" i="1"/>
  <c r="P4" i="1"/>
  <c r="U4" i="1"/>
  <c r="AD4" i="1"/>
  <c r="K5" i="1"/>
  <c r="P5" i="1"/>
  <c r="U5" i="1"/>
  <c r="AD5" i="1"/>
  <c r="K6" i="1"/>
  <c r="P6" i="1"/>
  <c r="U6" i="1"/>
  <c r="AD6" i="1"/>
  <c r="K7" i="1"/>
  <c r="P7" i="1"/>
  <c r="U7" i="1"/>
  <c r="AD7" i="1"/>
  <c r="K8" i="1"/>
  <c r="P8" i="1"/>
  <c r="U8" i="1"/>
  <c r="AD8" i="1"/>
  <c r="K9" i="1"/>
  <c r="P9" i="1"/>
  <c r="U9" i="1"/>
  <c r="AD9" i="1"/>
  <c r="K10" i="1"/>
  <c r="P10" i="1"/>
  <c r="U10" i="1"/>
  <c r="AD10" i="1"/>
  <c r="K11" i="1"/>
  <c r="P11" i="1"/>
  <c r="U11" i="1"/>
  <c r="AD11" i="1"/>
  <c r="AQ335" i="3" l="1" a="1"/>
  <c r="AQ335" i="3" s="1"/>
  <c r="AR335" i="3" a="1"/>
  <c r="AR335" i="3" s="1"/>
  <c r="AS335" i="3" a="1"/>
  <c r="AS335" i="3" s="1"/>
  <c r="AQ632" i="3" a="1"/>
  <c r="AQ632" i="3" s="1"/>
  <c r="AR632" i="3" a="1"/>
  <c r="AR632" i="3" s="1"/>
  <c r="AS632" i="3" a="1"/>
  <c r="AS632" i="3" s="1"/>
  <c r="AQ848" i="3" a="1"/>
  <c r="AQ848" i="3" s="1"/>
  <c r="AR848" i="3" a="1"/>
  <c r="AR848" i="3" s="1"/>
  <c r="AS848" i="3" a="1"/>
  <c r="AS848" i="3" s="1"/>
  <c r="AQ347" i="3" a="1"/>
  <c r="AQ347" i="3" s="1"/>
  <c r="AS347" i="3" a="1"/>
  <c r="AS347" i="3" s="1"/>
  <c r="AR347" i="3" a="1"/>
  <c r="AR347" i="3" s="1"/>
  <c r="AQ644" i="3" a="1"/>
  <c r="AQ644" i="3" s="1"/>
  <c r="AR644" i="3" a="1"/>
  <c r="AR644" i="3" s="1"/>
  <c r="AS644" i="3" a="1"/>
  <c r="AS644" i="3" s="1"/>
  <c r="AQ860" i="3" a="1"/>
  <c r="AQ860" i="3" s="1"/>
  <c r="AR860" i="3" a="1"/>
  <c r="AR860" i="3" s="1"/>
  <c r="AS860" i="3" a="1"/>
  <c r="AS860" i="3" s="1"/>
  <c r="AQ359" i="3" a="1"/>
  <c r="AQ359" i="3" s="1"/>
  <c r="AR359" i="3" a="1"/>
  <c r="AR359" i="3" s="1"/>
  <c r="AS359" i="3" a="1"/>
  <c r="AS359" i="3" s="1"/>
  <c r="AQ728" i="3" a="1"/>
  <c r="AQ728" i="3" s="1"/>
  <c r="AR728" i="3" a="1"/>
  <c r="AR728" i="3" s="1"/>
  <c r="AS728" i="3" a="1"/>
  <c r="AS728" i="3" s="1"/>
  <c r="AQ371" i="3" a="1"/>
  <c r="AQ371" i="3" s="1"/>
  <c r="AR371" i="3" a="1"/>
  <c r="AR371" i="3" s="1"/>
  <c r="AS371" i="3" a="1"/>
  <c r="AS371" i="3" s="1"/>
  <c r="AQ740" i="3" a="1"/>
  <c r="AQ740" i="3" s="1"/>
  <c r="AS740" i="3" a="1"/>
  <c r="AS740" i="3" s="1"/>
  <c r="AR740" i="3" a="1"/>
  <c r="AR740" i="3" s="1"/>
  <c r="AQ596" i="3" a="1"/>
  <c r="AQ596" i="3" s="1"/>
  <c r="AS596" i="3" a="1"/>
  <c r="AS596" i="3" s="1"/>
  <c r="AR596" i="3" a="1"/>
  <c r="AR596" i="3" s="1"/>
  <c r="AQ536" i="3" a="1"/>
  <c r="AQ536" i="3" s="1"/>
  <c r="AR536" i="3" a="1"/>
  <c r="AR536" i="3" s="1"/>
  <c r="AS536" i="3" a="1"/>
  <c r="AS536" i="3" s="1"/>
  <c r="AQ407" i="3" a="1"/>
  <c r="AQ407" i="3" s="1"/>
  <c r="AR407" i="3" a="1"/>
  <c r="AR407" i="3" s="1"/>
  <c r="AS407" i="3" a="1"/>
  <c r="AS407" i="3" s="1"/>
  <c r="AQ776" i="3" a="1"/>
  <c r="AQ776" i="3" s="1"/>
  <c r="AS776" i="3" a="1"/>
  <c r="AS776" i="3" s="1"/>
  <c r="AR776" i="3" a="1"/>
  <c r="AR776" i="3" s="1"/>
  <c r="AQ275" i="3" a="1"/>
  <c r="AQ275" i="3" s="1"/>
  <c r="AR275" i="3" a="1"/>
  <c r="AR275" i="3" s="1"/>
  <c r="AS275" i="3" a="1"/>
  <c r="AS275" i="3" s="1"/>
  <c r="AQ419" i="3" a="1"/>
  <c r="AQ419" i="3" s="1"/>
  <c r="AR419" i="3" a="1"/>
  <c r="AR419" i="3" s="1"/>
  <c r="AS419" i="3" a="1"/>
  <c r="AS419" i="3" s="1"/>
  <c r="AQ788" i="3" a="1"/>
  <c r="AQ788" i="3" s="1"/>
  <c r="AS788" i="3" a="1"/>
  <c r="AS788" i="3" s="1"/>
  <c r="AR788" i="3" a="1"/>
  <c r="AR788" i="3" s="1"/>
  <c r="AQ218" i="3" a="1"/>
  <c r="AQ218" i="3" s="1"/>
  <c r="AS218" i="3" a="1"/>
  <c r="AS218" i="3" s="1"/>
  <c r="AR218" i="3" a="1"/>
  <c r="AR218" i="3" s="1"/>
  <c r="AQ431" i="3" a="1"/>
  <c r="AQ431" i="3" s="1"/>
  <c r="AR431" i="3" a="1"/>
  <c r="AR431" i="3" s="1"/>
  <c r="AS431" i="3" a="1"/>
  <c r="AS431" i="3" s="1"/>
  <c r="AQ872" i="3" a="1"/>
  <c r="AQ872" i="3" s="1"/>
  <c r="AR872" i="3" a="1"/>
  <c r="AR872" i="3" s="1"/>
  <c r="AS872" i="3" a="1"/>
  <c r="AS872" i="3" s="1"/>
  <c r="AQ512" i="3" a="1"/>
  <c r="AQ512" i="3" s="1"/>
  <c r="AS512" i="3" a="1"/>
  <c r="AS512" i="3" s="1"/>
  <c r="AR512" i="3" a="1"/>
  <c r="AR512" i="3" s="1"/>
  <c r="AQ230" i="3" a="1"/>
  <c r="AQ230" i="3" s="1"/>
  <c r="AS230" i="3" a="1"/>
  <c r="AS230" i="3" s="1"/>
  <c r="AR230" i="3" a="1"/>
  <c r="AR230" i="3" s="1"/>
  <c r="AQ443" i="3" a="1"/>
  <c r="AQ443" i="3" s="1"/>
  <c r="AS443" i="3" a="1"/>
  <c r="AS443" i="3" s="1"/>
  <c r="AR443" i="3" a="1"/>
  <c r="AR443" i="3" s="1"/>
  <c r="AQ812" i="3" a="1"/>
  <c r="AQ812" i="3" s="1"/>
  <c r="AS812" i="3" a="1"/>
  <c r="AS812" i="3" s="1"/>
  <c r="AR812" i="3" a="1"/>
  <c r="AR812" i="3" s="1"/>
  <c r="AQ524" i="3" a="1"/>
  <c r="AQ524" i="3" s="1"/>
  <c r="AS524" i="3" a="1"/>
  <c r="AS524" i="3" s="1"/>
  <c r="AR524" i="3" a="1"/>
  <c r="AR524" i="3" s="1"/>
  <c r="AQ242" i="3" a="1"/>
  <c r="AQ242" i="3" s="1"/>
  <c r="AR242" i="3" a="1"/>
  <c r="AR242" i="3" s="1"/>
  <c r="AS242" i="3" a="1"/>
  <c r="AS242" i="3" s="1"/>
  <c r="AQ383" i="3" a="1"/>
  <c r="AQ383" i="3" s="1"/>
  <c r="AS383" i="3" a="1"/>
  <c r="AS383" i="3" s="1"/>
  <c r="AR383" i="3" a="1"/>
  <c r="AR383" i="3" s="1"/>
  <c r="AQ680" i="3" a="1"/>
  <c r="AQ680" i="3" s="1"/>
  <c r="AS680" i="3" a="1"/>
  <c r="AS680" i="3" s="1"/>
  <c r="AR680" i="3" a="1"/>
  <c r="AR680" i="3" s="1"/>
  <c r="AQ896" i="3" a="1"/>
  <c r="AQ896" i="3" s="1"/>
  <c r="AR896" i="3" a="1"/>
  <c r="AR896" i="3" s="1"/>
  <c r="AS896" i="3" a="1"/>
  <c r="AS896" i="3" s="1"/>
  <c r="AQ254" i="3" a="1"/>
  <c r="AQ254" i="3" s="1"/>
  <c r="AR254" i="3" a="1"/>
  <c r="AR254" i="3" s="1"/>
  <c r="AS254" i="3" a="1"/>
  <c r="AS254" i="3" s="1"/>
  <c r="AQ323" i="3" a="1"/>
  <c r="AQ323" i="3" s="1"/>
  <c r="AS323" i="3" a="1"/>
  <c r="AS323" i="3" s="1"/>
  <c r="AR323" i="3" a="1"/>
  <c r="AR323" i="3" s="1"/>
  <c r="AQ395" i="3" a="1"/>
  <c r="AQ395" i="3" s="1"/>
  <c r="AS395" i="3" a="1"/>
  <c r="AS395" i="3" s="1"/>
  <c r="AR395" i="3" a="1"/>
  <c r="AR395" i="3" s="1"/>
  <c r="AQ467" i="3" a="1"/>
  <c r="AQ467" i="3" s="1"/>
  <c r="AR467" i="3" a="1"/>
  <c r="AR467" i="3" s="1"/>
  <c r="AS467" i="3" a="1"/>
  <c r="AS467" i="3" s="1"/>
  <c r="AQ620" i="3" a="1"/>
  <c r="AQ620" i="3" s="1"/>
  <c r="AS620" i="3" a="1"/>
  <c r="AS620" i="3" s="1"/>
  <c r="AR620" i="3" a="1"/>
  <c r="AR620" i="3" s="1"/>
  <c r="AQ692" i="3" a="1"/>
  <c r="AQ692" i="3" s="1"/>
  <c r="AR692" i="3" a="1"/>
  <c r="AR692" i="3" s="1"/>
  <c r="AS692" i="3" a="1"/>
  <c r="AS692" i="3" s="1"/>
  <c r="AQ764" i="3" a="1"/>
  <c r="AQ764" i="3" s="1"/>
  <c r="AS764" i="3" a="1"/>
  <c r="AS764" i="3" s="1"/>
  <c r="AR764" i="3" a="1"/>
  <c r="AR764" i="3" s="1"/>
  <c r="AQ836" i="3" a="1"/>
  <c r="AQ836" i="3" s="1"/>
  <c r="AS836" i="3" a="1"/>
  <c r="AS836" i="3" s="1"/>
  <c r="AR836" i="3" a="1"/>
  <c r="AR836" i="3" s="1"/>
  <c r="AQ908" i="3" a="1"/>
  <c r="AQ908" i="3" s="1"/>
  <c r="AS908" i="3" a="1"/>
  <c r="AS908" i="3" s="1"/>
  <c r="AR908" i="3" a="1"/>
  <c r="AR908" i="3" s="1"/>
  <c r="AQ263" i="3" a="1"/>
  <c r="AQ263" i="3" s="1"/>
  <c r="AR263" i="3" a="1"/>
  <c r="AR263" i="3" s="1"/>
  <c r="AS263" i="3" a="1"/>
  <c r="AS263" i="3" s="1"/>
  <c r="AQ479" i="3" a="1"/>
  <c r="AQ479" i="3" s="1"/>
  <c r="AS479" i="3" a="1"/>
  <c r="AS479" i="3" s="1"/>
  <c r="AR479" i="3" a="1"/>
  <c r="AR479" i="3" s="1"/>
  <c r="AQ704" i="3" a="1"/>
  <c r="AQ704" i="3" s="1"/>
  <c r="AS704" i="3" a="1"/>
  <c r="AS704" i="3" s="1"/>
  <c r="AR704" i="3" a="1"/>
  <c r="AR704" i="3" s="1"/>
  <c r="AQ560" i="3" a="1"/>
  <c r="AQ560" i="3" s="1"/>
  <c r="AR560" i="3" a="1"/>
  <c r="AR560" i="3" s="1"/>
  <c r="AS560" i="3" a="1"/>
  <c r="AS560" i="3" s="1"/>
  <c r="AQ491" i="3" a="1"/>
  <c r="AQ491" i="3" s="1"/>
  <c r="AR491" i="3" a="1"/>
  <c r="AR491" i="3" s="1"/>
  <c r="AS491" i="3" a="1"/>
  <c r="AS491" i="3" s="1"/>
  <c r="AQ716" i="3" a="1"/>
  <c r="AQ716" i="3" s="1"/>
  <c r="AR716" i="3" a="1"/>
  <c r="AR716" i="3" s="1"/>
  <c r="AS716" i="3" a="1"/>
  <c r="AS716" i="3" s="1"/>
  <c r="AQ572" i="3" a="1"/>
  <c r="AQ572" i="3" s="1"/>
  <c r="AR572" i="3" a="1"/>
  <c r="AR572" i="3" s="1"/>
  <c r="AS572" i="3" a="1"/>
  <c r="AS572" i="3" s="1"/>
  <c r="AQ287" i="3" a="1"/>
  <c r="AQ287" i="3" s="1"/>
  <c r="AR287" i="3" a="1"/>
  <c r="AR287" i="3" s="1"/>
  <c r="AS287" i="3" a="1"/>
  <c r="AS287" i="3" s="1"/>
  <c r="AQ656" i="3" a="1"/>
  <c r="AQ656" i="3" s="1"/>
  <c r="AS656" i="3" a="1"/>
  <c r="AS656" i="3" s="1"/>
  <c r="AR656" i="3" a="1"/>
  <c r="AR656" i="3" s="1"/>
  <c r="AQ800" i="3" a="1"/>
  <c r="AQ800" i="3" s="1"/>
  <c r="AS800" i="3" a="1"/>
  <c r="AS800" i="3" s="1"/>
  <c r="AR800" i="3" a="1"/>
  <c r="AR800" i="3" s="1"/>
  <c r="AQ584" i="3" a="1"/>
  <c r="AQ584" i="3" s="1"/>
  <c r="AS584" i="3" a="1"/>
  <c r="AS584" i="3" s="1"/>
  <c r="AR584" i="3" a="1"/>
  <c r="AR584" i="3" s="1"/>
  <c r="AQ299" i="3" a="1"/>
  <c r="AQ299" i="3" s="1"/>
  <c r="AS299" i="3" a="1"/>
  <c r="AS299" i="3" s="1"/>
  <c r="AR299" i="3" a="1"/>
  <c r="AR299" i="3" s="1"/>
  <c r="AQ668" i="3" a="1"/>
  <c r="AQ668" i="3" s="1"/>
  <c r="AS668" i="3" a="1"/>
  <c r="AS668" i="3" s="1"/>
  <c r="AR668" i="3" a="1"/>
  <c r="AR668" i="3" s="1"/>
  <c r="AQ884" i="3" a="1"/>
  <c r="AQ884" i="3" s="1"/>
  <c r="AR884" i="3" a="1"/>
  <c r="AR884" i="3" s="1"/>
  <c r="AS884" i="3" a="1"/>
  <c r="AS884" i="3" s="1"/>
  <c r="AQ311" i="3" a="1"/>
  <c r="AQ311" i="3" s="1"/>
  <c r="AR311" i="3" a="1"/>
  <c r="AR311" i="3" s="1"/>
  <c r="AS311" i="3" a="1"/>
  <c r="AS311" i="3" s="1"/>
  <c r="AQ455" i="3" a="1"/>
  <c r="AQ455" i="3" s="1"/>
  <c r="AS455" i="3" a="1"/>
  <c r="AS455" i="3" s="1"/>
  <c r="AR455" i="3" a="1"/>
  <c r="AR455" i="3" s="1"/>
  <c r="AQ608" i="3" a="1"/>
  <c r="AQ608" i="3" s="1"/>
  <c r="AS608" i="3" a="1"/>
  <c r="AS608" i="3" s="1"/>
  <c r="AR608" i="3" a="1"/>
  <c r="AR608" i="3" s="1"/>
  <c r="AQ752" i="3" a="1"/>
  <c r="AQ752" i="3" s="1"/>
  <c r="AS752" i="3" a="1"/>
  <c r="AS752" i="3" s="1"/>
  <c r="AR752" i="3" a="1"/>
  <c r="AR752" i="3" s="1"/>
  <c r="AQ824" i="3" a="1"/>
  <c r="AQ824" i="3" s="1"/>
  <c r="AS824" i="3" a="1"/>
  <c r="AS824" i="3" s="1"/>
  <c r="AR824" i="3" a="1"/>
  <c r="AR824" i="3" s="1"/>
  <c r="AQ548" i="3" a="1"/>
  <c r="AQ548" i="3" s="1"/>
  <c r="AR548" i="3" a="1"/>
  <c r="AR548" i="3" s="1"/>
  <c r="AS548" i="3" a="1"/>
  <c r="AS548" i="3" s="1"/>
  <c r="AQ503" i="3" a="1"/>
  <c r="AQ503" i="3" s="1"/>
  <c r="AS503" i="3" a="1"/>
  <c r="AS503" i="3" s="1"/>
  <c r="AR503" i="3" a="1"/>
  <c r="AR503" i="3" s="1"/>
  <c r="AP503" i="3"/>
  <c r="AP335" i="3"/>
  <c r="AP479" i="3"/>
  <c r="AP263" i="3"/>
  <c r="AP407" i="3"/>
  <c r="AP620" i="3"/>
  <c r="AP692" i="3"/>
  <c r="AP764" i="3"/>
  <c r="AP836" i="3"/>
  <c r="AP596" i="3"/>
  <c r="AP560" i="3"/>
  <c r="AP491" i="3"/>
  <c r="AP848" i="3"/>
  <c r="AP218" i="3"/>
  <c r="AP359" i="3"/>
  <c r="AP788" i="3"/>
  <c r="AP371" i="3"/>
  <c r="AP872" i="3"/>
  <c r="AP524" i="3"/>
  <c r="AP242" i="3"/>
  <c r="AP455" i="3"/>
  <c r="AP812" i="3"/>
  <c r="AP254" i="3"/>
  <c r="AP395" i="3"/>
  <c r="AP608" i="3"/>
  <c r="AP680" i="3"/>
  <c r="AP752" i="3"/>
  <c r="AP824" i="3"/>
  <c r="AP896" i="3"/>
  <c r="AP347" i="3"/>
  <c r="AP632" i="3"/>
  <c r="AP776" i="3"/>
  <c r="AP572" i="3"/>
  <c r="AP431" i="3"/>
  <c r="AP716" i="3"/>
  <c r="AP512" i="3"/>
  <c r="AP299" i="3"/>
  <c r="AP656" i="3"/>
  <c r="AP800" i="3"/>
  <c r="AP383" i="3"/>
  <c r="AP740" i="3"/>
  <c r="AP884" i="3"/>
  <c r="AP536" i="3"/>
  <c r="AP323" i="3"/>
  <c r="AP467" i="3"/>
  <c r="AP548" i="3"/>
  <c r="AP275" i="3"/>
  <c r="AP419" i="3"/>
  <c r="AP704" i="3"/>
  <c r="AP287" i="3"/>
  <c r="AP644" i="3"/>
  <c r="AP860" i="3"/>
  <c r="AP584" i="3"/>
  <c r="AP230" i="3"/>
  <c r="AP443" i="3"/>
  <c r="AP728" i="3"/>
  <c r="AP311" i="3"/>
  <c r="AP668" i="3"/>
  <c r="AP908" i="3"/>
  <c r="V2" i="1"/>
  <c r="S2" i="1"/>
  <c r="T2" i="1" s="1"/>
  <c r="N2" i="1"/>
  <c r="O2" i="1" s="1"/>
  <c r="Q2" i="1" s="1"/>
  <c r="R2" i="1" s="1"/>
  <c r="N3" i="1"/>
  <c r="O3" i="1" s="1"/>
  <c r="Q3" i="1" s="1"/>
  <c r="R3" i="1" s="1"/>
  <c r="S3" i="1" s="1"/>
  <c r="T3" i="1" s="1"/>
  <c r="L4" i="1"/>
  <c r="V3" i="1"/>
  <c r="Y3" i="1" l="1"/>
  <c r="W3" i="1"/>
  <c r="X3" i="1" s="1"/>
  <c r="Z3" i="1"/>
  <c r="AA3" i="1" s="1"/>
  <c r="W2" i="1"/>
  <c r="X2" i="1" s="1"/>
  <c r="Y2" i="1"/>
  <c r="Z2" i="1"/>
  <c r="AA2" i="1"/>
  <c r="M4" i="1"/>
  <c r="V4" i="1"/>
  <c r="L5" i="1"/>
  <c r="AB3" i="1" l="1"/>
  <c r="AC3" i="1"/>
  <c r="AE3" i="1" s="1"/>
  <c r="AF3" i="1" s="1"/>
  <c r="L6" i="1"/>
  <c r="M5" i="1"/>
  <c r="V5" i="1"/>
  <c r="N4" i="1"/>
  <c r="O4" i="1" s="1"/>
  <c r="Q4" i="1" s="1"/>
  <c r="R4" i="1" s="1"/>
  <c r="S4" i="1" s="1"/>
  <c r="T4" i="1" s="1"/>
  <c r="AC2" i="1"/>
  <c r="AE2" i="1" s="1"/>
  <c r="AB2" i="1"/>
  <c r="Y4" i="1" l="1"/>
  <c r="Z4" i="1"/>
  <c r="W4" i="1"/>
  <c r="X4" i="1" s="1"/>
  <c r="N5" i="1"/>
  <c r="O5" i="1" s="1"/>
  <c r="Q5" i="1" s="1"/>
  <c r="R5" i="1" s="1"/>
  <c r="S5" i="1" s="1"/>
  <c r="T5" i="1" s="1"/>
  <c r="AF2" i="1"/>
  <c r="M6" i="1"/>
  <c r="L7" i="1"/>
  <c r="Y5" i="1" l="1"/>
  <c r="W5" i="1"/>
  <c r="X5" i="1" s="1"/>
  <c r="Z5" i="1"/>
  <c r="AA5" i="1" s="1"/>
  <c r="N6" i="1"/>
  <c r="O6" i="1" s="1"/>
  <c r="Q6" i="1" s="1"/>
  <c r="R6" i="1" s="1"/>
  <c r="S6" i="1" s="1"/>
  <c r="T6" i="1" s="1"/>
  <c r="V6" i="1"/>
  <c r="AA4" i="1"/>
  <c r="L8" i="1"/>
  <c r="M7" i="1"/>
  <c r="Z6" i="1" l="1"/>
  <c r="AA6" i="1" s="1"/>
  <c r="W6" i="1"/>
  <c r="X6" i="1" s="1"/>
  <c r="Y6" i="1"/>
  <c r="N7" i="1"/>
  <c r="O7" i="1" s="1"/>
  <c r="Q7" i="1" s="1"/>
  <c r="R7" i="1" s="1"/>
  <c r="S7" i="1" s="1"/>
  <c r="T7" i="1" s="1"/>
  <c r="AB4" i="1"/>
  <c r="AC4" i="1"/>
  <c r="AE4" i="1" s="1"/>
  <c r="AC5" i="1"/>
  <c r="AE5" i="1" s="1"/>
  <c r="AF5" i="1" s="1"/>
  <c r="AB5" i="1"/>
  <c r="L9" i="1"/>
  <c r="M8" i="1"/>
  <c r="V7" i="1"/>
  <c r="Y7" i="1" l="1"/>
  <c r="AA7" i="1" s="1"/>
  <c r="W7" i="1"/>
  <c r="X7" i="1" s="1"/>
  <c r="Z7" i="1"/>
  <c r="AC6" i="1"/>
  <c r="AE6" i="1" s="1"/>
  <c r="AF6" i="1" s="1"/>
  <c r="AB6" i="1"/>
  <c r="N8" i="1"/>
  <c r="O8" i="1" s="1"/>
  <c r="Q8" i="1" s="1"/>
  <c r="R8" i="1" s="1"/>
  <c r="S8" i="1" s="1"/>
  <c r="T8" i="1" s="1"/>
  <c r="V8" i="1"/>
  <c r="M9" i="1"/>
  <c r="L10" i="1"/>
  <c r="V9" i="1"/>
  <c r="AF4" i="1"/>
  <c r="W8" i="1" l="1"/>
  <c r="X8" i="1" s="1"/>
  <c r="Z8" i="1"/>
  <c r="Y8" i="1"/>
  <c r="AB7" i="1"/>
  <c r="AC7" i="1"/>
  <c r="AE7" i="1" s="1"/>
  <c r="L11" i="1"/>
  <c r="M10" i="1"/>
  <c r="V10" i="1"/>
  <c r="N9" i="1"/>
  <c r="O9" i="1" s="1"/>
  <c r="Q9" i="1" s="1"/>
  <c r="R9" i="1" s="1"/>
  <c r="S9" i="1" s="1"/>
  <c r="T9" i="1" s="1"/>
  <c r="AA8" i="1"/>
  <c r="Y9" i="1" l="1"/>
  <c r="Z9" i="1"/>
  <c r="W9" i="1"/>
  <c r="X9" i="1" s="1"/>
  <c r="AF7" i="1"/>
  <c r="AB8" i="1"/>
  <c r="AC8" i="1"/>
  <c r="AE8" i="1" s="1"/>
  <c r="AF8" i="1" s="1"/>
  <c r="N10" i="1"/>
  <c r="O10" i="1" s="1"/>
  <c r="Q10" i="1" s="1"/>
  <c r="R10" i="1" s="1"/>
  <c r="S10" i="1" s="1"/>
  <c r="T10" i="1" s="1"/>
  <c r="M11" i="1"/>
  <c r="V11" i="1"/>
  <c r="W10" i="1" l="1"/>
  <c r="X10" i="1" s="1"/>
  <c r="Y10" i="1"/>
  <c r="Z10" i="1"/>
  <c r="AA10" i="1" s="1"/>
  <c r="N11" i="1"/>
  <c r="O11" i="1" s="1"/>
  <c r="Q11" i="1" s="1"/>
  <c r="R11" i="1" s="1"/>
  <c r="S11" i="1" s="1"/>
  <c r="T11" i="1" s="1"/>
  <c r="AA9" i="1"/>
  <c r="Y11" i="1" l="1"/>
  <c r="Z11" i="1"/>
  <c r="W11" i="1"/>
  <c r="X11" i="1" s="1"/>
  <c r="AB9" i="1"/>
  <c r="AC9" i="1"/>
  <c r="AE9" i="1" s="1"/>
  <c r="AB10" i="1"/>
  <c r="AC10" i="1"/>
  <c r="AE10" i="1" s="1"/>
  <c r="AF10" i="1" s="1"/>
  <c r="AF9" i="1" l="1"/>
  <c r="AA11" i="1"/>
  <c r="AC11" i="1" l="1"/>
  <c r="AE11" i="1" s="1"/>
  <c r="AB11" i="1"/>
  <c r="AF11" i="1" l="1"/>
  <c r="AE12" i="1"/>
  <c r="AF12" i="1" s="1"/>
  <c r="M908" i="3"/>
  <c r="N908" i="3"/>
  <c r="N909" i="3" s="1"/>
  <c r="R908" i="3"/>
  <c r="W908" i="3"/>
  <c r="AF908" i="3"/>
  <c r="M909" i="3"/>
  <c r="R909" i="3"/>
  <c r="W909" i="3"/>
  <c r="AF909" i="3"/>
  <c r="M910" i="3"/>
  <c r="R910" i="3"/>
  <c r="W910" i="3"/>
  <c r="AF910" i="3"/>
  <c r="M911" i="3"/>
  <c r="R911" i="3"/>
  <c r="W911" i="3"/>
  <c r="AF911" i="3"/>
  <c r="M912" i="3"/>
  <c r="R912" i="3"/>
  <c r="W912" i="3"/>
  <c r="AF912" i="3"/>
  <c r="M913" i="3"/>
  <c r="R913" i="3"/>
  <c r="W913" i="3"/>
  <c r="AF913" i="3"/>
  <c r="M914" i="3"/>
  <c r="R914" i="3"/>
  <c r="W914" i="3"/>
  <c r="AF914" i="3"/>
  <c r="M915" i="3"/>
  <c r="R915" i="3"/>
  <c r="W915" i="3"/>
  <c r="AF915" i="3"/>
  <c r="M916" i="3"/>
  <c r="R916" i="3"/>
  <c r="W916" i="3"/>
  <c r="AF916" i="3"/>
  <c r="M917" i="3"/>
  <c r="R917" i="3"/>
  <c r="W917" i="3"/>
  <c r="AF917" i="3"/>
  <c r="M896" i="3"/>
  <c r="N896" i="3"/>
  <c r="R896" i="3"/>
  <c r="W896" i="3"/>
  <c r="AF896" i="3"/>
  <c r="M897" i="3"/>
  <c r="R897" i="3"/>
  <c r="W897" i="3"/>
  <c r="AF897" i="3"/>
  <c r="M898" i="3"/>
  <c r="R898" i="3"/>
  <c r="W898" i="3"/>
  <c r="AF898" i="3"/>
  <c r="M899" i="3"/>
  <c r="R899" i="3"/>
  <c r="W899" i="3"/>
  <c r="AF899" i="3"/>
  <c r="M900" i="3"/>
  <c r="R900" i="3"/>
  <c r="W900" i="3"/>
  <c r="AF900" i="3"/>
  <c r="M901" i="3"/>
  <c r="R901" i="3"/>
  <c r="W901" i="3"/>
  <c r="AF901" i="3"/>
  <c r="M902" i="3"/>
  <c r="R902" i="3"/>
  <c r="W902" i="3"/>
  <c r="AF902" i="3"/>
  <c r="M903" i="3"/>
  <c r="R903" i="3"/>
  <c r="W903" i="3"/>
  <c r="AF903" i="3"/>
  <c r="M904" i="3"/>
  <c r="R904" i="3"/>
  <c r="W904" i="3"/>
  <c r="AF904" i="3"/>
  <c r="M905" i="3"/>
  <c r="R905" i="3"/>
  <c r="W905" i="3"/>
  <c r="AF905" i="3"/>
  <c r="M884" i="3"/>
  <c r="N884" i="3"/>
  <c r="N885" i="3" s="1"/>
  <c r="R884" i="3"/>
  <c r="W884" i="3"/>
  <c r="AF884" i="3"/>
  <c r="M885" i="3"/>
  <c r="R885" i="3"/>
  <c r="W885" i="3"/>
  <c r="AF885" i="3"/>
  <c r="M886" i="3"/>
  <c r="R886" i="3"/>
  <c r="W886" i="3"/>
  <c r="AF886" i="3"/>
  <c r="M887" i="3"/>
  <c r="R887" i="3"/>
  <c r="W887" i="3"/>
  <c r="AF887" i="3"/>
  <c r="M888" i="3"/>
  <c r="R888" i="3"/>
  <c r="W888" i="3"/>
  <c r="AF888" i="3"/>
  <c r="M889" i="3"/>
  <c r="R889" i="3"/>
  <c r="W889" i="3"/>
  <c r="AF889" i="3"/>
  <c r="M890" i="3"/>
  <c r="R890" i="3"/>
  <c r="W890" i="3"/>
  <c r="AF890" i="3"/>
  <c r="M891" i="3"/>
  <c r="R891" i="3"/>
  <c r="W891" i="3"/>
  <c r="AF891" i="3"/>
  <c r="M892" i="3"/>
  <c r="R892" i="3"/>
  <c r="W892" i="3"/>
  <c r="AF892" i="3"/>
  <c r="M893" i="3"/>
  <c r="R893" i="3"/>
  <c r="W893" i="3"/>
  <c r="AF893" i="3"/>
  <c r="M872" i="3"/>
  <c r="N872" i="3"/>
  <c r="R872" i="3"/>
  <c r="W872" i="3"/>
  <c r="AF872" i="3"/>
  <c r="M873" i="3"/>
  <c r="R873" i="3"/>
  <c r="W873" i="3"/>
  <c r="AF873" i="3"/>
  <c r="M874" i="3"/>
  <c r="R874" i="3"/>
  <c r="W874" i="3"/>
  <c r="AF874" i="3"/>
  <c r="M875" i="3"/>
  <c r="R875" i="3"/>
  <c r="W875" i="3"/>
  <c r="AF875" i="3"/>
  <c r="M876" i="3"/>
  <c r="R876" i="3"/>
  <c r="W876" i="3"/>
  <c r="AF876" i="3"/>
  <c r="M877" i="3"/>
  <c r="R877" i="3"/>
  <c r="W877" i="3"/>
  <c r="AF877" i="3"/>
  <c r="M878" i="3"/>
  <c r="R878" i="3"/>
  <c r="W878" i="3"/>
  <c r="AF878" i="3"/>
  <c r="M879" i="3"/>
  <c r="R879" i="3"/>
  <c r="W879" i="3"/>
  <c r="AF879" i="3"/>
  <c r="M880" i="3"/>
  <c r="R880" i="3"/>
  <c r="W880" i="3"/>
  <c r="AF880" i="3"/>
  <c r="M881" i="3"/>
  <c r="R881" i="3"/>
  <c r="W881" i="3"/>
  <c r="AF881" i="3"/>
  <c r="M860" i="3"/>
  <c r="N860" i="3"/>
  <c r="R860" i="3"/>
  <c r="W860" i="3"/>
  <c r="AF860" i="3"/>
  <c r="M861" i="3"/>
  <c r="R861" i="3"/>
  <c r="W861" i="3"/>
  <c r="AF861" i="3"/>
  <c r="M862" i="3"/>
  <c r="R862" i="3"/>
  <c r="W862" i="3"/>
  <c r="AF862" i="3"/>
  <c r="M863" i="3"/>
  <c r="R863" i="3"/>
  <c r="W863" i="3"/>
  <c r="AF863" i="3"/>
  <c r="M864" i="3"/>
  <c r="R864" i="3"/>
  <c r="W864" i="3"/>
  <c r="AF864" i="3"/>
  <c r="M865" i="3"/>
  <c r="R865" i="3"/>
  <c r="W865" i="3"/>
  <c r="AF865" i="3"/>
  <c r="M866" i="3"/>
  <c r="R866" i="3"/>
  <c r="W866" i="3"/>
  <c r="AF866" i="3"/>
  <c r="M867" i="3"/>
  <c r="R867" i="3"/>
  <c r="W867" i="3"/>
  <c r="AF867" i="3"/>
  <c r="M868" i="3"/>
  <c r="R868" i="3"/>
  <c r="W868" i="3"/>
  <c r="AF868" i="3"/>
  <c r="M869" i="3"/>
  <c r="R869" i="3"/>
  <c r="W869" i="3"/>
  <c r="AF869" i="3"/>
  <c r="M848" i="3"/>
  <c r="N848" i="3"/>
  <c r="N849" i="3" s="1"/>
  <c r="R848" i="3"/>
  <c r="W848" i="3"/>
  <c r="AF848" i="3"/>
  <c r="M849" i="3"/>
  <c r="R849" i="3"/>
  <c r="W849" i="3"/>
  <c r="AF849" i="3"/>
  <c r="M850" i="3"/>
  <c r="R850" i="3"/>
  <c r="W850" i="3"/>
  <c r="AF850" i="3"/>
  <c r="M851" i="3"/>
  <c r="R851" i="3"/>
  <c r="W851" i="3"/>
  <c r="AF851" i="3"/>
  <c r="M852" i="3"/>
  <c r="R852" i="3"/>
  <c r="W852" i="3"/>
  <c r="AF852" i="3"/>
  <c r="M853" i="3"/>
  <c r="R853" i="3"/>
  <c r="W853" i="3"/>
  <c r="AF853" i="3"/>
  <c r="M854" i="3"/>
  <c r="R854" i="3"/>
  <c r="W854" i="3"/>
  <c r="AF854" i="3"/>
  <c r="M855" i="3"/>
  <c r="R855" i="3"/>
  <c r="W855" i="3"/>
  <c r="AF855" i="3"/>
  <c r="M856" i="3"/>
  <c r="R856" i="3"/>
  <c r="W856" i="3"/>
  <c r="AF856" i="3"/>
  <c r="M857" i="3"/>
  <c r="R857" i="3"/>
  <c r="W857" i="3"/>
  <c r="AF857" i="3"/>
  <c r="M836" i="3"/>
  <c r="N836" i="3"/>
  <c r="R836" i="3"/>
  <c r="W836" i="3"/>
  <c r="AF836" i="3"/>
  <c r="M837" i="3"/>
  <c r="R837" i="3"/>
  <c r="W837" i="3"/>
  <c r="AF837" i="3"/>
  <c r="M838" i="3"/>
  <c r="R838" i="3"/>
  <c r="W838" i="3"/>
  <c r="AF838" i="3"/>
  <c r="M839" i="3"/>
  <c r="R839" i="3"/>
  <c r="W839" i="3"/>
  <c r="AF839" i="3"/>
  <c r="M840" i="3"/>
  <c r="R840" i="3"/>
  <c r="W840" i="3"/>
  <c r="AF840" i="3"/>
  <c r="M841" i="3"/>
  <c r="R841" i="3"/>
  <c r="W841" i="3"/>
  <c r="AF841" i="3"/>
  <c r="M842" i="3"/>
  <c r="R842" i="3"/>
  <c r="W842" i="3"/>
  <c r="AF842" i="3"/>
  <c r="M843" i="3"/>
  <c r="R843" i="3"/>
  <c r="W843" i="3"/>
  <c r="AF843" i="3"/>
  <c r="M844" i="3"/>
  <c r="R844" i="3"/>
  <c r="W844" i="3"/>
  <c r="AF844" i="3"/>
  <c r="M845" i="3"/>
  <c r="R845" i="3"/>
  <c r="W845" i="3"/>
  <c r="AF845" i="3"/>
  <c r="M824" i="3"/>
  <c r="N824" i="3"/>
  <c r="N825" i="3" s="1"/>
  <c r="N826" i="3" s="1"/>
  <c r="N827" i="3" s="1"/>
  <c r="R824" i="3"/>
  <c r="W824" i="3"/>
  <c r="AF824" i="3"/>
  <c r="M825" i="3"/>
  <c r="R825" i="3"/>
  <c r="W825" i="3"/>
  <c r="AF825" i="3"/>
  <c r="M826" i="3"/>
  <c r="R826" i="3"/>
  <c r="W826" i="3"/>
  <c r="AF826" i="3"/>
  <c r="M827" i="3"/>
  <c r="R827" i="3"/>
  <c r="W827" i="3"/>
  <c r="AF827" i="3"/>
  <c r="M828" i="3"/>
  <c r="R828" i="3"/>
  <c r="W828" i="3"/>
  <c r="AF828" i="3"/>
  <c r="M829" i="3"/>
  <c r="R829" i="3"/>
  <c r="W829" i="3"/>
  <c r="AF829" i="3"/>
  <c r="M830" i="3"/>
  <c r="R830" i="3"/>
  <c r="W830" i="3"/>
  <c r="AF830" i="3"/>
  <c r="M831" i="3"/>
  <c r="R831" i="3"/>
  <c r="W831" i="3"/>
  <c r="AF831" i="3"/>
  <c r="M832" i="3"/>
  <c r="R832" i="3"/>
  <c r="W832" i="3"/>
  <c r="AF832" i="3"/>
  <c r="M833" i="3"/>
  <c r="R833" i="3"/>
  <c r="W833" i="3"/>
  <c r="AF833" i="3"/>
  <c r="M812" i="3"/>
  <c r="N812" i="3"/>
  <c r="R812" i="3"/>
  <c r="W812" i="3"/>
  <c r="AF812" i="3"/>
  <c r="M813" i="3"/>
  <c r="R813" i="3"/>
  <c r="W813" i="3"/>
  <c r="AF813" i="3"/>
  <c r="M814" i="3"/>
  <c r="R814" i="3"/>
  <c r="W814" i="3"/>
  <c r="AF814" i="3"/>
  <c r="M815" i="3"/>
  <c r="R815" i="3"/>
  <c r="W815" i="3"/>
  <c r="AF815" i="3"/>
  <c r="M816" i="3"/>
  <c r="R816" i="3"/>
  <c r="W816" i="3"/>
  <c r="AF816" i="3"/>
  <c r="M817" i="3"/>
  <c r="R817" i="3"/>
  <c r="W817" i="3"/>
  <c r="AF817" i="3"/>
  <c r="M818" i="3"/>
  <c r="R818" i="3"/>
  <c r="W818" i="3"/>
  <c r="AF818" i="3"/>
  <c r="M819" i="3"/>
  <c r="R819" i="3"/>
  <c r="W819" i="3"/>
  <c r="AF819" i="3"/>
  <c r="M820" i="3"/>
  <c r="R820" i="3"/>
  <c r="W820" i="3"/>
  <c r="AF820" i="3"/>
  <c r="M821" i="3"/>
  <c r="R821" i="3"/>
  <c r="W821" i="3"/>
  <c r="AF821" i="3"/>
  <c r="M800" i="3"/>
  <c r="N800" i="3"/>
  <c r="R800" i="3"/>
  <c r="W800" i="3"/>
  <c r="AF800" i="3"/>
  <c r="M801" i="3"/>
  <c r="R801" i="3"/>
  <c r="W801" i="3"/>
  <c r="AF801" i="3"/>
  <c r="M802" i="3"/>
  <c r="R802" i="3"/>
  <c r="W802" i="3"/>
  <c r="AF802" i="3"/>
  <c r="M803" i="3"/>
  <c r="R803" i="3"/>
  <c r="W803" i="3"/>
  <c r="AF803" i="3"/>
  <c r="M804" i="3"/>
  <c r="R804" i="3"/>
  <c r="W804" i="3"/>
  <c r="AF804" i="3"/>
  <c r="M805" i="3"/>
  <c r="R805" i="3"/>
  <c r="W805" i="3"/>
  <c r="AF805" i="3"/>
  <c r="M806" i="3"/>
  <c r="R806" i="3"/>
  <c r="W806" i="3"/>
  <c r="AF806" i="3"/>
  <c r="M807" i="3"/>
  <c r="R807" i="3"/>
  <c r="W807" i="3"/>
  <c r="AF807" i="3"/>
  <c r="M808" i="3"/>
  <c r="R808" i="3"/>
  <c r="W808" i="3"/>
  <c r="AF808" i="3"/>
  <c r="M809" i="3"/>
  <c r="R809" i="3"/>
  <c r="W809" i="3"/>
  <c r="AF809" i="3"/>
  <c r="M788" i="3"/>
  <c r="N788" i="3"/>
  <c r="R788" i="3"/>
  <c r="W788" i="3"/>
  <c r="AF788" i="3"/>
  <c r="M789" i="3"/>
  <c r="R789" i="3"/>
  <c r="W789" i="3"/>
  <c r="AF789" i="3"/>
  <c r="M790" i="3"/>
  <c r="R790" i="3"/>
  <c r="W790" i="3"/>
  <c r="AF790" i="3"/>
  <c r="M791" i="3"/>
  <c r="R791" i="3"/>
  <c r="W791" i="3"/>
  <c r="AF791" i="3"/>
  <c r="M792" i="3"/>
  <c r="R792" i="3"/>
  <c r="W792" i="3"/>
  <c r="AF792" i="3"/>
  <c r="M793" i="3"/>
  <c r="R793" i="3"/>
  <c r="W793" i="3"/>
  <c r="AF793" i="3"/>
  <c r="M794" i="3"/>
  <c r="R794" i="3"/>
  <c r="W794" i="3"/>
  <c r="AF794" i="3"/>
  <c r="M795" i="3"/>
  <c r="R795" i="3"/>
  <c r="W795" i="3"/>
  <c r="AF795" i="3"/>
  <c r="M796" i="3"/>
  <c r="R796" i="3"/>
  <c r="W796" i="3"/>
  <c r="AF796" i="3"/>
  <c r="M797" i="3"/>
  <c r="R797" i="3"/>
  <c r="W797" i="3"/>
  <c r="AF797" i="3"/>
  <c r="M776" i="3"/>
  <c r="N776" i="3"/>
  <c r="N777" i="3" s="1"/>
  <c r="R776" i="3"/>
  <c r="W776" i="3"/>
  <c r="AF776" i="3"/>
  <c r="M777" i="3"/>
  <c r="R777" i="3"/>
  <c r="W777" i="3"/>
  <c r="AF777" i="3"/>
  <c r="M778" i="3"/>
  <c r="R778" i="3"/>
  <c r="W778" i="3"/>
  <c r="AF778" i="3"/>
  <c r="M779" i="3"/>
  <c r="R779" i="3"/>
  <c r="W779" i="3"/>
  <c r="AF779" i="3"/>
  <c r="M780" i="3"/>
  <c r="R780" i="3"/>
  <c r="W780" i="3"/>
  <c r="AF780" i="3"/>
  <c r="M781" i="3"/>
  <c r="R781" i="3"/>
  <c r="W781" i="3"/>
  <c r="AF781" i="3"/>
  <c r="M782" i="3"/>
  <c r="R782" i="3"/>
  <c r="W782" i="3"/>
  <c r="AF782" i="3"/>
  <c r="M783" i="3"/>
  <c r="R783" i="3"/>
  <c r="W783" i="3"/>
  <c r="AF783" i="3"/>
  <c r="M784" i="3"/>
  <c r="R784" i="3"/>
  <c r="W784" i="3"/>
  <c r="AF784" i="3"/>
  <c r="M785" i="3"/>
  <c r="R785" i="3"/>
  <c r="W785" i="3"/>
  <c r="AF785" i="3"/>
  <c r="M764" i="3"/>
  <c r="N764" i="3"/>
  <c r="N765" i="3" s="1"/>
  <c r="N766" i="3" s="1"/>
  <c r="R764" i="3"/>
  <c r="W764" i="3"/>
  <c r="AF764" i="3"/>
  <c r="M765" i="3"/>
  <c r="R765" i="3"/>
  <c r="W765" i="3"/>
  <c r="AF765" i="3"/>
  <c r="M766" i="3"/>
  <c r="R766" i="3"/>
  <c r="W766" i="3"/>
  <c r="AF766" i="3"/>
  <c r="M767" i="3"/>
  <c r="R767" i="3"/>
  <c r="W767" i="3"/>
  <c r="AF767" i="3"/>
  <c r="M768" i="3"/>
  <c r="R768" i="3"/>
  <c r="W768" i="3"/>
  <c r="AF768" i="3"/>
  <c r="M769" i="3"/>
  <c r="R769" i="3"/>
  <c r="W769" i="3"/>
  <c r="AF769" i="3"/>
  <c r="M770" i="3"/>
  <c r="R770" i="3"/>
  <c r="W770" i="3"/>
  <c r="AF770" i="3"/>
  <c r="M771" i="3"/>
  <c r="R771" i="3"/>
  <c r="W771" i="3"/>
  <c r="AF771" i="3"/>
  <c r="M772" i="3"/>
  <c r="R772" i="3"/>
  <c r="W772" i="3"/>
  <c r="AF772" i="3"/>
  <c r="M773" i="3"/>
  <c r="R773" i="3"/>
  <c r="W773" i="3"/>
  <c r="AF773" i="3"/>
  <c r="M752" i="3"/>
  <c r="N752" i="3"/>
  <c r="N753" i="3" s="1"/>
  <c r="N754" i="3" s="1"/>
  <c r="R752" i="3"/>
  <c r="W752" i="3"/>
  <c r="AF752" i="3"/>
  <c r="M753" i="3"/>
  <c r="R753" i="3"/>
  <c r="W753" i="3"/>
  <c r="AF753" i="3"/>
  <c r="M754" i="3"/>
  <c r="R754" i="3"/>
  <c r="W754" i="3"/>
  <c r="AF754" i="3"/>
  <c r="M755" i="3"/>
  <c r="R755" i="3"/>
  <c r="W755" i="3"/>
  <c r="AF755" i="3"/>
  <c r="M756" i="3"/>
  <c r="R756" i="3"/>
  <c r="W756" i="3"/>
  <c r="AF756" i="3"/>
  <c r="M757" i="3"/>
  <c r="R757" i="3"/>
  <c r="W757" i="3"/>
  <c r="AF757" i="3"/>
  <c r="M758" i="3"/>
  <c r="R758" i="3"/>
  <c r="W758" i="3"/>
  <c r="AF758" i="3"/>
  <c r="M759" i="3"/>
  <c r="R759" i="3"/>
  <c r="W759" i="3"/>
  <c r="AF759" i="3"/>
  <c r="M760" i="3"/>
  <c r="R760" i="3"/>
  <c r="W760" i="3"/>
  <c r="AF760" i="3"/>
  <c r="M761" i="3"/>
  <c r="R761" i="3"/>
  <c r="W761" i="3"/>
  <c r="AF761" i="3"/>
  <c r="M740" i="3"/>
  <c r="N740" i="3"/>
  <c r="R740" i="3"/>
  <c r="W740" i="3"/>
  <c r="AF740" i="3"/>
  <c r="M741" i="3"/>
  <c r="R741" i="3"/>
  <c r="W741" i="3"/>
  <c r="AF741" i="3"/>
  <c r="M742" i="3"/>
  <c r="R742" i="3"/>
  <c r="W742" i="3"/>
  <c r="AF742" i="3"/>
  <c r="M743" i="3"/>
  <c r="R743" i="3"/>
  <c r="W743" i="3"/>
  <c r="AF743" i="3"/>
  <c r="M744" i="3"/>
  <c r="R744" i="3"/>
  <c r="W744" i="3"/>
  <c r="AF744" i="3"/>
  <c r="M745" i="3"/>
  <c r="R745" i="3"/>
  <c r="W745" i="3"/>
  <c r="AF745" i="3"/>
  <c r="M746" i="3"/>
  <c r="R746" i="3"/>
  <c r="W746" i="3"/>
  <c r="AF746" i="3"/>
  <c r="M747" i="3"/>
  <c r="R747" i="3"/>
  <c r="W747" i="3"/>
  <c r="AF747" i="3"/>
  <c r="M748" i="3"/>
  <c r="R748" i="3"/>
  <c r="W748" i="3"/>
  <c r="AF748" i="3"/>
  <c r="M749" i="3"/>
  <c r="R749" i="3"/>
  <c r="W749" i="3"/>
  <c r="AF749" i="3"/>
  <c r="M728" i="3"/>
  <c r="N728" i="3"/>
  <c r="N729" i="3" s="1"/>
  <c r="R728" i="3"/>
  <c r="W728" i="3"/>
  <c r="AF728" i="3"/>
  <c r="M729" i="3"/>
  <c r="R729" i="3"/>
  <c r="W729" i="3"/>
  <c r="AF729" i="3"/>
  <c r="M730" i="3"/>
  <c r="R730" i="3"/>
  <c r="W730" i="3"/>
  <c r="AF730" i="3"/>
  <c r="M731" i="3"/>
  <c r="R731" i="3"/>
  <c r="W731" i="3"/>
  <c r="AF731" i="3"/>
  <c r="M732" i="3"/>
  <c r="R732" i="3"/>
  <c r="W732" i="3"/>
  <c r="AF732" i="3"/>
  <c r="M733" i="3"/>
  <c r="R733" i="3"/>
  <c r="W733" i="3"/>
  <c r="AF733" i="3"/>
  <c r="M734" i="3"/>
  <c r="R734" i="3"/>
  <c r="W734" i="3"/>
  <c r="AF734" i="3"/>
  <c r="M735" i="3"/>
  <c r="R735" i="3"/>
  <c r="W735" i="3"/>
  <c r="AF735" i="3"/>
  <c r="M736" i="3"/>
  <c r="R736" i="3"/>
  <c r="W736" i="3"/>
  <c r="AF736" i="3"/>
  <c r="M737" i="3"/>
  <c r="R737" i="3"/>
  <c r="W737" i="3"/>
  <c r="AF737" i="3"/>
  <c r="M716" i="3"/>
  <c r="N716" i="3"/>
  <c r="R716" i="3"/>
  <c r="W716" i="3"/>
  <c r="AF716" i="3"/>
  <c r="M717" i="3"/>
  <c r="R717" i="3"/>
  <c r="W717" i="3"/>
  <c r="AF717" i="3"/>
  <c r="M718" i="3"/>
  <c r="R718" i="3"/>
  <c r="W718" i="3"/>
  <c r="AF718" i="3"/>
  <c r="M719" i="3"/>
  <c r="R719" i="3"/>
  <c r="W719" i="3"/>
  <c r="AF719" i="3"/>
  <c r="M720" i="3"/>
  <c r="R720" i="3"/>
  <c r="W720" i="3"/>
  <c r="AF720" i="3"/>
  <c r="M721" i="3"/>
  <c r="R721" i="3"/>
  <c r="W721" i="3"/>
  <c r="AF721" i="3"/>
  <c r="M722" i="3"/>
  <c r="R722" i="3"/>
  <c r="W722" i="3"/>
  <c r="AF722" i="3"/>
  <c r="M723" i="3"/>
  <c r="R723" i="3"/>
  <c r="W723" i="3"/>
  <c r="AF723" i="3"/>
  <c r="M724" i="3"/>
  <c r="R724" i="3"/>
  <c r="W724" i="3"/>
  <c r="AF724" i="3"/>
  <c r="M725" i="3"/>
  <c r="R725" i="3"/>
  <c r="W725" i="3"/>
  <c r="AF725" i="3"/>
  <c r="M704" i="3"/>
  <c r="N704" i="3"/>
  <c r="N705" i="3" s="1"/>
  <c r="R704" i="3"/>
  <c r="W704" i="3"/>
  <c r="AF704" i="3"/>
  <c r="M705" i="3"/>
  <c r="R705" i="3"/>
  <c r="W705" i="3"/>
  <c r="AF705" i="3"/>
  <c r="M706" i="3"/>
  <c r="R706" i="3"/>
  <c r="W706" i="3"/>
  <c r="AF706" i="3"/>
  <c r="M707" i="3"/>
  <c r="R707" i="3"/>
  <c r="W707" i="3"/>
  <c r="AF707" i="3"/>
  <c r="M708" i="3"/>
  <c r="R708" i="3"/>
  <c r="W708" i="3"/>
  <c r="AF708" i="3"/>
  <c r="M709" i="3"/>
  <c r="R709" i="3"/>
  <c r="W709" i="3"/>
  <c r="AF709" i="3"/>
  <c r="M710" i="3"/>
  <c r="R710" i="3"/>
  <c r="W710" i="3"/>
  <c r="AF710" i="3"/>
  <c r="M711" i="3"/>
  <c r="R711" i="3"/>
  <c r="W711" i="3"/>
  <c r="AF711" i="3"/>
  <c r="M712" i="3"/>
  <c r="R712" i="3"/>
  <c r="W712" i="3"/>
  <c r="AF712" i="3"/>
  <c r="M713" i="3"/>
  <c r="R713" i="3"/>
  <c r="W713" i="3"/>
  <c r="AF713" i="3"/>
  <c r="M692" i="3"/>
  <c r="N692" i="3"/>
  <c r="R692" i="3"/>
  <c r="W692" i="3"/>
  <c r="AF692" i="3"/>
  <c r="M693" i="3"/>
  <c r="R693" i="3"/>
  <c r="W693" i="3"/>
  <c r="AF693" i="3"/>
  <c r="M694" i="3"/>
  <c r="R694" i="3"/>
  <c r="W694" i="3"/>
  <c r="AF694" i="3"/>
  <c r="M695" i="3"/>
  <c r="R695" i="3"/>
  <c r="W695" i="3"/>
  <c r="AF695" i="3"/>
  <c r="M696" i="3"/>
  <c r="R696" i="3"/>
  <c r="W696" i="3"/>
  <c r="AF696" i="3"/>
  <c r="M697" i="3"/>
  <c r="R697" i="3"/>
  <c r="W697" i="3"/>
  <c r="AF697" i="3"/>
  <c r="M698" i="3"/>
  <c r="R698" i="3"/>
  <c r="W698" i="3"/>
  <c r="AF698" i="3"/>
  <c r="M699" i="3"/>
  <c r="R699" i="3"/>
  <c r="W699" i="3"/>
  <c r="AF699" i="3"/>
  <c r="M700" i="3"/>
  <c r="R700" i="3"/>
  <c r="W700" i="3"/>
  <c r="AF700" i="3"/>
  <c r="M701" i="3"/>
  <c r="R701" i="3"/>
  <c r="W701" i="3"/>
  <c r="AF701" i="3"/>
  <c r="M680" i="3"/>
  <c r="N680" i="3"/>
  <c r="N681" i="3" s="1"/>
  <c r="R680" i="3"/>
  <c r="W680" i="3"/>
  <c r="AF680" i="3"/>
  <c r="M681" i="3"/>
  <c r="R681" i="3"/>
  <c r="W681" i="3"/>
  <c r="AF681" i="3"/>
  <c r="M682" i="3"/>
  <c r="R682" i="3"/>
  <c r="W682" i="3"/>
  <c r="AF682" i="3"/>
  <c r="M683" i="3"/>
  <c r="R683" i="3"/>
  <c r="W683" i="3"/>
  <c r="AF683" i="3"/>
  <c r="M684" i="3"/>
  <c r="R684" i="3"/>
  <c r="W684" i="3"/>
  <c r="AF684" i="3"/>
  <c r="M685" i="3"/>
  <c r="R685" i="3"/>
  <c r="W685" i="3"/>
  <c r="AF685" i="3"/>
  <c r="M686" i="3"/>
  <c r="R686" i="3"/>
  <c r="W686" i="3"/>
  <c r="AF686" i="3"/>
  <c r="M687" i="3"/>
  <c r="R687" i="3"/>
  <c r="W687" i="3"/>
  <c r="AF687" i="3"/>
  <c r="M688" i="3"/>
  <c r="R688" i="3"/>
  <c r="W688" i="3"/>
  <c r="AF688" i="3"/>
  <c r="M689" i="3"/>
  <c r="R689" i="3"/>
  <c r="W689" i="3"/>
  <c r="AF689" i="3"/>
  <c r="M668" i="3"/>
  <c r="N668" i="3"/>
  <c r="N669" i="3" s="1"/>
  <c r="R668" i="3"/>
  <c r="W668" i="3"/>
  <c r="AF668" i="3"/>
  <c r="M669" i="3"/>
  <c r="R669" i="3"/>
  <c r="W669" i="3"/>
  <c r="AF669" i="3"/>
  <c r="M670" i="3"/>
  <c r="R670" i="3"/>
  <c r="W670" i="3"/>
  <c r="AF670" i="3"/>
  <c r="M671" i="3"/>
  <c r="R671" i="3"/>
  <c r="W671" i="3"/>
  <c r="AF671" i="3"/>
  <c r="M672" i="3"/>
  <c r="R672" i="3"/>
  <c r="W672" i="3"/>
  <c r="AF672" i="3"/>
  <c r="M673" i="3"/>
  <c r="R673" i="3"/>
  <c r="W673" i="3"/>
  <c r="AF673" i="3"/>
  <c r="M674" i="3"/>
  <c r="R674" i="3"/>
  <c r="W674" i="3"/>
  <c r="AF674" i="3"/>
  <c r="M675" i="3"/>
  <c r="R675" i="3"/>
  <c r="W675" i="3"/>
  <c r="AF675" i="3"/>
  <c r="M676" i="3"/>
  <c r="R676" i="3"/>
  <c r="W676" i="3"/>
  <c r="AF676" i="3"/>
  <c r="M677" i="3"/>
  <c r="R677" i="3"/>
  <c r="W677" i="3"/>
  <c r="AF677" i="3"/>
  <c r="M656" i="3"/>
  <c r="N656" i="3"/>
  <c r="R656" i="3"/>
  <c r="W656" i="3"/>
  <c r="AF656" i="3"/>
  <c r="M657" i="3"/>
  <c r="R657" i="3"/>
  <c r="W657" i="3"/>
  <c r="AF657" i="3"/>
  <c r="M658" i="3"/>
  <c r="R658" i="3"/>
  <c r="W658" i="3"/>
  <c r="AF658" i="3"/>
  <c r="M659" i="3"/>
  <c r="R659" i="3"/>
  <c r="W659" i="3"/>
  <c r="AF659" i="3"/>
  <c r="M660" i="3"/>
  <c r="R660" i="3"/>
  <c r="W660" i="3"/>
  <c r="AF660" i="3"/>
  <c r="M661" i="3"/>
  <c r="R661" i="3"/>
  <c r="W661" i="3"/>
  <c r="AF661" i="3"/>
  <c r="M662" i="3"/>
  <c r="R662" i="3"/>
  <c r="W662" i="3"/>
  <c r="AF662" i="3"/>
  <c r="M663" i="3"/>
  <c r="R663" i="3"/>
  <c r="W663" i="3"/>
  <c r="AF663" i="3"/>
  <c r="M664" i="3"/>
  <c r="R664" i="3"/>
  <c r="W664" i="3"/>
  <c r="AF664" i="3"/>
  <c r="M665" i="3"/>
  <c r="R665" i="3"/>
  <c r="W665" i="3"/>
  <c r="AF665" i="3"/>
  <c r="M644" i="3"/>
  <c r="N644" i="3"/>
  <c r="R644" i="3"/>
  <c r="W644" i="3"/>
  <c r="AF644" i="3"/>
  <c r="M645" i="3"/>
  <c r="R645" i="3"/>
  <c r="W645" i="3"/>
  <c r="AF645" i="3"/>
  <c r="M646" i="3"/>
  <c r="R646" i="3"/>
  <c r="W646" i="3"/>
  <c r="AF646" i="3"/>
  <c r="M647" i="3"/>
  <c r="R647" i="3"/>
  <c r="W647" i="3"/>
  <c r="AF647" i="3"/>
  <c r="M648" i="3"/>
  <c r="R648" i="3"/>
  <c r="W648" i="3"/>
  <c r="AF648" i="3"/>
  <c r="M649" i="3"/>
  <c r="R649" i="3"/>
  <c r="W649" i="3"/>
  <c r="AF649" i="3"/>
  <c r="M650" i="3"/>
  <c r="R650" i="3"/>
  <c r="W650" i="3"/>
  <c r="AF650" i="3"/>
  <c r="M651" i="3"/>
  <c r="R651" i="3"/>
  <c r="W651" i="3"/>
  <c r="AF651" i="3"/>
  <c r="M652" i="3"/>
  <c r="R652" i="3"/>
  <c r="W652" i="3"/>
  <c r="AF652" i="3"/>
  <c r="M653" i="3"/>
  <c r="R653" i="3"/>
  <c r="W653" i="3"/>
  <c r="AF653" i="3"/>
  <c r="M632" i="3"/>
  <c r="N632" i="3"/>
  <c r="N633" i="3" s="1"/>
  <c r="N634" i="3" s="1"/>
  <c r="R632" i="3"/>
  <c r="W632" i="3"/>
  <c r="AF632" i="3"/>
  <c r="M633" i="3"/>
  <c r="R633" i="3"/>
  <c r="W633" i="3"/>
  <c r="AF633" i="3"/>
  <c r="M634" i="3"/>
  <c r="R634" i="3"/>
  <c r="W634" i="3"/>
  <c r="AF634" i="3"/>
  <c r="M635" i="3"/>
  <c r="R635" i="3"/>
  <c r="W635" i="3"/>
  <c r="AF635" i="3"/>
  <c r="M636" i="3"/>
  <c r="R636" i="3"/>
  <c r="W636" i="3"/>
  <c r="AF636" i="3"/>
  <c r="M637" i="3"/>
  <c r="R637" i="3"/>
  <c r="W637" i="3"/>
  <c r="AF637" i="3"/>
  <c r="M638" i="3"/>
  <c r="R638" i="3"/>
  <c r="W638" i="3"/>
  <c r="AF638" i="3"/>
  <c r="M639" i="3"/>
  <c r="R639" i="3"/>
  <c r="W639" i="3"/>
  <c r="AF639" i="3"/>
  <c r="M640" i="3"/>
  <c r="R640" i="3"/>
  <c r="W640" i="3"/>
  <c r="AF640" i="3"/>
  <c r="M641" i="3"/>
  <c r="R641" i="3"/>
  <c r="W641" i="3"/>
  <c r="AF641" i="3"/>
  <c r="M620" i="3"/>
  <c r="N620" i="3"/>
  <c r="N621" i="3" s="1"/>
  <c r="R620" i="3"/>
  <c r="W620" i="3"/>
  <c r="AF620" i="3"/>
  <c r="M621" i="3"/>
  <c r="R621" i="3"/>
  <c r="W621" i="3"/>
  <c r="AF621" i="3"/>
  <c r="M622" i="3"/>
  <c r="R622" i="3"/>
  <c r="W622" i="3"/>
  <c r="AF622" i="3"/>
  <c r="M623" i="3"/>
  <c r="R623" i="3"/>
  <c r="W623" i="3"/>
  <c r="AF623" i="3"/>
  <c r="M624" i="3"/>
  <c r="R624" i="3"/>
  <c r="W624" i="3"/>
  <c r="AF624" i="3"/>
  <c r="M625" i="3"/>
  <c r="R625" i="3"/>
  <c r="W625" i="3"/>
  <c r="AF625" i="3"/>
  <c r="M626" i="3"/>
  <c r="R626" i="3"/>
  <c r="W626" i="3"/>
  <c r="AF626" i="3"/>
  <c r="M627" i="3"/>
  <c r="R627" i="3"/>
  <c r="W627" i="3"/>
  <c r="AF627" i="3"/>
  <c r="M628" i="3"/>
  <c r="R628" i="3"/>
  <c r="W628" i="3"/>
  <c r="AF628" i="3"/>
  <c r="M629" i="3"/>
  <c r="R629" i="3"/>
  <c r="W629" i="3"/>
  <c r="AF629" i="3"/>
  <c r="O909" i="3" l="1"/>
  <c r="O788" i="3"/>
  <c r="P788" i="3" s="1"/>
  <c r="Q788" i="3" s="1"/>
  <c r="O632" i="3"/>
  <c r="P632" i="3" s="1"/>
  <c r="Q632" i="3" s="1"/>
  <c r="S632" i="3" s="1"/>
  <c r="T632" i="3" s="1"/>
  <c r="U632" i="3" s="1"/>
  <c r="V632" i="3" s="1"/>
  <c r="O716" i="3"/>
  <c r="P716" i="3" s="1"/>
  <c r="Q716" i="3" s="1"/>
  <c r="O836" i="3"/>
  <c r="P836" i="3" s="1"/>
  <c r="Q836" i="3" s="1"/>
  <c r="S836" i="3" s="1"/>
  <c r="T836" i="3" s="1"/>
  <c r="U836" i="3" s="1"/>
  <c r="V836" i="3" s="1"/>
  <c r="O656" i="3"/>
  <c r="X656" i="3" s="1"/>
  <c r="O740" i="3"/>
  <c r="P740" i="3" s="1"/>
  <c r="Q740" i="3" s="1"/>
  <c r="S740" i="3" s="1"/>
  <c r="T740" i="3" s="1"/>
  <c r="U740" i="3" s="1"/>
  <c r="V740" i="3" s="1"/>
  <c r="O908" i="3"/>
  <c r="P908" i="3" s="1"/>
  <c r="Q908" i="3" s="1"/>
  <c r="S908" i="3" s="1"/>
  <c r="T908" i="3" s="1"/>
  <c r="U908" i="3" s="1"/>
  <c r="V908" i="3" s="1"/>
  <c r="Y908" i="3" s="1"/>
  <c r="Z908" i="3" s="1"/>
  <c r="O668" i="3"/>
  <c r="X668" i="3" s="1"/>
  <c r="O692" i="3"/>
  <c r="P692" i="3" s="1"/>
  <c r="Q692" i="3" s="1"/>
  <c r="S692" i="3" s="1"/>
  <c r="T692" i="3" s="1"/>
  <c r="U692" i="3" s="1"/>
  <c r="V692" i="3" s="1"/>
  <c r="O704" i="3"/>
  <c r="P704" i="3" s="1"/>
  <c r="Q704" i="3" s="1"/>
  <c r="S704" i="3" s="1"/>
  <c r="T704" i="3" s="1"/>
  <c r="U704" i="3" s="1"/>
  <c r="V704" i="3" s="1"/>
  <c r="O824" i="3"/>
  <c r="P824" i="3" s="1"/>
  <c r="Q824" i="3" s="1"/>
  <c r="S824" i="3" s="1"/>
  <c r="T824" i="3" s="1"/>
  <c r="U824" i="3" s="1"/>
  <c r="V824" i="3" s="1"/>
  <c r="O884" i="3"/>
  <c r="P884" i="3" s="1"/>
  <c r="Q884" i="3" s="1"/>
  <c r="S884" i="3" s="1"/>
  <c r="T884" i="3" s="1"/>
  <c r="U884" i="3" s="1"/>
  <c r="V884" i="3" s="1"/>
  <c r="AB884" i="3" s="1"/>
  <c r="O620" i="3"/>
  <c r="P620" i="3" s="1"/>
  <c r="Q620" i="3" s="1"/>
  <c r="S620" i="3" s="1"/>
  <c r="T620" i="3" s="1"/>
  <c r="U620" i="3" s="1"/>
  <c r="V620" i="3" s="1"/>
  <c r="Y620" i="3" s="1"/>
  <c r="Z620" i="3" s="1"/>
  <c r="O812" i="3"/>
  <c r="P812" i="3" s="1"/>
  <c r="Q812" i="3" s="1"/>
  <c r="S812" i="3" s="1"/>
  <c r="T812" i="3" s="1"/>
  <c r="U812" i="3" s="1"/>
  <c r="V812" i="3" s="1"/>
  <c r="P909" i="3"/>
  <c r="Q909" i="3" s="1"/>
  <c r="S909" i="3" s="1"/>
  <c r="T909" i="3" s="1"/>
  <c r="U909" i="3" s="1"/>
  <c r="V909" i="3" s="1"/>
  <c r="O669" i="3"/>
  <c r="P669" i="3" s="1"/>
  <c r="Q669" i="3" s="1"/>
  <c r="S669" i="3" s="1"/>
  <c r="T669" i="3" s="1"/>
  <c r="O776" i="3"/>
  <c r="X776" i="3" s="1"/>
  <c r="N717" i="3"/>
  <c r="N718" i="3" s="1"/>
  <c r="O718" i="3" s="1"/>
  <c r="N741" i="3"/>
  <c r="N742" i="3" s="1"/>
  <c r="N813" i="3"/>
  <c r="O644" i="3"/>
  <c r="P644" i="3" s="1"/>
  <c r="Q644" i="3" s="1"/>
  <c r="S644" i="3" s="1"/>
  <c r="T644" i="3" s="1"/>
  <c r="O872" i="3"/>
  <c r="X872" i="3" s="1"/>
  <c r="O754" i="3"/>
  <c r="P754" i="3" s="1"/>
  <c r="Q754" i="3" s="1"/>
  <c r="S754" i="3" s="1"/>
  <c r="T754" i="3" s="1"/>
  <c r="U754" i="3" s="1"/>
  <c r="V754" i="3" s="1"/>
  <c r="N755" i="3"/>
  <c r="O755" i="3" s="1"/>
  <c r="P755" i="3" s="1"/>
  <c r="Q755" i="3" s="1"/>
  <c r="S755" i="3" s="1"/>
  <c r="T755" i="3" s="1"/>
  <c r="U755" i="3" s="1"/>
  <c r="V755" i="3" s="1"/>
  <c r="N706" i="3"/>
  <c r="N707" i="3" s="1"/>
  <c r="O705" i="3"/>
  <c r="P705" i="3" s="1"/>
  <c r="Q705" i="3" s="1"/>
  <c r="S705" i="3" s="1"/>
  <c r="T705" i="3" s="1"/>
  <c r="U705" i="3" s="1"/>
  <c r="V705" i="3" s="1"/>
  <c r="O633" i="3"/>
  <c r="X633" i="3" s="1"/>
  <c r="N693" i="3"/>
  <c r="N694" i="3" s="1"/>
  <c r="N873" i="3"/>
  <c r="N874" i="3" s="1"/>
  <c r="X632" i="3"/>
  <c r="S716" i="3"/>
  <c r="T716" i="3" s="1"/>
  <c r="U716" i="3" s="1"/>
  <c r="V716" i="3" s="1"/>
  <c r="N730" i="3"/>
  <c r="O729" i="3"/>
  <c r="X729" i="3" s="1"/>
  <c r="O753" i="3"/>
  <c r="N886" i="3"/>
  <c r="O885" i="3"/>
  <c r="X885" i="3" s="1"/>
  <c r="N657" i="3"/>
  <c r="O777" i="3"/>
  <c r="N778" i="3"/>
  <c r="O634" i="3"/>
  <c r="X634" i="3" s="1"/>
  <c r="N635" i="3"/>
  <c r="N670" i="3"/>
  <c r="O800" i="3"/>
  <c r="N801" i="3"/>
  <c r="S788" i="3"/>
  <c r="T788" i="3" s="1"/>
  <c r="U788" i="3" s="1"/>
  <c r="V788" i="3" s="1"/>
  <c r="O827" i="3"/>
  <c r="X827" i="3" s="1"/>
  <c r="N837" i="3"/>
  <c r="N897" i="3"/>
  <c r="O896" i="3"/>
  <c r="O621" i="3"/>
  <c r="N622" i="3"/>
  <c r="X788" i="3"/>
  <c r="O680" i="3"/>
  <c r="X680" i="3" s="1"/>
  <c r="N789" i="3"/>
  <c r="O766" i="3"/>
  <c r="N767" i="3"/>
  <c r="N645" i="3"/>
  <c r="N850" i="3"/>
  <c r="O849" i="3"/>
  <c r="O681" i="3"/>
  <c r="N682" i="3"/>
  <c r="O860" i="3"/>
  <c r="N861" i="3"/>
  <c r="O728" i="3"/>
  <c r="X728" i="3" s="1"/>
  <c r="N828" i="3"/>
  <c r="X909" i="3"/>
  <c r="N910" i="3"/>
  <c r="O826" i="3"/>
  <c r="X826" i="3" s="1"/>
  <c r="O752" i="3"/>
  <c r="O765" i="3"/>
  <c r="O825" i="3"/>
  <c r="X825" i="3" s="1"/>
  <c r="O764" i="3"/>
  <c r="O848" i="3"/>
  <c r="X848" i="3" s="1"/>
  <c r="X836" i="3" l="1"/>
  <c r="X716" i="3"/>
  <c r="X824" i="3"/>
  <c r="X704" i="3"/>
  <c r="P656" i="3"/>
  <c r="Q656" i="3" s="1"/>
  <c r="S656" i="3" s="1"/>
  <c r="T656" i="3" s="1"/>
  <c r="U656" i="3" s="1"/>
  <c r="V656" i="3" s="1"/>
  <c r="AB656" i="3" s="1"/>
  <c r="X908" i="3"/>
  <c r="X884" i="3"/>
  <c r="X740" i="3"/>
  <c r="X692" i="3"/>
  <c r="P668" i="3"/>
  <c r="Q668" i="3" s="1"/>
  <c r="S668" i="3" s="1"/>
  <c r="T668" i="3" s="1"/>
  <c r="U668" i="3" s="1"/>
  <c r="V668" i="3" s="1"/>
  <c r="AA668" i="3" s="1"/>
  <c r="X812" i="3"/>
  <c r="X705" i="3"/>
  <c r="Y884" i="3"/>
  <c r="Z884" i="3" s="1"/>
  <c r="X754" i="3"/>
  <c r="X620" i="3"/>
  <c r="U669" i="3"/>
  <c r="V669" i="3" s="1"/>
  <c r="AA669" i="3" s="1"/>
  <c r="P776" i="3"/>
  <c r="Q776" i="3" s="1"/>
  <c r="S776" i="3" s="1"/>
  <c r="T776" i="3" s="1"/>
  <c r="U776" i="3" s="1"/>
  <c r="V776" i="3" s="1"/>
  <c r="X669" i="3"/>
  <c r="O741" i="3"/>
  <c r="X741" i="3" s="1"/>
  <c r="O717" i="3"/>
  <c r="X717" i="3" s="1"/>
  <c r="AB620" i="3"/>
  <c r="N719" i="3"/>
  <c r="N720" i="3" s="1"/>
  <c r="O720" i="3" s="1"/>
  <c r="P720" i="3" s="1"/>
  <c r="Q720" i="3" s="1"/>
  <c r="S720" i="3" s="1"/>
  <c r="T720" i="3" s="1"/>
  <c r="U720" i="3" s="1"/>
  <c r="V720" i="3" s="1"/>
  <c r="AA720" i="3" s="1"/>
  <c r="AB909" i="3"/>
  <c r="Y909" i="3"/>
  <c r="Z909" i="3" s="1"/>
  <c r="AA909" i="3"/>
  <c r="AA620" i="3"/>
  <c r="U644" i="3"/>
  <c r="V644" i="3" s="1"/>
  <c r="N814" i="3"/>
  <c r="O814" i="3" s="1"/>
  <c r="X644" i="3"/>
  <c r="O813" i="3"/>
  <c r="X813" i="3" s="1"/>
  <c r="O693" i="3"/>
  <c r="X693" i="3" s="1"/>
  <c r="X755" i="3"/>
  <c r="N756" i="3"/>
  <c r="O756" i="3" s="1"/>
  <c r="X756" i="3" s="1"/>
  <c r="P872" i="3"/>
  <c r="Q872" i="3" s="1"/>
  <c r="S872" i="3" s="1"/>
  <c r="T872" i="3" s="1"/>
  <c r="U872" i="3" s="1"/>
  <c r="V872" i="3" s="1"/>
  <c r="AB824" i="3"/>
  <c r="AA824" i="3"/>
  <c r="Y824" i="3"/>
  <c r="Z824" i="3" s="1"/>
  <c r="P633" i="3"/>
  <c r="Q633" i="3" s="1"/>
  <c r="S633" i="3" s="1"/>
  <c r="T633" i="3" s="1"/>
  <c r="U633" i="3" s="1"/>
  <c r="V633" i="3" s="1"/>
  <c r="AB908" i="3"/>
  <c r="X718" i="3"/>
  <c r="P718" i="3"/>
  <c r="Q718" i="3" s="1"/>
  <c r="S718" i="3" s="1"/>
  <c r="T718" i="3" s="1"/>
  <c r="U718" i="3" s="1"/>
  <c r="V718" i="3" s="1"/>
  <c r="AA718" i="3" s="1"/>
  <c r="AA908" i="3"/>
  <c r="O707" i="3"/>
  <c r="X707" i="3" s="1"/>
  <c r="N708" i="3"/>
  <c r="O706" i="3"/>
  <c r="X706" i="3" s="1"/>
  <c r="AA884" i="3"/>
  <c r="O873" i="3"/>
  <c r="P873" i="3" s="1"/>
  <c r="Q873" i="3" s="1"/>
  <c r="S873" i="3" s="1"/>
  <c r="T873" i="3" s="1"/>
  <c r="U873" i="3" s="1"/>
  <c r="V873" i="3" s="1"/>
  <c r="N695" i="3"/>
  <c r="O694" i="3"/>
  <c r="AB740" i="3"/>
  <c r="Y740" i="3"/>
  <c r="Z740" i="3" s="1"/>
  <c r="AA740" i="3"/>
  <c r="Y705" i="3"/>
  <c r="Z705" i="3" s="1"/>
  <c r="AA705" i="3"/>
  <c r="AB705" i="3"/>
  <c r="Y812" i="3"/>
  <c r="Z812" i="3" s="1"/>
  <c r="AA812" i="3"/>
  <c r="AB812" i="3"/>
  <c r="Y656" i="3"/>
  <c r="Z656" i="3" s="1"/>
  <c r="AA656" i="3"/>
  <c r="P777" i="3"/>
  <c r="Q777" i="3" s="1"/>
  <c r="S777" i="3" s="1"/>
  <c r="T777" i="3" s="1"/>
  <c r="U777" i="3" s="1"/>
  <c r="V777" i="3" s="1"/>
  <c r="O670" i="3"/>
  <c r="X670" i="3" s="1"/>
  <c r="N671" i="3"/>
  <c r="O886" i="3"/>
  <c r="N887" i="3"/>
  <c r="O828" i="3"/>
  <c r="N829" i="3"/>
  <c r="O682" i="3"/>
  <c r="X682" i="3" s="1"/>
  <c r="N683" i="3"/>
  <c r="O874" i="3"/>
  <c r="X874" i="3" s="1"/>
  <c r="N875" i="3"/>
  <c r="P752" i="3"/>
  <c r="Q752" i="3" s="1"/>
  <c r="S752" i="3" s="1"/>
  <c r="T752" i="3" s="1"/>
  <c r="U752" i="3" s="1"/>
  <c r="V752" i="3" s="1"/>
  <c r="P681" i="3"/>
  <c r="Q681" i="3" s="1"/>
  <c r="S681" i="3" s="1"/>
  <c r="T681" i="3" s="1"/>
  <c r="U681" i="3" s="1"/>
  <c r="V681" i="3" s="1"/>
  <c r="X681" i="3"/>
  <c r="P849" i="3"/>
  <c r="Q849" i="3" s="1"/>
  <c r="S849" i="3" s="1"/>
  <c r="T849" i="3" s="1"/>
  <c r="U849" i="3" s="1"/>
  <c r="V849" i="3" s="1"/>
  <c r="X849" i="3"/>
  <c r="P753" i="3"/>
  <c r="Q753" i="3" s="1"/>
  <c r="S753" i="3" s="1"/>
  <c r="T753" i="3" s="1"/>
  <c r="U753" i="3" s="1"/>
  <c r="V753" i="3" s="1"/>
  <c r="X753" i="3"/>
  <c r="P826" i="3"/>
  <c r="Q826" i="3" s="1"/>
  <c r="S826" i="3" s="1"/>
  <c r="T826" i="3" s="1"/>
  <c r="U826" i="3" s="1"/>
  <c r="V826" i="3" s="1"/>
  <c r="AA836" i="3"/>
  <c r="AB836" i="3"/>
  <c r="Y836" i="3"/>
  <c r="Z836" i="3" s="1"/>
  <c r="N911" i="3"/>
  <c r="O910" i="3"/>
  <c r="P621" i="3"/>
  <c r="Q621" i="3" s="1"/>
  <c r="S621" i="3" s="1"/>
  <c r="T621" i="3" s="1"/>
  <c r="U621" i="3" s="1"/>
  <c r="V621" i="3" s="1"/>
  <c r="X621" i="3"/>
  <c r="P766" i="3"/>
  <c r="Q766" i="3" s="1"/>
  <c r="S766" i="3" s="1"/>
  <c r="T766" i="3" s="1"/>
  <c r="U766" i="3" s="1"/>
  <c r="V766" i="3" s="1"/>
  <c r="P680" i="3"/>
  <c r="Q680" i="3" s="1"/>
  <c r="S680" i="3" s="1"/>
  <c r="T680" i="3" s="1"/>
  <c r="U680" i="3" s="1"/>
  <c r="V680" i="3" s="1"/>
  <c r="P896" i="3"/>
  <c r="Q896" i="3" s="1"/>
  <c r="S896" i="3" s="1"/>
  <c r="T896" i="3" s="1"/>
  <c r="U896" i="3" s="1"/>
  <c r="V896" i="3" s="1"/>
  <c r="P634" i="3"/>
  <c r="Q634" i="3" s="1"/>
  <c r="S634" i="3" s="1"/>
  <c r="T634" i="3" s="1"/>
  <c r="U634" i="3" s="1"/>
  <c r="V634" i="3" s="1"/>
  <c r="X766" i="3"/>
  <c r="N802" i="3"/>
  <c r="O801" i="3"/>
  <c r="O730" i="3"/>
  <c r="X730" i="3" s="1"/>
  <c r="N731" i="3"/>
  <c r="AB754" i="3"/>
  <c r="AA754" i="3"/>
  <c r="Y754" i="3"/>
  <c r="Z754" i="3" s="1"/>
  <c r="P800" i="3"/>
  <c r="Q800" i="3" s="1"/>
  <c r="S800" i="3" s="1"/>
  <c r="T800" i="3" s="1"/>
  <c r="U800" i="3"/>
  <c r="V800" i="3" s="1"/>
  <c r="P765" i="3"/>
  <c r="Q765" i="3" s="1"/>
  <c r="S765" i="3" s="1"/>
  <c r="T765" i="3" s="1"/>
  <c r="U765" i="3" s="1"/>
  <c r="V765" i="3" s="1"/>
  <c r="O837" i="3"/>
  <c r="N838" i="3"/>
  <c r="X765" i="3"/>
  <c r="P827" i="3"/>
  <c r="Q827" i="3" s="1"/>
  <c r="S827" i="3" s="1"/>
  <c r="T827" i="3" s="1"/>
  <c r="U827" i="3" s="1"/>
  <c r="V827" i="3" s="1"/>
  <c r="O657" i="3"/>
  <c r="X657" i="3" s="1"/>
  <c r="N658" i="3"/>
  <c r="AA704" i="3"/>
  <c r="Y704" i="3"/>
  <c r="Z704" i="3" s="1"/>
  <c r="AB704" i="3"/>
  <c r="AA632" i="3"/>
  <c r="AB632" i="3"/>
  <c r="Y632" i="3"/>
  <c r="Z632" i="3" s="1"/>
  <c r="AA716" i="3"/>
  <c r="AB716" i="3"/>
  <c r="Y716" i="3"/>
  <c r="Z716" i="3" s="1"/>
  <c r="N851" i="3"/>
  <c r="O850" i="3"/>
  <c r="P728" i="3"/>
  <c r="Q728" i="3" s="1"/>
  <c r="S728" i="3" s="1"/>
  <c r="T728" i="3" s="1"/>
  <c r="U728" i="3" s="1"/>
  <c r="V728" i="3" s="1"/>
  <c r="O645" i="3"/>
  <c r="N646" i="3"/>
  <c r="X752" i="3"/>
  <c r="AB692" i="3"/>
  <c r="AA692" i="3"/>
  <c r="Y692" i="3"/>
  <c r="Z692" i="3" s="1"/>
  <c r="O622" i="3"/>
  <c r="X622" i="3" s="1"/>
  <c r="N623" i="3"/>
  <c r="Y755" i="3"/>
  <c r="Z755" i="3" s="1"/>
  <c r="AA755" i="3"/>
  <c r="AB755" i="3"/>
  <c r="O767" i="3"/>
  <c r="X767" i="3" s="1"/>
  <c r="N768" i="3"/>
  <c r="O635" i="3"/>
  <c r="N636" i="3"/>
  <c r="P848" i="3"/>
  <c r="Q848" i="3" s="1"/>
  <c r="S848" i="3" s="1"/>
  <c r="T848" i="3" s="1"/>
  <c r="U848" i="3" s="1"/>
  <c r="V848" i="3" s="1"/>
  <c r="O861" i="3"/>
  <c r="X861" i="3" s="1"/>
  <c r="N862" i="3"/>
  <c r="Y788" i="3"/>
  <c r="Z788" i="3" s="1"/>
  <c r="AA788" i="3"/>
  <c r="AB788" i="3"/>
  <c r="P729" i="3"/>
  <c r="Q729" i="3" s="1"/>
  <c r="S729" i="3" s="1"/>
  <c r="T729" i="3" s="1"/>
  <c r="U729" i="3" s="1"/>
  <c r="V729" i="3" s="1"/>
  <c r="P764" i="3"/>
  <c r="Q764" i="3" s="1"/>
  <c r="S764" i="3" s="1"/>
  <c r="T764" i="3" s="1"/>
  <c r="U764" i="3" s="1"/>
  <c r="V764" i="3" s="1"/>
  <c r="X764" i="3"/>
  <c r="P860" i="3"/>
  <c r="Q860" i="3" s="1"/>
  <c r="S860" i="3" s="1"/>
  <c r="T860" i="3" s="1"/>
  <c r="U860" i="3" s="1"/>
  <c r="V860" i="3" s="1"/>
  <c r="N790" i="3"/>
  <c r="O789" i="3"/>
  <c r="O897" i="3"/>
  <c r="N898" i="3"/>
  <c r="X777" i="3"/>
  <c r="P825" i="3"/>
  <c r="Q825" i="3" s="1"/>
  <c r="S825" i="3" s="1"/>
  <c r="T825" i="3" s="1"/>
  <c r="U825" i="3" s="1"/>
  <c r="V825" i="3" s="1"/>
  <c r="X860" i="3"/>
  <c r="N743" i="3"/>
  <c r="O742" i="3"/>
  <c r="X742" i="3" s="1"/>
  <c r="X896" i="3"/>
  <c r="X800" i="3"/>
  <c r="O778" i="3"/>
  <c r="N779" i="3"/>
  <c r="P885" i="3"/>
  <c r="Q885" i="3" s="1"/>
  <c r="S885" i="3" s="1"/>
  <c r="T885" i="3" s="1"/>
  <c r="U885" i="3" s="1"/>
  <c r="V885" i="3" s="1"/>
  <c r="AC656" i="3" l="1"/>
  <c r="Z655" i="14" s="1"/>
  <c r="AC884" i="3"/>
  <c r="AB668" i="3"/>
  <c r="Y668" i="3"/>
  <c r="Z668" i="3" s="1"/>
  <c r="AC705" i="3"/>
  <c r="AB669" i="3"/>
  <c r="Y669" i="3"/>
  <c r="Z669" i="3" s="1"/>
  <c r="X873" i="3"/>
  <c r="AB718" i="3"/>
  <c r="AC620" i="3"/>
  <c r="P717" i="3"/>
  <c r="Q717" i="3" s="1"/>
  <c r="S717" i="3" s="1"/>
  <c r="T717" i="3" s="1"/>
  <c r="U717" i="3" s="1"/>
  <c r="V717" i="3" s="1"/>
  <c r="AB717" i="3" s="1"/>
  <c r="AC788" i="3"/>
  <c r="Y776" i="3"/>
  <c r="Z776" i="3" s="1"/>
  <c r="AA776" i="3"/>
  <c r="AB776" i="3"/>
  <c r="X720" i="3"/>
  <c r="P741" i="3"/>
  <c r="Q741" i="3" s="1"/>
  <c r="S741" i="3" s="1"/>
  <c r="T741" i="3" s="1"/>
  <c r="U741" i="3" s="1"/>
  <c r="V741" i="3" s="1"/>
  <c r="Y741" i="3" s="1"/>
  <c r="Z741" i="3" s="1"/>
  <c r="N721" i="3"/>
  <c r="Y718" i="3"/>
  <c r="Z718" i="3" s="1"/>
  <c r="AC836" i="3"/>
  <c r="AC909" i="3"/>
  <c r="Y720" i="3"/>
  <c r="Z720" i="3" s="1"/>
  <c r="N757" i="3"/>
  <c r="O757" i="3" s="1"/>
  <c r="X757" i="3" s="1"/>
  <c r="N815" i="3"/>
  <c r="O815" i="3" s="1"/>
  <c r="X815" i="3" s="1"/>
  <c r="AB720" i="3"/>
  <c r="P693" i="3"/>
  <c r="Q693" i="3" s="1"/>
  <c r="S693" i="3" s="1"/>
  <c r="T693" i="3" s="1"/>
  <c r="U693" i="3" s="1"/>
  <c r="V693" i="3" s="1"/>
  <c r="X814" i="3"/>
  <c r="O719" i="3"/>
  <c r="P719" i="3" s="1"/>
  <c r="Q719" i="3" s="1"/>
  <c r="S719" i="3" s="1"/>
  <c r="T719" i="3" s="1"/>
  <c r="U719" i="3" s="1"/>
  <c r="V719" i="3" s="1"/>
  <c r="AA719" i="3" s="1"/>
  <c r="AB872" i="3"/>
  <c r="Y872" i="3"/>
  <c r="Z872" i="3" s="1"/>
  <c r="AA872" i="3"/>
  <c r="AC824" i="3"/>
  <c r="Z823" i="14" s="1"/>
  <c r="AA644" i="3"/>
  <c r="AB644" i="3"/>
  <c r="Y644" i="3"/>
  <c r="Z644" i="3" s="1"/>
  <c r="P813" i="3"/>
  <c r="Q813" i="3" s="1"/>
  <c r="S813" i="3" s="1"/>
  <c r="T813" i="3" s="1"/>
  <c r="U813" i="3" s="1"/>
  <c r="V813" i="3" s="1"/>
  <c r="AA813" i="3" s="1"/>
  <c r="N696" i="3"/>
  <c r="O695" i="3"/>
  <c r="AC908" i="3"/>
  <c r="Z907" i="14" s="1"/>
  <c r="AB633" i="3"/>
  <c r="AA633" i="3"/>
  <c r="Y633" i="3"/>
  <c r="Z633" i="3" s="1"/>
  <c r="P706" i="3"/>
  <c r="Q706" i="3" s="1"/>
  <c r="S706" i="3" s="1"/>
  <c r="T706" i="3" s="1"/>
  <c r="U706" i="3" s="1"/>
  <c r="V706" i="3" s="1"/>
  <c r="Y706" i="3" s="1"/>
  <c r="Z706" i="3" s="1"/>
  <c r="P694" i="3"/>
  <c r="Q694" i="3" s="1"/>
  <c r="S694" i="3" s="1"/>
  <c r="T694" i="3" s="1"/>
  <c r="U694" i="3" s="1"/>
  <c r="V694" i="3" s="1"/>
  <c r="X694" i="3"/>
  <c r="AC755" i="3"/>
  <c r="AC812" i="3"/>
  <c r="P707" i="3"/>
  <c r="Q707" i="3" s="1"/>
  <c r="S707" i="3" s="1"/>
  <c r="T707" i="3" s="1"/>
  <c r="U707" i="3" s="1"/>
  <c r="V707" i="3" s="1"/>
  <c r="N709" i="3"/>
  <c r="O708" i="3"/>
  <c r="AC716" i="3"/>
  <c r="AC704" i="3"/>
  <c r="AB752" i="3"/>
  <c r="Y752" i="3"/>
  <c r="Z752" i="3" s="1"/>
  <c r="AA752" i="3"/>
  <c r="Y753" i="3"/>
  <c r="Z753" i="3" s="1"/>
  <c r="AA753" i="3"/>
  <c r="AB753" i="3"/>
  <c r="AE656" i="3"/>
  <c r="AG656" i="3" s="1"/>
  <c r="AH656" i="3" s="1"/>
  <c r="AD656" i="3"/>
  <c r="AA655" i="14" s="1"/>
  <c r="AB655" i="14" s="1"/>
  <c r="AC655" i="14" s="1"/>
  <c r="AD655" i="14" s="1"/>
  <c r="AA777" i="3"/>
  <c r="AB777" i="3"/>
  <c r="Y777" i="3"/>
  <c r="Z777" i="3" s="1"/>
  <c r="Y885" i="3"/>
  <c r="Z885" i="3" s="1"/>
  <c r="AA885" i="3"/>
  <c r="AB885" i="3"/>
  <c r="AA764" i="3"/>
  <c r="Y764" i="3"/>
  <c r="Z764" i="3" s="1"/>
  <c r="AB764" i="3"/>
  <c r="AA621" i="3"/>
  <c r="AB621" i="3"/>
  <c r="Y621" i="3"/>
  <c r="Z621" i="3" s="1"/>
  <c r="AA634" i="3"/>
  <c r="AB634" i="3"/>
  <c r="Y634" i="3"/>
  <c r="Z634" i="3" s="1"/>
  <c r="Y849" i="3"/>
  <c r="Z849" i="3" s="1"/>
  <c r="AA849" i="3"/>
  <c r="AB849" i="3"/>
  <c r="AA680" i="3"/>
  <c r="Y680" i="3"/>
  <c r="Z680" i="3" s="1"/>
  <c r="AB680" i="3"/>
  <c r="Y729" i="3"/>
  <c r="Z729" i="3" s="1"/>
  <c r="AA729" i="3"/>
  <c r="AB729" i="3"/>
  <c r="P635" i="3"/>
  <c r="Q635" i="3" s="1"/>
  <c r="S635" i="3" s="1"/>
  <c r="T635" i="3" s="1"/>
  <c r="U635" i="3" s="1"/>
  <c r="V635" i="3" s="1"/>
  <c r="AD884" i="3"/>
  <c r="AA883" i="14" s="1"/>
  <c r="P837" i="3"/>
  <c r="Q837" i="3" s="1"/>
  <c r="S837" i="3" s="1"/>
  <c r="T837" i="3" s="1"/>
  <c r="U837" i="3" s="1"/>
  <c r="V837" i="3" s="1"/>
  <c r="AB896" i="3"/>
  <c r="Y896" i="3"/>
  <c r="Z896" i="3" s="1"/>
  <c r="AA896" i="3"/>
  <c r="O790" i="3"/>
  <c r="X790" i="3" s="1"/>
  <c r="N791" i="3"/>
  <c r="O911" i="3"/>
  <c r="X911" i="3" s="1"/>
  <c r="N912" i="3"/>
  <c r="P657" i="3"/>
  <c r="Q657" i="3" s="1"/>
  <c r="S657" i="3" s="1"/>
  <c r="T657" i="3" s="1"/>
  <c r="U657" i="3" s="1"/>
  <c r="V657" i="3" s="1"/>
  <c r="O887" i="3"/>
  <c r="X887" i="3" s="1"/>
  <c r="N888" i="3"/>
  <c r="N863" i="3"/>
  <c r="O862" i="3"/>
  <c r="X862" i="3" s="1"/>
  <c r="P622" i="3"/>
  <c r="Q622" i="3" s="1"/>
  <c r="S622" i="3" s="1"/>
  <c r="T622" i="3" s="1"/>
  <c r="U622" i="3" s="1"/>
  <c r="V622" i="3" s="1"/>
  <c r="Y827" i="3"/>
  <c r="Z827" i="3" s="1"/>
  <c r="AA827" i="3"/>
  <c r="AB827" i="3"/>
  <c r="O731" i="3"/>
  <c r="N732" i="3"/>
  <c r="P886" i="3"/>
  <c r="Q886" i="3" s="1"/>
  <c r="S886" i="3" s="1"/>
  <c r="T886" i="3" s="1"/>
  <c r="U886" i="3" s="1"/>
  <c r="V886" i="3" s="1"/>
  <c r="P645" i="3"/>
  <c r="Q645" i="3" s="1"/>
  <c r="S645" i="3" s="1"/>
  <c r="T645" i="3" s="1"/>
  <c r="U645" i="3" s="1"/>
  <c r="V645" i="3" s="1"/>
  <c r="AC632" i="3"/>
  <c r="Z631" i="14" s="1"/>
  <c r="AA765" i="3"/>
  <c r="AB765" i="3"/>
  <c r="Y765" i="3"/>
  <c r="Z765" i="3" s="1"/>
  <c r="P730" i="3"/>
  <c r="Q730" i="3" s="1"/>
  <c r="S730" i="3" s="1"/>
  <c r="T730" i="3" s="1"/>
  <c r="U730" i="3" s="1"/>
  <c r="V730" i="3" s="1"/>
  <c r="P778" i="3"/>
  <c r="Q778" i="3" s="1"/>
  <c r="S778" i="3" s="1"/>
  <c r="T778" i="3" s="1"/>
  <c r="U778" i="3" s="1"/>
  <c r="V778" i="3" s="1"/>
  <c r="AA860" i="3"/>
  <c r="Y860" i="3"/>
  <c r="Z860" i="3" s="1"/>
  <c r="AB860" i="3"/>
  <c r="P861" i="3"/>
  <c r="Q861" i="3" s="1"/>
  <c r="S861" i="3" s="1"/>
  <c r="T861" i="3" s="1"/>
  <c r="U861" i="3" s="1"/>
  <c r="V861" i="3" s="1"/>
  <c r="X645" i="3"/>
  <c r="P850" i="3"/>
  <c r="Q850" i="3" s="1"/>
  <c r="S850" i="3" s="1"/>
  <c r="T850" i="3" s="1"/>
  <c r="U850" i="3" s="1"/>
  <c r="V850" i="3" s="1"/>
  <c r="X778" i="3"/>
  <c r="AC692" i="3"/>
  <c r="Z691" i="14" s="1"/>
  <c r="N852" i="3"/>
  <c r="O851" i="3"/>
  <c r="X851" i="3" s="1"/>
  <c r="N899" i="3"/>
  <c r="O898" i="3"/>
  <c r="X850" i="3"/>
  <c r="AA800" i="3"/>
  <c r="AB800" i="3"/>
  <c r="Y800" i="3"/>
  <c r="Z800" i="3" s="1"/>
  <c r="P874" i="3"/>
  <c r="Q874" i="3" s="1"/>
  <c r="S874" i="3" s="1"/>
  <c r="T874" i="3" s="1"/>
  <c r="U874" i="3" s="1"/>
  <c r="V874" i="3" s="1"/>
  <c r="P670" i="3"/>
  <c r="Q670" i="3" s="1"/>
  <c r="S670" i="3" s="1"/>
  <c r="T670" i="3" s="1"/>
  <c r="U670" i="3" s="1"/>
  <c r="V670" i="3" s="1"/>
  <c r="P897" i="3"/>
  <c r="Q897" i="3" s="1"/>
  <c r="S897" i="3" s="1"/>
  <c r="T897" i="3" s="1"/>
  <c r="U897" i="3" s="1"/>
  <c r="V897" i="3" s="1"/>
  <c r="AA681" i="3"/>
  <c r="AB681" i="3"/>
  <c r="Y681" i="3"/>
  <c r="Z681" i="3" s="1"/>
  <c r="O683" i="3"/>
  <c r="N684" i="3"/>
  <c r="P814" i="3"/>
  <c r="Q814" i="3" s="1"/>
  <c r="S814" i="3" s="1"/>
  <c r="T814" i="3" s="1"/>
  <c r="U814" i="3" s="1"/>
  <c r="V814" i="3" s="1"/>
  <c r="AC740" i="3"/>
  <c r="Z739" i="14" s="1"/>
  <c r="X897" i="3"/>
  <c r="N637" i="3"/>
  <c r="O636" i="3"/>
  <c r="P756" i="3"/>
  <c r="Q756" i="3" s="1"/>
  <c r="S756" i="3" s="1"/>
  <c r="T756" i="3" s="1"/>
  <c r="U756" i="3" s="1"/>
  <c r="V756" i="3" s="1"/>
  <c r="P682" i="3"/>
  <c r="Q682" i="3" s="1"/>
  <c r="S682" i="3" s="1"/>
  <c r="T682" i="3" s="1"/>
  <c r="U682" i="3" s="1"/>
  <c r="V682" i="3" s="1"/>
  <c r="O743" i="3"/>
  <c r="X743" i="3" s="1"/>
  <c r="N744" i="3"/>
  <c r="P789" i="3"/>
  <c r="Q789" i="3" s="1"/>
  <c r="S789" i="3" s="1"/>
  <c r="T789" i="3" s="1"/>
  <c r="U789" i="3" s="1"/>
  <c r="V789" i="3" s="1"/>
  <c r="AA873" i="3"/>
  <c r="Y873" i="3"/>
  <c r="Z873" i="3" s="1"/>
  <c r="AB873" i="3"/>
  <c r="O829" i="3"/>
  <c r="X829" i="3" s="1"/>
  <c r="N830" i="3"/>
  <c r="X789" i="3"/>
  <c r="X837" i="3"/>
  <c r="P910" i="3"/>
  <c r="Q910" i="3" s="1"/>
  <c r="S910" i="3" s="1"/>
  <c r="T910" i="3" s="1"/>
  <c r="U910" i="3" s="1"/>
  <c r="V910" i="3" s="1"/>
  <c r="P828" i="3"/>
  <c r="Q828" i="3" s="1"/>
  <c r="S828" i="3" s="1"/>
  <c r="T828" i="3" s="1"/>
  <c r="U828" i="3" s="1"/>
  <c r="V828" i="3" s="1"/>
  <c r="N624" i="3"/>
  <c r="O623" i="3"/>
  <c r="O658" i="3"/>
  <c r="N659" i="3"/>
  <c r="AC754" i="3"/>
  <c r="Z753" i="14" s="1"/>
  <c r="X828" i="3"/>
  <c r="X910" i="3"/>
  <c r="O768" i="3"/>
  <c r="X768" i="3" s="1"/>
  <c r="N769" i="3"/>
  <c r="O646" i="3"/>
  <c r="X646" i="3" s="1"/>
  <c r="N647" i="3"/>
  <c r="Y766" i="3"/>
  <c r="Z766" i="3" s="1"/>
  <c r="AA766" i="3"/>
  <c r="AB766" i="3"/>
  <c r="O779" i="3"/>
  <c r="N780" i="3"/>
  <c r="AB825" i="3"/>
  <c r="Y825" i="3"/>
  <c r="Z825" i="3" s="1"/>
  <c r="AA825" i="3"/>
  <c r="P767" i="3"/>
  <c r="Q767" i="3" s="1"/>
  <c r="S767" i="3" s="1"/>
  <c r="T767" i="3" s="1"/>
  <c r="U767" i="3" s="1"/>
  <c r="V767" i="3" s="1"/>
  <c r="X886" i="3"/>
  <c r="P801" i="3"/>
  <c r="Q801" i="3" s="1"/>
  <c r="S801" i="3" s="1"/>
  <c r="T801" i="3" s="1"/>
  <c r="U801" i="3" s="1"/>
  <c r="V801" i="3" s="1"/>
  <c r="N876" i="3"/>
  <c r="O875" i="3"/>
  <c r="AB848" i="3"/>
  <c r="AA848" i="3"/>
  <c r="Y848" i="3"/>
  <c r="Z848" i="3" s="1"/>
  <c r="O802" i="3"/>
  <c r="X802" i="3" s="1"/>
  <c r="N803" i="3"/>
  <c r="O671" i="3"/>
  <c r="X671" i="3" s="1"/>
  <c r="N672" i="3"/>
  <c r="X801" i="3"/>
  <c r="AA826" i="3"/>
  <c r="AB826" i="3"/>
  <c r="Y826" i="3"/>
  <c r="Z826" i="3" s="1"/>
  <c r="P742" i="3"/>
  <c r="Q742" i="3" s="1"/>
  <c r="S742" i="3" s="1"/>
  <c r="T742" i="3" s="1"/>
  <c r="U742" i="3" s="1"/>
  <c r="V742" i="3" s="1"/>
  <c r="X635" i="3"/>
  <c r="AB728" i="3"/>
  <c r="Y728" i="3"/>
  <c r="Z728" i="3" s="1"/>
  <c r="AA728" i="3"/>
  <c r="N839" i="3"/>
  <c r="O838" i="3"/>
  <c r="X838" i="3" s="1"/>
  <c r="AE788" i="3" l="1"/>
  <c r="AG788" i="3" s="1"/>
  <c r="AH788" i="3" s="1"/>
  <c r="Z787" i="14"/>
  <c r="AE705" i="3"/>
  <c r="AG705" i="3" s="1"/>
  <c r="AH705" i="3" s="1"/>
  <c r="Z704" i="14"/>
  <c r="AE909" i="3"/>
  <c r="AG909" i="3" s="1"/>
  <c r="AH909" i="3" s="1"/>
  <c r="Z908" i="14"/>
  <c r="AE836" i="3"/>
  <c r="AG836" i="3" s="1"/>
  <c r="AH836" i="3" s="1"/>
  <c r="Z835" i="14"/>
  <c r="AE704" i="3"/>
  <c r="AG704" i="3" s="1"/>
  <c r="AH704" i="3" s="1"/>
  <c r="Z703" i="14"/>
  <c r="AE716" i="3"/>
  <c r="AG716" i="3" s="1"/>
  <c r="AH716" i="3" s="1"/>
  <c r="Z715" i="14"/>
  <c r="AD812" i="3"/>
  <c r="AA811" i="14" s="1"/>
  <c r="AB811" i="14" s="1"/>
  <c r="AC811" i="14" s="1"/>
  <c r="AD811" i="14" s="1"/>
  <c r="Z811" i="14"/>
  <c r="AD620" i="3"/>
  <c r="AA619" i="14" s="1"/>
  <c r="AB619" i="14" s="1"/>
  <c r="AC619" i="14" s="1"/>
  <c r="AD619" i="14" s="1"/>
  <c r="Z619" i="14"/>
  <c r="AE884" i="3"/>
  <c r="AG884" i="3" s="1"/>
  <c r="AH884" i="3" s="1"/>
  <c r="Z883" i="14"/>
  <c r="AB883" i="14" s="1"/>
  <c r="AC883" i="14" s="1"/>
  <c r="AD883" i="14" s="1"/>
  <c r="AD755" i="3"/>
  <c r="AA754" i="14" s="1"/>
  <c r="AB754" i="14" s="1"/>
  <c r="AC754" i="14" s="1"/>
  <c r="AD754" i="14" s="1"/>
  <c r="Z754" i="14"/>
  <c r="AD705" i="3"/>
  <c r="AE620" i="3"/>
  <c r="AG620" i="3" s="1"/>
  <c r="AH620" i="3" s="1"/>
  <c r="AC668" i="3"/>
  <c r="AC718" i="3"/>
  <c r="AC669" i="3"/>
  <c r="AC776" i="3"/>
  <c r="Y717" i="3"/>
  <c r="Z717" i="3" s="1"/>
  <c r="N816" i="3"/>
  <c r="N817" i="3" s="1"/>
  <c r="AA717" i="3"/>
  <c r="AD788" i="3"/>
  <c r="AA787" i="14" s="1"/>
  <c r="AB787" i="14" s="1"/>
  <c r="AC787" i="14" s="1"/>
  <c r="AD787" i="14" s="1"/>
  <c r="N758" i="3"/>
  <c r="N759" i="3" s="1"/>
  <c r="AB741" i="3"/>
  <c r="AC680" i="3"/>
  <c r="AC764" i="3"/>
  <c r="AD704" i="3"/>
  <c r="AD836" i="3"/>
  <c r="AA835" i="14" s="1"/>
  <c r="AC720" i="3"/>
  <c r="N722" i="3"/>
  <c r="O721" i="3"/>
  <c r="X721" i="3" s="1"/>
  <c r="AD716" i="3"/>
  <c r="AA715" i="14" s="1"/>
  <c r="AB715" i="14" s="1"/>
  <c r="AC715" i="14" s="1"/>
  <c r="AD715" i="14" s="1"/>
  <c r="AD909" i="3"/>
  <c r="AA908" i="14" s="1"/>
  <c r="AB908" i="14" s="1"/>
  <c r="AC908" i="14" s="1"/>
  <c r="AD908" i="14" s="1"/>
  <c r="AA741" i="3"/>
  <c r="AA693" i="3"/>
  <c r="Y693" i="3"/>
  <c r="Z693" i="3" s="1"/>
  <c r="AB693" i="3"/>
  <c r="AC849" i="3"/>
  <c r="AC885" i="3"/>
  <c r="X719" i="3"/>
  <c r="Y719" i="3"/>
  <c r="Z719" i="3" s="1"/>
  <c r="AB719" i="3"/>
  <c r="AE812" i="3"/>
  <c r="AG812" i="3" s="1"/>
  <c r="AH812" i="3" s="1"/>
  <c r="AE755" i="3"/>
  <c r="AG755" i="3" s="1"/>
  <c r="AH755" i="3" s="1"/>
  <c r="AC827" i="3"/>
  <c r="AC896" i="3"/>
  <c r="AC644" i="3"/>
  <c r="Z643" i="14" s="1"/>
  <c r="AB813" i="3"/>
  <c r="AE824" i="3"/>
  <c r="AG824" i="3" s="1"/>
  <c r="AH824" i="3" s="1"/>
  <c r="AD824" i="3"/>
  <c r="AA823" i="14" s="1"/>
  <c r="AB823" i="14" s="1"/>
  <c r="AC823" i="14" s="1"/>
  <c r="AD823" i="14" s="1"/>
  <c r="AD833" i="14" s="1"/>
  <c r="AE833" i="14" s="1"/>
  <c r="Y813" i="3"/>
  <c r="Z813" i="3" s="1"/>
  <c r="AC860" i="3"/>
  <c r="AC753" i="3"/>
  <c r="AC729" i="3"/>
  <c r="AC872" i="3"/>
  <c r="Z871" i="14" s="1"/>
  <c r="AC752" i="3"/>
  <c r="AC765" i="3"/>
  <c r="AC621" i="3"/>
  <c r="AB694" i="3"/>
  <c r="Y694" i="3"/>
  <c r="Z694" i="3" s="1"/>
  <c r="AA694" i="3"/>
  <c r="AC633" i="3"/>
  <c r="Z632" i="14" s="1"/>
  <c r="AD908" i="3"/>
  <c r="AA907" i="14" s="1"/>
  <c r="AB907" i="14" s="1"/>
  <c r="AC907" i="14" s="1"/>
  <c r="AD907" i="14" s="1"/>
  <c r="AE908" i="3"/>
  <c r="AG908" i="3" s="1"/>
  <c r="AH908" i="3" s="1"/>
  <c r="AA706" i="3"/>
  <c r="AC873" i="3"/>
  <c r="X695" i="3"/>
  <c r="P695" i="3"/>
  <c r="Q695" i="3" s="1"/>
  <c r="S695" i="3" s="1"/>
  <c r="T695" i="3" s="1"/>
  <c r="U695" i="3" s="1"/>
  <c r="V695" i="3" s="1"/>
  <c r="AC681" i="3"/>
  <c r="X708" i="3"/>
  <c r="P708" i="3"/>
  <c r="Q708" i="3" s="1"/>
  <c r="S708" i="3" s="1"/>
  <c r="T708" i="3" s="1"/>
  <c r="U708" i="3" s="1"/>
  <c r="V708" i="3" s="1"/>
  <c r="AB706" i="3"/>
  <c r="N710" i="3"/>
  <c r="O709" i="3"/>
  <c r="AA707" i="3"/>
  <c r="AB707" i="3"/>
  <c r="Y707" i="3"/>
  <c r="Z707" i="3" s="1"/>
  <c r="N697" i="3"/>
  <c r="O696" i="3"/>
  <c r="P696" i="3" s="1"/>
  <c r="Q696" i="3" s="1"/>
  <c r="S696" i="3" s="1"/>
  <c r="T696" i="3" s="1"/>
  <c r="U696" i="3" s="1"/>
  <c r="V696" i="3" s="1"/>
  <c r="AC766" i="3"/>
  <c r="AC800" i="3"/>
  <c r="AC777" i="3"/>
  <c r="AC728" i="3"/>
  <c r="Y801" i="3"/>
  <c r="Z801" i="3" s="1"/>
  <c r="AB801" i="3"/>
  <c r="AA801" i="3"/>
  <c r="Y742" i="3"/>
  <c r="Z742" i="3" s="1"/>
  <c r="AA742" i="3"/>
  <c r="AB742" i="3"/>
  <c r="Y828" i="3"/>
  <c r="Z828" i="3" s="1"/>
  <c r="AA828" i="3"/>
  <c r="AB828" i="3"/>
  <c r="AA756" i="3"/>
  <c r="Y756" i="3"/>
  <c r="Z756" i="3" s="1"/>
  <c r="AB756" i="3"/>
  <c r="Y645" i="3"/>
  <c r="Z645" i="3" s="1"/>
  <c r="AB645" i="3"/>
  <c r="AA645" i="3"/>
  <c r="AA767" i="3"/>
  <c r="AB767" i="3"/>
  <c r="Y767" i="3"/>
  <c r="Z767" i="3" s="1"/>
  <c r="Y789" i="3"/>
  <c r="Z789" i="3" s="1"/>
  <c r="AA789" i="3"/>
  <c r="AB789" i="3"/>
  <c r="AA635" i="3"/>
  <c r="AB635" i="3"/>
  <c r="Y635" i="3"/>
  <c r="Z635" i="3" s="1"/>
  <c r="AA814" i="3"/>
  <c r="Y814" i="3"/>
  <c r="Z814" i="3" s="1"/>
  <c r="AB814" i="3"/>
  <c r="AA837" i="3"/>
  <c r="Y837" i="3"/>
  <c r="Z837" i="3" s="1"/>
  <c r="AB837" i="3"/>
  <c r="P623" i="3"/>
  <c r="Q623" i="3" s="1"/>
  <c r="S623" i="3" s="1"/>
  <c r="T623" i="3" s="1"/>
  <c r="U623" i="3" s="1"/>
  <c r="V623" i="3" s="1"/>
  <c r="P683" i="3"/>
  <c r="Q683" i="3" s="1"/>
  <c r="S683" i="3" s="1"/>
  <c r="T683" i="3" s="1"/>
  <c r="U683" i="3" s="1"/>
  <c r="V683" i="3" s="1"/>
  <c r="AE632" i="3"/>
  <c r="AG632" i="3" s="1"/>
  <c r="AH632" i="3" s="1"/>
  <c r="AD632" i="3"/>
  <c r="AA631" i="14" s="1"/>
  <c r="AB631" i="14" s="1"/>
  <c r="AC631" i="14" s="1"/>
  <c r="AD631" i="14" s="1"/>
  <c r="P790" i="3"/>
  <c r="Q790" i="3" s="1"/>
  <c r="S790" i="3" s="1"/>
  <c r="T790" i="3" s="1"/>
  <c r="U790" i="3" s="1"/>
  <c r="V790" i="3" s="1"/>
  <c r="X623" i="3"/>
  <c r="Y886" i="3"/>
  <c r="Z886" i="3" s="1"/>
  <c r="AA886" i="3"/>
  <c r="AB886" i="3"/>
  <c r="AA657" i="3"/>
  <c r="AB657" i="3"/>
  <c r="Y657" i="3"/>
  <c r="Z657" i="3" s="1"/>
  <c r="P898" i="3"/>
  <c r="Q898" i="3" s="1"/>
  <c r="S898" i="3" s="1"/>
  <c r="T898" i="3" s="1"/>
  <c r="U898" i="3" s="1"/>
  <c r="V898" i="3" s="1"/>
  <c r="P875" i="3"/>
  <c r="Q875" i="3" s="1"/>
  <c r="S875" i="3" s="1"/>
  <c r="T875" i="3" s="1"/>
  <c r="U875" i="3" s="1"/>
  <c r="V875" i="3" s="1"/>
  <c r="O899" i="3"/>
  <c r="N900" i="3"/>
  <c r="P671" i="3"/>
  <c r="Q671" i="3" s="1"/>
  <c r="S671" i="3" s="1"/>
  <c r="T671" i="3" s="1"/>
  <c r="U671" i="3" s="1"/>
  <c r="V671" i="3" s="1"/>
  <c r="X875" i="3"/>
  <c r="P646" i="3"/>
  <c r="Q646" i="3" s="1"/>
  <c r="S646" i="3" s="1"/>
  <c r="T646" i="3" s="1"/>
  <c r="U646" i="3" s="1"/>
  <c r="V646" i="3" s="1"/>
  <c r="AA850" i="3"/>
  <c r="Y850" i="3"/>
  <c r="Z850" i="3" s="1"/>
  <c r="AB850" i="3"/>
  <c r="P862" i="3"/>
  <c r="Q862" i="3" s="1"/>
  <c r="S862" i="3" s="1"/>
  <c r="T862" i="3" s="1"/>
  <c r="U862" i="3" s="1"/>
  <c r="V862" i="3" s="1"/>
  <c r="O780" i="3"/>
  <c r="X780" i="3" s="1"/>
  <c r="N781" i="3"/>
  <c r="P658" i="3"/>
  <c r="Q658" i="3" s="1"/>
  <c r="S658" i="3" s="1"/>
  <c r="T658" i="3" s="1"/>
  <c r="U658" i="3" s="1"/>
  <c r="V658" i="3" s="1"/>
  <c r="AB897" i="3"/>
  <c r="AA897" i="3"/>
  <c r="Y897" i="3"/>
  <c r="Z897" i="3" s="1"/>
  <c r="O863" i="3"/>
  <c r="N864" i="3"/>
  <c r="AC634" i="3"/>
  <c r="Z633" i="14" s="1"/>
  <c r="P779" i="3"/>
  <c r="Q779" i="3" s="1"/>
  <c r="S779" i="3" s="1"/>
  <c r="T779" i="3" s="1"/>
  <c r="U779" i="3" s="1"/>
  <c r="V779" i="3" s="1"/>
  <c r="AB910" i="3"/>
  <c r="AA910" i="3"/>
  <c r="Y910" i="3"/>
  <c r="Z910" i="3" s="1"/>
  <c r="P815" i="3"/>
  <c r="Q815" i="3" s="1"/>
  <c r="S815" i="3" s="1"/>
  <c r="T815" i="3" s="1"/>
  <c r="U815" i="3" s="1"/>
  <c r="V815" i="3" s="1"/>
  <c r="N840" i="3"/>
  <c r="O839" i="3"/>
  <c r="X779" i="3"/>
  <c r="P768" i="3"/>
  <c r="Q768" i="3" s="1"/>
  <c r="S768" i="3" s="1"/>
  <c r="T768" i="3" s="1"/>
  <c r="U768" i="3" s="1"/>
  <c r="V768" i="3" s="1"/>
  <c r="AA682" i="3"/>
  <c r="Y682" i="3"/>
  <c r="Z682" i="3" s="1"/>
  <c r="AB682" i="3"/>
  <c r="O803" i="3"/>
  <c r="X803" i="3" s="1"/>
  <c r="N804" i="3"/>
  <c r="X683" i="3"/>
  <c r="AA670" i="3"/>
  <c r="Y670" i="3"/>
  <c r="Z670" i="3" s="1"/>
  <c r="AB670" i="3"/>
  <c r="O852" i="3"/>
  <c r="X852" i="3" s="1"/>
  <c r="N853" i="3"/>
  <c r="AB861" i="3"/>
  <c r="Y861" i="3"/>
  <c r="Z861" i="3" s="1"/>
  <c r="AA861" i="3"/>
  <c r="P731" i="3"/>
  <c r="Q731" i="3" s="1"/>
  <c r="S731" i="3" s="1"/>
  <c r="T731" i="3" s="1"/>
  <c r="U731" i="3" s="1"/>
  <c r="V731" i="3" s="1"/>
  <c r="P911" i="3"/>
  <c r="Q911" i="3" s="1"/>
  <c r="S911" i="3" s="1"/>
  <c r="T911" i="3" s="1"/>
  <c r="U911" i="3" s="1"/>
  <c r="V911" i="3" s="1"/>
  <c r="AB874" i="3"/>
  <c r="AA874" i="3"/>
  <c r="Y874" i="3"/>
  <c r="Z874" i="3" s="1"/>
  <c r="O624" i="3"/>
  <c r="X624" i="3" s="1"/>
  <c r="N625" i="3"/>
  <c r="AC848" i="3"/>
  <c r="Z847" i="14" s="1"/>
  <c r="N745" i="3"/>
  <c r="O744" i="3"/>
  <c r="P636" i="3"/>
  <c r="Q636" i="3" s="1"/>
  <c r="S636" i="3" s="1"/>
  <c r="T636" i="3" s="1"/>
  <c r="U636" i="3" s="1"/>
  <c r="V636" i="3" s="1"/>
  <c r="Y778" i="3"/>
  <c r="Z778" i="3" s="1"/>
  <c r="AA778" i="3"/>
  <c r="AB778" i="3"/>
  <c r="AB622" i="3"/>
  <c r="AA622" i="3"/>
  <c r="Y622" i="3"/>
  <c r="Z622" i="3" s="1"/>
  <c r="P757" i="3"/>
  <c r="Q757" i="3" s="1"/>
  <c r="S757" i="3" s="1"/>
  <c r="T757" i="3" s="1"/>
  <c r="U757" i="3" s="1"/>
  <c r="V757" i="3" s="1"/>
  <c r="O672" i="3"/>
  <c r="X672" i="3" s="1"/>
  <c r="N673" i="3"/>
  <c r="O637" i="3"/>
  <c r="X637" i="3" s="1"/>
  <c r="N638" i="3"/>
  <c r="AE729" i="3"/>
  <c r="AG729" i="3" s="1"/>
  <c r="AH729" i="3" s="1"/>
  <c r="O647" i="3"/>
  <c r="X647" i="3" s="1"/>
  <c r="N648" i="3"/>
  <c r="AD754" i="3"/>
  <c r="AA753" i="14" s="1"/>
  <c r="AB753" i="14" s="1"/>
  <c r="AC753" i="14" s="1"/>
  <c r="AD753" i="14" s="1"/>
  <c r="AE754" i="3"/>
  <c r="AG754" i="3" s="1"/>
  <c r="AH754" i="3" s="1"/>
  <c r="P743" i="3"/>
  <c r="Q743" i="3" s="1"/>
  <c r="S743" i="3" s="1"/>
  <c r="T743" i="3" s="1"/>
  <c r="U743" i="3" s="1"/>
  <c r="V743" i="3" s="1"/>
  <c r="X636" i="3"/>
  <c r="AC825" i="3"/>
  <c r="Z824" i="14" s="1"/>
  <c r="O659" i="3"/>
  <c r="X659" i="3" s="1"/>
  <c r="N660" i="3"/>
  <c r="O830" i="3"/>
  <c r="N831" i="3"/>
  <c r="X898" i="3"/>
  <c r="P838" i="3"/>
  <c r="Q838" i="3" s="1"/>
  <c r="S838" i="3" s="1"/>
  <c r="T838" i="3" s="1"/>
  <c r="U838" i="3" s="1"/>
  <c r="V838" i="3" s="1"/>
  <c r="O876" i="3"/>
  <c r="X876" i="3" s="1"/>
  <c r="N877" i="3"/>
  <c r="O769" i="3"/>
  <c r="N770" i="3"/>
  <c r="P829" i="3"/>
  <c r="Q829" i="3" s="1"/>
  <c r="S829" i="3" s="1"/>
  <c r="T829" i="3" s="1"/>
  <c r="U829" i="3" s="1"/>
  <c r="V829" i="3" s="1"/>
  <c r="AD740" i="3"/>
  <c r="AA739" i="14" s="1"/>
  <c r="AB739" i="14" s="1"/>
  <c r="AC739" i="14" s="1"/>
  <c r="AD739" i="14" s="1"/>
  <c r="AE740" i="3"/>
  <c r="AG740" i="3" s="1"/>
  <c r="AH740" i="3" s="1"/>
  <c r="AA730" i="3"/>
  <c r="Y730" i="3"/>
  <c r="Z730" i="3" s="1"/>
  <c r="AB730" i="3"/>
  <c r="AC826" i="3"/>
  <c r="Z825" i="14" s="1"/>
  <c r="X658" i="3"/>
  <c r="P851" i="3"/>
  <c r="Q851" i="3" s="1"/>
  <c r="S851" i="3" s="1"/>
  <c r="T851" i="3" s="1"/>
  <c r="U851" i="3" s="1"/>
  <c r="V851" i="3" s="1"/>
  <c r="O732" i="3"/>
  <c r="X732" i="3" s="1"/>
  <c r="N733" i="3"/>
  <c r="N889" i="3"/>
  <c r="O888" i="3"/>
  <c r="X888" i="3" s="1"/>
  <c r="O912" i="3"/>
  <c r="N913" i="3"/>
  <c r="P802" i="3"/>
  <c r="Q802" i="3" s="1"/>
  <c r="S802" i="3" s="1"/>
  <c r="T802" i="3" s="1"/>
  <c r="U802" i="3" s="1"/>
  <c r="V802" i="3" s="1"/>
  <c r="O684" i="3"/>
  <c r="X684" i="3" s="1"/>
  <c r="N685" i="3"/>
  <c r="AE692" i="3"/>
  <c r="AG692" i="3" s="1"/>
  <c r="AH692" i="3" s="1"/>
  <c r="AD692" i="3"/>
  <c r="X731" i="3"/>
  <c r="P887" i="3"/>
  <c r="Q887" i="3" s="1"/>
  <c r="S887" i="3" s="1"/>
  <c r="T887" i="3" s="1"/>
  <c r="U887" i="3" s="1"/>
  <c r="V887" i="3" s="1"/>
  <c r="O791" i="3"/>
  <c r="N792" i="3"/>
  <c r="M259" i="3"/>
  <c r="AE800" i="3" l="1"/>
  <c r="AG800" i="3" s="1"/>
  <c r="AH800" i="3" s="1"/>
  <c r="Z799" i="14"/>
  <c r="AD849" i="3"/>
  <c r="AA848" i="14" s="1"/>
  <c r="AB848" i="14" s="1"/>
  <c r="AC848" i="14" s="1"/>
  <c r="AD848" i="14" s="1"/>
  <c r="Z848" i="14"/>
  <c r="AE680" i="3"/>
  <c r="AG680" i="3" s="1"/>
  <c r="AH680" i="3" s="1"/>
  <c r="Z679" i="14"/>
  <c r="AD621" i="3"/>
  <c r="AA620" i="14" s="1"/>
  <c r="AB620" i="14" s="1"/>
  <c r="AC620" i="14" s="1"/>
  <c r="AD620" i="14" s="1"/>
  <c r="Z620" i="14"/>
  <c r="AD681" i="3"/>
  <c r="AA680" i="14" s="1"/>
  <c r="AB680" i="14" s="1"/>
  <c r="AC680" i="14" s="1"/>
  <c r="AD680" i="14" s="1"/>
  <c r="Z680" i="14"/>
  <c r="AE765" i="3"/>
  <c r="AG765" i="3" s="1"/>
  <c r="AH765" i="3" s="1"/>
  <c r="Z764" i="14"/>
  <c r="AE827" i="3"/>
  <c r="AG827" i="3" s="1"/>
  <c r="AH827" i="3" s="1"/>
  <c r="Z826" i="14"/>
  <c r="AD729" i="3"/>
  <c r="AA728" i="14" s="1"/>
  <c r="AB728" i="14" s="1"/>
  <c r="AC728" i="14" s="1"/>
  <c r="AD728" i="14" s="1"/>
  <c r="Z728" i="14"/>
  <c r="AE753" i="3"/>
  <c r="AG753" i="3" s="1"/>
  <c r="AH753" i="3" s="1"/>
  <c r="Z752" i="14"/>
  <c r="AE776" i="3"/>
  <c r="AG776" i="3" s="1"/>
  <c r="AH776" i="3" s="1"/>
  <c r="Z775" i="14"/>
  <c r="AD668" i="3"/>
  <c r="AA667" i="14" s="1"/>
  <c r="AB667" i="14" s="1"/>
  <c r="AC667" i="14" s="1"/>
  <c r="AD667" i="14" s="1"/>
  <c r="Z667" i="14"/>
  <c r="AD764" i="3"/>
  <c r="AA763" i="14" s="1"/>
  <c r="AB763" i="14" s="1"/>
  <c r="AC763" i="14" s="1"/>
  <c r="AD763" i="14" s="1"/>
  <c r="Z763" i="14"/>
  <c r="AA691" i="14"/>
  <c r="AB691" i="14" s="1"/>
  <c r="AC691" i="14" s="1"/>
  <c r="AD691" i="14" s="1"/>
  <c r="AA703" i="14"/>
  <c r="AB703" i="14" s="1"/>
  <c r="AC703" i="14" s="1"/>
  <c r="AD703" i="14" s="1"/>
  <c r="AD728" i="3"/>
  <c r="AA727" i="14" s="1"/>
  <c r="AB727" i="14" s="1"/>
  <c r="AC727" i="14" s="1"/>
  <c r="AD727" i="14" s="1"/>
  <c r="Z727" i="14"/>
  <c r="AD896" i="3"/>
  <c r="AA895" i="14" s="1"/>
  <c r="AB895" i="14" s="1"/>
  <c r="AC895" i="14" s="1"/>
  <c r="AD895" i="14" s="1"/>
  <c r="Z895" i="14"/>
  <c r="AD873" i="3"/>
  <c r="AA872" i="14" s="1"/>
  <c r="AB872" i="14" s="1"/>
  <c r="AC872" i="14" s="1"/>
  <c r="AD872" i="14" s="1"/>
  <c r="Z872" i="14"/>
  <c r="AD860" i="3"/>
  <c r="AA859" i="14" s="1"/>
  <c r="AB859" i="14" s="1"/>
  <c r="AC859" i="14" s="1"/>
  <c r="AD859" i="14" s="1"/>
  <c r="Z859" i="14"/>
  <c r="AD720" i="3"/>
  <c r="AA719" i="14" s="1"/>
  <c r="AB719" i="14" s="1"/>
  <c r="AC719" i="14" s="1"/>
  <c r="AD719" i="14" s="1"/>
  <c r="Z719" i="14"/>
  <c r="AD669" i="3"/>
  <c r="AA668" i="14" s="1"/>
  <c r="AB668" i="14" s="1"/>
  <c r="AC668" i="14" s="1"/>
  <c r="AD668" i="14" s="1"/>
  <c r="Z668" i="14"/>
  <c r="AD777" i="3"/>
  <c r="AA776" i="14" s="1"/>
  <c r="AB776" i="14" s="1"/>
  <c r="AC776" i="14" s="1"/>
  <c r="AD776" i="14" s="1"/>
  <c r="Z776" i="14"/>
  <c r="AE766" i="3"/>
  <c r="AG766" i="3" s="1"/>
  <c r="AH766" i="3" s="1"/>
  <c r="Z765" i="14"/>
  <c r="AE752" i="3"/>
  <c r="AG752" i="3" s="1"/>
  <c r="AH752" i="3" s="1"/>
  <c r="Z751" i="14"/>
  <c r="AE668" i="3"/>
  <c r="AG668" i="3" s="1"/>
  <c r="AH668" i="3" s="1"/>
  <c r="AD885" i="3"/>
  <c r="AA884" i="14" s="1"/>
  <c r="Z884" i="14"/>
  <c r="AB835" i="14"/>
  <c r="AC835" i="14" s="1"/>
  <c r="AD835" i="14" s="1"/>
  <c r="AE718" i="3"/>
  <c r="AG718" i="3" s="1"/>
  <c r="AH718" i="3" s="1"/>
  <c r="Z717" i="14"/>
  <c r="AC717" i="3"/>
  <c r="O816" i="3"/>
  <c r="X816" i="3" s="1"/>
  <c r="AD718" i="3"/>
  <c r="AA717" i="14" s="1"/>
  <c r="AB717" i="14" s="1"/>
  <c r="AC717" i="14" s="1"/>
  <c r="AD717" i="14" s="1"/>
  <c r="AE669" i="3"/>
  <c r="AG669" i="3" s="1"/>
  <c r="AH669" i="3" s="1"/>
  <c r="O758" i="3"/>
  <c r="P758" i="3" s="1"/>
  <c r="Q758" i="3" s="1"/>
  <c r="S758" i="3" s="1"/>
  <c r="T758" i="3" s="1"/>
  <c r="U758" i="3" s="1"/>
  <c r="V758" i="3" s="1"/>
  <c r="AD776" i="3"/>
  <c r="AA775" i="14" s="1"/>
  <c r="AB775" i="14" s="1"/>
  <c r="AC775" i="14" s="1"/>
  <c r="AD775" i="14" s="1"/>
  <c r="AC741" i="3"/>
  <c r="AD680" i="3"/>
  <c r="AA679" i="14" s="1"/>
  <c r="AB679" i="14" s="1"/>
  <c r="AC679" i="14" s="1"/>
  <c r="AD679" i="14" s="1"/>
  <c r="AE764" i="3"/>
  <c r="AG764" i="3" s="1"/>
  <c r="AH764" i="3" s="1"/>
  <c r="AE896" i="3"/>
  <c r="AG896" i="3" s="1"/>
  <c r="AH896" i="3" s="1"/>
  <c r="AE860" i="3"/>
  <c r="AG860" i="3" s="1"/>
  <c r="AH860" i="3" s="1"/>
  <c r="AE885" i="3"/>
  <c r="AG885" i="3" s="1"/>
  <c r="AH885" i="3" s="1"/>
  <c r="AE720" i="3"/>
  <c r="AG720" i="3" s="1"/>
  <c r="AH720" i="3" s="1"/>
  <c r="AC789" i="3"/>
  <c r="AE621" i="3"/>
  <c r="AG621" i="3" s="1"/>
  <c r="AH621" i="3" s="1"/>
  <c r="AC837" i="3"/>
  <c r="AE849" i="3"/>
  <c r="AG849" i="3" s="1"/>
  <c r="AH849" i="3" s="1"/>
  <c r="AC682" i="3"/>
  <c r="AC897" i="3"/>
  <c r="AD800" i="3"/>
  <c r="AA799" i="14" s="1"/>
  <c r="AB799" i="14" s="1"/>
  <c r="AC799" i="14" s="1"/>
  <c r="AD799" i="14" s="1"/>
  <c r="AC719" i="3"/>
  <c r="P721" i="3"/>
  <c r="Q721" i="3" s="1"/>
  <c r="S721" i="3" s="1"/>
  <c r="T721" i="3" s="1"/>
  <c r="U721" i="3" s="1"/>
  <c r="V721" i="3" s="1"/>
  <c r="N723" i="3"/>
  <c r="O722" i="3"/>
  <c r="P722" i="3" s="1"/>
  <c r="Q722" i="3" s="1"/>
  <c r="S722" i="3" s="1"/>
  <c r="T722" i="3" s="1"/>
  <c r="U722" i="3" s="1"/>
  <c r="V722" i="3" s="1"/>
  <c r="Y722" i="3" s="1"/>
  <c r="Z722" i="3" s="1"/>
  <c r="AC814" i="3"/>
  <c r="AC706" i="3"/>
  <c r="AE681" i="3"/>
  <c r="AG681" i="3" s="1"/>
  <c r="AH681" i="3" s="1"/>
  <c r="AD827" i="3"/>
  <c r="AD753" i="3"/>
  <c r="AA752" i="14" s="1"/>
  <c r="AB752" i="14" s="1"/>
  <c r="AC752" i="14" s="1"/>
  <c r="AD752" i="14" s="1"/>
  <c r="AC670" i="3"/>
  <c r="AC850" i="3"/>
  <c r="AC693" i="3"/>
  <c r="Z692" i="14" s="1"/>
  <c r="AD765" i="3"/>
  <c r="AA764" i="14" s="1"/>
  <c r="AB764" i="14" s="1"/>
  <c r="AC764" i="14" s="1"/>
  <c r="AD764" i="14" s="1"/>
  <c r="AC910" i="3"/>
  <c r="AD872" i="3"/>
  <c r="AA871" i="14" s="1"/>
  <c r="AB871" i="14" s="1"/>
  <c r="AC871" i="14" s="1"/>
  <c r="AD871" i="14" s="1"/>
  <c r="AE872" i="3"/>
  <c r="AG872" i="3" s="1"/>
  <c r="AH872" i="3" s="1"/>
  <c r="AC756" i="3"/>
  <c r="AD752" i="3"/>
  <c r="AA751" i="14" s="1"/>
  <c r="AB751" i="14" s="1"/>
  <c r="AC751" i="14" s="1"/>
  <c r="AD751" i="14" s="1"/>
  <c r="AC813" i="3"/>
  <c r="Z812" i="14" s="1"/>
  <c r="AC694" i="3"/>
  <c r="AD644" i="3"/>
  <c r="AA643" i="14" s="1"/>
  <c r="AB643" i="14" s="1"/>
  <c r="AC643" i="14" s="1"/>
  <c r="AD643" i="14" s="1"/>
  <c r="AE644" i="3"/>
  <c r="AG644" i="3" s="1"/>
  <c r="AH644" i="3" s="1"/>
  <c r="AC886" i="3"/>
  <c r="P709" i="3"/>
  <c r="Q709" i="3" s="1"/>
  <c r="S709" i="3" s="1"/>
  <c r="T709" i="3" s="1"/>
  <c r="U709" i="3" s="1"/>
  <c r="V709" i="3" s="1"/>
  <c r="AC635" i="3"/>
  <c r="AE873" i="3"/>
  <c r="AG873" i="3" s="1"/>
  <c r="AH873" i="3" s="1"/>
  <c r="AD766" i="3"/>
  <c r="AA765" i="14" s="1"/>
  <c r="AB765" i="14" s="1"/>
  <c r="AC765" i="14" s="1"/>
  <c r="AD765" i="14" s="1"/>
  <c r="AD633" i="3"/>
  <c r="AA632" i="14" s="1"/>
  <c r="AB632" i="14" s="1"/>
  <c r="AC632" i="14" s="1"/>
  <c r="AD632" i="14" s="1"/>
  <c r="AE633" i="3"/>
  <c r="AG633" i="3" s="1"/>
  <c r="AH633" i="3" s="1"/>
  <c r="AB696" i="3"/>
  <c r="Y696" i="3"/>
  <c r="Z696" i="3" s="1"/>
  <c r="AA696" i="3"/>
  <c r="AE777" i="3"/>
  <c r="AG777" i="3" s="1"/>
  <c r="AH777" i="3" s="1"/>
  <c r="AC707" i="3"/>
  <c r="Z706" i="14" s="1"/>
  <c r="AB695" i="3"/>
  <c r="Y695" i="3"/>
  <c r="Z695" i="3" s="1"/>
  <c r="AA695" i="3"/>
  <c r="AE728" i="3"/>
  <c r="AG728" i="3" s="1"/>
  <c r="AH728" i="3" s="1"/>
  <c r="AC828" i="3"/>
  <c r="N711" i="3"/>
  <c r="O710" i="3"/>
  <c r="P710" i="3" s="1"/>
  <c r="Q710" i="3" s="1"/>
  <c r="S710" i="3" s="1"/>
  <c r="T710" i="3" s="1"/>
  <c r="U710" i="3" s="1"/>
  <c r="V710" i="3" s="1"/>
  <c r="AA708" i="3"/>
  <c r="Y708" i="3"/>
  <c r="Z708" i="3" s="1"/>
  <c r="AB708" i="3"/>
  <c r="N698" i="3"/>
  <c r="O697" i="3"/>
  <c r="X697" i="3" s="1"/>
  <c r="AC801" i="3"/>
  <c r="X696" i="3"/>
  <c r="AC645" i="3"/>
  <c r="AC742" i="3"/>
  <c r="X709" i="3"/>
  <c r="AC778" i="3"/>
  <c r="AC730" i="3"/>
  <c r="AA623" i="3"/>
  <c r="AB623" i="3"/>
  <c r="Y623" i="3"/>
  <c r="Z623" i="3" s="1"/>
  <c r="AA790" i="3"/>
  <c r="AB790" i="3"/>
  <c r="Y790" i="3"/>
  <c r="Z790" i="3" s="1"/>
  <c r="AA743" i="3"/>
  <c r="Y743" i="3"/>
  <c r="Z743" i="3" s="1"/>
  <c r="AB743" i="3"/>
  <c r="Y802" i="3"/>
  <c r="Z802" i="3" s="1"/>
  <c r="AA802" i="3"/>
  <c r="AB802" i="3"/>
  <c r="AB862" i="3"/>
  <c r="Y862" i="3"/>
  <c r="Z862" i="3" s="1"/>
  <c r="AA862" i="3"/>
  <c r="Y875" i="3"/>
  <c r="Z875" i="3" s="1"/>
  <c r="AA875" i="3"/>
  <c r="AB875" i="3"/>
  <c r="AB671" i="3"/>
  <c r="AA671" i="3"/>
  <c r="Y671" i="3"/>
  <c r="Z671" i="3" s="1"/>
  <c r="Y636" i="3"/>
  <c r="Z636" i="3" s="1"/>
  <c r="AA636" i="3"/>
  <c r="AB636" i="3"/>
  <c r="Y658" i="3"/>
  <c r="Z658" i="3" s="1"/>
  <c r="AA658" i="3"/>
  <c r="AB658" i="3"/>
  <c r="AA757" i="3"/>
  <c r="AB757" i="3"/>
  <c r="Y757" i="3"/>
  <c r="Z757" i="3" s="1"/>
  <c r="AC767" i="3"/>
  <c r="Z766" i="14" s="1"/>
  <c r="P744" i="3"/>
  <c r="Q744" i="3" s="1"/>
  <c r="S744" i="3" s="1"/>
  <c r="T744" i="3" s="1"/>
  <c r="U744" i="3" s="1"/>
  <c r="V744" i="3" s="1"/>
  <c r="Y815" i="3"/>
  <c r="Z815" i="3" s="1"/>
  <c r="AA815" i="3"/>
  <c r="AB815" i="3"/>
  <c r="P863" i="3"/>
  <c r="Q863" i="3" s="1"/>
  <c r="S863" i="3" s="1"/>
  <c r="T863" i="3" s="1"/>
  <c r="U863" i="3" s="1"/>
  <c r="V863" i="3" s="1"/>
  <c r="P780" i="3"/>
  <c r="Q780" i="3" s="1"/>
  <c r="S780" i="3" s="1"/>
  <c r="T780" i="3" s="1"/>
  <c r="U780" i="3" s="1"/>
  <c r="V780" i="3" s="1"/>
  <c r="P672" i="3"/>
  <c r="Q672" i="3" s="1"/>
  <c r="S672" i="3" s="1"/>
  <c r="T672" i="3" s="1"/>
  <c r="U672" i="3" s="1"/>
  <c r="V672" i="3" s="1"/>
  <c r="X863" i="3"/>
  <c r="O759" i="3"/>
  <c r="X759" i="3" s="1"/>
  <c r="N760" i="3"/>
  <c r="N890" i="3"/>
  <c r="O889" i="3"/>
  <c r="AA683" i="3"/>
  <c r="Y683" i="3"/>
  <c r="Z683" i="3" s="1"/>
  <c r="AB683" i="3"/>
  <c r="O685" i="3"/>
  <c r="X685" i="3" s="1"/>
  <c r="N686" i="3"/>
  <c r="O831" i="3"/>
  <c r="X831" i="3" s="1"/>
  <c r="N832" i="3"/>
  <c r="AC657" i="3"/>
  <c r="Z656" i="14" s="1"/>
  <c r="AD826" i="3"/>
  <c r="AE826" i="3"/>
  <c r="AG826" i="3" s="1"/>
  <c r="AH826" i="3" s="1"/>
  <c r="P769" i="3"/>
  <c r="Q769" i="3" s="1"/>
  <c r="S769" i="3" s="1"/>
  <c r="T769" i="3" s="1"/>
  <c r="U769" i="3" s="1"/>
  <c r="V769" i="3" s="1"/>
  <c r="O625" i="3"/>
  <c r="N626" i="3"/>
  <c r="AB768" i="3"/>
  <c r="Y768" i="3"/>
  <c r="Z768" i="3" s="1"/>
  <c r="AA768" i="3"/>
  <c r="AB887" i="3"/>
  <c r="AA887" i="3"/>
  <c r="Y887" i="3"/>
  <c r="Z887" i="3" s="1"/>
  <c r="O913" i="3"/>
  <c r="X913" i="3" s="1"/>
  <c r="N914" i="3"/>
  <c r="AD825" i="3"/>
  <c r="AE825" i="3"/>
  <c r="AG825" i="3" s="1"/>
  <c r="AH825" i="3" s="1"/>
  <c r="AB731" i="3"/>
  <c r="Y731" i="3"/>
  <c r="Z731" i="3" s="1"/>
  <c r="AA731" i="3"/>
  <c r="N805" i="3"/>
  <c r="O804" i="3"/>
  <c r="P839" i="3"/>
  <c r="Q839" i="3" s="1"/>
  <c r="S839" i="3" s="1"/>
  <c r="T839" i="3" s="1"/>
  <c r="U839" i="3" s="1"/>
  <c r="V839" i="3" s="1"/>
  <c r="P912" i="3"/>
  <c r="Q912" i="3" s="1"/>
  <c r="S912" i="3" s="1"/>
  <c r="T912" i="3" s="1"/>
  <c r="U912" i="3" s="1"/>
  <c r="V912" i="3" s="1"/>
  <c r="AB838" i="3"/>
  <c r="AA838" i="3"/>
  <c r="Y838" i="3"/>
  <c r="Z838" i="3" s="1"/>
  <c r="O648" i="3"/>
  <c r="N649" i="3"/>
  <c r="O840" i="3"/>
  <c r="N841" i="3"/>
  <c r="AD634" i="3"/>
  <c r="AA633" i="14" s="1"/>
  <c r="AB633" i="14" s="1"/>
  <c r="AC633" i="14" s="1"/>
  <c r="AD633" i="14" s="1"/>
  <c r="AE634" i="3"/>
  <c r="AG634" i="3" s="1"/>
  <c r="AH634" i="3" s="1"/>
  <c r="O781" i="3"/>
  <c r="X781" i="3" s="1"/>
  <c r="N782" i="3"/>
  <c r="X912" i="3"/>
  <c r="P647" i="3"/>
  <c r="Q647" i="3" s="1"/>
  <c r="S647" i="3" s="1"/>
  <c r="T647" i="3" s="1"/>
  <c r="U647" i="3" s="1"/>
  <c r="V647" i="3" s="1"/>
  <c r="O673" i="3"/>
  <c r="X673" i="3" s="1"/>
  <c r="N674" i="3"/>
  <c r="P803" i="3"/>
  <c r="Q803" i="3" s="1"/>
  <c r="S803" i="3" s="1"/>
  <c r="T803" i="3" s="1"/>
  <c r="U803" i="3" s="1"/>
  <c r="V803" i="3" s="1"/>
  <c r="N865" i="3"/>
  <c r="O864" i="3"/>
  <c r="X864" i="3" s="1"/>
  <c r="AA898" i="3"/>
  <c r="Y898" i="3"/>
  <c r="Z898" i="3" s="1"/>
  <c r="AB898" i="3"/>
  <c r="P888" i="3"/>
  <c r="Q888" i="3" s="1"/>
  <c r="S888" i="3" s="1"/>
  <c r="T888" i="3" s="1"/>
  <c r="U888" i="3" s="1"/>
  <c r="V888" i="3" s="1"/>
  <c r="AC861" i="3"/>
  <c r="Z860" i="14" s="1"/>
  <c r="X744" i="3"/>
  <c r="AA829" i="3"/>
  <c r="Y829" i="3"/>
  <c r="Z829" i="3" s="1"/>
  <c r="AB829" i="3"/>
  <c r="AE897" i="3"/>
  <c r="AG897" i="3" s="1"/>
  <c r="AH897" i="3" s="1"/>
  <c r="O745" i="3"/>
  <c r="N746" i="3"/>
  <c r="N854" i="3"/>
  <c r="O853" i="3"/>
  <c r="X853" i="3" s="1"/>
  <c r="N734" i="3"/>
  <c r="O733" i="3"/>
  <c r="AD848" i="3"/>
  <c r="AA847" i="14" s="1"/>
  <c r="AB847" i="14" s="1"/>
  <c r="AC847" i="14" s="1"/>
  <c r="AD847" i="14" s="1"/>
  <c r="AE848" i="3"/>
  <c r="AG848" i="3" s="1"/>
  <c r="AH848" i="3" s="1"/>
  <c r="P852" i="3"/>
  <c r="Q852" i="3" s="1"/>
  <c r="S852" i="3" s="1"/>
  <c r="T852" i="3" s="1"/>
  <c r="U852" i="3" s="1"/>
  <c r="V852" i="3" s="1"/>
  <c r="P684" i="3"/>
  <c r="Q684" i="3" s="1"/>
  <c r="S684" i="3" s="1"/>
  <c r="T684" i="3" s="1"/>
  <c r="U684" i="3" s="1"/>
  <c r="V684" i="3" s="1"/>
  <c r="P732" i="3"/>
  <c r="Q732" i="3" s="1"/>
  <c r="S732" i="3" s="1"/>
  <c r="T732" i="3" s="1"/>
  <c r="U732" i="3" s="1"/>
  <c r="V732" i="3" s="1"/>
  <c r="O770" i="3"/>
  <c r="X770" i="3" s="1"/>
  <c r="N771" i="3"/>
  <c r="P830" i="3"/>
  <c r="Q830" i="3" s="1"/>
  <c r="S830" i="3" s="1"/>
  <c r="T830" i="3" s="1"/>
  <c r="U830" i="3" s="1"/>
  <c r="V830" i="3" s="1"/>
  <c r="AC874" i="3"/>
  <c r="Z873" i="14" s="1"/>
  <c r="X830" i="3"/>
  <c r="Y911" i="3"/>
  <c r="Z911" i="3" s="1"/>
  <c r="AA911" i="3"/>
  <c r="AB911" i="3"/>
  <c r="Y779" i="3"/>
  <c r="Z779" i="3" s="1"/>
  <c r="AB779" i="3"/>
  <c r="AA779" i="3"/>
  <c r="N818" i="3"/>
  <c r="O817" i="3"/>
  <c r="N793" i="3"/>
  <c r="O792" i="3"/>
  <c r="X792" i="3" s="1"/>
  <c r="AB851" i="3"/>
  <c r="AA851" i="3"/>
  <c r="Y851" i="3"/>
  <c r="Z851" i="3" s="1"/>
  <c r="X769" i="3"/>
  <c r="O638" i="3"/>
  <c r="N639" i="3"/>
  <c r="AC622" i="3"/>
  <c r="Z621" i="14" s="1"/>
  <c r="O900" i="3"/>
  <c r="X900" i="3" s="1"/>
  <c r="N901" i="3"/>
  <c r="P791" i="3"/>
  <c r="Q791" i="3" s="1"/>
  <c r="S791" i="3" s="1"/>
  <c r="T791" i="3" s="1"/>
  <c r="U791" i="3" s="1"/>
  <c r="V791" i="3" s="1"/>
  <c r="N878" i="3"/>
  <c r="O877" i="3"/>
  <c r="X877" i="3" s="1"/>
  <c r="O660" i="3"/>
  <c r="N661" i="3"/>
  <c r="P624" i="3"/>
  <c r="Q624" i="3" s="1"/>
  <c r="S624" i="3" s="1"/>
  <c r="T624" i="3" s="1"/>
  <c r="U624" i="3" s="1"/>
  <c r="V624" i="3" s="1"/>
  <c r="AA646" i="3"/>
  <c r="AB646" i="3"/>
  <c r="Y646" i="3"/>
  <c r="Z646" i="3" s="1"/>
  <c r="P899" i="3"/>
  <c r="Q899" i="3" s="1"/>
  <c r="S899" i="3" s="1"/>
  <c r="T899" i="3" s="1"/>
  <c r="U899" i="3" s="1"/>
  <c r="V899" i="3" s="1"/>
  <c r="X791" i="3"/>
  <c r="P876" i="3"/>
  <c r="Q876" i="3" s="1"/>
  <c r="S876" i="3" s="1"/>
  <c r="T876" i="3" s="1"/>
  <c r="U876" i="3" s="1"/>
  <c r="V876" i="3" s="1"/>
  <c r="P659" i="3"/>
  <c r="Q659" i="3" s="1"/>
  <c r="S659" i="3" s="1"/>
  <c r="T659" i="3" s="1"/>
  <c r="U659" i="3" s="1"/>
  <c r="V659" i="3" s="1"/>
  <c r="P637" i="3"/>
  <c r="Q637" i="3" s="1"/>
  <c r="S637" i="3" s="1"/>
  <c r="T637" i="3" s="1"/>
  <c r="U637" i="3" s="1"/>
  <c r="V637" i="3" s="1"/>
  <c r="X839" i="3"/>
  <c r="X899" i="3"/>
  <c r="AB884" i="14" l="1"/>
  <c r="AC884" i="14" s="1"/>
  <c r="AD884" i="14" s="1"/>
  <c r="AD682" i="3"/>
  <c r="AA681" i="14" s="1"/>
  <c r="AB681" i="14" s="1"/>
  <c r="AC681" i="14" s="1"/>
  <c r="AD681" i="14" s="1"/>
  <c r="Z681" i="14"/>
  <c r="AE694" i="3"/>
  <c r="AG694" i="3" s="1"/>
  <c r="AH694" i="3" s="1"/>
  <c r="Z693" i="14"/>
  <c r="AE789" i="3"/>
  <c r="AG789" i="3" s="1"/>
  <c r="AH789" i="3" s="1"/>
  <c r="Z788" i="14"/>
  <c r="AD717" i="3"/>
  <c r="AA716" i="14" s="1"/>
  <c r="AB716" i="14" s="1"/>
  <c r="AC716" i="14" s="1"/>
  <c r="AD716" i="14" s="1"/>
  <c r="Z716" i="14"/>
  <c r="AE828" i="3"/>
  <c r="AG828" i="3" s="1"/>
  <c r="AH828" i="3" s="1"/>
  <c r="Z827" i="14"/>
  <c r="AD850" i="3"/>
  <c r="AA849" i="14" s="1"/>
  <c r="AB849" i="14" s="1"/>
  <c r="AC849" i="14" s="1"/>
  <c r="AD849" i="14" s="1"/>
  <c r="Z849" i="14"/>
  <c r="AD897" i="3"/>
  <c r="AA896" i="14" s="1"/>
  <c r="AB896" i="14" s="1"/>
  <c r="AC896" i="14" s="1"/>
  <c r="AD896" i="14" s="1"/>
  <c r="Z896" i="14"/>
  <c r="AD706" i="3"/>
  <c r="Z705" i="14"/>
  <c r="AD670" i="3"/>
  <c r="AA669" i="14" s="1"/>
  <c r="AB669" i="14" s="1"/>
  <c r="AC669" i="14" s="1"/>
  <c r="AD669" i="14" s="1"/>
  <c r="Z669" i="14"/>
  <c r="AD730" i="3"/>
  <c r="AA729" i="14" s="1"/>
  <c r="AB729" i="14" s="1"/>
  <c r="AC729" i="14" s="1"/>
  <c r="AD729" i="14" s="1"/>
  <c r="Z729" i="14"/>
  <c r="AE778" i="3"/>
  <c r="AG778" i="3" s="1"/>
  <c r="AH778" i="3" s="1"/>
  <c r="Z777" i="14"/>
  <c r="AD742" i="3"/>
  <c r="AA741" i="14" s="1"/>
  <c r="AB741" i="14" s="1"/>
  <c r="AC741" i="14" s="1"/>
  <c r="AD741" i="14" s="1"/>
  <c r="Z741" i="14"/>
  <c r="AE910" i="3"/>
  <c r="AG910" i="3" s="1"/>
  <c r="AH910" i="3" s="1"/>
  <c r="Z909" i="14"/>
  <c r="AE645" i="3"/>
  <c r="AG645" i="3" s="1"/>
  <c r="AH645" i="3" s="1"/>
  <c r="Z644" i="14"/>
  <c r="AD635" i="3"/>
  <c r="AA634" i="14" s="1"/>
  <c r="AB634" i="14" s="1"/>
  <c r="AC634" i="14" s="1"/>
  <c r="AD634" i="14" s="1"/>
  <c r="Z634" i="14"/>
  <c r="AD756" i="3"/>
  <c r="AA755" i="14" s="1"/>
  <c r="AB755" i="14" s="1"/>
  <c r="AC755" i="14" s="1"/>
  <c r="AD755" i="14" s="1"/>
  <c r="Z755" i="14"/>
  <c r="P816" i="3"/>
  <c r="Q816" i="3" s="1"/>
  <c r="S816" i="3" s="1"/>
  <c r="T816" i="3" s="1"/>
  <c r="U816" i="3" s="1"/>
  <c r="V816" i="3" s="1"/>
  <c r="AA816" i="3" s="1"/>
  <c r="AD719" i="3"/>
  <c r="AA718" i="14" s="1"/>
  <c r="AB718" i="14" s="1"/>
  <c r="AC718" i="14" s="1"/>
  <c r="AD718" i="14" s="1"/>
  <c r="Z718" i="14"/>
  <c r="AD741" i="3"/>
  <c r="AA740" i="14" s="1"/>
  <c r="AB740" i="14" s="1"/>
  <c r="AC740" i="14" s="1"/>
  <c r="AD740" i="14" s="1"/>
  <c r="Z740" i="14"/>
  <c r="AE837" i="3"/>
  <c r="AG837" i="3" s="1"/>
  <c r="AH837" i="3" s="1"/>
  <c r="Z836" i="14"/>
  <c r="AE814" i="3"/>
  <c r="AG814" i="3" s="1"/>
  <c r="AH814" i="3" s="1"/>
  <c r="Z813" i="14"/>
  <c r="AE801" i="3"/>
  <c r="AG801" i="3" s="1"/>
  <c r="AH801" i="3" s="1"/>
  <c r="Z800" i="14"/>
  <c r="AE886" i="3"/>
  <c r="AG886" i="3" s="1"/>
  <c r="AH886" i="3" s="1"/>
  <c r="Z885" i="14"/>
  <c r="AE717" i="3"/>
  <c r="AG717" i="3" s="1"/>
  <c r="AH717" i="3" s="1"/>
  <c r="AE741" i="3"/>
  <c r="AG741" i="3" s="1"/>
  <c r="AH741" i="3" s="1"/>
  <c r="X758" i="3"/>
  <c r="AE742" i="3"/>
  <c r="AG742" i="3" s="1"/>
  <c r="AH742" i="3" s="1"/>
  <c r="AD789" i="3"/>
  <c r="AA788" i="14" s="1"/>
  <c r="AB788" i="14" s="1"/>
  <c r="AC788" i="14" s="1"/>
  <c r="AD788" i="14" s="1"/>
  <c r="AD837" i="3"/>
  <c r="AA836" i="14" s="1"/>
  <c r="AB836" i="14" s="1"/>
  <c r="AC836" i="14" s="1"/>
  <c r="AD836" i="14" s="1"/>
  <c r="AD645" i="3"/>
  <c r="AA644" i="14" s="1"/>
  <c r="AD694" i="3"/>
  <c r="AD828" i="3"/>
  <c r="AE670" i="3"/>
  <c r="AG670" i="3" s="1"/>
  <c r="AH670" i="3" s="1"/>
  <c r="AE682" i="3"/>
  <c r="AG682" i="3" s="1"/>
  <c r="AH682" i="3" s="1"/>
  <c r="AB722" i="3"/>
  <c r="AC911" i="3"/>
  <c r="X722" i="3"/>
  <c r="AE756" i="3"/>
  <c r="AG756" i="3" s="1"/>
  <c r="AH756" i="3" s="1"/>
  <c r="AE706" i="3"/>
  <c r="AG706" i="3" s="1"/>
  <c r="AH706" i="3" s="1"/>
  <c r="AA722" i="3"/>
  <c r="Y721" i="3"/>
  <c r="Z721" i="3" s="1"/>
  <c r="AB721" i="3"/>
  <c r="AA721" i="3"/>
  <c r="N724" i="3"/>
  <c r="O723" i="3"/>
  <c r="P723" i="3" s="1"/>
  <c r="Q723" i="3" s="1"/>
  <c r="S723" i="3" s="1"/>
  <c r="T723" i="3" s="1"/>
  <c r="U723" i="3" s="1"/>
  <c r="V723" i="3" s="1"/>
  <c r="AA723" i="3" s="1"/>
  <c r="X710" i="3"/>
  <c r="AE635" i="3"/>
  <c r="AG635" i="3" s="1"/>
  <c r="AH635" i="3" s="1"/>
  <c r="AD886" i="3"/>
  <c r="AA885" i="14" s="1"/>
  <c r="AB885" i="14" s="1"/>
  <c r="AC885" i="14" s="1"/>
  <c r="AD885" i="14" s="1"/>
  <c r="AC875" i="3"/>
  <c r="AC658" i="3"/>
  <c r="AE719" i="3"/>
  <c r="AG719" i="3" s="1"/>
  <c r="AH719" i="3" s="1"/>
  <c r="AD693" i="3"/>
  <c r="AE693" i="3"/>
  <c r="AG693" i="3" s="1"/>
  <c r="AH693" i="3" s="1"/>
  <c r="AD814" i="3"/>
  <c r="AA813" i="14" s="1"/>
  <c r="AB813" i="14" s="1"/>
  <c r="AC813" i="14" s="1"/>
  <c r="AD813" i="14" s="1"/>
  <c r="AE850" i="3"/>
  <c r="AG850" i="3" s="1"/>
  <c r="AH850" i="3" s="1"/>
  <c r="AD910" i="3"/>
  <c r="AA909" i="14" s="1"/>
  <c r="AB909" i="14" s="1"/>
  <c r="AC909" i="14" s="1"/>
  <c r="AD909" i="14" s="1"/>
  <c r="AC623" i="3"/>
  <c r="AC802" i="3"/>
  <c r="AC898" i="3"/>
  <c r="AC696" i="3"/>
  <c r="AE813" i="3"/>
  <c r="AG813" i="3" s="1"/>
  <c r="AH813" i="3" s="1"/>
  <c r="AD813" i="3"/>
  <c r="AA812" i="14" s="1"/>
  <c r="AB812" i="14" s="1"/>
  <c r="AC812" i="14" s="1"/>
  <c r="AD812" i="14" s="1"/>
  <c r="AC743" i="3"/>
  <c r="AC829" i="3"/>
  <c r="AC815" i="3"/>
  <c r="AC708" i="3"/>
  <c r="AA709" i="3"/>
  <c r="Y709" i="3"/>
  <c r="Z709" i="3" s="1"/>
  <c r="AB709" i="3"/>
  <c r="AD801" i="3"/>
  <c r="AA800" i="14" s="1"/>
  <c r="AB800" i="14" s="1"/>
  <c r="AC800" i="14" s="1"/>
  <c r="AD800" i="14" s="1"/>
  <c r="Y710" i="3"/>
  <c r="Z710" i="3" s="1"/>
  <c r="AA710" i="3"/>
  <c r="AB710" i="3"/>
  <c r="P697" i="3"/>
  <c r="Q697" i="3" s="1"/>
  <c r="S697" i="3" s="1"/>
  <c r="T697" i="3" s="1"/>
  <c r="U697" i="3" s="1"/>
  <c r="V697" i="3" s="1"/>
  <c r="N699" i="3"/>
  <c r="O698" i="3"/>
  <c r="X698" i="3" s="1"/>
  <c r="AC887" i="3"/>
  <c r="AE730" i="3"/>
  <c r="AG730" i="3" s="1"/>
  <c r="AH730" i="3" s="1"/>
  <c r="AC636" i="3"/>
  <c r="N712" i="3"/>
  <c r="O711" i="3"/>
  <c r="AC683" i="3"/>
  <c r="AC695" i="3"/>
  <c r="Z694" i="14" s="1"/>
  <c r="AE707" i="3"/>
  <c r="AG707" i="3" s="1"/>
  <c r="AH707" i="3" s="1"/>
  <c r="AD707" i="3"/>
  <c r="AC779" i="3"/>
  <c r="AD778" i="3"/>
  <c r="AA777" i="14" s="1"/>
  <c r="AB777" i="14" s="1"/>
  <c r="AC777" i="14" s="1"/>
  <c r="AD777" i="14" s="1"/>
  <c r="AC731" i="3"/>
  <c r="AA647" i="3"/>
  <c r="AB647" i="3"/>
  <c r="Y647" i="3"/>
  <c r="Z647" i="3" s="1"/>
  <c r="Y888" i="3"/>
  <c r="Z888" i="3" s="1"/>
  <c r="AA888" i="3"/>
  <c r="AB888" i="3"/>
  <c r="AA839" i="3"/>
  <c r="AB839" i="3"/>
  <c r="Y839" i="3"/>
  <c r="Z839" i="3" s="1"/>
  <c r="AA780" i="3"/>
  <c r="Y780" i="3"/>
  <c r="Z780" i="3" s="1"/>
  <c r="AB780" i="3"/>
  <c r="Y830" i="3"/>
  <c r="Z830" i="3" s="1"/>
  <c r="AB830" i="3"/>
  <c r="AA830" i="3"/>
  <c r="AA769" i="3"/>
  <c r="Y769" i="3"/>
  <c r="Z769" i="3" s="1"/>
  <c r="AB769" i="3"/>
  <c r="Y744" i="3"/>
  <c r="Z744" i="3" s="1"/>
  <c r="AA744" i="3"/>
  <c r="AB744" i="3"/>
  <c r="AA803" i="3"/>
  <c r="Y803" i="3"/>
  <c r="Z803" i="3" s="1"/>
  <c r="AB803" i="3"/>
  <c r="P660" i="3"/>
  <c r="Q660" i="3" s="1"/>
  <c r="S660" i="3" s="1"/>
  <c r="T660" i="3" s="1"/>
  <c r="U660" i="3" s="1"/>
  <c r="V660" i="3" s="1"/>
  <c r="O793" i="3"/>
  <c r="N794" i="3"/>
  <c r="N772" i="3"/>
  <c r="O771" i="3"/>
  <c r="X771" i="3" s="1"/>
  <c r="N855" i="3"/>
  <c r="O854" i="3"/>
  <c r="P840" i="3"/>
  <c r="Q840" i="3" s="1"/>
  <c r="S840" i="3" s="1"/>
  <c r="T840" i="3" s="1"/>
  <c r="U840" i="3" s="1"/>
  <c r="V840" i="3" s="1"/>
  <c r="AA637" i="3"/>
  <c r="AB637" i="3"/>
  <c r="Y637" i="3"/>
  <c r="Z637" i="3" s="1"/>
  <c r="AC646" i="3"/>
  <c r="Z645" i="14" s="1"/>
  <c r="AE622" i="3"/>
  <c r="AG622" i="3" s="1"/>
  <c r="AH622" i="3" s="1"/>
  <c r="AD622" i="3"/>
  <c r="AA621" i="14" s="1"/>
  <c r="AB621" i="14" s="1"/>
  <c r="AC621" i="14" s="1"/>
  <c r="AD621" i="14" s="1"/>
  <c r="P864" i="3"/>
  <c r="Q864" i="3" s="1"/>
  <c r="S864" i="3" s="1"/>
  <c r="T864" i="3" s="1"/>
  <c r="U864" i="3" s="1"/>
  <c r="V864" i="3" s="1"/>
  <c r="AA672" i="3"/>
  <c r="AB672" i="3"/>
  <c r="Y672" i="3"/>
  <c r="Z672" i="3" s="1"/>
  <c r="AA863" i="3"/>
  <c r="Y863" i="3"/>
  <c r="Z863" i="3" s="1"/>
  <c r="AB863" i="3"/>
  <c r="AC757" i="3"/>
  <c r="Z756" i="14" s="1"/>
  <c r="AC790" i="3"/>
  <c r="Z789" i="14" s="1"/>
  <c r="P877" i="3"/>
  <c r="Q877" i="3" s="1"/>
  <c r="S877" i="3" s="1"/>
  <c r="T877" i="3" s="1"/>
  <c r="U877" i="3" s="1"/>
  <c r="V877" i="3" s="1"/>
  <c r="O639" i="3"/>
  <c r="N640" i="3"/>
  <c r="P770" i="3"/>
  <c r="Q770" i="3" s="1"/>
  <c r="S770" i="3" s="1"/>
  <c r="T770" i="3" s="1"/>
  <c r="U770" i="3" s="1"/>
  <c r="V770" i="3" s="1"/>
  <c r="O746" i="3"/>
  <c r="X746" i="3" s="1"/>
  <c r="N747" i="3"/>
  <c r="O865" i="3"/>
  <c r="X865" i="3" s="1"/>
  <c r="N866" i="3"/>
  <c r="N650" i="3"/>
  <c r="O649" i="3"/>
  <c r="X649" i="3" s="1"/>
  <c r="P889" i="3"/>
  <c r="Q889" i="3" s="1"/>
  <c r="S889" i="3" s="1"/>
  <c r="T889" i="3" s="1"/>
  <c r="U889" i="3" s="1"/>
  <c r="V889" i="3" s="1"/>
  <c r="AA659" i="3"/>
  <c r="AB659" i="3"/>
  <c r="Y659" i="3"/>
  <c r="Z659" i="3" s="1"/>
  <c r="O878" i="3"/>
  <c r="N879" i="3"/>
  <c r="P638" i="3"/>
  <c r="Q638" i="3" s="1"/>
  <c r="S638" i="3" s="1"/>
  <c r="T638" i="3" s="1"/>
  <c r="U638" i="3" s="1"/>
  <c r="V638" i="3" s="1"/>
  <c r="Y732" i="3"/>
  <c r="Z732" i="3" s="1"/>
  <c r="AA732" i="3"/>
  <c r="AB732" i="3"/>
  <c r="P745" i="3"/>
  <c r="Q745" i="3" s="1"/>
  <c r="S745" i="3" s="1"/>
  <c r="T745" i="3" s="1"/>
  <c r="U745" i="3" s="1"/>
  <c r="V745" i="3" s="1"/>
  <c r="P648" i="3"/>
  <c r="Q648" i="3" s="1"/>
  <c r="S648" i="3" s="1"/>
  <c r="T648" i="3" s="1"/>
  <c r="U648" i="3" s="1"/>
  <c r="V648" i="3" s="1"/>
  <c r="N891" i="3"/>
  <c r="O890" i="3"/>
  <c r="X890" i="3" s="1"/>
  <c r="AC862" i="3"/>
  <c r="Z861" i="14" s="1"/>
  <c r="X638" i="3"/>
  <c r="X745" i="3"/>
  <c r="AD861" i="3"/>
  <c r="AA860" i="14" s="1"/>
  <c r="AB860" i="14" s="1"/>
  <c r="AC860" i="14" s="1"/>
  <c r="AD860" i="14" s="1"/>
  <c r="AE861" i="3"/>
  <c r="AG861" i="3" s="1"/>
  <c r="AH861" i="3" s="1"/>
  <c r="X648" i="3"/>
  <c r="AD657" i="3"/>
  <c r="AA656" i="14" s="1"/>
  <c r="AB656" i="14" s="1"/>
  <c r="AC656" i="14" s="1"/>
  <c r="AD656" i="14" s="1"/>
  <c r="AE657" i="3"/>
  <c r="AG657" i="3" s="1"/>
  <c r="AH657" i="3" s="1"/>
  <c r="X889" i="3"/>
  <c r="AC671" i="3"/>
  <c r="Z670" i="14" s="1"/>
  <c r="AA876" i="3"/>
  <c r="Y876" i="3"/>
  <c r="Z876" i="3" s="1"/>
  <c r="AB876" i="3"/>
  <c r="AB684" i="3"/>
  <c r="AA684" i="3"/>
  <c r="Y684" i="3"/>
  <c r="Z684" i="3" s="1"/>
  <c r="P733" i="3"/>
  <c r="Q733" i="3" s="1"/>
  <c r="S733" i="3" s="1"/>
  <c r="T733" i="3" s="1"/>
  <c r="U733" i="3" s="1"/>
  <c r="V733" i="3" s="1"/>
  <c r="P804" i="3"/>
  <c r="Q804" i="3" s="1"/>
  <c r="S804" i="3" s="1"/>
  <c r="T804" i="3" s="1"/>
  <c r="U804" i="3" s="1"/>
  <c r="V804" i="3" s="1"/>
  <c r="O832" i="3"/>
  <c r="X832" i="3" s="1"/>
  <c r="N833" i="3"/>
  <c r="Y791" i="3"/>
  <c r="Z791" i="3" s="1"/>
  <c r="AA791" i="3"/>
  <c r="AB791" i="3"/>
  <c r="N735" i="3"/>
  <c r="O734" i="3"/>
  <c r="O674" i="3"/>
  <c r="X674" i="3" s="1"/>
  <c r="N675" i="3"/>
  <c r="N783" i="3"/>
  <c r="O782" i="3"/>
  <c r="X782" i="3" s="1"/>
  <c r="O805" i="3"/>
  <c r="N806" i="3"/>
  <c r="AC768" i="3"/>
  <c r="Z767" i="14" s="1"/>
  <c r="AA624" i="3"/>
  <c r="AB624" i="3"/>
  <c r="Y624" i="3"/>
  <c r="Z624" i="3" s="1"/>
  <c r="X733" i="3"/>
  <c r="P673" i="3"/>
  <c r="Q673" i="3" s="1"/>
  <c r="S673" i="3" s="1"/>
  <c r="T673" i="3" s="1"/>
  <c r="U673" i="3" s="1"/>
  <c r="V673" i="3" s="1"/>
  <c r="P781" i="3"/>
  <c r="Q781" i="3" s="1"/>
  <c r="S781" i="3" s="1"/>
  <c r="T781" i="3" s="1"/>
  <c r="U781" i="3" s="1"/>
  <c r="V781" i="3" s="1"/>
  <c r="AC838" i="3"/>
  <c r="Z837" i="14" s="1"/>
  <c r="X804" i="3"/>
  <c r="N915" i="3"/>
  <c r="O914" i="3"/>
  <c r="X914" i="3" s="1"/>
  <c r="O626" i="3"/>
  <c r="N627" i="3"/>
  <c r="P831" i="3"/>
  <c r="Q831" i="3" s="1"/>
  <c r="S831" i="3" s="1"/>
  <c r="T831" i="3" s="1"/>
  <c r="U831" i="3" s="1"/>
  <c r="V831" i="3" s="1"/>
  <c r="N902" i="3"/>
  <c r="O901" i="3"/>
  <c r="X901" i="3" s="1"/>
  <c r="P817" i="3"/>
  <c r="Q817" i="3" s="1"/>
  <c r="S817" i="3" s="1"/>
  <c r="T817" i="3" s="1"/>
  <c r="U817" i="3" s="1"/>
  <c r="V817" i="3" s="1"/>
  <c r="AA912" i="3"/>
  <c r="AB912" i="3"/>
  <c r="Y912" i="3"/>
  <c r="Z912" i="3" s="1"/>
  <c r="P625" i="3"/>
  <c r="Q625" i="3" s="1"/>
  <c r="S625" i="3" s="1"/>
  <c r="T625" i="3" s="1"/>
  <c r="U625" i="3" s="1"/>
  <c r="V625" i="3" s="1"/>
  <c r="O686" i="3"/>
  <c r="X686" i="3" s="1"/>
  <c r="N687" i="3"/>
  <c r="AC851" i="3"/>
  <c r="Z850" i="14" s="1"/>
  <c r="O818" i="3"/>
  <c r="X818" i="3" s="1"/>
  <c r="N819" i="3"/>
  <c r="AD874" i="3"/>
  <c r="AA873" i="14" s="1"/>
  <c r="AB873" i="14" s="1"/>
  <c r="AC873" i="14" s="1"/>
  <c r="AD873" i="14" s="1"/>
  <c r="AE874" i="3"/>
  <c r="AG874" i="3" s="1"/>
  <c r="AH874" i="3" s="1"/>
  <c r="AA852" i="3"/>
  <c r="AB852" i="3"/>
  <c r="Y852" i="3"/>
  <c r="Z852" i="3" s="1"/>
  <c r="P913" i="3"/>
  <c r="Q913" i="3" s="1"/>
  <c r="S913" i="3" s="1"/>
  <c r="T913" i="3" s="1"/>
  <c r="U913" i="3" s="1"/>
  <c r="V913" i="3" s="1"/>
  <c r="X625" i="3"/>
  <c r="N761" i="3"/>
  <c r="O760" i="3"/>
  <c r="Y758" i="3"/>
  <c r="Z758" i="3" s="1"/>
  <c r="AA758" i="3"/>
  <c r="AB758" i="3"/>
  <c r="Y899" i="3"/>
  <c r="Z899" i="3" s="1"/>
  <c r="AB899" i="3"/>
  <c r="AA899" i="3"/>
  <c r="X660" i="3"/>
  <c r="P900" i="3"/>
  <c r="Q900" i="3" s="1"/>
  <c r="S900" i="3" s="1"/>
  <c r="T900" i="3" s="1"/>
  <c r="U900" i="3" s="1"/>
  <c r="V900" i="3" s="1"/>
  <c r="X817" i="3"/>
  <c r="N842" i="3"/>
  <c r="O841" i="3"/>
  <c r="P685" i="3"/>
  <c r="Q685" i="3" s="1"/>
  <c r="S685" i="3" s="1"/>
  <c r="T685" i="3" s="1"/>
  <c r="U685" i="3" s="1"/>
  <c r="V685" i="3" s="1"/>
  <c r="N662" i="3"/>
  <c r="O661" i="3"/>
  <c r="P792" i="3"/>
  <c r="Q792" i="3" s="1"/>
  <c r="S792" i="3" s="1"/>
  <c r="T792" i="3" s="1"/>
  <c r="U792" i="3" s="1"/>
  <c r="V792" i="3" s="1"/>
  <c r="P853" i="3"/>
  <c r="Q853" i="3" s="1"/>
  <c r="S853" i="3" s="1"/>
  <c r="T853" i="3" s="1"/>
  <c r="U853" i="3" s="1"/>
  <c r="V853" i="3" s="1"/>
  <c r="X840" i="3"/>
  <c r="P759" i="3"/>
  <c r="Q759" i="3" s="1"/>
  <c r="S759" i="3" s="1"/>
  <c r="T759" i="3" s="1"/>
  <c r="U759" i="3" s="1"/>
  <c r="V759" i="3" s="1"/>
  <c r="AE767" i="3"/>
  <c r="AG767" i="3" s="1"/>
  <c r="AH767" i="3" s="1"/>
  <c r="AD767" i="3"/>
  <c r="AA766" i="14" s="1"/>
  <c r="AB766" i="14" s="1"/>
  <c r="AC766" i="14" s="1"/>
  <c r="AD766" i="14" s="1"/>
  <c r="AF158" i="3"/>
  <c r="R98" i="3"/>
  <c r="R23" i="3"/>
  <c r="R22" i="3"/>
  <c r="R21" i="3"/>
  <c r="R20" i="3"/>
  <c r="R19" i="3"/>
  <c r="R18" i="3"/>
  <c r="R17" i="3"/>
  <c r="R16" i="3"/>
  <c r="R15" i="3"/>
  <c r="AF14" i="3"/>
  <c r="W14" i="3"/>
  <c r="R14" i="3"/>
  <c r="N14" i="3"/>
  <c r="M14" i="3"/>
  <c r="M26" i="3"/>
  <c r="N26" i="3"/>
  <c r="R26" i="3"/>
  <c r="W26" i="3"/>
  <c r="R27" i="3"/>
  <c r="R28" i="3"/>
  <c r="R29" i="3"/>
  <c r="R30" i="3"/>
  <c r="R31" i="3"/>
  <c r="R32" i="3"/>
  <c r="R33" i="3"/>
  <c r="R34" i="3"/>
  <c r="R35" i="3"/>
  <c r="D207" i="3"/>
  <c r="D195" i="3"/>
  <c r="D183" i="3"/>
  <c r="D171" i="3"/>
  <c r="D159" i="3"/>
  <c r="D147" i="3"/>
  <c r="D135" i="3"/>
  <c r="D123" i="3"/>
  <c r="D111" i="3"/>
  <c r="D99" i="3"/>
  <c r="D87" i="3"/>
  <c r="D78" i="3"/>
  <c r="D69" i="3"/>
  <c r="D60" i="3"/>
  <c r="D51" i="3"/>
  <c r="D39" i="3"/>
  <c r="D27" i="3"/>
  <c r="D15" i="3"/>
  <c r="D3" i="3"/>
  <c r="M218" i="3"/>
  <c r="M194" i="3"/>
  <c r="N194" i="3"/>
  <c r="R194" i="3"/>
  <c r="W194" i="3"/>
  <c r="AF194" i="3"/>
  <c r="R195" i="3"/>
  <c r="R196" i="3"/>
  <c r="R197" i="3"/>
  <c r="R198" i="3"/>
  <c r="R199" i="3"/>
  <c r="R200" i="3"/>
  <c r="R201" i="3"/>
  <c r="R202" i="3"/>
  <c r="R203" i="3"/>
  <c r="M206" i="3"/>
  <c r="N206" i="3"/>
  <c r="R206" i="3"/>
  <c r="W206" i="3"/>
  <c r="AF206" i="3"/>
  <c r="R207" i="3"/>
  <c r="R208" i="3"/>
  <c r="R209" i="3"/>
  <c r="R210" i="3"/>
  <c r="R211" i="3"/>
  <c r="R212" i="3"/>
  <c r="R213" i="3"/>
  <c r="R214" i="3"/>
  <c r="R215" i="3"/>
  <c r="N218" i="3"/>
  <c r="R218" i="3"/>
  <c r="W218" i="3"/>
  <c r="AF218" i="3"/>
  <c r="M219" i="3"/>
  <c r="R219" i="3"/>
  <c r="W219" i="3"/>
  <c r="AF219" i="3"/>
  <c r="M220" i="3"/>
  <c r="R220" i="3"/>
  <c r="W220" i="3"/>
  <c r="AF220" i="3"/>
  <c r="M221" i="3"/>
  <c r="R221" i="3"/>
  <c r="W221" i="3"/>
  <c r="AF221" i="3"/>
  <c r="M222" i="3"/>
  <c r="R222" i="3"/>
  <c r="W222" i="3"/>
  <c r="AF222" i="3"/>
  <c r="M223" i="3"/>
  <c r="R223" i="3"/>
  <c r="W223" i="3"/>
  <c r="AF223" i="3"/>
  <c r="M224" i="3"/>
  <c r="R224" i="3"/>
  <c r="W224" i="3"/>
  <c r="AF224" i="3"/>
  <c r="M225" i="3"/>
  <c r="R225" i="3"/>
  <c r="W225" i="3"/>
  <c r="AF225" i="3"/>
  <c r="M226" i="3"/>
  <c r="R226" i="3"/>
  <c r="W226" i="3"/>
  <c r="AF226" i="3"/>
  <c r="M227" i="3"/>
  <c r="R227" i="3"/>
  <c r="W227" i="3"/>
  <c r="AF227" i="3"/>
  <c r="M230" i="3"/>
  <c r="N230" i="3"/>
  <c r="R230" i="3"/>
  <c r="W230" i="3"/>
  <c r="AF230" i="3"/>
  <c r="M231" i="3"/>
  <c r="R231" i="3"/>
  <c r="W231" i="3"/>
  <c r="AF231" i="3"/>
  <c r="M232" i="3"/>
  <c r="R232" i="3"/>
  <c r="W232" i="3"/>
  <c r="AF232" i="3"/>
  <c r="M233" i="3"/>
  <c r="R233" i="3"/>
  <c r="W233" i="3"/>
  <c r="AF233" i="3"/>
  <c r="M234" i="3"/>
  <c r="R234" i="3"/>
  <c r="W234" i="3"/>
  <c r="AF234" i="3"/>
  <c r="M235" i="3"/>
  <c r="R235" i="3"/>
  <c r="W235" i="3"/>
  <c r="AF235" i="3"/>
  <c r="M236" i="3"/>
  <c r="R236" i="3"/>
  <c r="W236" i="3"/>
  <c r="AF236" i="3"/>
  <c r="M237" i="3"/>
  <c r="R237" i="3"/>
  <c r="W237" i="3"/>
  <c r="AF237" i="3"/>
  <c r="M238" i="3"/>
  <c r="R238" i="3"/>
  <c r="W238" i="3"/>
  <c r="AF238" i="3"/>
  <c r="M239" i="3"/>
  <c r="R239" i="3"/>
  <c r="W239" i="3"/>
  <c r="AF239" i="3"/>
  <c r="M242" i="3"/>
  <c r="N242" i="3"/>
  <c r="R242" i="3"/>
  <c r="W242" i="3"/>
  <c r="AF242" i="3"/>
  <c r="M243" i="3"/>
  <c r="R243" i="3"/>
  <c r="W243" i="3"/>
  <c r="AF243" i="3"/>
  <c r="M244" i="3"/>
  <c r="R244" i="3"/>
  <c r="W244" i="3"/>
  <c r="AF244" i="3"/>
  <c r="M245" i="3"/>
  <c r="R245" i="3"/>
  <c r="W245" i="3"/>
  <c r="AF245" i="3"/>
  <c r="M246" i="3"/>
  <c r="R246" i="3"/>
  <c r="W246" i="3"/>
  <c r="AF246" i="3"/>
  <c r="M247" i="3"/>
  <c r="R247" i="3"/>
  <c r="W247" i="3"/>
  <c r="AF247" i="3"/>
  <c r="M248" i="3"/>
  <c r="R248" i="3"/>
  <c r="W248" i="3"/>
  <c r="AF248" i="3"/>
  <c r="M249" i="3"/>
  <c r="R249" i="3"/>
  <c r="W249" i="3"/>
  <c r="AF249" i="3"/>
  <c r="M250" i="3"/>
  <c r="R250" i="3"/>
  <c r="W250" i="3"/>
  <c r="AF250" i="3"/>
  <c r="M251" i="3"/>
  <c r="R251" i="3"/>
  <c r="W251" i="3"/>
  <c r="AF251" i="3"/>
  <c r="M254" i="3"/>
  <c r="N254" i="3"/>
  <c r="R254" i="3"/>
  <c r="W254" i="3"/>
  <c r="AF254" i="3"/>
  <c r="M255" i="3"/>
  <c r="R255" i="3"/>
  <c r="W255" i="3"/>
  <c r="AF255" i="3"/>
  <c r="M256" i="3"/>
  <c r="R256" i="3"/>
  <c r="W256" i="3"/>
  <c r="AF256" i="3"/>
  <c r="M257" i="3"/>
  <c r="R257" i="3"/>
  <c r="W257" i="3"/>
  <c r="AF257" i="3"/>
  <c r="M258" i="3"/>
  <c r="R258" i="3"/>
  <c r="W258" i="3"/>
  <c r="AF258" i="3"/>
  <c r="R259" i="3"/>
  <c r="W259" i="3"/>
  <c r="AF259" i="3"/>
  <c r="M260" i="3"/>
  <c r="R260" i="3"/>
  <c r="W260" i="3"/>
  <c r="AF260" i="3"/>
  <c r="M263" i="3"/>
  <c r="N263" i="3"/>
  <c r="R263" i="3"/>
  <c r="W263" i="3"/>
  <c r="AF263" i="3"/>
  <c r="M264" i="3"/>
  <c r="R264" i="3"/>
  <c r="W264" i="3"/>
  <c r="AF264" i="3"/>
  <c r="M265" i="3"/>
  <c r="R265" i="3"/>
  <c r="W265" i="3"/>
  <c r="AF265" i="3"/>
  <c r="M266" i="3"/>
  <c r="R266" i="3"/>
  <c r="W266" i="3"/>
  <c r="AF266" i="3"/>
  <c r="M267" i="3"/>
  <c r="R267" i="3"/>
  <c r="W267" i="3"/>
  <c r="AF267" i="3"/>
  <c r="M268" i="3"/>
  <c r="R268" i="3"/>
  <c r="W268" i="3"/>
  <c r="AF268" i="3"/>
  <c r="M269" i="3"/>
  <c r="R269" i="3"/>
  <c r="W269" i="3"/>
  <c r="AF269" i="3"/>
  <c r="M270" i="3"/>
  <c r="R270" i="3"/>
  <c r="W270" i="3"/>
  <c r="AF270" i="3"/>
  <c r="M271" i="3"/>
  <c r="R271" i="3"/>
  <c r="W271" i="3"/>
  <c r="AF271" i="3"/>
  <c r="M272" i="3"/>
  <c r="R272" i="3"/>
  <c r="W272" i="3"/>
  <c r="AF272" i="3"/>
  <c r="M275" i="3"/>
  <c r="N275" i="3"/>
  <c r="R275" i="3"/>
  <c r="W275" i="3"/>
  <c r="AF275" i="3"/>
  <c r="M276" i="3"/>
  <c r="R276" i="3"/>
  <c r="W276" i="3"/>
  <c r="AF276" i="3"/>
  <c r="M277" i="3"/>
  <c r="R277" i="3"/>
  <c r="W277" i="3"/>
  <c r="AF277" i="3"/>
  <c r="M278" i="3"/>
  <c r="R278" i="3"/>
  <c r="W278" i="3"/>
  <c r="AF278" i="3"/>
  <c r="M279" i="3"/>
  <c r="R279" i="3"/>
  <c r="W279" i="3"/>
  <c r="AF279" i="3"/>
  <c r="M280" i="3"/>
  <c r="R280" i="3"/>
  <c r="W280" i="3"/>
  <c r="AF280" i="3"/>
  <c r="M281" i="3"/>
  <c r="R281" i="3"/>
  <c r="W281" i="3"/>
  <c r="AF281" i="3"/>
  <c r="M282" i="3"/>
  <c r="R282" i="3"/>
  <c r="W282" i="3"/>
  <c r="AF282" i="3"/>
  <c r="M283" i="3"/>
  <c r="R283" i="3"/>
  <c r="W283" i="3"/>
  <c r="AF283" i="3"/>
  <c r="M284" i="3"/>
  <c r="R284" i="3"/>
  <c r="W284" i="3"/>
  <c r="AF284" i="3"/>
  <c r="M287" i="3"/>
  <c r="N287" i="3"/>
  <c r="N288" i="3" s="1"/>
  <c r="R287" i="3"/>
  <c r="W287" i="3"/>
  <c r="AF287" i="3"/>
  <c r="M288" i="3"/>
  <c r="R288" i="3"/>
  <c r="W288" i="3"/>
  <c r="AF288" i="3"/>
  <c r="M289" i="3"/>
  <c r="R289" i="3"/>
  <c r="W289" i="3"/>
  <c r="AF289" i="3"/>
  <c r="M290" i="3"/>
  <c r="R290" i="3"/>
  <c r="W290" i="3"/>
  <c r="AF290" i="3"/>
  <c r="M291" i="3"/>
  <c r="R291" i="3"/>
  <c r="W291" i="3"/>
  <c r="AF291" i="3"/>
  <c r="M292" i="3"/>
  <c r="R292" i="3"/>
  <c r="W292" i="3"/>
  <c r="AF292" i="3"/>
  <c r="M293" i="3"/>
  <c r="R293" i="3"/>
  <c r="W293" i="3"/>
  <c r="AF293" i="3"/>
  <c r="M294" i="3"/>
  <c r="R294" i="3"/>
  <c r="W294" i="3"/>
  <c r="AF294" i="3"/>
  <c r="M295" i="3"/>
  <c r="R295" i="3"/>
  <c r="W295" i="3"/>
  <c r="AF295" i="3"/>
  <c r="M296" i="3"/>
  <c r="R296" i="3"/>
  <c r="W296" i="3"/>
  <c r="AF296" i="3"/>
  <c r="M299" i="3"/>
  <c r="N299" i="3"/>
  <c r="R299" i="3"/>
  <c r="W299" i="3"/>
  <c r="AF299" i="3"/>
  <c r="M300" i="3"/>
  <c r="R300" i="3"/>
  <c r="W300" i="3"/>
  <c r="AF300" i="3"/>
  <c r="M301" i="3"/>
  <c r="R301" i="3"/>
  <c r="W301" i="3"/>
  <c r="AF301" i="3"/>
  <c r="M302" i="3"/>
  <c r="R302" i="3"/>
  <c r="W302" i="3"/>
  <c r="AF302" i="3"/>
  <c r="M303" i="3"/>
  <c r="R303" i="3"/>
  <c r="W303" i="3"/>
  <c r="AF303" i="3"/>
  <c r="M304" i="3"/>
  <c r="R304" i="3"/>
  <c r="W304" i="3"/>
  <c r="AF304" i="3"/>
  <c r="M305" i="3"/>
  <c r="R305" i="3"/>
  <c r="W305" i="3"/>
  <c r="AF305" i="3"/>
  <c r="M306" i="3"/>
  <c r="R306" i="3"/>
  <c r="W306" i="3"/>
  <c r="AF306" i="3"/>
  <c r="M307" i="3"/>
  <c r="R307" i="3"/>
  <c r="W307" i="3"/>
  <c r="AF307" i="3"/>
  <c r="M308" i="3"/>
  <c r="R308" i="3"/>
  <c r="W308" i="3"/>
  <c r="AF308" i="3"/>
  <c r="M311" i="3"/>
  <c r="N311" i="3"/>
  <c r="N312" i="3" s="1"/>
  <c r="R311" i="3"/>
  <c r="W311" i="3"/>
  <c r="AF311" i="3"/>
  <c r="M312" i="3"/>
  <c r="R312" i="3"/>
  <c r="W312" i="3"/>
  <c r="AF312" i="3"/>
  <c r="M313" i="3"/>
  <c r="R313" i="3"/>
  <c r="W313" i="3"/>
  <c r="AF313" i="3"/>
  <c r="M314" i="3"/>
  <c r="R314" i="3"/>
  <c r="W314" i="3"/>
  <c r="AF314" i="3"/>
  <c r="M315" i="3"/>
  <c r="R315" i="3"/>
  <c r="W315" i="3"/>
  <c r="AF315" i="3"/>
  <c r="M316" i="3"/>
  <c r="R316" i="3"/>
  <c r="W316" i="3"/>
  <c r="AF316" i="3"/>
  <c r="M317" i="3"/>
  <c r="R317" i="3"/>
  <c r="W317" i="3"/>
  <c r="AF317" i="3"/>
  <c r="M318" i="3"/>
  <c r="R318" i="3"/>
  <c r="W318" i="3"/>
  <c r="AF318" i="3"/>
  <c r="M319" i="3"/>
  <c r="R319" i="3"/>
  <c r="W319" i="3"/>
  <c r="AF319" i="3"/>
  <c r="M320" i="3"/>
  <c r="R320" i="3"/>
  <c r="W320" i="3"/>
  <c r="AF320" i="3"/>
  <c r="M323" i="3"/>
  <c r="N323" i="3"/>
  <c r="N324" i="3" s="1"/>
  <c r="R323" i="3"/>
  <c r="W323" i="3"/>
  <c r="AF323" i="3"/>
  <c r="M324" i="3"/>
  <c r="R324" i="3"/>
  <c r="W324" i="3"/>
  <c r="AF324" i="3"/>
  <c r="M325" i="3"/>
  <c r="R325" i="3"/>
  <c r="W325" i="3"/>
  <c r="AF325" i="3"/>
  <c r="M326" i="3"/>
  <c r="R326" i="3"/>
  <c r="W326" i="3"/>
  <c r="AF326" i="3"/>
  <c r="M327" i="3"/>
  <c r="R327" i="3"/>
  <c r="W327" i="3"/>
  <c r="AF327" i="3"/>
  <c r="M328" i="3"/>
  <c r="R328" i="3"/>
  <c r="W328" i="3"/>
  <c r="AF328" i="3"/>
  <c r="M329" i="3"/>
  <c r="R329" i="3"/>
  <c r="W329" i="3"/>
  <c r="AF329" i="3"/>
  <c r="M330" i="3"/>
  <c r="R330" i="3"/>
  <c r="W330" i="3"/>
  <c r="AF330" i="3"/>
  <c r="M331" i="3"/>
  <c r="R331" i="3"/>
  <c r="W331" i="3"/>
  <c r="AF331" i="3"/>
  <c r="M332" i="3"/>
  <c r="R332" i="3"/>
  <c r="W332" i="3"/>
  <c r="AF332" i="3"/>
  <c r="M335" i="3"/>
  <c r="N335" i="3"/>
  <c r="R335" i="3"/>
  <c r="W335" i="3"/>
  <c r="AF335" i="3"/>
  <c r="M336" i="3"/>
  <c r="R336" i="3"/>
  <c r="W336" i="3"/>
  <c r="AF336" i="3"/>
  <c r="M337" i="3"/>
  <c r="R337" i="3"/>
  <c r="W337" i="3"/>
  <c r="AF337" i="3"/>
  <c r="M338" i="3"/>
  <c r="R338" i="3"/>
  <c r="W338" i="3"/>
  <c r="AF338" i="3"/>
  <c r="M339" i="3"/>
  <c r="R339" i="3"/>
  <c r="W339" i="3"/>
  <c r="AF339" i="3"/>
  <c r="M340" i="3"/>
  <c r="R340" i="3"/>
  <c r="W340" i="3"/>
  <c r="AF340" i="3"/>
  <c r="M341" i="3"/>
  <c r="R341" i="3"/>
  <c r="W341" i="3"/>
  <c r="AF341" i="3"/>
  <c r="M342" i="3"/>
  <c r="R342" i="3"/>
  <c r="W342" i="3"/>
  <c r="AF342" i="3"/>
  <c r="M343" i="3"/>
  <c r="R343" i="3"/>
  <c r="W343" i="3"/>
  <c r="AF343" i="3"/>
  <c r="M344" i="3"/>
  <c r="R344" i="3"/>
  <c r="W344" i="3"/>
  <c r="AF344" i="3"/>
  <c r="M347" i="3"/>
  <c r="N347" i="3"/>
  <c r="N348" i="3" s="1"/>
  <c r="R347" i="3"/>
  <c r="W347" i="3"/>
  <c r="AF347" i="3"/>
  <c r="M348" i="3"/>
  <c r="R348" i="3"/>
  <c r="W348" i="3"/>
  <c r="AF348" i="3"/>
  <c r="M349" i="3"/>
  <c r="R349" i="3"/>
  <c r="W349" i="3"/>
  <c r="AF349" i="3"/>
  <c r="M350" i="3"/>
  <c r="R350" i="3"/>
  <c r="W350" i="3"/>
  <c r="AF350" i="3"/>
  <c r="M351" i="3"/>
  <c r="R351" i="3"/>
  <c r="W351" i="3"/>
  <c r="AF351" i="3"/>
  <c r="M352" i="3"/>
  <c r="R352" i="3"/>
  <c r="W352" i="3"/>
  <c r="AF352" i="3"/>
  <c r="M353" i="3"/>
  <c r="R353" i="3"/>
  <c r="W353" i="3"/>
  <c r="AF353" i="3"/>
  <c r="M354" i="3"/>
  <c r="R354" i="3"/>
  <c r="W354" i="3"/>
  <c r="AF354" i="3"/>
  <c r="M355" i="3"/>
  <c r="R355" i="3"/>
  <c r="W355" i="3"/>
  <c r="AF355" i="3"/>
  <c r="M356" i="3"/>
  <c r="R356" i="3"/>
  <c r="W356" i="3"/>
  <c r="AF356" i="3"/>
  <c r="M359" i="3"/>
  <c r="N359" i="3"/>
  <c r="N360" i="3" s="1"/>
  <c r="N361" i="3" s="1"/>
  <c r="R359" i="3"/>
  <c r="W359" i="3"/>
  <c r="AF359" i="3"/>
  <c r="M360" i="3"/>
  <c r="R360" i="3"/>
  <c r="W360" i="3"/>
  <c r="AF360" i="3"/>
  <c r="M361" i="3"/>
  <c r="R361" i="3"/>
  <c r="W361" i="3"/>
  <c r="AF361" i="3"/>
  <c r="M362" i="3"/>
  <c r="R362" i="3"/>
  <c r="W362" i="3"/>
  <c r="AF362" i="3"/>
  <c r="M363" i="3"/>
  <c r="R363" i="3"/>
  <c r="W363" i="3"/>
  <c r="AF363" i="3"/>
  <c r="M364" i="3"/>
  <c r="R364" i="3"/>
  <c r="W364" i="3"/>
  <c r="AF364" i="3"/>
  <c r="M365" i="3"/>
  <c r="R365" i="3"/>
  <c r="W365" i="3"/>
  <c r="AF365" i="3"/>
  <c r="M366" i="3"/>
  <c r="R366" i="3"/>
  <c r="W366" i="3"/>
  <c r="AF366" i="3"/>
  <c r="M367" i="3"/>
  <c r="R367" i="3"/>
  <c r="W367" i="3"/>
  <c r="AF367" i="3"/>
  <c r="M368" i="3"/>
  <c r="R368" i="3"/>
  <c r="W368" i="3"/>
  <c r="AF368" i="3"/>
  <c r="M371" i="3"/>
  <c r="N371" i="3"/>
  <c r="R371" i="3"/>
  <c r="W371" i="3"/>
  <c r="AF371" i="3"/>
  <c r="M372" i="3"/>
  <c r="R372" i="3"/>
  <c r="W372" i="3"/>
  <c r="AF372" i="3"/>
  <c r="M373" i="3"/>
  <c r="R373" i="3"/>
  <c r="W373" i="3"/>
  <c r="AF373" i="3"/>
  <c r="M374" i="3"/>
  <c r="R374" i="3"/>
  <c r="W374" i="3"/>
  <c r="AF374" i="3"/>
  <c r="M375" i="3"/>
  <c r="R375" i="3"/>
  <c r="W375" i="3"/>
  <c r="AF375" i="3"/>
  <c r="M376" i="3"/>
  <c r="R376" i="3"/>
  <c r="W376" i="3"/>
  <c r="AF376" i="3"/>
  <c r="M377" i="3"/>
  <c r="R377" i="3"/>
  <c r="W377" i="3"/>
  <c r="AF377" i="3"/>
  <c r="M378" i="3"/>
  <c r="R378" i="3"/>
  <c r="W378" i="3"/>
  <c r="AF378" i="3"/>
  <c r="M379" i="3"/>
  <c r="R379" i="3"/>
  <c r="W379" i="3"/>
  <c r="AF379" i="3"/>
  <c r="M380" i="3"/>
  <c r="R380" i="3"/>
  <c r="W380" i="3"/>
  <c r="AF380" i="3"/>
  <c r="M383" i="3"/>
  <c r="N383" i="3"/>
  <c r="R383" i="3"/>
  <c r="W383" i="3"/>
  <c r="AF383" i="3"/>
  <c r="M384" i="3"/>
  <c r="R384" i="3"/>
  <c r="W384" i="3"/>
  <c r="AF384" i="3"/>
  <c r="M385" i="3"/>
  <c r="R385" i="3"/>
  <c r="W385" i="3"/>
  <c r="AF385" i="3"/>
  <c r="M386" i="3"/>
  <c r="R386" i="3"/>
  <c r="W386" i="3"/>
  <c r="AF386" i="3"/>
  <c r="M387" i="3"/>
  <c r="R387" i="3"/>
  <c r="W387" i="3"/>
  <c r="AF387" i="3"/>
  <c r="M388" i="3"/>
  <c r="R388" i="3"/>
  <c r="W388" i="3"/>
  <c r="AF388" i="3"/>
  <c r="M389" i="3"/>
  <c r="R389" i="3"/>
  <c r="W389" i="3"/>
  <c r="AF389" i="3"/>
  <c r="M390" i="3"/>
  <c r="R390" i="3"/>
  <c r="W390" i="3"/>
  <c r="AF390" i="3"/>
  <c r="M391" i="3"/>
  <c r="R391" i="3"/>
  <c r="W391" i="3"/>
  <c r="AF391" i="3"/>
  <c r="M392" i="3"/>
  <c r="R392" i="3"/>
  <c r="W392" i="3"/>
  <c r="AF392" i="3"/>
  <c r="M395" i="3"/>
  <c r="N395" i="3"/>
  <c r="N396" i="3" s="1"/>
  <c r="R395" i="3"/>
  <c r="W395" i="3"/>
  <c r="AF395" i="3"/>
  <c r="M396" i="3"/>
  <c r="R396" i="3"/>
  <c r="W396" i="3"/>
  <c r="AF396" i="3"/>
  <c r="M397" i="3"/>
  <c r="R397" i="3"/>
  <c r="W397" i="3"/>
  <c r="AF397" i="3"/>
  <c r="M398" i="3"/>
  <c r="R398" i="3"/>
  <c r="W398" i="3"/>
  <c r="AF398" i="3"/>
  <c r="M399" i="3"/>
  <c r="R399" i="3"/>
  <c r="W399" i="3"/>
  <c r="AF399" i="3"/>
  <c r="M400" i="3"/>
  <c r="R400" i="3"/>
  <c r="W400" i="3"/>
  <c r="AF400" i="3"/>
  <c r="M401" i="3"/>
  <c r="R401" i="3"/>
  <c r="W401" i="3"/>
  <c r="AF401" i="3"/>
  <c r="M402" i="3"/>
  <c r="R402" i="3"/>
  <c r="W402" i="3"/>
  <c r="AF402" i="3"/>
  <c r="M403" i="3"/>
  <c r="R403" i="3"/>
  <c r="W403" i="3"/>
  <c r="AF403" i="3"/>
  <c r="M404" i="3"/>
  <c r="R404" i="3"/>
  <c r="W404" i="3"/>
  <c r="AF404" i="3"/>
  <c r="M407" i="3"/>
  <c r="N407" i="3"/>
  <c r="N408" i="3" s="1"/>
  <c r="N409" i="3" s="1"/>
  <c r="N410" i="3" s="1"/>
  <c r="R407" i="3"/>
  <c r="W407" i="3"/>
  <c r="AF407" i="3"/>
  <c r="M408" i="3"/>
  <c r="R408" i="3"/>
  <c r="W408" i="3"/>
  <c r="AF408" i="3"/>
  <c r="M409" i="3"/>
  <c r="R409" i="3"/>
  <c r="W409" i="3"/>
  <c r="AF409" i="3"/>
  <c r="M410" i="3"/>
  <c r="R410" i="3"/>
  <c r="W410" i="3"/>
  <c r="AF410" i="3"/>
  <c r="M411" i="3"/>
  <c r="R411" i="3"/>
  <c r="W411" i="3"/>
  <c r="AF411" i="3"/>
  <c r="M412" i="3"/>
  <c r="R412" i="3"/>
  <c r="W412" i="3"/>
  <c r="AF412" i="3"/>
  <c r="M413" i="3"/>
  <c r="R413" i="3"/>
  <c r="W413" i="3"/>
  <c r="AF413" i="3"/>
  <c r="M414" i="3"/>
  <c r="R414" i="3"/>
  <c r="W414" i="3"/>
  <c r="AF414" i="3"/>
  <c r="M415" i="3"/>
  <c r="R415" i="3"/>
  <c r="W415" i="3"/>
  <c r="AF415" i="3"/>
  <c r="M416" i="3"/>
  <c r="R416" i="3"/>
  <c r="W416" i="3"/>
  <c r="AF416" i="3"/>
  <c r="M419" i="3"/>
  <c r="N419" i="3"/>
  <c r="R419" i="3"/>
  <c r="W419" i="3"/>
  <c r="AF419" i="3"/>
  <c r="M420" i="3"/>
  <c r="R420" i="3"/>
  <c r="W420" i="3"/>
  <c r="AF420" i="3"/>
  <c r="M421" i="3"/>
  <c r="R421" i="3"/>
  <c r="W421" i="3"/>
  <c r="AF421" i="3"/>
  <c r="M422" i="3"/>
  <c r="R422" i="3"/>
  <c r="W422" i="3"/>
  <c r="AF422" i="3"/>
  <c r="M423" i="3"/>
  <c r="R423" i="3"/>
  <c r="W423" i="3"/>
  <c r="AF423" i="3"/>
  <c r="M424" i="3"/>
  <c r="R424" i="3"/>
  <c r="W424" i="3"/>
  <c r="AF424" i="3"/>
  <c r="M425" i="3"/>
  <c r="R425" i="3"/>
  <c r="W425" i="3"/>
  <c r="AF425" i="3"/>
  <c r="M426" i="3"/>
  <c r="R426" i="3"/>
  <c r="W426" i="3"/>
  <c r="AF426" i="3"/>
  <c r="M427" i="3"/>
  <c r="R427" i="3"/>
  <c r="W427" i="3"/>
  <c r="AF427" i="3"/>
  <c r="M428" i="3"/>
  <c r="R428" i="3"/>
  <c r="W428" i="3"/>
  <c r="AF428" i="3"/>
  <c r="M431" i="3"/>
  <c r="N431" i="3"/>
  <c r="R431" i="3"/>
  <c r="W431" i="3"/>
  <c r="AF431" i="3"/>
  <c r="M432" i="3"/>
  <c r="R432" i="3"/>
  <c r="W432" i="3"/>
  <c r="AF432" i="3"/>
  <c r="M433" i="3"/>
  <c r="R433" i="3"/>
  <c r="W433" i="3"/>
  <c r="AF433" i="3"/>
  <c r="M434" i="3"/>
  <c r="R434" i="3"/>
  <c r="W434" i="3"/>
  <c r="AF434" i="3"/>
  <c r="M435" i="3"/>
  <c r="R435" i="3"/>
  <c r="W435" i="3"/>
  <c r="AF435" i="3"/>
  <c r="M436" i="3"/>
  <c r="R436" i="3"/>
  <c r="W436" i="3"/>
  <c r="AF436" i="3"/>
  <c r="M437" i="3"/>
  <c r="R437" i="3"/>
  <c r="W437" i="3"/>
  <c r="AF437" i="3"/>
  <c r="M438" i="3"/>
  <c r="R438" i="3"/>
  <c r="W438" i="3"/>
  <c r="AF438" i="3"/>
  <c r="M439" i="3"/>
  <c r="R439" i="3"/>
  <c r="W439" i="3"/>
  <c r="AF439" i="3"/>
  <c r="M440" i="3"/>
  <c r="R440" i="3"/>
  <c r="W440" i="3"/>
  <c r="AF440" i="3"/>
  <c r="M443" i="3"/>
  <c r="N443" i="3"/>
  <c r="N444" i="3" s="1"/>
  <c r="N445" i="3" s="1"/>
  <c r="R443" i="3"/>
  <c r="W443" i="3"/>
  <c r="AF443" i="3"/>
  <c r="M444" i="3"/>
  <c r="R444" i="3"/>
  <c r="W444" i="3"/>
  <c r="AF444" i="3"/>
  <c r="M445" i="3"/>
  <c r="R445" i="3"/>
  <c r="W445" i="3"/>
  <c r="AF445" i="3"/>
  <c r="M446" i="3"/>
  <c r="R446" i="3"/>
  <c r="W446" i="3"/>
  <c r="AF446" i="3"/>
  <c r="M447" i="3"/>
  <c r="R447" i="3"/>
  <c r="W447" i="3"/>
  <c r="AF447" i="3"/>
  <c r="M448" i="3"/>
  <c r="R448" i="3"/>
  <c r="W448" i="3"/>
  <c r="AF448" i="3"/>
  <c r="M449" i="3"/>
  <c r="R449" i="3"/>
  <c r="W449" i="3"/>
  <c r="AF449" i="3"/>
  <c r="M450" i="3"/>
  <c r="R450" i="3"/>
  <c r="W450" i="3"/>
  <c r="AF450" i="3"/>
  <c r="M451" i="3"/>
  <c r="R451" i="3"/>
  <c r="W451" i="3"/>
  <c r="AF451" i="3"/>
  <c r="M452" i="3"/>
  <c r="R452" i="3"/>
  <c r="W452" i="3"/>
  <c r="AF452" i="3"/>
  <c r="M455" i="3"/>
  <c r="N455" i="3"/>
  <c r="N456" i="3" s="1"/>
  <c r="R455" i="3"/>
  <c r="W455" i="3"/>
  <c r="AF455" i="3"/>
  <c r="M456" i="3"/>
  <c r="R456" i="3"/>
  <c r="W456" i="3"/>
  <c r="AF456" i="3"/>
  <c r="M457" i="3"/>
  <c r="R457" i="3"/>
  <c r="W457" i="3"/>
  <c r="AF457" i="3"/>
  <c r="M458" i="3"/>
  <c r="R458" i="3"/>
  <c r="W458" i="3"/>
  <c r="AF458" i="3"/>
  <c r="M459" i="3"/>
  <c r="R459" i="3"/>
  <c r="W459" i="3"/>
  <c r="AF459" i="3"/>
  <c r="M460" i="3"/>
  <c r="R460" i="3"/>
  <c r="W460" i="3"/>
  <c r="AF460" i="3"/>
  <c r="M461" i="3"/>
  <c r="R461" i="3"/>
  <c r="W461" i="3"/>
  <c r="AF461" i="3"/>
  <c r="M462" i="3"/>
  <c r="R462" i="3"/>
  <c r="W462" i="3"/>
  <c r="AF462" i="3"/>
  <c r="M463" i="3"/>
  <c r="R463" i="3"/>
  <c r="W463" i="3"/>
  <c r="AF463" i="3"/>
  <c r="M464" i="3"/>
  <c r="R464" i="3"/>
  <c r="W464" i="3"/>
  <c r="AF464" i="3"/>
  <c r="M467" i="3"/>
  <c r="N467" i="3"/>
  <c r="R467" i="3"/>
  <c r="W467" i="3"/>
  <c r="AF467" i="3"/>
  <c r="M468" i="3"/>
  <c r="R468" i="3"/>
  <c r="W468" i="3"/>
  <c r="AF468" i="3"/>
  <c r="M469" i="3"/>
  <c r="R469" i="3"/>
  <c r="W469" i="3"/>
  <c r="AF469" i="3"/>
  <c r="M470" i="3"/>
  <c r="R470" i="3"/>
  <c r="W470" i="3"/>
  <c r="AF470" i="3"/>
  <c r="M471" i="3"/>
  <c r="R471" i="3"/>
  <c r="W471" i="3"/>
  <c r="AF471" i="3"/>
  <c r="M472" i="3"/>
  <c r="R472" i="3"/>
  <c r="W472" i="3"/>
  <c r="AF472" i="3"/>
  <c r="M473" i="3"/>
  <c r="R473" i="3"/>
  <c r="W473" i="3"/>
  <c r="AF473" i="3"/>
  <c r="M474" i="3"/>
  <c r="R474" i="3"/>
  <c r="W474" i="3"/>
  <c r="AF474" i="3"/>
  <c r="M475" i="3"/>
  <c r="R475" i="3"/>
  <c r="W475" i="3"/>
  <c r="AF475" i="3"/>
  <c r="M476" i="3"/>
  <c r="R476" i="3"/>
  <c r="W476" i="3"/>
  <c r="AF476" i="3"/>
  <c r="M479" i="3"/>
  <c r="N479" i="3"/>
  <c r="R479" i="3"/>
  <c r="W479" i="3"/>
  <c r="AF479" i="3"/>
  <c r="M480" i="3"/>
  <c r="R480" i="3"/>
  <c r="W480" i="3"/>
  <c r="AF480" i="3"/>
  <c r="M481" i="3"/>
  <c r="R481" i="3"/>
  <c r="W481" i="3"/>
  <c r="AF481" i="3"/>
  <c r="M482" i="3"/>
  <c r="R482" i="3"/>
  <c r="W482" i="3"/>
  <c r="AF482" i="3"/>
  <c r="M483" i="3"/>
  <c r="R483" i="3"/>
  <c r="W483" i="3"/>
  <c r="AF483" i="3"/>
  <c r="M484" i="3"/>
  <c r="R484" i="3"/>
  <c r="W484" i="3"/>
  <c r="AF484" i="3"/>
  <c r="M485" i="3"/>
  <c r="R485" i="3"/>
  <c r="W485" i="3"/>
  <c r="AF485" i="3"/>
  <c r="M486" i="3"/>
  <c r="R486" i="3"/>
  <c r="W486" i="3"/>
  <c r="AF486" i="3"/>
  <c r="M487" i="3"/>
  <c r="R487" i="3"/>
  <c r="W487" i="3"/>
  <c r="AF487" i="3"/>
  <c r="M488" i="3"/>
  <c r="R488" i="3"/>
  <c r="W488" i="3"/>
  <c r="AF488" i="3"/>
  <c r="M491" i="3"/>
  <c r="N491" i="3"/>
  <c r="N492" i="3" s="1"/>
  <c r="R491" i="3"/>
  <c r="W491" i="3"/>
  <c r="AF491" i="3"/>
  <c r="M492" i="3"/>
  <c r="R492" i="3"/>
  <c r="W492" i="3"/>
  <c r="AF492" i="3"/>
  <c r="M493" i="3"/>
  <c r="R493" i="3"/>
  <c r="W493" i="3"/>
  <c r="AF493" i="3"/>
  <c r="M494" i="3"/>
  <c r="R494" i="3"/>
  <c r="W494" i="3"/>
  <c r="AF494" i="3"/>
  <c r="M495" i="3"/>
  <c r="R495" i="3"/>
  <c r="W495" i="3"/>
  <c r="AF495" i="3"/>
  <c r="M496" i="3"/>
  <c r="R496" i="3"/>
  <c r="W496" i="3"/>
  <c r="AF496" i="3"/>
  <c r="M497" i="3"/>
  <c r="R497" i="3"/>
  <c r="W497" i="3"/>
  <c r="AF497" i="3"/>
  <c r="M498" i="3"/>
  <c r="R498" i="3"/>
  <c r="W498" i="3"/>
  <c r="AF498" i="3"/>
  <c r="M499" i="3"/>
  <c r="R499" i="3"/>
  <c r="W499" i="3"/>
  <c r="AF499" i="3"/>
  <c r="M500" i="3"/>
  <c r="R500" i="3"/>
  <c r="W500" i="3"/>
  <c r="AF500" i="3"/>
  <c r="M503" i="3"/>
  <c r="N503" i="3"/>
  <c r="R503" i="3"/>
  <c r="W503" i="3"/>
  <c r="AF503" i="3"/>
  <c r="M504" i="3"/>
  <c r="R504" i="3"/>
  <c r="W504" i="3"/>
  <c r="AF504" i="3"/>
  <c r="M505" i="3"/>
  <c r="R505" i="3"/>
  <c r="W505" i="3"/>
  <c r="AF505" i="3"/>
  <c r="M506" i="3"/>
  <c r="R506" i="3"/>
  <c r="W506" i="3"/>
  <c r="AF506" i="3"/>
  <c r="M507" i="3"/>
  <c r="R507" i="3"/>
  <c r="W507" i="3"/>
  <c r="AF507" i="3"/>
  <c r="M508" i="3"/>
  <c r="R508" i="3"/>
  <c r="W508" i="3"/>
  <c r="AF508" i="3"/>
  <c r="M509" i="3"/>
  <c r="R509" i="3"/>
  <c r="W509" i="3"/>
  <c r="AF509" i="3"/>
  <c r="M512" i="3"/>
  <c r="N512" i="3"/>
  <c r="N513" i="3" s="1"/>
  <c r="R512" i="3"/>
  <c r="W512" i="3"/>
  <c r="AF512" i="3"/>
  <c r="M513" i="3"/>
  <c r="R513" i="3"/>
  <c r="W513" i="3"/>
  <c r="AF513" i="3"/>
  <c r="M514" i="3"/>
  <c r="R514" i="3"/>
  <c r="W514" i="3"/>
  <c r="AF514" i="3"/>
  <c r="M515" i="3"/>
  <c r="R515" i="3"/>
  <c r="W515" i="3"/>
  <c r="AF515" i="3"/>
  <c r="M516" i="3"/>
  <c r="R516" i="3"/>
  <c r="W516" i="3"/>
  <c r="AF516" i="3"/>
  <c r="M517" i="3"/>
  <c r="R517" i="3"/>
  <c r="W517" i="3"/>
  <c r="AF517" i="3"/>
  <c r="M518" i="3"/>
  <c r="R518" i="3"/>
  <c r="W518" i="3"/>
  <c r="AF518" i="3"/>
  <c r="M519" i="3"/>
  <c r="R519" i="3"/>
  <c r="W519" i="3"/>
  <c r="AF519" i="3"/>
  <c r="M520" i="3"/>
  <c r="R520" i="3"/>
  <c r="W520" i="3"/>
  <c r="AF520" i="3"/>
  <c r="M521" i="3"/>
  <c r="R521" i="3"/>
  <c r="W521" i="3"/>
  <c r="AF521" i="3"/>
  <c r="M524" i="3"/>
  <c r="N524" i="3"/>
  <c r="N525" i="3" s="1"/>
  <c r="R524" i="3"/>
  <c r="W524" i="3"/>
  <c r="AF524" i="3"/>
  <c r="M525" i="3"/>
  <c r="R525" i="3"/>
  <c r="W525" i="3"/>
  <c r="AF525" i="3"/>
  <c r="M526" i="3"/>
  <c r="R526" i="3"/>
  <c r="W526" i="3"/>
  <c r="AF526" i="3"/>
  <c r="M527" i="3"/>
  <c r="R527" i="3"/>
  <c r="W527" i="3"/>
  <c r="AF527" i="3"/>
  <c r="M528" i="3"/>
  <c r="R528" i="3"/>
  <c r="W528" i="3"/>
  <c r="AF528" i="3"/>
  <c r="M529" i="3"/>
  <c r="R529" i="3"/>
  <c r="W529" i="3"/>
  <c r="AF529" i="3"/>
  <c r="M530" i="3"/>
  <c r="R530" i="3"/>
  <c r="W530" i="3"/>
  <c r="AF530" i="3"/>
  <c r="M531" i="3"/>
  <c r="R531" i="3"/>
  <c r="W531" i="3"/>
  <c r="AF531" i="3"/>
  <c r="M532" i="3"/>
  <c r="R532" i="3"/>
  <c r="W532" i="3"/>
  <c r="AF532" i="3"/>
  <c r="M533" i="3"/>
  <c r="R533" i="3"/>
  <c r="W533" i="3"/>
  <c r="AF533" i="3"/>
  <c r="M536" i="3"/>
  <c r="N536" i="3"/>
  <c r="N537" i="3" s="1"/>
  <c r="R536" i="3"/>
  <c r="W536" i="3"/>
  <c r="AF536" i="3"/>
  <c r="M537" i="3"/>
  <c r="R537" i="3"/>
  <c r="W537" i="3"/>
  <c r="AF537" i="3"/>
  <c r="M538" i="3"/>
  <c r="R538" i="3"/>
  <c r="W538" i="3"/>
  <c r="AF538" i="3"/>
  <c r="M539" i="3"/>
  <c r="R539" i="3"/>
  <c r="W539" i="3"/>
  <c r="AF539" i="3"/>
  <c r="M540" i="3"/>
  <c r="R540" i="3"/>
  <c r="W540" i="3"/>
  <c r="AF540" i="3"/>
  <c r="M541" i="3"/>
  <c r="R541" i="3"/>
  <c r="W541" i="3"/>
  <c r="AF541" i="3"/>
  <c r="M542" i="3"/>
  <c r="R542" i="3"/>
  <c r="W542" i="3"/>
  <c r="AF542" i="3"/>
  <c r="M543" i="3"/>
  <c r="R543" i="3"/>
  <c r="W543" i="3"/>
  <c r="AF543" i="3"/>
  <c r="M544" i="3"/>
  <c r="R544" i="3"/>
  <c r="W544" i="3"/>
  <c r="AF544" i="3"/>
  <c r="M545" i="3"/>
  <c r="R545" i="3"/>
  <c r="W545" i="3"/>
  <c r="AF545" i="3"/>
  <c r="M548" i="3"/>
  <c r="N548" i="3"/>
  <c r="R548" i="3"/>
  <c r="W548" i="3"/>
  <c r="AF548" i="3"/>
  <c r="M549" i="3"/>
  <c r="R549" i="3"/>
  <c r="W549" i="3"/>
  <c r="AF549" i="3"/>
  <c r="M550" i="3"/>
  <c r="R550" i="3"/>
  <c r="W550" i="3"/>
  <c r="AF550" i="3"/>
  <c r="M551" i="3"/>
  <c r="R551" i="3"/>
  <c r="W551" i="3"/>
  <c r="AF551" i="3"/>
  <c r="M552" i="3"/>
  <c r="R552" i="3"/>
  <c r="W552" i="3"/>
  <c r="AF552" i="3"/>
  <c r="M553" i="3"/>
  <c r="R553" i="3"/>
  <c r="W553" i="3"/>
  <c r="AF553" i="3"/>
  <c r="M554" i="3"/>
  <c r="R554" i="3"/>
  <c r="W554" i="3"/>
  <c r="AF554" i="3"/>
  <c r="M555" i="3"/>
  <c r="R555" i="3"/>
  <c r="W555" i="3"/>
  <c r="AF555" i="3"/>
  <c r="M556" i="3"/>
  <c r="R556" i="3"/>
  <c r="W556" i="3"/>
  <c r="AF556" i="3"/>
  <c r="M557" i="3"/>
  <c r="R557" i="3"/>
  <c r="W557" i="3"/>
  <c r="AF557" i="3"/>
  <c r="M560" i="3"/>
  <c r="N560" i="3"/>
  <c r="R560" i="3"/>
  <c r="W560" i="3"/>
  <c r="AF560" i="3"/>
  <c r="M561" i="3"/>
  <c r="R561" i="3"/>
  <c r="W561" i="3"/>
  <c r="AF561" i="3"/>
  <c r="M562" i="3"/>
  <c r="R562" i="3"/>
  <c r="W562" i="3"/>
  <c r="AF562" i="3"/>
  <c r="M563" i="3"/>
  <c r="R563" i="3"/>
  <c r="W563" i="3"/>
  <c r="AF563" i="3"/>
  <c r="M564" i="3"/>
  <c r="R564" i="3"/>
  <c r="W564" i="3"/>
  <c r="AF564" i="3"/>
  <c r="M565" i="3"/>
  <c r="R565" i="3"/>
  <c r="W565" i="3"/>
  <c r="AF565" i="3"/>
  <c r="M566" i="3"/>
  <c r="R566" i="3"/>
  <c r="W566" i="3"/>
  <c r="AF566" i="3"/>
  <c r="M567" i="3"/>
  <c r="R567" i="3"/>
  <c r="W567" i="3"/>
  <c r="AF567" i="3"/>
  <c r="M568" i="3"/>
  <c r="R568" i="3"/>
  <c r="W568" i="3"/>
  <c r="AF568" i="3"/>
  <c r="M569" i="3"/>
  <c r="R569" i="3"/>
  <c r="W569" i="3"/>
  <c r="AF569" i="3"/>
  <c r="M572" i="3"/>
  <c r="N572" i="3"/>
  <c r="R572" i="3"/>
  <c r="W572" i="3"/>
  <c r="AF572" i="3"/>
  <c r="M573" i="3"/>
  <c r="R573" i="3"/>
  <c r="W573" i="3"/>
  <c r="AF573" i="3"/>
  <c r="M574" i="3"/>
  <c r="R574" i="3"/>
  <c r="W574" i="3"/>
  <c r="AF574" i="3"/>
  <c r="M575" i="3"/>
  <c r="R575" i="3"/>
  <c r="W575" i="3"/>
  <c r="AF575" i="3"/>
  <c r="M576" i="3"/>
  <c r="R576" i="3"/>
  <c r="W576" i="3"/>
  <c r="AF576" i="3"/>
  <c r="M577" i="3"/>
  <c r="R577" i="3"/>
  <c r="W577" i="3"/>
  <c r="AF577" i="3"/>
  <c r="M578" i="3"/>
  <c r="R578" i="3"/>
  <c r="W578" i="3"/>
  <c r="AF578" i="3"/>
  <c r="M579" i="3"/>
  <c r="R579" i="3"/>
  <c r="W579" i="3"/>
  <c r="AF579" i="3"/>
  <c r="M580" i="3"/>
  <c r="R580" i="3"/>
  <c r="W580" i="3"/>
  <c r="AF580" i="3"/>
  <c r="M581" i="3"/>
  <c r="R581" i="3"/>
  <c r="W581" i="3"/>
  <c r="AF581" i="3"/>
  <c r="M584" i="3"/>
  <c r="N584" i="3"/>
  <c r="R584" i="3"/>
  <c r="W584" i="3"/>
  <c r="AF584" i="3"/>
  <c r="M585" i="3"/>
  <c r="R585" i="3"/>
  <c r="W585" i="3"/>
  <c r="AF585" i="3"/>
  <c r="M586" i="3"/>
  <c r="R586" i="3"/>
  <c r="W586" i="3"/>
  <c r="AF586" i="3"/>
  <c r="M587" i="3"/>
  <c r="R587" i="3"/>
  <c r="W587" i="3"/>
  <c r="AF587" i="3"/>
  <c r="M588" i="3"/>
  <c r="R588" i="3"/>
  <c r="W588" i="3"/>
  <c r="AF588" i="3"/>
  <c r="M589" i="3"/>
  <c r="R589" i="3"/>
  <c r="W589" i="3"/>
  <c r="AF589" i="3"/>
  <c r="M590" i="3"/>
  <c r="R590" i="3"/>
  <c r="W590" i="3"/>
  <c r="AF590" i="3"/>
  <c r="M591" i="3"/>
  <c r="R591" i="3"/>
  <c r="W591" i="3"/>
  <c r="AF591" i="3"/>
  <c r="M592" i="3"/>
  <c r="R592" i="3"/>
  <c r="W592" i="3"/>
  <c r="AF592" i="3"/>
  <c r="M593" i="3"/>
  <c r="R593" i="3"/>
  <c r="W593" i="3"/>
  <c r="AF593" i="3"/>
  <c r="M596" i="3"/>
  <c r="N596" i="3"/>
  <c r="R596" i="3"/>
  <c r="W596" i="3"/>
  <c r="AF596" i="3"/>
  <c r="M597" i="3"/>
  <c r="R597" i="3"/>
  <c r="W597" i="3"/>
  <c r="AF597" i="3"/>
  <c r="M598" i="3"/>
  <c r="R598" i="3"/>
  <c r="W598" i="3"/>
  <c r="AF598" i="3"/>
  <c r="M599" i="3"/>
  <c r="R599" i="3"/>
  <c r="W599" i="3"/>
  <c r="AF599" i="3"/>
  <c r="M600" i="3"/>
  <c r="R600" i="3"/>
  <c r="W600" i="3"/>
  <c r="AF600" i="3"/>
  <c r="M601" i="3"/>
  <c r="R601" i="3"/>
  <c r="W601" i="3"/>
  <c r="AF601" i="3"/>
  <c r="M602" i="3"/>
  <c r="R602" i="3"/>
  <c r="W602" i="3"/>
  <c r="AF602" i="3"/>
  <c r="M603" i="3"/>
  <c r="R603" i="3"/>
  <c r="W603" i="3"/>
  <c r="AF603" i="3"/>
  <c r="M604" i="3"/>
  <c r="R604" i="3"/>
  <c r="W604" i="3"/>
  <c r="AF604" i="3"/>
  <c r="M605" i="3"/>
  <c r="R605" i="3"/>
  <c r="W605" i="3"/>
  <c r="AF605" i="3"/>
  <c r="M608" i="3"/>
  <c r="N608" i="3"/>
  <c r="R608" i="3"/>
  <c r="W608" i="3"/>
  <c r="AF608" i="3"/>
  <c r="M609" i="3"/>
  <c r="R609" i="3"/>
  <c r="W609" i="3"/>
  <c r="AF609" i="3"/>
  <c r="M610" i="3"/>
  <c r="R610" i="3"/>
  <c r="W610" i="3"/>
  <c r="AF610" i="3"/>
  <c r="M611" i="3"/>
  <c r="R611" i="3"/>
  <c r="W611" i="3"/>
  <c r="AF611" i="3"/>
  <c r="M612" i="3"/>
  <c r="R612" i="3"/>
  <c r="W612" i="3"/>
  <c r="AF612" i="3"/>
  <c r="M613" i="3"/>
  <c r="R613" i="3"/>
  <c r="W613" i="3"/>
  <c r="AF613" i="3"/>
  <c r="M614" i="3"/>
  <c r="R614" i="3"/>
  <c r="W614" i="3"/>
  <c r="AF614" i="3"/>
  <c r="M615" i="3"/>
  <c r="R615" i="3"/>
  <c r="W615" i="3"/>
  <c r="AF615" i="3"/>
  <c r="M616" i="3"/>
  <c r="R616" i="3"/>
  <c r="W616" i="3"/>
  <c r="AF616" i="3"/>
  <c r="M182" i="3"/>
  <c r="N182" i="3"/>
  <c r="R182" i="3"/>
  <c r="W182" i="3"/>
  <c r="AF182" i="3"/>
  <c r="R183" i="3"/>
  <c r="R184" i="3"/>
  <c r="R185" i="3"/>
  <c r="R186" i="3"/>
  <c r="R187" i="3"/>
  <c r="R188" i="3"/>
  <c r="R189" i="3"/>
  <c r="R190" i="3"/>
  <c r="R191" i="3"/>
  <c r="M170" i="3"/>
  <c r="N170" i="3"/>
  <c r="R170" i="3"/>
  <c r="W170" i="3"/>
  <c r="AF170" i="3"/>
  <c r="R171" i="3"/>
  <c r="R172" i="3"/>
  <c r="R173" i="3"/>
  <c r="R174" i="3"/>
  <c r="R175" i="3"/>
  <c r="R176" i="3"/>
  <c r="R177" i="3"/>
  <c r="R178" i="3"/>
  <c r="R179" i="3"/>
  <c r="M158" i="3"/>
  <c r="N158" i="3"/>
  <c r="R158" i="3"/>
  <c r="W158" i="3"/>
  <c r="R159" i="3"/>
  <c r="R160" i="3"/>
  <c r="R161" i="3"/>
  <c r="R162" i="3"/>
  <c r="R163" i="3"/>
  <c r="R164" i="3"/>
  <c r="R165" i="3"/>
  <c r="R166" i="3"/>
  <c r="R167" i="3"/>
  <c r="M146" i="3"/>
  <c r="N146" i="3"/>
  <c r="R146" i="3"/>
  <c r="W146" i="3"/>
  <c r="AF146" i="3"/>
  <c r="R147" i="3"/>
  <c r="R148" i="3"/>
  <c r="R149" i="3"/>
  <c r="R150" i="3"/>
  <c r="R151" i="3"/>
  <c r="R152" i="3"/>
  <c r="R153" i="3"/>
  <c r="R154" i="3"/>
  <c r="R155" i="3"/>
  <c r="M134" i="3"/>
  <c r="N134" i="3"/>
  <c r="R134" i="3"/>
  <c r="W134" i="3"/>
  <c r="AF134" i="3"/>
  <c r="R135" i="3"/>
  <c r="R136" i="3"/>
  <c r="R137" i="3"/>
  <c r="R138" i="3"/>
  <c r="R139" i="3"/>
  <c r="R140" i="3"/>
  <c r="R141" i="3"/>
  <c r="R142" i="3"/>
  <c r="R143" i="3"/>
  <c r="M122" i="3"/>
  <c r="N122" i="3"/>
  <c r="R122" i="3"/>
  <c r="W122" i="3"/>
  <c r="AF122" i="3"/>
  <c r="R123" i="3"/>
  <c r="R124" i="3"/>
  <c r="R125" i="3"/>
  <c r="R126" i="3"/>
  <c r="R127" i="3"/>
  <c r="R128" i="3"/>
  <c r="R129" i="3"/>
  <c r="R130" i="3"/>
  <c r="R131" i="3"/>
  <c r="M110" i="3"/>
  <c r="N110" i="3"/>
  <c r="R110" i="3"/>
  <c r="W110" i="3"/>
  <c r="AF110" i="3"/>
  <c r="R111" i="3"/>
  <c r="R112" i="3"/>
  <c r="R113" i="3"/>
  <c r="R114" i="3"/>
  <c r="R115" i="3"/>
  <c r="R116" i="3"/>
  <c r="R117" i="3"/>
  <c r="R118" i="3"/>
  <c r="R119" i="3"/>
  <c r="M98" i="3"/>
  <c r="N98" i="3"/>
  <c r="W98" i="3"/>
  <c r="AF98" i="3"/>
  <c r="R99" i="3"/>
  <c r="R100" i="3"/>
  <c r="R101" i="3"/>
  <c r="R102" i="3"/>
  <c r="R103" i="3"/>
  <c r="R104" i="3"/>
  <c r="R105" i="3"/>
  <c r="R106" i="3"/>
  <c r="R107" i="3"/>
  <c r="M86" i="3"/>
  <c r="N86" i="3"/>
  <c r="R86" i="3"/>
  <c r="W86" i="3"/>
  <c r="AF86" i="3"/>
  <c r="R87" i="3"/>
  <c r="R88" i="3"/>
  <c r="R89" i="3"/>
  <c r="R90" i="3"/>
  <c r="R91" i="3"/>
  <c r="R92" i="3"/>
  <c r="R93" i="3"/>
  <c r="R94" i="3"/>
  <c r="R95" i="3"/>
  <c r="M77" i="3"/>
  <c r="N77" i="3"/>
  <c r="R77" i="3"/>
  <c r="W77" i="3"/>
  <c r="AF77" i="3"/>
  <c r="R78" i="3"/>
  <c r="R79" i="3"/>
  <c r="R80" i="3"/>
  <c r="R81" i="3"/>
  <c r="R82" i="3"/>
  <c r="R83" i="3"/>
  <c r="M68" i="3"/>
  <c r="N68" i="3"/>
  <c r="R68" i="3"/>
  <c r="W68" i="3"/>
  <c r="AF68" i="3"/>
  <c r="R69" i="3"/>
  <c r="R70" i="3"/>
  <c r="R71" i="3"/>
  <c r="R72" i="3"/>
  <c r="R73" i="3"/>
  <c r="R74" i="3"/>
  <c r="M59" i="3"/>
  <c r="N59" i="3"/>
  <c r="R59" i="3"/>
  <c r="W59" i="3"/>
  <c r="AF59" i="3"/>
  <c r="R60" i="3"/>
  <c r="R61" i="3"/>
  <c r="R62" i="3"/>
  <c r="R63" i="3"/>
  <c r="R64" i="3"/>
  <c r="R65" i="3"/>
  <c r="M50" i="3"/>
  <c r="N50" i="3"/>
  <c r="R50" i="3"/>
  <c r="W50" i="3"/>
  <c r="AF50" i="3"/>
  <c r="R51" i="3"/>
  <c r="R52" i="3"/>
  <c r="R53" i="3"/>
  <c r="R54" i="3"/>
  <c r="R55" i="3"/>
  <c r="R56" i="3"/>
  <c r="M38" i="3"/>
  <c r="N38" i="3"/>
  <c r="R38" i="3"/>
  <c r="W38" i="3"/>
  <c r="AF38" i="3"/>
  <c r="R39" i="3"/>
  <c r="R40" i="3"/>
  <c r="R41" i="3"/>
  <c r="R42" i="3"/>
  <c r="R43" i="3"/>
  <c r="R44" i="3"/>
  <c r="R45" i="3"/>
  <c r="R46" i="3"/>
  <c r="R47" i="3"/>
  <c r="AF26" i="3"/>
  <c r="M2" i="3"/>
  <c r="R11" i="3"/>
  <c r="R10" i="3"/>
  <c r="R9" i="3"/>
  <c r="R8" i="3"/>
  <c r="R7" i="3"/>
  <c r="R6" i="3"/>
  <c r="R5" i="3"/>
  <c r="R4" i="3"/>
  <c r="R3" i="3"/>
  <c r="AF2" i="3"/>
  <c r="W2" i="3"/>
  <c r="R2" i="3"/>
  <c r="N2" i="3"/>
  <c r="AB644" i="14" l="1"/>
  <c r="AC644" i="14" s="1"/>
  <c r="AD644" i="14" s="1"/>
  <c r="AD829" i="3"/>
  <c r="Z828" i="14"/>
  <c r="AD743" i="3"/>
  <c r="AA742" i="14" s="1"/>
  <c r="Z742" i="14"/>
  <c r="AD779" i="3"/>
  <c r="AA778" i="14" s="1"/>
  <c r="AB778" i="14" s="1"/>
  <c r="AC778" i="14" s="1"/>
  <c r="AD778" i="14" s="1"/>
  <c r="Z778" i="14"/>
  <c r="AE658" i="3"/>
  <c r="AG658" i="3" s="1"/>
  <c r="AH658" i="3" s="1"/>
  <c r="Z657" i="14"/>
  <c r="AA705" i="14"/>
  <c r="AB705" i="14" s="1"/>
  <c r="AC705" i="14" s="1"/>
  <c r="AD705" i="14" s="1"/>
  <c r="AA693" i="14"/>
  <c r="AB693" i="14" s="1"/>
  <c r="AC693" i="14" s="1"/>
  <c r="AD693" i="14" s="1"/>
  <c r="AD708" i="3"/>
  <c r="Z707" i="14"/>
  <c r="AE875" i="3"/>
  <c r="AG875" i="3" s="1"/>
  <c r="AH875" i="3" s="1"/>
  <c r="Z874" i="14"/>
  <c r="Y816" i="3"/>
  <c r="Z816" i="3" s="1"/>
  <c r="AA704" i="14"/>
  <c r="AB704" i="14" s="1"/>
  <c r="AC704" i="14" s="1"/>
  <c r="AD704" i="14" s="1"/>
  <c r="AA692" i="14"/>
  <c r="AB692" i="14" s="1"/>
  <c r="AC692" i="14" s="1"/>
  <c r="AD692" i="14" s="1"/>
  <c r="AD696" i="3"/>
  <c r="Z695" i="14"/>
  <c r="AD911" i="3"/>
  <c r="AA910" i="14" s="1"/>
  <c r="AB910" i="14" s="1"/>
  <c r="AC910" i="14" s="1"/>
  <c r="AD910" i="14" s="1"/>
  <c r="Z910" i="14"/>
  <c r="AD623" i="3"/>
  <c r="AA622" i="14" s="1"/>
  <c r="Z622" i="14"/>
  <c r="AB816" i="3"/>
  <c r="AE815" i="3"/>
  <c r="AG815" i="3" s="1"/>
  <c r="AH815" i="3" s="1"/>
  <c r="Z814" i="14"/>
  <c r="AD898" i="3"/>
  <c r="AA897" i="14" s="1"/>
  <c r="Z897" i="14"/>
  <c r="AD636" i="3"/>
  <c r="AA635" i="14" s="1"/>
  <c r="AB635" i="14" s="1"/>
  <c r="AC635" i="14" s="1"/>
  <c r="AD635" i="14" s="1"/>
  <c r="Z635" i="14"/>
  <c r="AD887" i="3"/>
  <c r="AA886" i="14" s="1"/>
  <c r="AB886" i="14" s="1"/>
  <c r="AC886" i="14" s="1"/>
  <c r="AD886" i="14" s="1"/>
  <c r="Z886" i="14"/>
  <c r="AE731" i="3"/>
  <c r="AG731" i="3" s="1"/>
  <c r="AH731" i="3" s="1"/>
  <c r="Z730" i="14"/>
  <c r="AD683" i="3"/>
  <c r="AA682" i="14" s="1"/>
  <c r="AB682" i="14" s="1"/>
  <c r="AC682" i="14" s="1"/>
  <c r="AD682" i="14" s="1"/>
  <c r="Z682" i="14"/>
  <c r="AE802" i="3"/>
  <c r="AG802" i="3" s="1"/>
  <c r="AH802" i="3" s="1"/>
  <c r="Z801" i="14"/>
  <c r="X723" i="3"/>
  <c r="AF135" i="3"/>
  <c r="W78" i="3"/>
  <c r="M111" i="3"/>
  <c r="AF171" i="3"/>
  <c r="M159" i="3"/>
  <c r="AF69" i="3"/>
  <c r="M3" i="3"/>
  <c r="AC722" i="3"/>
  <c r="O110" i="3"/>
  <c r="P110" i="3" s="1"/>
  <c r="Q110" i="3" s="1"/>
  <c r="S110" i="3" s="1"/>
  <c r="T110" i="3" s="1"/>
  <c r="U110" i="3" s="1"/>
  <c r="V110" i="3" s="1"/>
  <c r="O419" i="3"/>
  <c r="X419" i="3" s="1"/>
  <c r="O503" i="3"/>
  <c r="P503" i="3" s="1"/>
  <c r="Q503" i="3" s="1"/>
  <c r="S503" i="3" s="1"/>
  <c r="T503" i="3" s="1"/>
  <c r="U503" i="3" s="1"/>
  <c r="V503" i="3" s="1"/>
  <c r="AE743" i="3"/>
  <c r="AG743" i="3" s="1"/>
  <c r="AH743" i="3" s="1"/>
  <c r="AD815" i="3"/>
  <c r="AA814" i="14" s="1"/>
  <c r="AB814" i="14" s="1"/>
  <c r="AC814" i="14" s="1"/>
  <c r="AD814" i="14" s="1"/>
  <c r="AE779" i="3"/>
  <c r="AG779" i="3" s="1"/>
  <c r="AH779" i="3" s="1"/>
  <c r="AE911" i="3"/>
  <c r="AG911" i="3" s="1"/>
  <c r="AH911" i="3" s="1"/>
  <c r="AE829" i="3"/>
  <c r="AG829" i="3" s="1"/>
  <c r="AH829" i="3" s="1"/>
  <c r="O299" i="3"/>
  <c r="P299" i="3" s="1"/>
  <c r="Q299" i="3" s="1"/>
  <c r="S299" i="3" s="1"/>
  <c r="T299" i="3" s="1"/>
  <c r="U299" i="3" s="1"/>
  <c r="V299" i="3" s="1"/>
  <c r="AE898" i="3"/>
  <c r="AG898" i="3" s="1"/>
  <c r="AH898" i="3" s="1"/>
  <c r="AB723" i="3"/>
  <c r="AF78" i="3"/>
  <c r="Y723" i="3"/>
  <c r="Z723" i="3" s="1"/>
  <c r="AE623" i="3"/>
  <c r="AG623" i="3" s="1"/>
  <c r="AH623" i="3" s="1"/>
  <c r="O491" i="3"/>
  <c r="X491" i="3" s="1"/>
  <c r="AC732" i="3"/>
  <c r="O513" i="3"/>
  <c r="X513" i="3" s="1"/>
  <c r="AC709" i="3"/>
  <c r="AD658" i="3"/>
  <c r="AA657" i="14" s="1"/>
  <c r="AB657" i="14" s="1"/>
  <c r="AC657" i="14" s="1"/>
  <c r="AD657" i="14" s="1"/>
  <c r="N725" i="3"/>
  <c r="O725" i="3" s="1"/>
  <c r="X725" i="3" s="1"/>
  <c r="O724" i="3"/>
  <c r="O194" i="3"/>
  <c r="P194" i="3" s="1"/>
  <c r="Q194" i="3" s="1"/>
  <c r="S194" i="3" s="1"/>
  <c r="T194" i="3" s="1"/>
  <c r="U194" i="3" s="1"/>
  <c r="V194" i="3" s="1"/>
  <c r="AD875" i="3"/>
  <c r="AA874" i="14" s="1"/>
  <c r="AB874" i="14" s="1"/>
  <c r="AC874" i="14" s="1"/>
  <c r="AD874" i="14" s="1"/>
  <c r="AC839" i="3"/>
  <c r="AC721" i="3"/>
  <c r="Z720" i="14" s="1"/>
  <c r="O572" i="3"/>
  <c r="P572" i="3" s="1"/>
  <c r="Q572" i="3" s="1"/>
  <c r="S572" i="3" s="1"/>
  <c r="T572" i="3" s="1"/>
  <c r="U572" i="3" s="1"/>
  <c r="V572" i="3" s="1"/>
  <c r="AC791" i="3"/>
  <c r="O596" i="3"/>
  <c r="P596" i="3" s="1"/>
  <c r="Q596" i="3" s="1"/>
  <c r="S596" i="3" s="1"/>
  <c r="T596" i="3" s="1"/>
  <c r="U596" i="3" s="1"/>
  <c r="V596" i="3" s="1"/>
  <c r="AA596" i="3" s="1"/>
  <c r="AE696" i="3"/>
  <c r="AG696" i="3" s="1"/>
  <c r="AH696" i="3" s="1"/>
  <c r="O182" i="3"/>
  <c r="P182" i="3" s="1"/>
  <c r="Q182" i="3" s="1"/>
  <c r="S182" i="3" s="1"/>
  <c r="T182" i="3" s="1"/>
  <c r="U182" i="3" s="1"/>
  <c r="V182" i="3" s="1"/>
  <c r="O584" i="3"/>
  <c r="P584" i="3" s="1"/>
  <c r="Q584" i="3" s="1"/>
  <c r="S584" i="3" s="1"/>
  <c r="T584" i="3" s="1"/>
  <c r="U584" i="3" s="1"/>
  <c r="V584" i="3" s="1"/>
  <c r="O26" i="3"/>
  <c r="P26" i="3" s="1"/>
  <c r="Q26" i="3" s="1"/>
  <c r="S26" i="3" s="1"/>
  <c r="T26" i="3" s="1"/>
  <c r="U26" i="3" s="1"/>
  <c r="V26" i="3" s="1"/>
  <c r="AA26" i="3" s="1"/>
  <c r="AD802" i="3"/>
  <c r="AA801" i="14" s="1"/>
  <c r="AB801" i="14" s="1"/>
  <c r="AC801" i="14" s="1"/>
  <c r="AD801" i="14" s="1"/>
  <c r="AC758" i="3"/>
  <c r="O77" i="3"/>
  <c r="P77" i="3" s="1"/>
  <c r="Q77" i="3" s="1"/>
  <c r="S77" i="3" s="1"/>
  <c r="T77" i="3" s="1"/>
  <c r="U77" i="3" s="1"/>
  <c r="V77" i="3" s="1"/>
  <c r="AB77" i="3" s="1"/>
  <c r="O548" i="3"/>
  <c r="X548" i="3" s="1"/>
  <c r="AC744" i="3"/>
  <c r="AC830" i="3"/>
  <c r="W111" i="3"/>
  <c r="O50" i="3"/>
  <c r="P50" i="3" s="1"/>
  <c r="Q50" i="3" s="1"/>
  <c r="S50" i="3" s="1"/>
  <c r="T50" i="3" s="1"/>
  <c r="U50" i="3" s="1"/>
  <c r="V50" i="3" s="1"/>
  <c r="O86" i="3"/>
  <c r="P86" i="3" s="1"/>
  <c r="Q86" i="3" s="1"/>
  <c r="S86" i="3" s="1"/>
  <c r="T86" i="3" s="1"/>
  <c r="U86" i="3" s="1"/>
  <c r="V86" i="3" s="1"/>
  <c r="Y86" i="3" s="1"/>
  <c r="Z86" i="3" s="1"/>
  <c r="O608" i="3"/>
  <c r="P608" i="3" s="1"/>
  <c r="Q608" i="3" s="1"/>
  <c r="S608" i="3" s="1"/>
  <c r="T608" i="3" s="1"/>
  <c r="U608" i="3" s="1"/>
  <c r="V608" i="3" s="1"/>
  <c r="O361" i="3"/>
  <c r="X361" i="3" s="1"/>
  <c r="AC816" i="3"/>
  <c r="AE708" i="3"/>
  <c r="AG708" i="3" s="1"/>
  <c r="AH708" i="3" s="1"/>
  <c r="O242" i="3"/>
  <c r="P242" i="3" s="1"/>
  <c r="Q242" i="3" s="1"/>
  <c r="S242" i="3" s="1"/>
  <c r="T242" i="3" s="1"/>
  <c r="U242" i="3" s="1"/>
  <c r="V242" i="3" s="1"/>
  <c r="AC863" i="3"/>
  <c r="AE683" i="3"/>
  <c r="AG683" i="3" s="1"/>
  <c r="AH683" i="3" s="1"/>
  <c r="AA697" i="3"/>
  <c r="AB697" i="3"/>
  <c r="Y697" i="3"/>
  <c r="Z697" i="3" s="1"/>
  <c r="AC710" i="3"/>
  <c r="Z709" i="14" s="1"/>
  <c r="W159" i="3"/>
  <c r="M183" i="3"/>
  <c r="M60" i="3"/>
  <c r="W195" i="3"/>
  <c r="D208" i="3"/>
  <c r="W208" i="3" s="1"/>
  <c r="N700" i="3"/>
  <c r="O699" i="3"/>
  <c r="P699" i="3" s="1"/>
  <c r="Q699" i="3" s="1"/>
  <c r="S699" i="3" s="1"/>
  <c r="T699" i="3" s="1"/>
  <c r="U699" i="3" s="1"/>
  <c r="V699" i="3" s="1"/>
  <c r="AC912" i="3"/>
  <c r="D172" i="3"/>
  <c r="W172" i="3" s="1"/>
  <c r="O712" i="3"/>
  <c r="P712" i="3" s="1"/>
  <c r="Q712" i="3" s="1"/>
  <c r="S712" i="3" s="1"/>
  <c r="T712" i="3" s="1"/>
  <c r="U712" i="3" s="1"/>
  <c r="V712" i="3" s="1"/>
  <c r="N713" i="3"/>
  <c r="M69" i="3"/>
  <c r="D70" i="3"/>
  <c r="W60" i="3"/>
  <c r="AC624" i="3"/>
  <c r="W87" i="3"/>
  <c r="D100" i="3"/>
  <c r="W100" i="3" s="1"/>
  <c r="AD731" i="3"/>
  <c r="AA730" i="14" s="1"/>
  <c r="AB730" i="14" s="1"/>
  <c r="AC730" i="14" s="1"/>
  <c r="AD730" i="14" s="1"/>
  <c r="D112" i="3"/>
  <c r="D113" i="3" s="1"/>
  <c r="D124" i="3"/>
  <c r="D125" i="3" s="1"/>
  <c r="AC899" i="3"/>
  <c r="AC876" i="3"/>
  <c r="AC780" i="3"/>
  <c r="AE636" i="3"/>
  <c r="AG636" i="3" s="1"/>
  <c r="AH636" i="3" s="1"/>
  <c r="D148" i="3"/>
  <c r="W148" i="3" s="1"/>
  <c r="W27" i="3"/>
  <c r="P711" i="3"/>
  <c r="Q711" i="3" s="1"/>
  <c r="S711" i="3" s="1"/>
  <c r="T711" i="3" s="1"/>
  <c r="U711" i="3" s="1"/>
  <c r="V711" i="3" s="1"/>
  <c r="M39" i="3"/>
  <c r="X711" i="3"/>
  <c r="W171" i="3"/>
  <c r="M51" i="3"/>
  <c r="M27" i="3"/>
  <c r="AF60" i="3"/>
  <c r="D79" i="3"/>
  <c r="D80" i="3" s="1"/>
  <c r="AE887" i="3"/>
  <c r="AG887" i="3" s="1"/>
  <c r="AH887" i="3" s="1"/>
  <c r="P698" i="3"/>
  <c r="Q698" i="3" s="1"/>
  <c r="S698" i="3" s="1"/>
  <c r="T698" i="3" s="1"/>
  <c r="U698" i="3" s="1"/>
  <c r="V698" i="3" s="1"/>
  <c r="O560" i="3"/>
  <c r="P560" i="3" s="1"/>
  <c r="Q560" i="3" s="1"/>
  <c r="S560" i="3" s="1"/>
  <c r="T560" i="3" s="1"/>
  <c r="U560" i="3" s="1"/>
  <c r="V560" i="3" s="1"/>
  <c r="O311" i="3"/>
  <c r="P311" i="3" s="1"/>
  <c r="Q311" i="3" s="1"/>
  <c r="S311" i="3" s="1"/>
  <c r="T311" i="3" s="1"/>
  <c r="U311" i="3" s="1"/>
  <c r="V311" i="3" s="1"/>
  <c r="O230" i="3"/>
  <c r="P230" i="3" s="1"/>
  <c r="Q230" i="3" s="1"/>
  <c r="S230" i="3" s="1"/>
  <c r="T230" i="3" s="1"/>
  <c r="U230" i="3" s="1"/>
  <c r="V230" i="3" s="1"/>
  <c r="D4" i="3"/>
  <c r="D5" i="3" s="1"/>
  <c r="M135" i="3"/>
  <c r="AC803" i="3"/>
  <c r="AD695" i="3"/>
  <c r="AE695" i="3"/>
  <c r="AG695" i="3" s="1"/>
  <c r="AH695" i="3" s="1"/>
  <c r="AC769" i="3"/>
  <c r="AB853" i="3"/>
  <c r="Y853" i="3"/>
  <c r="Z853" i="3" s="1"/>
  <c r="AA853" i="3"/>
  <c r="Y733" i="3"/>
  <c r="Z733" i="3" s="1"/>
  <c r="AA733" i="3"/>
  <c r="AB733" i="3"/>
  <c r="Y792" i="3"/>
  <c r="Z792" i="3" s="1"/>
  <c r="AB792" i="3"/>
  <c r="AA792" i="3"/>
  <c r="AA660" i="3"/>
  <c r="Y660" i="3"/>
  <c r="Z660" i="3" s="1"/>
  <c r="AB660" i="3"/>
  <c r="AA673" i="3"/>
  <c r="Y673" i="3"/>
  <c r="Z673" i="3" s="1"/>
  <c r="AB673" i="3"/>
  <c r="Y745" i="3"/>
  <c r="Z745" i="3" s="1"/>
  <c r="AA745" i="3"/>
  <c r="AB745" i="3"/>
  <c r="AA817" i="3"/>
  <c r="AB817" i="3"/>
  <c r="Y817" i="3"/>
  <c r="Z817" i="3" s="1"/>
  <c r="Y638" i="3"/>
  <c r="Z638" i="3" s="1"/>
  <c r="AA638" i="3"/>
  <c r="AB638" i="3"/>
  <c r="AA770" i="3"/>
  <c r="Y770" i="3"/>
  <c r="Z770" i="3" s="1"/>
  <c r="AB770" i="3"/>
  <c r="P661" i="3"/>
  <c r="Q661" i="3" s="1"/>
  <c r="S661" i="3" s="1"/>
  <c r="T661" i="3" s="1"/>
  <c r="U661" i="3" s="1"/>
  <c r="V661" i="3" s="1"/>
  <c r="P760" i="3"/>
  <c r="Q760" i="3" s="1"/>
  <c r="S760" i="3" s="1"/>
  <c r="T760" i="3" s="1"/>
  <c r="U760" i="3" s="1"/>
  <c r="V760" i="3" s="1"/>
  <c r="Y625" i="3"/>
  <c r="Z625" i="3" s="1"/>
  <c r="AA625" i="3"/>
  <c r="AB625" i="3"/>
  <c r="O675" i="3"/>
  <c r="N676" i="3"/>
  <c r="O833" i="3"/>
  <c r="X833" i="3" s="1"/>
  <c r="AA648" i="3"/>
  <c r="Y648" i="3"/>
  <c r="Z648" i="3" s="1"/>
  <c r="AB648" i="3"/>
  <c r="P878" i="3"/>
  <c r="Q878" i="3" s="1"/>
  <c r="S878" i="3" s="1"/>
  <c r="T878" i="3" s="1"/>
  <c r="U878" i="3" s="1"/>
  <c r="V878" i="3" s="1"/>
  <c r="O794" i="3"/>
  <c r="X794" i="3" s="1"/>
  <c r="N795" i="3"/>
  <c r="N663" i="3"/>
  <c r="O662" i="3"/>
  <c r="X662" i="3" s="1"/>
  <c r="O761" i="3"/>
  <c r="O819" i="3"/>
  <c r="N820" i="3"/>
  <c r="AD838" i="3"/>
  <c r="AA837" i="14" s="1"/>
  <c r="AB837" i="14" s="1"/>
  <c r="AC837" i="14" s="1"/>
  <c r="AD837" i="14" s="1"/>
  <c r="AE838" i="3"/>
  <c r="AG838" i="3" s="1"/>
  <c r="AH838" i="3" s="1"/>
  <c r="O650" i="3"/>
  <c r="X650" i="3" s="1"/>
  <c r="N651" i="3"/>
  <c r="AC672" i="3"/>
  <c r="Z671" i="14" s="1"/>
  <c r="P793" i="3"/>
  <c r="Q793" i="3" s="1"/>
  <c r="S793" i="3" s="1"/>
  <c r="T793" i="3" s="1"/>
  <c r="U793" i="3" s="1"/>
  <c r="V793" i="3" s="1"/>
  <c r="X661" i="3"/>
  <c r="AB900" i="3"/>
  <c r="Y900" i="3"/>
  <c r="Z900" i="3" s="1"/>
  <c r="AA900" i="3"/>
  <c r="X760" i="3"/>
  <c r="P818" i="3"/>
  <c r="Q818" i="3" s="1"/>
  <c r="S818" i="3" s="1"/>
  <c r="T818" i="3" s="1"/>
  <c r="U818" i="3" s="1"/>
  <c r="V818" i="3" s="1"/>
  <c r="AB781" i="3"/>
  <c r="AA781" i="3"/>
  <c r="Y781" i="3"/>
  <c r="Z781" i="3" s="1"/>
  <c r="P674" i="3"/>
  <c r="Q674" i="3" s="1"/>
  <c r="S674" i="3" s="1"/>
  <c r="T674" i="3" s="1"/>
  <c r="U674" i="3" s="1"/>
  <c r="V674" i="3" s="1"/>
  <c r="P832" i="3"/>
  <c r="Q832" i="3" s="1"/>
  <c r="S832" i="3" s="1"/>
  <c r="T832" i="3" s="1"/>
  <c r="U832" i="3" s="1"/>
  <c r="V832" i="3" s="1"/>
  <c r="N867" i="3"/>
  <c r="O866" i="3"/>
  <c r="X866" i="3" s="1"/>
  <c r="O640" i="3"/>
  <c r="X640" i="3" s="1"/>
  <c r="N641" i="3"/>
  <c r="AE646" i="3"/>
  <c r="AG646" i="3" s="1"/>
  <c r="AH646" i="3" s="1"/>
  <c r="AD646" i="3"/>
  <c r="AA645" i="14" s="1"/>
  <c r="AB645" i="14" s="1"/>
  <c r="AC645" i="14" s="1"/>
  <c r="AD645" i="14" s="1"/>
  <c r="AC647" i="3"/>
  <c r="Z646" i="14" s="1"/>
  <c r="AE851" i="3"/>
  <c r="AG851" i="3" s="1"/>
  <c r="AH851" i="3" s="1"/>
  <c r="AD851" i="3"/>
  <c r="AA850" i="14" s="1"/>
  <c r="AB850" i="14" s="1"/>
  <c r="AC850" i="14" s="1"/>
  <c r="AD850" i="14" s="1"/>
  <c r="P734" i="3"/>
  <c r="Q734" i="3" s="1"/>
  <c r="S734" i="3" s="1"/>
  <c r="T734" i="3" s="1"/>
  <c r="U734" i="3" s="1"/>
  <c r="V734" i="3" s="1"/>
  <c r="AB804" i="3"/>
  <c r="AA804" i="3"/>
  <c r="Y804" i="3"/>
  <c r="Z804" i="3" s="1"/>
  <c r="P639" i="3"/>
  <c r="Q639" i="3" s="1"/>
  <c r="S639" i="3" s="1"/>
  <c r="T639" i="3" s="1"/>
  <c r="U639" i="3" s="1"/>
  <c r="V639" i="3" s="1"/>
  <c r="AB831" i="3"/>
  <c r="AA831" i="3"/>
  <c r="Y831" i="3"/>
  <c r="Z831" i="3" s="1"/>
  <c r="X734" i="3"/>
  <c r="P865" i="3"/>
  <c r="Q865" i="3" s="1"/>
  <c r="S865" i="3" s="1"/>
  <c r="T865" i="3" s="1"/>
  <c r="U865" i="3" s="1"/>
  <c r="V865" i="3" s="1"/>
  <c r="X639" i="3"/>
  <c r="AC637" i="3"/>
  <c r="Z636" i="14" s="1"/>
  <c r="AB759" i="3"/>
  <c r="AA759" i="3"/>
  <c r="Y759" i="3"/>
  <c r="Z759" i="3" s="1"/>
  <c r="AB913" i="3"/>
  <c r="Y913" i="3"/>
  <c r="Z913" i="3" s="1"/>
  <c r="AA913" i="3"/>
  <c r="AE768" i="3"/>
  <c r="AG768" i="3" s="1"/>
  <c r="AH768" i="3" s="1"/>
  <c r="AD768" i="3"/>
  <c r="AA767" i="14" s="1"/>
  <c r="AB767" i="14" s="1"/>
  <c r="AC767" i="14" s="1"/>
  <c r="AD767" i="14" s="1"/>
  <c r="O735" i="3"/>
  <c r="X735" i="3" s="1"/>
  <c r="N736" i="3"/>
  <c r="AE862" i="3"/>
  <c r="AG862" i="3" s="1"/>
  <c r="AH862" i="3" s="1"/>
  <c r="AD862" i="3"/>
  <c r="AA861" i="14" s="1"/>
  <c r="AB861" i="14" s="1"/>
  <c r="AC861" i="14" s="1"/>
  <c r="AD861" i="14" s="1"/>
  <c r="AC659" i="3"/>
  <c r="Z658" i="14" s="1"/>
  <c r="AB877" i="3"/>
  <c r="AA877" i="3"/>
  <c r="Y877" i="3"/>
  <c r="Z877" i="3" s="1"/>
  <c r="P854" i="3"/>
  <c r="Q854" i="3" s="1"/>
  <c r="S854" i="3" s="1"/>
  <c r="T854" i="3" s="1"/>
  <c r="U854" i="3" s="1"/>
  <c r="V854" i="3" s="1"/>
  <c r="AA685" i="3"/>
  <c r="AB685" i="3"/>
  <c r="Y685" i="3"/>
  <c r="Z685" i="3" s="1"/>
  <c r="O627" i="3"/>
  <c r="X627" i="3" s="1"/>
  <c r="N628" i="3"/>
  <c r="O806" i="3"/>
  <c r="N807" i="3"/>
  <c r="O855" i="3"/>
  <c r="X855" i="3" s="1"/>
  <c r="N856" i="3"/>
  <c r="P626" i="3"/>
  <c r="Q626" i="3" s="1"/>
  <c r="S626" i="3" s="1"/>
  <c r="T626" i="3" s="1"/>
  <c r="U626" i="3" s="1"/>
  <c r="V626" i="3" s="1"/>
  <c r="P805" i="3"/>
  <c r="Q805" i="3" s="1"/>
  <c r="S805" i="3" s="1"/>
  <c r="T805" i="3" s="1"/>
  <c r="U805" i="3" s="1"/>
  <c r="V805" i="3" s="1"/>
  <c r="AE671" i="3"/>
  <c r="AG671" i="3" s="1"/>
  <c r="AH671" i="3" s="1"/>
  <c r="AD671" i="3"/>
  <c r="AA670" i="14" s="1"/>
  <c r="AB670" i="14" s="1"/>
  <c r="AC670" i="14" s="1"/>
  <c r="AD670" i="14" s="1"/>
  <c r="AA889" i="3"/>
  <c r="Y889" i="3"/>
  <c r="Z889" i="3" s="1"/>
  <c r="AB889" i="3"/>
  <c r="O747" i="3"/>
  <c r="N748" i="3"/>
  <c r="AE790" i="3"/>
  <c r="AG790" i="3" s="1"/>
  <c r="AH790" i="3" s="1"/>
  <c r="AD790" i="3"/>
  <c r="AA789" i="14" s="1"/>
  <c r="AB789" i="14" s="1"/>
  <c r="AC789" i="14" s="1"/>
  <c r="AD789" i="14" s="1"/>
  <c r="AB864" i="3"/>
  <c r="AA864" i="3"/>
  <c r="Y864" i="3"/>
  <c r="Z864" i="3" s="1"/>
  <c r="X854" i="3"/>
  <c r="P841" i="3"/>
  <c r="Q841" i="3" s="1"/>
  <c r="S841" i="3" s="1"/>
  <c r="T841" i="3" s="1"/>
  <c r="U841" i="3" s="1"/>
  <c r="V841" i="3" s="1"/>
  <c r="AC852" i="3"/>
  <c r="Z851" i="14" s="1"/>
  <c r="X626" i="3"/>
  <c r="X805" i="3"/>
  <c r="P746" i="3"/>
  <c r="Q746" i="3" s="1"/>
  <c r="S746" i="3" s="1"/>
  <c r="T746" i="3" s="1"/>
  <c r="U746" i="3" s="1"/>
  <c r="V746" i="3" s="1"/>
  <c r="AD757" i="3"/>
  <c r="AA756" i="14" s="1"/>
  <c r="AB756" i="14" s="1"/>
  <c r="AC756" i="14" s="1"/>
  <c r="AD756" i="14" s="1"/>
  <c r="AE757" i="3"/>
  <c r="AG757" i="3" s="1"/>
  <c r="AH757" i="3" s="1"/>
  <c r="O842" i="3"/>
  <c r="X842" i="3" s="1"/>
  <c r="N843" i="3"/>
  <c r="O687" i="3"/>
  <c r="X687" i="3" s="1"/>
  <c r="N688" i="3"/>
  <c r="P890" i="3"/>
  <c r="Q890" i="3" s="1"/>
  <c r="S890" i="3" s="1"/>
  <c r="T890" i="3" s="1"/>
  <c r="U890" i="3" s="1"/>
  <c r="V890" i="3" s="1"/>
  <c r="P771" i="3"/>
  <c r="Q771" i="3" s="1"/>
  <c r="S771" i="3" s="1"/>
  <c r="T771" i="3" s="1"/>
  <c r="U771" i="3" s="1"/>
  <c r="V771" i="3" s="1"/>
  <c r="X841" i="3"/>
  <c r="P686" i="3"/>
  <c r="Q686" i="3" s="1"/>
  <c r="S686" i="3" s="1"/>
  <c r="T686" i="3" s="1"/>
  <c r="U686" i="3" s="1"/>
  <c r="V686" i="3" s="1"/>
  <c r="P901" i="3"/>
  <c r="Q901" i="3" s="1"/>
  <c r="S901" i="3" s="1"/>
  <c r="T901" i="3" s="1"/>
  <c r="U901" i="3" s="1"/>
  <c r="V901" i="3" s="1"/>
  <c r="P914" i="3"/>
  <c r="Q914" i="3" s="1"/>
  <c r="S914" i="3" s="1"/>
  <c r="T914" i="3" s="1"/>
  <c r="U914" i="3" s="1"/>
  <c r="V914" i="3" s="1"/>
  <c r="P782" i="3"/>
  <c r="Q782" i="3" s="1"/>
  <c r="S782" i="3" s="1"/>
  <c r="T782" i="3" s="1"/>
  <c r="U782" i="3" s="1"/>
  <c r="V782" i="3" s="1"/>
  <c r="O891" i="3"/>
  <c r="X891" i="3" s="1"/>
  <c r="N892" i="3"/>
  <c r="N880" i="3"/>
  <c r="O879" i="3"/>
  <c r="AA840" i="3"/>
  <c r="AB840" i="3"/>
  <c r="Y840" i="3"/>
  <c r="Z840" i="3" s="1"/>
  <c r="O772" i="3"/>
  <c r="X772" i="3" s="1"/>
  <c r="N773" i="3"/>
  <c r="AC888" i="3"/>
  <c r="Z887" i="14" s="1"/>
  <c r="N903" i="3"/>
  <c r="O902" i="3"/>
  <c r="O915" i="3"/>
  <c r="N916" i="3"/>
  <c r="O783" i="3"/>
  <c r="N784" i="3"/>
  <c r="AC684" i="3"/>
  <c r="Z683" i="14" s="1"/>
  <c r="X878" i="3"/>
  <c r="P649" i="3"/>
  <c r="Q649" i="3" s="1"/>
  <c r="S649" i="3" s="1"/>
  <c r="T649" i="3" s="1"/>
  <c r="U649" i="3" s="1"/>
  <c r="V649" i="3" s="1"/>
  <c r="X793" i="3"/>
  <c r="W207" i="3"/>
  <c r="N69" i="3"/>
  <c r="AF99" i="3"/>
  <c r="W99" i="3"/>
  <c r="N231" i="3"/>
  <c r="N232" i="3" s="1"/>
  <c r="N233" i="3" s="1"/>
  <c r="N234" i="3" s="1"/>
  <c r="M195" i="3"/>
  <c r="N15" i="3"/>
  <c r="M99" i="3"/>
  <c r="M147" i="3"/>
  <c r="N207" i="3"/>
  <c r="N195" i="3"/>
  <c r="AF207" i="3"/>
  <c r="O218" i="3"/>
  <c r="P218" i="3" s="1"/>
  <c r="Q218" i="3" s="1"/>
  <c r="S218" i="3" s="1"/>
  <c r="T218" i="3" s="1"/>
  <c r="U218" i="3" s="1"/>
  <c r="V218" i="3" s="1"/>
  <c r="AF111" i="3"/>
  <c r="O288" i="3"/>
  <c r="X288" i="3" s="1"/>
  <c r="N313" i="3"/>
  <c r="N314" i="3" s="1"/>
  <c r="N315" i="3" s="1"/>
  <c r="O312" i="3"/>
  <c r="X312" i="3" s="1"/>
  <c r="N39" i="3"/>
  <c r="W15" i="3"/>
  <c r="N561" i="3"/>
  <c r="N562" i="3" s="1"/>
  <c r="O562" i="3" s="1"/>
  <c r="AF15" i="3"/>
  <c r="N609" i="3"/>
  <c r="N585" i="3"/>
  <c r="O585" i="3" s="1"/>
  <c r="P585" i="3" s="1"/>
  <c r="Q585" i="3" s="1"/>
  <c r="S585" i="3" s="1"/>
  <c r="T585" i="3" s="1"/>
  <c r="U585" i="3" s="1"/>
  <c r="V585" i="3" s="1"/>
  <c r="M87" i="3"/>
  <c r="W123" i="3"/>
  <c r="AF147" i="3"/>
  <c r="AF183" i="3"/>
  <c r="W147" i="3"/>
  <c r="W183" i="3"/>
  <c r="M207" i="3"/>
  <c r="W135" i="3"/>
  <c r="AF27" i="3"/>
  <c r="N123" i="3"/>
  <c r="M15" i="3"/>
  <c r="N60" i="3"/>
  <c r="M171" i="3"/>
  <c r="AF123" i="3"/>
  <c r="M123" i="3"/>
  <c r="O14" i="3"/>
  <c r="X14" i="3" s="1"/>
  <c r="N573" i="3"/>
  <c r="O524" i="3"/>
  <c r="P524" i="3" s="1"/>
  <c r="Q524" i="3" s="1"/>
  <c r="S524" i="3" s="1"/>
  <c r="T524" i="3" s="1"/>
  <c r="O537" i="3"/>
  <c r="P537" i="3" s="1"/>
  <c r="Q537" i="3" s="1"/>
  <c r="S537" i="3" s="1"/>
  <c r="T537" i="3" s="1"/>
  <c r="N538" i="3"/>
  <c r="O538" i="3" s="1"/>
  <c r="P538" i="3" s="1"/>
  <c r="Q538" i="3" s="1"/>
  <c r="S538" i="3" s="1"/>
  <c r="T538" i="3" s="1"/>
  <c r="O536" i="3"/>
  <c r="P536" i="3" s="1"/>
  <c r="Q536" i="3" s="1"/>
  <c r="S536" i="3" s="1"/>
  <c r="T536" i="3" s="1"/>
  <c r="U536" i="3" s="1"/>
  <c r="V536" i="3" s="1"/>
  <c r="N493" i="3"/>
  <c r="N494" i="3" s="1"/>
  <c r="O494" i="3" s="1"/>
  <c r="O492" i="3"/>
  <c r="P492" i="3" s="1"/>
  <c r="Q492" i="3" s="1"/>
  <c r="S492" i="3" s="1"/>
  <c r="T492" i="3" s="1"/>
  <c r="U492" i="3" s="1"/>
  <c r="V492" i="3" s="1"/>
  <c r="O455" i="3"/>
  <c r="N446" i="3"/>
  <c r="N447" i="3" s="1"/>
  <c r="O445" i="3"/>
  <c r="P445" i="3" s="1"/>
  <c r="Q445" i="3" s="1"/>
  <c r="S445" i="3" s="1"/>
  <c r="T445" i="3" s="1"/>
  <c r="N420" i="3"/>
  <c r="N421" i="3" s="1"/>
  <c r="N422" i="3" s="1"/>
  <c r="O408" i="3"/>
  <c r="X408" i="3" s="1"/>
  <c r="O359" i="3"/>
  <c r="P359" i="3" s="1"/>
  <c r="Q359" i="3" s="1"/>
  <c r="S359" i="3" s="1"/>
  <c r="T359" i="3" s="1"/>
  <c r="O335" i="3"/>
  <c r="P335" i="3" s="1"/>
  <c r="Q335" i="3" s="1"/>
  <c r="S335" i="3" s="1"/>
  <c r="T335" i="3" s="1"/>
  <c r="U335" i="3" s="1"/>
  <c r="V335" i="3" s="1"/>
  <c r="N300" i="3"/>
  <c r="O300" i="3" s="1"/>
  <c r="P300" i="3" s="1"/>
  <c r="Q300" i="3" s="1"/>
  <c r="S300" i="3" s="1"/>
  <c r="T300" i="3" s="1"/>
  <c r="O287" i="3"/>
  <c r="X287" i="3" s="1"/>
  <c r="O59" i="3"/>
  <c r="P59" i="3" s="1"/>
  <c r="Q59" i="3" s="1"/>
  <c r="S59" i="3" s="1"/>
  <c r="T59" i="3" s="1"/>
  <c r="U59" i="3" s="1"/>
  <c r="V59" i="3" s="1"/>
  <c r="Y59" i="3" s="1"/>
  <c r="Z59" i="3" s="1"/>
  <c r="N27" i="3"/>
  <c r="D196" i="3"/>
  <c r="AF195" i="3"/>
  <c r="D184" i="3"/>
  <c r="N159" i="3"/>
  <c r="D160" i="3"/>
  <c r="AF159" i="3"/>
  <c r="D136" i="3"/>
  <c r="O122" i="3"/>
  <c r="P122" i="3" s="1"/>
  <c r="Q122" i="3" s="1"/>
  <c r="S122" i="3" s="1"/>
  <c r="T122" i="3" s="1"/>
  <c r="U122" i="3" s="1"/>
  <c r="V122" i="3" s="1"/>
  <c r="O98" i="3"/>
  <c r="X98" i="3" s="1"/>
  <c r="N99" i="3"/>
  <c r="AF87" i="3"/>
  <c r="D88" i="3"/>
  <c r="N78" i="3"/>
  <c r="M78" i="3"/>
  <c r="W69" i="3"/>
  <c r="D61" i="3"/>
  <c r="AF51" i="3"/>
  <c r="D52" i="3"/>
  <c r="W51" i="3"/>
  <c r="N51" i="3"/>
  <c r="AF39" i="3"/>
  <c r="D40" i="3"/>
  <c r="W39" i="3"/>
  <c r="D28" i="3"/>
  <c r="D16" i="3"/>
  <c r="AF3" i="3"/>
  <c r="W3" i="3"/>
  <c r="N3" i="3"/>
  <c r="O407" i="3"/>
  <c r="P407" i="3" s="1"/>
  <c r="Q407" i="3" s="1"/>
  <c r="S407" i="3" s="1"/>
  <c r="T407" i="3" s="1"/>
  <c r="U407" i="3" s="1"/>
  <c r="V407" i="3" s="1"/>
  <c r="O324" i="3"/>
  <c r="P324" i="3" s="1"/>
  <c r="Q324" i="3" s="1"/>
  <c r="S324" i="3" s="1"/>
  <c r="T324" i="3" s="1"/>
  <c r="U324" i="3" s="1"/>
  <c r="V324" i="3" s="1"/>
  <c r="N325" i="3"/>
  <c r="O323" i="3"/>
  <c r="N289" i="3"/>
  <c r="O289" i="3" s="1"/>
  <c r="P289" i="3" s="1"/>
  <c r="Q289" i="3" s="1"/>
  <c r="S289" i="3" s="1"/>
  <c r="T289" i="3" s="1"/>
  <c r="O263" i="3"/>
  <c r="X263" i="3" s="1"/>
  <c r="N264" i="3"/>
  <c r="N243" i="3"/>
  <c r="O243" i="3" s="1"/>
  <c r="P243" i="3" s="1"/>
  <c r="Q243" i="3" s="1"/>
  <c r="S243" i="3" s="1"/>
  <c r="T243" i="3" s="1"/>
  <c r="U243" i="3" s="1"/>
  <c r="V243" i="3" s="1"/>
  <c r="O134" i="3"/>
  <c r="X134" i="3" s="1"/>
  <c r="N135" i="3"/>
  <c r="O68" i="3"/>
  <c r="N111" i="3"/>
  <c r="N526" i="3"/>
  <c r="O525" i="3"/>
  <c r="N480" i="3"/>
  <c r="O479" i="3"/>
  <c r="N87" i="3"/>
  <c r="N514" i="3"/>
  <c r="N549" i="3"/>
  <c r="N432" i="3"/>
  <c r="O431" i="3"/>
  <c r="X431" i="3" s="1"/>
  <c r="O158" i="3"/>
  <c r="N397" i="3"/>
  <c r="O396" i="3"/>
  <c r="O170" i="3"/>
  <c r="X170" i="3" s="1"/>
  <c r="N171" i="3"/>
  <c r="O146" i="3"/>
  <c r="N147" i="3"/>
  <c r="O348" i="3"/>
  <c r="X348" i="3" s="1"/>
  <c r="N349" i="3"/>
  <c r="N457" i="3"/>
  <c r="O456" i="3"/>
  <c r="O395" i="3"/>
  <c r="X395" i="3" s="1"/>
  <c r="O467" i="3"/>
  <c r="N468" i="3"/>
  <c r="O512" i="3"/>
  <c r="X512" i="3" s="1"/>
  <c r="N504" i="3"/>
  <c r="N411" i="3"/>
  <c r="O410" i="3"/>
  <c r="N183" i="3"/>
  <c r="N384" i="3"/>
  <c r="O409" i="3"/>
  <c r="X409" i="3" s="1"/>
  <c r="N597" i="3"/>
  <c r="O383" i="3"/>
  <c r="X383" i="3" s="1"/>
  <c r="N372" i="3"/>
  <c r="O275" i="3"/>
  <c r="X275" i="3" s="1"/>
  <c r="N276" i="3"/>
  <c r="O254" i="3"/>
  <c r="X254" i="3" s="1"/>
  <c r="N255" i="3"/>
  <c r="O444" i="3"/>
  <c r="X444" i="3" s="1"/>
  <c r="O371" i="3"/>
  <c r="X371" i="3" s="1"/>
  <c r="N362" i="3"/>
  <c r="O360" i="3"/>
  <c r="N336" i="3"/>
  <c r="O443" i="3"/>
  <c r="X443" i="3" s="1"/>
  <c r="O347" i="3"/>
  <c r="X347" i="3" s="1"/>
  <c r="N219" i="3"/>
  <c r="O206" i="3"/>
  <c r="O38" i="3"/>
  <c r="X38" i="3" s="1"/>
  <c r="O2" i="3"/>
  <c r="P2" i="3" s="1"/>
  <c r="Q2" i="3" s="1"/>
  <c r="S2" i="3" s="1"/>
  <c r="T2" i="3" s="1"/>
  <c r="U2" i="3" s="1"/>
  <c r="V2" i="3" s="1"/>
  <c r="AD624" i="3" l="1"/>
  <c r="AA623" i="14" s="1"/>
  <c r="Z623" i="14"/>
  <c r="AB897" i="14"/>
  <c r="AC897" i="14" s="1"/>
  <c r="AD897" i="14" s="1"/>
  <c r="AE709" i="3"/>
  <c r="AG709" i="3" s="1"/>
  <c r="AH709" i="3" s="1"/>
  <c r="Z708" i="14"/>
  <c r="AE816" i="3"/>
  <c r="AG816" i="3" s="1"/>
  <c r="AH816" i="3" s="1"/>
  <c r="Z815" i="14"/>
  <c r="AB622" i="14"/>
  <c r="AC622" i="14" s="1"/>
  <c r="AD622" i="14" s="1"/>
  <c r="AE780" i="3"/>
  <c r="AG780" i="3" s="1"/>
  <c r="AH780" i="3" s="1"/>
  <c r="Z779" i="14"/>
  <c r="AE830" i="3"/>
  <c r="AG830" i="3" s="1"/>
  <c r="AH830" i="3" s="1"/>
  <c r="Z829" i="14"/>
  <c r="AE876" i="3"/>
  <c r="AG876" i="3" s="1"/>
  <c r="AH876" i="3" s="1"/>
  <c r="Z875" i="14"/>
  <c r="AD899" i="3"/>
  <c r="AA898" i="14" s="1"/>
  <c r="AB898" i="14" s="1"/>
  <c r="AC898" i="14" s="1"/>
  <c r="AD898" i="14" s="1"/>
  <c r="Z898" i="14"/>
  <c r="AE791" i="3"/>
  <c r="AG791" i="3" s="1"/>
  <c r="AH791" i="3" s="1"/>
  <c r="Z790" i="14"/>
  <c r="AD744" i="3"/>
  <c r="AA743" i="14" s="1"/>
  <c r="AB743" i="14" s="1"/>
  <c r="AC743" i="14" s="1"/>
  <c r="AD743" i="14" s="1"/>
  <c r="Z743" i="14"/>
  <c r="AA707" i="14"/>
  <c r="AB707" i="14" s="1"/>
  <c r="AC707" i="14" s="1"/>
  <c r="AD707" i="14" s="1"/>
  <c r="AA695" i="14"/>
  <c r="AB695" i="14" s="1"/>
  <c r="AC695" i="14" s="1"/>
  <c r="AD695" i="14" s="1"/>
  <c r="AD912" i="3"/>
  <c r="AA911" i="14" s="1"/>
  <c r="AB911" i="14" s="1"/>
  <c r="AC911" i="14" s="1"/>
  <c r="AD911" i="14" s="1"/>
  <c r="Z911" i="14"/>
  <c r="AD839" i="3"/>
  <c r="AA838" i="14" s="1"/>
  <c r="Z838" i="14"/>
  <c r="AD722" i="3"/>
  <c r="AA721" i="14" s="1"/>
  <c r="AB721" i="14" s="1"/>
  <c r="AC721" i="14" s="1"/>
  <c r="AD721" i="14" s="1"/>
  <c r="Z721" i="14"/>
  <c r="AA706" i="14"/>
  <c r="AB706" i="14" s="1"/>
  <c r="AC706" i="14" s="1"/>
  <c r="AD706" i="14" s="1"/>
  <c r="AA694" i="14"/>
  <c r="AB694" i="14" s="1"/>
  <c r="AC694" i="14" s="1"/>
  <c r="AD694" i="14" s="1"/>
  <c r="AE863" i="3"/>
  <c r="AG863" i="3" s="1"/>
  <c r="AH863" i="3" s="1"/>
  <c r="Z862" i="14"/>
  <c r="AB742" i="14"/>
  <c r="AC742" i="14" s="1"/>
  <c r="AD742" i="14" s="1"/>
  <c r="AD732" i="3"/>
  <c r="AA731" i="14" s="1"/>
  <c r="AB731" i="14" s="1"/>
  <c r="AC731" i="14" s="1"/>
  <c r="AD731" i="14" s="1"/>
  <c r="Z731" i="14"/>
  <c r="AE769" i="3"/>
  <c r="AG769" i="3" s="1"/>
  <c r="AH769" i="3" s="1"/>
  <c r="Z768" i="14"/>
  <c r="AD803" i="3"/>
  <c r="AA802" i="14" s="1"/>
  <c r="AB802" i="14" s="1"/>
  <c r="AC802" i="14" s="1"/>
  <c r="AD802" i="14" s="1"/>
  <c r="Z802" i="14"/>
  <c r="AD758" i="3"/>
  <c r="AA757" i="14" s="1"/>
  <c r="AB757" i="14" s="1"/>
  <c r="AC757" i="14" s="1"/>
  <c r="AD757" i="14" s="1"/>
  <c r="Z757" i="14"/>
  <c r="X503" i="3"/>
  <c r="P548" i="3"/>
  <c r="Q548" i="3" s="1"/>
  <c r="S548" i="3" s="1"/>
  <c r="T548" i="3" s="1"/>
  <c r="U548" i="3" s="1"/>
  <c r="V548" i="3" s="1"/>
  <c r="Y548" i="3" s="1"/>
  <c r="Z548" i="3" s="1"/>
  <c r="X110" i="3"/>
  <c r="N196" i="3"/>
  <c r="P419" i="3"/>
  <c r="Q419" i="3" s="1"/>
  <c r="S419" i="3" s="1"/>
  <c r="T419" i="3" s="1"/>
  <c r="U419" i="3" s="1"/>
  <c r="V419" i="3" s="1"/>
  <c r="Y419" i="3" s="1"/>
  <c r="Z419" i="3" s="1"/>
  <c r="AE722" i="3"/>
  <c r="AG722" i="3" s="1"/>
  <c r="AH722" i="3" s="1"/>
  <c r="X218" i="3"/>
  <c r="P491" i="3"/>
  <c r="Q491" i="3" s="1"/>
  <c r="S491" i="3" s="1"/>
  <c r="T491" i="3" s="1"/>
  <c r="U491" i="3" s="1"/>
  <c r="V491" i="3" s="1"/>
  <c r="Y491" i="3" s="1"/>
  <c r="Z491" i="3" s="1"/>
  <c r="AC723" i="3"/>
  <c r="AD709" i="3"/>
  <c r="U359" i="3"/>
  <c r="V359" i="3" s="1"/>
  <c r="AA359" i="3" s="1"/>
  <c r="X524" i="3"/>
  <c r="X537" i="3"/>
  <c r="X299" i="3"/>
  <c r="X77" i="3"/>
  <c r="P513" i="3"/>
  <c r="Q513" i="3" s="1"/>
  <c r="S513" i="3" s="1"/>
  <c r="T513" i="3" s="1"/>
  <c r="U513" i="3" s="1"/>
  <c r="V513" i="3" s="1"/>
  <c r="AB513" i="3" s="1"/>
  <c r="N124" i="3"/>
  <c r="N125" i="3" s="1"/>
  <c r="AE744" i="3"/>
  <c r="AG744" i="3" s="1"/>
  <c r="AH744" i="3" s="1"/>
  <c r="P361" i="3"/>
  <c r="Q361" i="3" s="1"/>
  <c r="S361" i="3" s="1"/>
  <c r="T361" i="3" s="1"/>
  <c r="U361" i="3" s="1"/>
  <c r="V361" i="3" s="1"/>
  <c r="Y361" i="3" s="1"/>
  <c r="Z361" i="3" s="1"/>
  <c r="X194" i="3"/>
  <c r="AE839" i="3"/>
  <c r="AG839" i="3" s="1"/>
  <c r="AH839" i="3" s="1"/>
  <c r="X242" i="3"/>
  <c r="AA608" i="3"/>
  <c r="Y608" i="3"/>
  <c r="Z608" i="3" s="1"/>
  <c r="X584" i="3"/>
  <c r="P725" i="3"/>
  <c r="Q725" i="3" s="1"/>
  <c r="S725" i="3" s="1"/>
  <c r="T725" i="3" s="1"/>
  <c r="U725" i="3" s="1"/>
  <c r="V725" i="3" s="1"/>
  <c r="Y725" i="3" s="1"/>
  <c r="Z725" i="3" s="1"/>
  <c r="AE758" i="3"/>
  <c r="AG758" i="3" s="1"/>
  <c r="AH758" i="3" s="1"/>
  <c r="X608" i="3"/>
  <c r="X26" i="3"/>
  <c r="AE732" i="3"/>
  <c r="AG732" i="3" s="1"/>
  <c r="AH732" i="3" s="1"/>
  <c r="X86" i="3"/>
  <c r="AD780" i="3"/>
  <c r="AA779" i="14" s="1"/>
  <c r="AB779" i="14" s="1"/>
  <c r="AC779" i="14" s="1"/>
  <c r="AD779" i="14" s="1"/>
  <c r="AD876" i="3"/>
  <c r="AA875" i="14" s="1"/>
  <c r="AB875" i="14" s="1"/>
  <c r="AC875" i="14" s="1"/>
  <c r="AD875" i="14" s="1"/>
  <c r="AC625" i="3"/>
  <c r="AE721" i="3"/>
  <c r="AG721" i="3" s="1"/>
  <c r="AH721" i="3" s="1"/>
  <c r="AD721" i="3"/>
  <c r="AA720" i="14" s="1"/>
  <c r="AB720" i="14" s="1"/>
  <c r="AC720" i="14" s="1"/>
  <c r="AD720" i="14" s="1"/>
  <c r="D173" i="3"/>
  <c r="X182" i="3"/>
  <c r="X572" i="3"/>
  <c r="AD791" i="3"/>
  <c r="AA790" i="14" s="1"/>
  <c r="AB790" i="14" s="1"/>
  <c r="AC790" i="14" s="1"/>
  <c r="AD790" i="14" s="1"/>
  <c r="X724" i="3"/>
  <c r="P724" i="3"/>
  <c r="Q724" i="3" s="1"/>
  <c r="S724" i="3" s="1"/>
  <c r="T724" i="3" s="1"/>
  <c r="U724" i="3" s="1"/>
  <c r="V724" i="3" s="1"/>
  <c r="X335" i="3"/>
  <c r="X596" i="3"/>
  <c r="N4" i="3"/>
  <c r="N5" i="3" s="1"/>
  <c r="W124" i="3"/>
  <c r="AC804" i="3"/>
  <c r="M79" i="3"/>
  <c r="AF124" i="3"/>
  <c r="O69" i="3"/>
  <c r="P69" i="3" s="1"/>
  <c r="Q69" i="3" s="1"/>
  <c r="S69" i="3" s="1"/>
  <c r="T69" i="3" s="1"/>
  <c r="U69" i="3" s="1"/>
  <c r="V69" i="3" s="1"/>
  <c r="Y69" i="3" s="1"/>
  <c r="Z69" i="3" s="1"/>
  <c r="X50" i="3"/>
  <c r="O420" i="3"/>
  <c r="X420" i="3" s="1"/>
  <c r="M124" i="3"/>
  <c r="U524" i="3"/>
  <c r="V524" i="3" s="1"/>
  <c r="AB524" i="3" s="1"/>
  <c r="O493" i="3"/>
  <c r="P493" i="3" s="1"/>
  <c r="Q493" i="3" s="1"/>
  <c r="S493" i="3" s="1"/>
  <c r="T493" i="3" s="1"/>
  <c r="U493" i="3" s="1"/>
  <c r="V493" i="3" s="1"/>
  <c r="AA493" i="3" s="1"/>
  <c r="U537" i="3"/>
  <c r="V537" i="3" s="1"/>
  <c r="Y537" i="3" s="1"/>
  <c r="Z537" i="3" s="1"/>
  <c r="AF4" i="3"/>
  <c r="X560" i="3"/>
  <c r="AD830" i="3"/>
  <c r="W79" i="3"/>
  <c r="M172" i="3"/>
  <c r="P312" i="3"/>
  <c r="Q312" i="3" s="1"/>
  <c r="S312" i="3" s="1"/>
  <c r="T312" i="3" s="1"/>
  <c r="U312" i="3" s="1"/>
  <c r="V312" i="3" s="1"/>
  <c r="AA312" i="3" s="1"/>
  <c r="X359" i="3"/>
  <c r="AF172" i="3"/>
  <c r="AC660" i="3"/>
  <c r="AF208" i="3"/>
  <c r="D209" i="3"/>
  <c r="D210" i="3" s="1"/>
  <c r="O207" i="3"/>
  <c r="P207" i="3" s="1"/>
  <c r="Q207" i="3" s="1"/>
  <c r="S207" i="3" s="1"/>
  <c r="T207" i="3" s="1"/>
  <c r="U207" i="3" s="1"/>
  <c r="V207" i="3" s="1"/>
  <c r="AB207" i="3" s="1"/>
  <c r="O39" i="3"/>
  <c r="P39" i="3" s="1"/>
  <c r="Q39" i="3" s="1"/>
  <c r="S39" i="3" s="1"/>
  <c r="T39" i="3" s="1"/>
  <c r="AB596" i="3"/>
  <c r="M208" i="3"/>
  <c r="AD863" i="3"/>
  <c r="AA862" i="14" s="1"/>
  <c r="AB862" i="14" s="1"/>
  <c r="AC862" i="14" s="1"/>
  <c r="AD862" i="14" s="1"/>
  <c r="AD769" i="3"/>
  <c r="AA768" i="14" s="1"/>
  <c r="AB768" i="14" s="1"/>
  <c r="AC768" i="14" s="1"/>
  <c r="AD768" i="14" s="1"/>
  <c r="Y596" i="3"/>
  <c r="Z596" i="3" s="1"/>
  <c r="M148" i="3"/>
  <c r="AD816" i="3"/>
  <c r="AA815" i="14" s="1"/>
  <c r="AB815" i="14" s="1"/>
  <c r="AC815" i="14" s="1"/>
  <c r="AD815" i="14" s="1"/>
  <c r="X311" i="3"/>
  <c r="D149" i="3"/>
  <c r="W149" i="3" s="1"/>
  <c r="N16" i="3"/>
  <c r="AC648" i="3"/>
  <c r="X699" i="3"/>
  <c r="P288" i="3"/>
  <c r="Q288" i="3" s="1"/>
  <c r="S288" i="3" s="1"/>
  <c r="T288" i="3" s="1"/>
  <c r="U288" i="3" s="1"/>
  <c r="V288" i="3" s="1"/>
  <c r="AA288" i="3" s="1"/>
  <c r="AF148" i="3"/>
  <c r="O195" i="3"/>
  <c r="AC745" i="3"/>
  <c r="AC733" i="3"/>
  <c r="AA230" i="3"/>
  <c r="AB230" i="3"/>
  <c r="Y230" i="3"/>
  <c r="Z230" i="3" s="1"/>
  <c r="AA711" i="3"/>
  <c r="AB711" i="3"/>
  <c r="Y711" i="3"/>
  <c r="Z711" i="3" s="1"/>
  <c r="M5" i="3"/>
  <c r="AF5" i="3"/>
  <c r="D6" i="3"/>
  <c r="W5" i="3"/>
  <c r="O713" i="3"/>
  <c r="P713" i="3" s="1"/>
  <c r="Q713" i="3" s="1"/>
  <c r="S713" i="3" s="1"/>
  <c r="T713" i="3" s="1"/>
  <c r="U713" i="3" s="1"/>
  <c r="V713" i="3" s="1"/>
  <c r="AC817" i="3"/>
  <c r="O314" i="3"/>
  <c r="X314" i="3" s="1"/>
  <c r="AF112" i="3"/>
  <c r="AB608" i="3"/>
  <c r="W112" i="3"/>
  <c r="AE803" i="3"/>
  <c r="AG803" i="3" s="1"/>
  <c r="AH803" i="3" s="1"/>
  <c r="X243" i="3"/>
  <c r="M100" i="3"/>
  <c r="AE912" i="3"/>
  <c r="AG912" i="3" s="1"/>
  <c r="AH912" i="3" s="1"/>
  <c r="AE899" i="3"/>
  <c r="AG899" i="3" s="1"/>
  <c r="AH899" i="3" s="1"/>
  <c r="AE710" i="3"/>
  <c r="AG710" i="3" s="1"/>
  <c r="AH710" i="3" s="1"/>
  <c r="AD710" i="3"/>
  <c r="AA712" i="3"/>
  <c r="Y712" i="3"/>
  <c r="Z712" i="3" s="1"/>
  <c r="AB712" i="3"/>
  <c r="AC840" i="3"/>
  <c r="N100" i="3"/>
  <c r="AA699" i="3"/>
  <c r="AB699" i="3"/>
  <c r="Y699" i="3"/>
  <c r="Z699" i="3" s="1"/>
  <c r="N701" i="3"/>
  <c r="O700" i="3"/>
  <c r="X230" i="3"/>
  <c r="D101" i="3"/>
  <c r="W101" i="3" s="1"/>
  <c r="AF100" i="3"/>
  <c r="M4" i="3"/>
  <c r="AC889" i="3"/>
  <c r="AC673" i="3"/>
  <c r="AB698" i="3"/>
  <c r="Y698" i="3"/>
  <c r="Z698" i="3" s="1"/>
  <c r="AA698" i="3"/>
  <c r="O60" i="3"/>
  <c r="X60" i="3" s="1"/>
  <c r="O232" i="3"/>
  <c r="P232" i="3" s="1"/>
  <c r="Q232" i="3" s="1"/>
  <c r="S232" i="3" s="1"/>
  <c r="T232" i="3" s="1"/>
  <c r="U232" i="3" s="1"/>
  <c r="V232" i="3" s="1"/>
  <c r="AF79" i="3"/>
  <c r="W4" i="3"/>
  <c r="AE624" i="3"/>
  <c r="AG624" i="3" s="1"/>
  <c r="AH624" i="3" s="1"/>
  <c r="AC638" i="3"/>
  <c r="AC697" i="3"/>
  <c r="Z696" i="14" s="1"/>
  <c r="M112" i="3"/>
  <c r="X712" i="3"/>
  <c r="AC853" i="3"/>
  <c r="Y841" i="3"/>
  <c r="Z841" i="3" s="1"/>
  <c r="AA841" i="3"/>
  <c r="AB841" i="3"/>
  <c r="AB914" i="3"/>
  <c r="AA914" i="3"/>
  <c r="Y914" i="3"/>
  <c r="Z914" i="3" s="1"/>
  <c r="Y901" i="3"/>
  <c r="Z901" i="3" s="1"/>
  <c r="AA901" i="3"/>
  <c r="AB901" i="3"/>
  <c r="AB734" i="3"/>
  <c r="Y734" i="3"/>
  <c r="Z734" i="3" s="1"/>
  <c r="AA734" i="3"/>
  <c r="AA686" i="3"/>
  <c r="AB686" i="3"/>
  <c r="Y686" i="3"/>
  <c r="Z686" i="3" s="1"/>
  <c r="AA878" i="3"/>
  <c r="AB878" i="3"/>
  <c r="Y878" i="3"/>
  <c r="Z878" i="3" s="1"/>
  <c r="AA832" i="3"/>
  <c r="Y832" i="3"/>
  <c r="Z832" i="3" s="1"/>
  <c r="AB832" i="3"/>
  <c r="Y771" i="3"/>
  <c r="Z771" i="3" s="1"/>
  <c r="AA771" i="3"/>
  <c r="AB771" i="3"/>
  <c r="AA674" i="3"/>
  <c r="Y674" i="3"/>
  <c r="Z674" i="3" s="1"/>
  <c r="AB674" i="3"/>
  <c r="Y760" i="3"/>
  <c r="Z760" i="3" s="1"/>
  <c r="AA760" i="3"/>
  <c r="AB760" i="3"/>
  <c r="AB890" i="3"/>
  <c r="Y890" i="3"/>
  <c r="Z890" i="3" s="1"/>
  <c r="AA890" i="3"/>
  <c r="AA793" i="3"/>
  <c r="AB793" i="3"/>
  <c r="Y793" i="3"/>
  <c r="Z793" i="3" s="1"/>
  <c r="AA782" i="3"/>
  <c r="AB782" i="3"/>
  <c r="Y782" i="3"/>
  <c r="Z782" i="3" s="1"/>
  <c r="P783" i="3"/>
  <c r="Q783" i="3" s="1"/>
  <c r="S783" i="3" s="1"/>
  <c r="T783" i="3" s="1"/>
  <c r="U783" i="3" s="1"/>
  <c r="V783" i="3" s="1"/>
  <c r="AE852" i="3"/>
  <c r="AG852" i="3" s="1"/>
  <c r="AH852" i="3" s="1"/>
  <c r="AD852" i="3"/>
  <c r="AA851" i="14" s="1"/>
  <c r="AB851" i="14" s="1"/>
  <c r="AC851" i="14" s="1"/>
  <c r="AD851" i="14" s="1"/>
  <c r="O807" i="3"/>
  <c r="X807" i="3" s="1"/>
  <c r="N808" i="3"/>
  <c r="AD672" i="3"/>
  <c r="AA671" i="14" s="1"/>
  <c r="AB671" i="14" s="1"/>
  <c r="AC671" i="14" s="1"/>
  <c r="AD671" i="14" s="1"/>
  <c r="AE672" i="3"/>
  <c r="AG672" i="3" s="1"/>
  <c r="AH672" i="3" s="1"/>
  <c r="P819" i="3"/>
  <c r="Q819" i="3" s="1"/>
  <c r="S819" i="3" s="1"/>
  <c r="T819" i="3" s="1"/>
  <c r="U819" i="3" s="1"/>
  <c r="V819" i="3" s="1"/>
  <c r="N917" i="3"/>
  <c r="O916" i="3"/>
  <c r="P806" i="3"/>
  <c r="Q806" i="3" s="1"/>
  <c r="S806" i="3" s="1"/>
  <c r="T806" i="3" s="1"/>
  <c r="U806" i="3" s="1"/>
  <c r="V806" i="3" s="1"/>
  <c r="AB854" i="3"/>
  <c r="AA854" i="3"/>
  <c r="Y854" i="3"/>
  <c r="Z854" i="3" s="1"/>
  <c r="N737" i="3"/>
  <c r="O736" i="3"/>
  <c r="AC759" i="3"/>
  <c r="Z758" i="14" s="1"/>
  <c r="O651" i="3"/>
  <c r="X651" i="3" s="1"/>
  <c r="N652" i="3"/>
  <c r="P761" i="3"/>
  <c r="Q761" i="3" s="1"/>
  <c r="S761" i="3" s="1"/>
  <c r="T761" i="3" s="1"/>
  <c r="U761" i="3" s="1"/>
  <c r="V761" i="3" s="1"/>
  <c r="P915" i="3"/>
  <c r="Q915" i="3" s="1"/>
  <c r="S915" i="3" s="1"/>
  <c r="T915" i="3" s="1"/>
  <c r="U915" i="3" s="1"/>
  <c r="V915" i="3" s="1"/>
  <c r="P879" i="3"/>
  <c r="Q879" i="3" s="1"/>
  <c r="S879" i="3" s="1"/>
  <c r="T879" i="3" s="1"/>
  <c r="U879" i="3" s="1"/>
  <c r="V879" i="3" s="1"/>
  <c r="O856" i="3"/>
  <c r="N857" i="3"/>
  <c r="O628" i="3"/>
  <c r="N629" i="3"/>
  <c r="AC831" i="3"/>
  <c r="Z830" i="14" s="1"/>
  <c r="X761" i="3"/>
  <c r="X915" i="3"/>
  <c r="N881" i="3"/>
  <c r="O880" i="3"/>
  <c r="X880" i="3" s="1"/>
  <c r="AA746" i="3"/>
  <c r="Y746" i="3"/>
  <c r="Z746" i="3" s="1"/>
  <c r="AB746" i="3"/>
  <c r="P735" i="3"/>
  <c r="Q735" i="3" s="1"/>
  <c r="S735" i="3" s="1"/>
  <c r="T735" i="3" s="1"/>
  <c r="U735" i="3" s="1"/>
  <c r="V735" i="3" s="1"/>
  <c r="AA818" i="3"/>
  <c r="AB818" i="3"/>
  <c r="Y818" i="3"/>
  <c r="Z818" i="3" s="1"/>
  <c r="P650" i="3"/>
  <c r="Q650" i="3" s="1"/>
  <c r="S650" i="3" s="1"/>
  <c r="T650" i="3" s="1"/>
  <c r="U650" i="3" s="1"/>
  <c r="V650" i="3" s="1"/>
  <c r="P902" i="3"/>
  <c r="Q902" i="3" s="1"/>
  <c r="S902" i="3" s="1"/>
  <c r="T902" i="3" s="1"/>
  <c r="U902" i="3" s="1"/>
  <c r="V902" i="3" s="1"/>
  <c r="X879" i="3"/>
  <c r="P855" i="3"/>
  <c r="Q855" i="3" s="1"/>
  <c r="S855" i="3" s="1"/>
  <c r="T855" i="3" s="1"/>
  <c r="U855" i="3" s="1"/>
  <c r="V855" i="3" s="1"/>
  <c r="P627" i="3"/>
  <c r="Q627" i="3" s="1"/>
  <c r="S627" i="3" s="1"/>
  <c r="T627" i="3" s="1"/>
  <c r="U627" i="3" s="1"/>
  <c r="V627" i="3" s="1"/>
  <c r="AD647" i="3"/>
  <c r="AA646" i="14" s="1"/>
  <c r="AB646" i="14" s="1"/>
  <c r="AC646" i="14" s="1"/>
  <c r="AD646" i="14" s="1"/>
  <c r="AE647" i="3"/>
  <c r="AG647" i="3" s="1"/>
  <c r="AH647" i="3" s="1"/>
  <c r="P662" i="3"/>
  <c r="Q662" i="3" s="1"/>
  <c r="S662" i="3" s="1"/>
  <c r="T662" i="3" s="1"/>
  <c r="U662" i="3" s="1"/>
  <c r="V662" i="3" s="1"/>
  <c r="N904" i="3"/>
  <c r="O903" i="3"/>
  <c r="N893" i="3"/>
  <c r="O892" i="3"/>
  <c r="AA805" i="3"/>
  <c r="AB805" i="3"/>
  <c r="Y805" i="3"/>
  <c r="Z805" i="3" s="1"/>
  <c r="AC877" i="3"/>
  <c r="Z876" i="14" s="1"/>
  <c r="AB639" i="3"/>
  <c r="Y639" i="3"/>
  <c r="Z639" i="3" s="1"/>
  <c r="AA639" i="3"/>
  <c r="O663" i="3"/>
  <c r="X663" i="3" s="1"/>
  <c r="N664" i="3"/>
  <c r="AC792" i="3"/>
  <c r="Z791" i="14" s="1"/>
  <c r="AA649" i="3"/>
  <c r="AB649" i="3"/>
  <c r="Y649" i="3"/>
  <c r="Z649" i="3" s="1"/>
  <c r="X902" i="3"/>
  <c r="N689" i="3"/>
  <c r="O688" i="3"/>
  <c r="AC864" i="3"/>
  <c r="Z863" i="14" s="1"/>
  <c r="AD637" i="3"/>
  <c r="AA636" i="14" s="1"/>
  <c r="AB636" i="14" s="1"/>
  <c r="AC636" i="14" s="1"/>
  <c r="AD636" i="14" s="1"/>
  <c r="AE637" i="3"/>
  <c r="AG637" i="3" s="1"/>
  <c r="AH637" i="3" s="1"/>
  <c r="N796" i="3"/>
  <c r="O795" i="3"/>
  <c r="AE888" i="3"/>
  <c r="AG888" i="3" s="1"/>
  <c r="AH888" i="3" s="1"/>
  <c r="AD888" i="3"/>
  <c r="AA887" i="14" s="1"/>
  <c r="AB887" i="14" s="1"/>
  <c r="AC887" i="14" s="1"/>
  <c r="AD887" i="14" s="1"/>
  <c r="P891" i="3"/>
  <c r="Q891" i="3" s="1"/>
  <c r="S891" i="3" s="1"/>
  <c r="T891" i="3" s="1"/>
  <c r="U891" i="3" s="1"/>
  <c r="V891" i="3" s="1"/>
  <c r="AB626" i="3"/>
  <c r="Y626" i="3"/>
  <c r="Z626" i="3" s="1"/>
  <c r="AA626" i="3"/>
  <c r="O641" i="3"/>
  <c r="P833" i="3"/>
  <c r="Q833" i="3" s="1"/>
  <c r="S833" i="3" s="1"/>
  <c r="T833" i="3" s="1"/>
  <c r="U833" i="3" s="1"/>
  <c r="V833" i="3" s="1"/>
  <c r="P687" i="3"/>
  <c r="Q687" i="3" s="1"/>
  <c r="S687" i="3" s="1"/>
  <c r="T687" i="3" s="1"/>
  <c r="U687" i="3" s="1"/>
  <c r="V687" i="3" s="1"/>
  <c r="AD659" i="3"/>
  <c r="AA658" i="14" s="1"/>
  <c r="AB658" i="14" s="1"/>
  <c r="AC658" i="14" s="1"/>
  <c r="AD658" i="14" s="1"/>
  <c r="AE659" i="3"/>
  <c r="AG659" i="3" s="1"/>
  <c r="AH659" i="3" s="1"/>
  <c r="AA865" i="3"/>
  <c r="AB865" i="3"/>
  <c r="Y865" i="3"/>
  <c r="Z865" i="3" s="1"/>
  <c r="AC900" i="3"/>
  <c r="Z899" i="14" s="1"/>
  <c r="P794" i="3"/>
  <c r="Q794" i="3" s="1"/>
  <c r="S794" i="3" s="1"/>
  <c r="T794" i="3" s="1"/>
  <c r="U794" i="3" s="1"/>
  <c r="V794" i="3" s="1"/>
  <c r="O676" i="3"/>
  <c r="X676" i="3" s="1"/>
  <c r="N677" i="3"/>
  <c r="AE684" i="3"/>
  <c r="AG684" i="3" s="1"/>
  <c r="AH684" i="3" s="1"/>
  <c r="AD684" i="3"/>
  <c r="AA683" i="14" s="1"/>
  <c r="AB683" i="14" s="1"/>
  <c r="AC683" i="14" s="1"/>
  <c r="AD683" i="14" s="1"/>
  <c r="O773" i="3"/>
  <c r="X773" i="3" s="1"/>
  <c r="O843" i="3"/>
  <c r="X843" i="3" s="1"/>
  <c r="N844" i="3"/>
  <c r="O748" i="3"/>
  <c r="X748" i="3" s="1"/>
  <c r="N749" i="3"/>
  <c r="AC685" i="3"/>
  <c r="Z684" i="14" s="1"/>
  <c r="P640" i="3"/>
  <c r="Q640" i="3" s="1"/>
  <c r="S640" i="3" s="1"/>
  <c r="T640" i="3" s="1"/>
  <c r="U640" i="3" s="1"/>
  <c r="V640" i="3" s="1"/>
  <c r="P675" i="3"/>
  <c r="Q675" i="3" s="1"/>
  <c r="S675" i="3" s="1"/>
  <c r="T675" i="3" s="1"/>
  <c r="U675" i="3" s="1"/>
  <c r="V675" i="3" s="1"/>
  <c r="AA661" i="3"/>
  <c r="Y661" i="3"/>
  <c r="Z661" i="3" s="1"/>
  <c r="AB661" i="3"/>
  <c r="N785" i="3"/>
  <c r="O784" i="3"/>
  <c r="P772" i="3"/>
  <c r="Q772" i="3" s="1"/>
  <c r="S772" i="3" s="1"/>
  <c r="T772" i="3" s="1"/>
  <c r="U772" i="3" s="1"/>
  <c r="V772" i="3" s="1"/>
  <c r="P747" i="3"/>
  <c r="Q747" i="3" s="1"/>
  <c r="S747" i="3" s="1"/>
  <c r="T747" i="3" s="1"/>
  <c r="U747" i="3" s="1"/>
  <c r="V747" i="3" s="1"/>
  <c r="AC913" i="3"/>
  <c r="Z912" i="14" s="1"/>
  <c r="P866" i="3"/>
  <c r="Q866" i="3" s="1"/>
  <c r="S866" i="3" s="1"/>
  <c r="T866" i="3" s="1"/>
  <c r="U866" i="3" s="1"/>
  <c r="V866" i="3" s="1"/>
  <c r="X819" i="3"/>
  <c r="X675" i="3"/>
  <c r="X783" i="3"/>
  <c r="P842" i="3"/>
  <c r="Q842" i="3" s="1"/>
  <c r="S842" i="3" s="1"/>
  <c r="T842" i="3" s="1"/>
  <c r="U842" i="3" s="1"/>
  <c r="V842" i="3" s="1"/>
  <c r="X747" i="3"/>
  <c r="X806" i="3"/>
  <c r="N868" i="3"/>
  <c r="O867" i="3"/>
  <c r="AC781" i="3"/>
  <c r="Z780" i="14" s="1"/>
  <c r="O820" i="3"/>
  <c r="X820" i="3" s="1"/>
  <c r="N821" i="3"/>
  <c r="AC770" i="3"/>
  <c r="Z769" i="14" s="1"/>
  <c r="AA77" i="3"/>
  <c r="Y77" i="3"/>
  <c r="Z77" i="3" s="1"/>
  <c r="N495" i="3"/>
  <c r="O495" i="3" s="1"/>
  <c r="AB86" i="3"/>
  <c r="N586" i="3"/>
  <c r="N587" i="3" s="1"/>
  <c r="N208" i="3"/>
  <c r="AA59" i="3"/>
  <c r="O561" i="3"/>
  <c r="P561" i="3" s="1"/>
  <c r="Q561" i="3" s="1"/>
  <c r="S561" i="3" s="1"/>
  <c r="T561" i="3" s="1"/>
  <c r="O15" i="3"/>
  <c r="P15" i="3" s="1"/>
  <c r="Q15" i="3" s="1"/>
  <c r="S15" i="3" s="1"/>
  <c r="T15" i="3" s="1"/>
  <c r="U15" i="3" s="1"/>
  <c r="V15" i="3" s="1"/>
  <c r="O233" i="3"/>
  <c r="X233" i="3" s="1"/>
  <c r="N539" i="3"/>
  <c r="N540" i="3" s="1"/>
  <c r="X300" i="3"/>
  <c r="X536" i="3"/>
  <c r="O313" i="3"/>
  <c r="X313" i="3" s="1"/>
  <c r="O231" i="3"/>
  <c r="X407" i="3"/>
  <c r="X324" i="3"/>
  <c r="O78" i="3"/>
  <c r="X78" i="3" s="1"/>
  <c r="X585" i="3"/>
  <c r="N563" i="3"/>
  <c r="N564" i="3" s="1"/>
  <c r="P14" i="3"/>
  <c r="Q14" i="3" s="1"/>
  <c r="S14" i="3" s="1"/>
  <c r="T14" i="3" s="1"/>
  <c r="U14" i="3" s="1"/>
  <c r="V14" i="3" s="1"/>
  <c r="Y14" i="3" s="1"/>
  <c r="Z14" i="3" s="1"/>
  <c r="O123" i="3"/>
  <c r="X123" i="3" s="1"/>
  <c r="N610" i="3"/>
  <c r="O609" i="3"/>
  <c r="N40" i="3"/>
  <c r="P98" i="3"/>
  <c r="AB59" i="3"/>
  <c r="AA86" i="3"/>
  <c r="AF16" i="3"/>
  <c r="M16" i="3"/>
  <c r="W16" i="3"/>
  <c r="P287" i="3"/>
  <c r="Q287" i="3" s="1"/>
  <c r="S287" i="3" s="1"/>
  <c r="T287" i="3" s="1"/>
  <c r="U287" i="3" s="1"/>
  <c r="V287" i="3" s="1"/>
  <c r="Y287" i="3" s="1"/>
  <c r="Z287" i="3" s="1"/>
  <c r="X59" i="3"/>
  <c r="W28" i="3"/>
  <c r="M28" i="3"/>
  <c r="O573" i="3"/>
  <c r="N574" i="3"/>
  <c r="X445" i="3"/>
  <c r="O446" i="3"/>
  <c r="X446" i="3" s="1"/>
  <c r="U445" i="3"/>
  <c r="V445" i="3" s="1"/>
  <c r="AB445" i="3" s="1"/>
  <c r="O421" i="3"/>
  <c r="P421" i="3" s="1"/>
  <c r="Q421" i="3" s="1"/>
  <c r="S421" i="3" s="1"/>
  <c r="T421" i="3" s="1"/>
  <c r="U421" i="3" s="1"/>
  <c r="V421" i="3" s="1"/>
  <c r="Y421" i="3" s="1"/>
  <c r="Z421" i="3" s="1"/>
  <c r="X538" i="3"/>
  <c r="U538" i="3"/>
  <c r="V538" i="3" s="1"/>
  <c r="AA538" i="3" s="1"/>
  <c r="AB492" i="3"/>
  <c r="AA492" i="3"/>
  <c r="Y492" i="3"/>
  <c r="Z492" i="3" s="1"/>
  <c r="X492" i="3"/>
  <c r="X455" i="3"/>
  <c r="P455" i="3"/>
  <c r="Q455" i="3" s="1"/>
  <c r="S455" i="3" s="1"/>
  <c r="T455" i="3" s="1"/>
  <c r="U455" i="3" s="1"/>
  <c r="V455" i="3" s="1"/>
  <c r="N423" i="3"/>
  <c r="O423" i="3" s="1"/>
  <c r="X423" i="3" s="1"/>
  <c r="O422" i="3"/>
  <c r="P422" i="3" s="1"/>
  <c r="Q422" i="3" s="1"/>
  <c r="S422" i="3" s="1"/>
  <c r="T422" i="3" s="1"/>
  <c r="U422" i="3" s="1"/>
  <c r="V422" i="3" s="1"/>
  <c r="P408" i="3"/>
  <c r="Q408" i="3" s="1"/>
  <c r="S408" i="3" s="1"/>
  <c r="T408" i="3" s="1"/>
  <c r="U408" i="3" s="1"/>
  <c r="V408" i="3" s="1"/>
  <c r="AB408" i="3" s="1"/>
  <c r="X122" i="3"/>
  <c r="U300" i="3"/>
  <c r="V300" i="3" s="1"/>
  <c r="AB300" i="3" s="1"/>
  <c r="N301" i="3"/>
  <c r="N302" i="3" s="1"/>
  <c r="X289" i="3"/>
  <c r="N290" i="3"/>
  <c r="N291" i="3" s="1"/>
  <c r="U289" i="3"/>
  <c r="V289" i="3" s="1"/>
  <c r="Y289" i="3" s="1"/>
  <c r="Z289" i="3" s="1"/>
  <c r="Y50" i="3"/>
  <c r="Z50" i="3" s="1"/>
  <c r="AA50" i="3"/>
  <c r="AB50" i="3"/>
  <c r="N244" i="3"/>
  <c r="N245" i="3" s="1"/>
  <c r="Y26" i="3"/>
  <c r="Z26" i="3" s="1"/>
  <c r="AB26" i="3"/>
  <c r="N28" i="3"/>
  <c r="O27" i="3"/>
  <c r="AF196" i="3"/>
  <c r="M196" i="3"/>
  <c r="O196" i="3" s="1"/>
  <c r="D197" i="3"/>
  <c r="N197" i="3" s="1"/>
  <c r="W196" i="3"/>
  <c r="D185" i="3"/>
  <c r="AF184" i="3"/>
  <c r="M184" i="3"/>
  <c r="W184" i="3"/>
  <c r="AF160" i="3"/>
  <c r="M160" i="3"/>
  <c r="D161" i="3"/>
  <c r="W160" i="3"/>
  <c r="O159" i="3"/>
  <c r="N160" i="3"/>
  <c r="D137" i="3"/>
  <c r="M136" i="3"/>
  <c r="W136" i="3"/>
  <c r="AF136" i="3"/>
  <c r="W125" i="3"/>
  <c r="AF125" i="3"/>
  <c r="M125" i="3"/>
  <c r="D126" i="3"/>
  <c r="D114" i="3"/>
  <c r="M113" i="3"/>
  <c r="W113" i="3"/>
  <c r="AF113" i="3"/>
  <c r="O99" i="3"/>
  <c r="P99" i="3" s="1"/>
  <c r="Q99" i="3" s="1"/>
  <c r="S99" i="3" s="1"/>
  <c r="T99" i="3" s="1"/>
  <c r="M88" i="3"/>
  <c r="D89" i="3"/>
  <c r="W88" i="3"/>
  <c r="AF88" i="3"/>
  <c r="M80" i="3"/>
  <c r="D81" i="3"/>
  <c r="W80" i="3"/>
  <c r="AF80" i="3"/>
  <c r="N79" i="3"/>
  <c r="N80" i="3" s="1"/>
  <c r="D71" i="3"/>
  <c r="M70" i="3"/>
  <c r="W70" i="3"/>
  <c r="AF70" i="3"/>
  <c r="N70" i="3"/>
  <c r="D62" i="3"/>
  <c r="W61" i="3"/>
  <c r="AF61" i="3"/>
  <c r="M61" i="3"/>
  <c r="N61" i="3"/>
  <c r="O51" i="3"/>
  <c r="X51" i="3" s="1"/>
  <c r="N52" i="3"/>
  <c r="W52" i="3"/>
  <c r="AF52" i="3"/>
  <c r="D53" i="3"/>
  <c r="M52" i="3"/>
  <c r="D41" i="3"/>
  <c r="M40" i="3"/>
  <c r="W40" i="3"/>
  <c r="AF40" i="3"/>
  <c r="AF28" i="3"/>
  <c r="D29" i="3"/>
  <c r="D17" i="3"/>
  <c r="O3" i="3"/>
  <c r="X3" i="3" s="1"/>
  <c r="X323" i="3"/>
  <c r="P323" i="3"/>
  <c r="Q323" i="3" s="1"/>
  <c r="S323" i="3" s="1"/>
  <c r="T323" i="3" s="1"/>
  <c r="U323" i="3" s="1"/>
  <c r="V323" i="3" s="1"/>
  <c r="N326" i="3"/>
  <c r="O325" i="3"/>
  <c r="O264" i="3"/>
  <c r="N265" i="3"/>
  <c r="P263" i="3"/>
  <c r="Q263" i="3" s="1"/>
  <c r="S263" i="3" s="1"/>
  <c r="T263" i="3" s="1"/>
  <c r="U263" i="3" s="1"/>
  <c r="V263" i="3" s="1"/>
  <c r="AB324" i="3"/>
  <c r="AA324" i="3"/>
  <c r="Y324" i="3"/>
  <c r="Z324" i="3" s="1"/>
  <c r="AB572" i="3"/>
  <c r="AA572" i="3"/>
  <c r="Y572" i="3"/>
  <c r="Z572" i="3" s="1"/>
  <c r="Y407" i="3"/>
  <c r="Z407" i="3" s="1"/>
  <c r="AA407" i="3"/>
  <c r="AB407" i="3"/>
  <c r="O597" i="3"/>
  <c r="N598" i="3"/>
  <c r="P158" i="3"/>
  <c r="Q158" i="3" s="1"/>
  <c r="S158" i="3" s="1"/>
  <c r="T158" i="3" s="1"/>
  <c r="U158" i="3" s="1"/>
  <c r="V158" i="3" s="1"/>
  <c r="X158" i="3"/>
  <c r="P396" i="3"/>
  <c r="Q396" i="3" s="1"/>
  <c r="S396" i="3" s="1"/>
  <c r="T396" i="3" s="1"/>
  <c r="U396" i="3" s="1"/>
  <c r="V396" i="3" s="1"/>
  <c r="N398" i="3"/>
  <c r="O397" i="3"/>
  <c r="X397" i="3" s="1"/>
  <c r="P443" i="3"/>
  <c r="Q443" i="3" s="1"/>
  <c r="S443" i="3" s="1"/>
  <c r="T443" i="3" s="1"/>
  <c r="U443" i="3" s="1"/>
  <c r="V443" i="3" s="1"/>
  <c r="N448" i="3"/>
  <c r="O447" i="3"/>
  <c r="X447" i="3" s="1"/>
  <c r="AA242" i="3"/>
  <c r="AB242" i="3"/>
  <c r="Y242" i="3"/>
  <c r="Z242" i="3" s="1"/>
  <c r="AB243" i="3"/>
  <c r="AA243" i="3"/>
  <c r="Y243" i="3"/>
  <c r="Z243" i="3" s="1"/>
  <c r="P562" i="3"/>
  <c r="Q562" i="3" s="1"/>
  <c r="S562" i="3" s="1"/>
  <c r="T562" i="3" s="1"/>
  <c r="U562" i="3" s="1"/>
  <c r="V562" i="3" s="1"/>
  <c r="X562" i="3"/>
  <c r="O171" i="3"/>
  <c r="X171" i="3" s="1"/>
  <c r="N172" i="3"/>
  <c r="P68" i="3"/>
  <c r="Q68" i="3" s="1"/>
  <c r="S68" i="3" s="1"/>
  <c r="T68" i="3" s="1"/>
  <c r="U68" i="3" s="1"/>
  <c r="V68" i="3" s="1"/>
  <c r="X68" i="3"/>
  <c r="P512" i="3"/>
  <c r="Q512" i="3" s="1"/>
  <c r="S512" i="3" s="1"/>
  <c r="T512" i="3" s="1"/>
  <c r="U512" i="3" s="1"/>
  <c r="V512" i="3" s="1"/>
  <c r="N88" i="3"/>
  <c r="O87" i="3"/>
  <c r="P170" i="3"/>
  <c r="Q170" i="3" s="1"/>
  <c r="S170" i="3" s="1"/>
  <c r="T170" i="3" s="1"/>
  <c r="U170" i="3" s="1"/>
  <c r="V170" i="3" s="1"/>
  <c r="O549" i="3"/>
  <c r="N550" i="3"/>
  <c r="P494" i="3"/>
  <c r="Q494" i="3" s="1"/>
  <c r="S494" i="3" s="1"/>
  <c r="T494" i="3" s="1"/>
  <c r="U494" i="3" s="1"/>
  <c r="V494" i="3" s="1"/>
  <c r="X494" i="3"/>
  <c r="X396" i="3"/>
  <c r="AA503" i="3"/>
  <c r="Y503" i="3"/>
  <c r="Z503" i="3" s="1"/>
  <c r="AB503" i="3"/>
  <c r="Y584" i="3"/>
  <c r="Z584" i="3" s="1"/>
  <c r="AB584" i="3"/>
  <c r="AA584" i="3"/>
  <c r="P525" i="3"/>
  <c r="Q525" i="3" s="1"/>
  <c r="S525" i="3" s="1"/>
  <c r="T525" i="3" s="1"/>
  <c r="U525" i="3" s="1"/>
  <c r="V525" i="3" s="1"/>
  <c r="O111" i="3"/>
  <c r="X111" i="3" s="1"/>
  <c r="N112" i="3"/>
  <c r="O384" i="3"/>
  <c r="X384" i="3" s="1"/>
  <c r="N385" i="3"/>
  <c r="Y122" i="3"/>
  <c r="Z122" i="3" s="1"/>
  <c r="AA122" i="3"/>
  <c r="AB122" i="3"/>
  <c r="O147" i="3"/>
  <c r="X147" i="3" s="1"/>
  <c r="N148" i="3"/>
  <c r="P431" i="3"/>
  <c r="Q431" i="3" s="1"/>
  <c r="S431" i="3" s="1"/>
  <c r="T431" i="3" s="1"/>
  <c r="U431" i="3" s="1"/>
  <c r="V431" i="3" s="1"/>
  <c r="O514" i="3"/>
  <c r="X514" i="3" s="1"/>
  <c r="N515" i="3"/>
  <c r="X525" i="3"/>
  <c r="Y335" i="3"/>
  <c r="Z335" i="3" s="1"/>
  <c r="AA335" i="3"/>
  <c r="AB335" i="3"/>
  <c r="P479" i="3"/>
  <c r="Q479" i="3" s="1"/>
  <c r="S479" i="3" s="1"/>
  <c r="T479" i="3" s="1"/>
  <c r="U479" i="3" s="1"/>
  <c r="V479" i="3" s="1"/>
  <c r="Y311" i="3"/>
  <c r="Z311" i="3" s="1"/>
  <c r="AA311" i="3"/>
  <c r="AB311" i="3"/>
  <c r="P410" i="3"/>
  <c r="Q410" i="3" s="1"/>
  <c r="S410" i="3" s="1"/>
  <c r="T410" i="3" s="1"/>
  <c r="U410" i="3" s="1"/>
  <c r="V410" i="3" s="1"/>
  <c r="N527" i="3"/>
  <c r="O526" i="3"/>
  <c r="O135" i="3"/>
  <c r="X135" i="3" s="1"/>
  <c r="N136" i="3"/>
  <c r="P444" i="3"/>
  <c r="Q444" i="3" s="1"/>
  <c r="S444" i="3" s="1"/>
  <c r="T444" i="3" s="1"/>
  <c r="U444" i="3" s="1"/>
  <c r="V444" i="3" s="1"/>
  <c r="X479" i="3"/>
  <c r="X206" i="3"/>
  <c r="P206" i="3"/>
  <c r="Q206" i="3" s="1"/>
  <c r="S206" i="3" s="1"/>
  <c r="T206" i="3" s="1"/>
  <c r="U206" i="3" s="1"/>
  <c r="V206" i="3" s="1"/>
  <c r="Y110" i="3"/>
  <c r="Z110" i="3" s="1"/>
  <c r="AA110" i="3"/>
  <c r="AB110" i="3"/>
  <c r="N433" i="3"/>
  <c r="O432" i="3"/>
  <c r="X432" i="3" s="1"/>
  <c r="Y585" i="3"/>
  <c r="Z585" i="3" s="1"/>
  <c r="AA585" i="3"/>
  <c r="AB585" i="3"/>
  <c r="N505" i="3"/>
  <c r="O504" i="3"/>
  <c r="X504" i="3" s="1"/>
  <c r="AA299" i="3"/>
  <c r="AB299" i="3"/>
  <c r="Y299" i="3"/>
  <c r="Z299" i="3" s="1"/>
  <c r="O349" i="3"/>
  <c r="X349" i="3" s="1"/>
  <c r="N350" i="3"/>
  <c r="P348" i="3"/>
  <c r="Q348" i="3" s="1"/>
  <c r="S348" i="3" s="1"/>
  <c r="T348" i="3" s="1"/>
  <c r="U348" i="3" s="1"/>
  <c r="V348" i="3" s="1"/>
  <c r="O480" i="3"/>
  <c r="X480" i="3" s="1"/>
  <c r="N481" i="3"/>
  <c r="O411" i="3"/>
  <c r="X411" i="3" s="1"/>
  <c r="N412" i="3"/>
  <c r="O315" i="3"/>
  <c r="X315" i="3" s="1"/>
  <c r="N316" i="3"/>
  <c r="X410" i="3"/>
  <c r="P146" i="3"/>
  <c r="Q146" i="3" s="1"/>
  <c r="S146" i="3" s="1"/>
  <c r="T146" i="3" s="1"/>
  <c r="U146" i="3" s="1"/>
  <c r="V146" i="3" s="1"/>
  <c r="X146" i="3"/>
  <c r="O362" i="3"/>
  <c r="X362" i="3" s="1"/>
  <c r="N363" i="3"/>
  <c r="P254" i="3"/>
  <c r="Q254" i="3" s="1"/>
  <c r="S254" i="3" s="1"/>
  <c r="T254" i="3" s="1"/>
  <c r="U254" i="3" s="1"/>
  <c r="V254" i="3" s="1"/>
  <c r="P275" i="3"/>
  <c r="Q275" i="3" s="1"/>
  <c r="S275" i="3" s="1"/>
  <c r="T275" i="3" s="1"/>
  <c r="U275" i="3" s="1"/>
  <c r="V275" i="3" s="1"/>
  <c r="N469" i="3"/>
  <c r="O468" i="3"/>
  <c r="X468" i="3" s="1"/>
  <c r="P456" i="3"/>
  <c r="Q456" i="3" s="1"/>
  <c r="S456" i="3" s="1"/>
  <c r="T456" i="3" s="1"/>
  <c r="U456" i="3" s="1"/>
  <c r="V456" i="3" s="1"/>
  <c r="P134" i="3"/>
  <c r="Q134" i="3" s="1"/>
  <c r="S134" i="3" s="1"/>
  <c r="T134" i="3" s="1"/>
  <c r="U134" i="3" s="1"/>
  <c r="V134" i="3" s="1"/>
  <c r="N337" i="3"/>
  <c r="O336" i="3"/>
  <c r="AB536" i="3"/>
  <c r="Y536" i="3"/>
  <c r="Z536" i="3" s="1"/>
  <c r="AA536" i="3"/>
  <c r="P395" i="3"/>
  <c r="Q395" i="3" s="1"/>
  <c r="S395" i="3" s="1"/>
  <c r="T395" i="3" s="1"/>
  <c r="U395" i="3" s="1"/>
  <c r="V395" i="3" s="1"/>
  <c r="P347" i="3"/>
  <c r="Q347" i="3" s="1"/>
  <c r="S347" i="3" s="1"/>
  <c r="T347" i="3" s="1"/>
  <c r="U347" i="3" s="1"/>
  <c r="V347" i="3" s="1"/>
  <c r="P409" i="3"/>
  <c r="Q409" i="3" s="1"/>
  <c r="S409" i="3" s="1"/>
  <c r="T409" i="3" s="1"/>
  <c r="U409" i="3" s="1"/>
  <c r="V409" i="3" s="1"/>
  <c r="O255" i="3"/>
  <c r="X255" i="3" s="1"/>
  <c r="N256" i="3"/>
  <c r="P467" i="3"/>
  <c r="Q467" i="3" s="1"/>
  <c r="S467" i="3" s="1"/>
  <c r="T467" i="3" s="1"/>
  <c r="U467" i="3" s="1"/>
  <c r="V467" i="3" s="1"/>
  <c r="X467" i="3"/>
  <c r="N458" i="3"/>
  <c r="O457" i="3"/>
  <c r="X457" i="3" s="1"/>
  <c r="Y182" i="3"/>
  <c r="Z182" i="3" s="1"/>
  <c r="AA182" i="3"/>
  <c r="AB182" i="3"/>
  <c r="AB194" i="3"/>
  <c r="AA194" i="3"/>
  <c r="Y194" i="3"/>
  <c r="Z194" i="3" s="1"/>
  <c r="O183" i="3"/>
  <c r="X183" i="3" s="1"/>
  <c r="N184" i="3"/>
  <c r="AB218" i="3"/>
  <c r="Y218" i="3"/>
  <c r="Z218" i="3" s="1"/>
  <c r="AA218" i="3"/>
  <c r="P360" i="3"/>
  <c r="Q360" i="3" s="1"/>
  <c r="S360" i="3" s="1"/>
  <c r="T360" i="3" s="1"/>
  <c r="U360" i="3" s="1"/>
  <c r="V360" i="3" s="1"/>
  <c r="X360" i="3"/>
  <c r="N277" i="3"/>
  <c r="O276" i="3"/>
  <c r="N220" i="3"/>
  <c r="O219" i="3"/>
  <c r="P371" i="3"/>
  <c r="Q371" i="3" s="1"/>
  <c r="S371" i="3" s="1"/>
  <c r="T371" i="3" s="1"/>
  <c r="U371" i="3" s="1"/>
  <c r="V371" i="3" s="1"/>
  <c r="O234" i="3"/>
  <c r="X234" i="3" s="1"/>
  <c r="N235" i="3"/>
  <c r="O372" i="3"/>
  <c r="X372" i="3" s="1"/>
  <c r="N373" i="3"/>
  <c r="P383" i="3"/>
  <c r="Q383" i="3" s="1"/>
  <c r="S383" i="3" s="1"/>
  <c r="T383" i="3" s="1"/>
  <c r="U383" i="3" s="1"/>
  <c r="V383" i="3" s="1"/>
  <c r="Y560" i="3"/>
  <c r="Z560" i="3" s="1"/>
  <c r="AB560" i="3"/>
  <c r="AA560" i="3"/>
  <c r="X456" i="3"/>
  <c r="P38" i="3"/>
  <c r="Q38" i="3" s="1"/>
  <c r="S38" i="3" s="1"/>
  <c r="T38" i="3" s="1"/>
  <c r="U38" i="3" s="1"/>
  <c r="V38" i="3" s="1"/>
  <c r="X2" i="3"/>
  <c r="AB2" i="3"/>
  <c r="AA2" i="3"/>
  <c r="Y2" i="3"/>
  <c r="Z2" i="3" s="1"/>
  <c r="AE817" i="3" l="1"/>
  <c r="AG817" i="3" s="1"/>
  <c r="AH817" i="3" s="1"/>
  <c r="Z816" i="14"/>
  <c r="AE733" i="3"/>
  <c r="AG733" i="3" s="1"/>
  <c r="AH733" i="3" s="1"/>
  <c r="Z732" i="14"/>
  <c r="AD745" i="3"/>
  <c r="AA744" i="14" s="1"/>
  <c r="AB744" i="14" s="1"/>
  <c r="AC744" i="14" s="1"/>
  <c r="AD744" i="14" s="1"/>
  <c r="Z744" i="14"/>
  <c r="D174" i="3"/>
  <c r="M174" i="3" s="1"/>
  <c r="AE648" i="3"/>
  <c r="AG648" i="3" s="1"/>
  <c r="AH648" i="3" s="1"/>
  <c r="Z647" i="14"/>
  <c r="AE660" i="3"/>
  <c r="AG660" i="3" s="1"/>
  <c r="AH660" i="3" s="1"/>
  <c r="Z659" i="14"/>
  <c r="AB838" i="14"/>
  <c r="AC838" i="14" s="1"/>
  <c r="AD838" i="14" s="1"/>
  <c r="AE853" i="3"/>
  <c r="AG853" i="3" s="1"/>
  <c r="AH853" i="3" s="1"/>
  <c r="Z852" i="14"/>
  <c r="AE638" i="3"/>
  <c r="AG638" i="3" s="1"/>
  <c r="AH638" i="3" s="1"/>
  <c r="Z637" i="14"/>
  <c r="AE804" i="3"/>
  <c r="AG804" i="3" s="1"/>
  <c r="AH804" i="3" s="1"/>
  <c r="Z803" i="14"/>
  <c r="AD625" i="3"/>
  <c r="AA624" i="14" s="1"/>
  <c r="Z624" i="14"/>
  <c r="AB623" i="14"/>
  <c r="AC623" i="14" s="1"/>
  <c r="AD623" i="14" s="1"/>
  <c r="AE673" i="3"/>
  <c r="AG673" i="3" s="1"/>
  <c r="AH673" i="3" s="1"/>
  <c r="Z672" i="14"/>
  <c r="AE840" i="3"/>
  <c r="AG840" i="3" s="1"/>
  <c r="AH840" i="3" s="1"/>
  <c r="Z839" i="14"/>
  <c r="AD889" i="3"/>
  <c r="AA888" i="14" s="1"/>
  <c r="AB888" i="14" s="1"/>
  <c r="AC888" i="14" s="1"/>
  <c r="AD888" i="14" s="1"/>
  <c r="Z888" i="14"/>
  <c r="AD723" i="3"/>
  <c r="AA722" i="14" s="1"/>
  <c r="AB722" i="14" s="1"/>
  <c r="AC722" i="14" s="1"/>
  <c r="AD722" i="14" s="1"/>
  <c r="Z722" i="14"/>
  <c r="O124" i="3"/>
  <c r="AB419" i="3"/>
  <c r="AC419" i="3" s="1"/>
  <c r="AE419" i="3" s="1"/>
  <c r="AG419" i="3" s="1"/>
  <c r="AA419" i="3"/>
  <c r="AB548" i="3"/>
  <c r="AA548" i="3"/>
  <c r="M173" i="3"/>
  <c r="AE723" i="3"/>
  <c r="AG723" i="3" s="1"/>
  <c r="AH723" i="3" s="1"/>
  <c r="Y359" i="3"/>
  <c r="Z359" i="3" s="1"/>
  <c r="AB359" i="3"/>
  <c r="AA491" i="3"/>
  <c r="AB491" i="3"/>
  <c r="AA69" i="3"/>
  <c r="AB69" i="3"/>
  <c r="AD804" i="3"/>
  <c r="AA803" i="14" s="1"/>
  <c r="AB803" i="14" s="1"/>
  <c r="AC803" i="14" s="1"/>
  <c r="AD803" i="14" s="1"/>
  <c r="AA361" i="3"/>
  <c r="AA513" i="3"/>
  <c r="Y513" i="3"/>
  <c r="Z513" i="3" s="1"/>
  <c r="AB361" i="3"/>
  <c r="AB537" i="3"/>
  <c r="P446" i="3"/>
  <c r="Q446" i="3" s="1"/>
  <c r="S446" i="3" s="1"/>
  <c r="T446" i="3" s="1"/>
  <c r="U446" i="3" s="1"/>
  <c r="V446" i="3" s="1"/>
  <c r="AB446" i="3" s="1"/>
  <c r="AD840" i="3"/>
  <c r="AA839" i="14" s="1"/>
  <c r="W173" i="3"/>
  <c r="AF173" i="3"/>
  <c r="AE625" i="3"/>
  <c r="AG625" i="3" s="1"/>
  <c r="AH625" i="3" s="1"/>
  <c r="AB725" i="3"/>
  <c r="O5" i="3"/>
  <c r="X5" i="3" s="1"/>
  <c r="X69" i="3"/>
  <c r="X232" i="3"/>
  <c r="AA725" i="3"/>
  <c r="M101" i="3"/>
  <c r="AC608" i="3"/>
  <c r="O539" i="3"/>
  <c r="X539" i="3" s="1"/>
  <c r="AC585" i="3"/>
  <c r="O4" i="3"/>
  <c r="P4" i="3" s="1"/>
  <c r="Q4" i="3" s="1"/>
  <c r="S4" i="3" s="1"/>
  <c r="T4" i="3" s="1"/>
  <c r="U4" i="3" s="1"/>
  <c r="V4" i="3" s="1"/>
  <c r="AA4" i="3" s="1"/>
  <c r="P60" i="3"/>
  <c r="Q60" i="3" s="1"/>
  <c r="S60" i="3" s="1"/>
  <c r="T60" i="3" s="1"/>
  <c r="U60" i="3" s="1"/>
  <c r="V60" i="3" s="1"/>
  <c r="AA60" i="3" s="1"/>
  <c r="N209" i="3"/>
  <c r="N210" i="3" s="1"/>
  <c r="AC26" i="3"/>
  <c r="O100" i="3"/>
  <c r="X100" i="3" s="1"/>
  <c r="Y524" i="3"/>
  <c r="Z524" i="3" s="1"/>
  <c r="AC2" i="3"/>
  <c r="AA524" i="3"/>
  <c r="Y724" i="3"/>
  <c r="Z724" i="3" s="1"/>
  <c r="AA724" i="3"/>
  <c r="AB724" i="3"/>
  <c r="AC86" i="3"/>
  <c r="AB312" i="3"/>
  <c r="AC805" i="3"/>
  <c r="AC626" i="3"/>
  <c r="AC182" i="3"/>
  <c r="P123" i="3"/>
  <c r="Q123" i="3" s="1"/>
  <c r="S123" i="3" s="1"/>
  <c r="T123" i="3" s="1"/>
  <c r="U123" i="3" s="1"/>
  <c r="V123" i="3" s="1"/>
  <c r="AB123" i="3" s="1"/>
  <c r="P420" i="3"/>
  <c r="Q420" i="3" s="1"/>
  <c r="S420" i="3" s="1"/>
  <c r="T420" i="3" s="1"/>
  <c r="U420" i="3" s="1"/>
  <c r="V420" i="3" s="1"/>
  <c r="AA420" i="3" s="1"/>
  <c r="X124" i="3"/>
  <c r="AC711" i="3"/>
  <c r="AA537" i="3"/>
  <c r="AC503" i="3"/>
  <c r="AD503" i="3" s="1"/>
  <c r="Y207" i="3"/>
  <c r="Z207" i="3" s="1"/>
  <c r="AF209" i="3"/>
  <c r="D150" i="3"/>
  <c r="AC335" i="3"/>
  <c r="AD335" i="3" s="1"/>
  <c r="AA207" i="3"/>
  <c r="X713" i="3"/>
  <c r="O16" i="3"/>
  <c r="P16" i="3" s="1"/>
  <c r="Q16" i="3" s="1"/>
  <c r="S16" i="3" s="1"/>
  <c r="T16" i="3" s="1"/>
  <c r="U16" i="3" s="1"/>
  <c r="V16" i="3" s="1"/>
  <c r="AB288" i="3"/>
  <c r="X207" i="3"/>
  <c r="AF149" i="3"/>
  <c r="X39" i="3"/>
  <c r="AD660" i="3"/>
  <c r="AA659" i="14" s="1"/>
  <c r="AB659" i="14" s="1"/>
  <c r="AC659" i="14" s="1"/>
  <c r="AD659" i="14" s="1"/>
  <c r="Y312" i="3"/>
  <c r="Z312" i="3" s="1"/>
  <c r="Y493" i="3"/>
  <c r="Z493" i="3" s="1"/>
  <c r="M149" i="3"/>
  <c r="AD648" i="3"/>
  <c r="AA647" i="14" s="1"/>
  <c r="U39" i="3"/>
  <c r="V39" i="3" s="1"/>
  <c r="AA39" i="3" s="1"/>
  <c r="AC230" i="3"/>
  <c r="AC110" i="3"/>
  <c r="AB493" i="3"/>
  <c r="AD673" i="3"/>
  <c r="AA672" i="14" s="1"/>
  <c r="AB672" i="14" s="1"/>
  <c r="AC672" i="14" s="1"/>
  <c r="AD672" i="14" s="1"/>
  <c r="AD733" i="3"/>
  <c r="AA732" i="14" s="1"/>
  <c r="AB732" i="14" s="1"/>
  <c r="AC732" i="14" s="1"/>
  <c r="AD732" i="14" s="1"/>
  <c r="AD817" i="3"/>
  <c r="AA816" i="14" s="1"/>
  <c r="AB816" i="14" s="1"/>
  <c r="AC816" i="14" s="1"/>
  <c r="AD816" i="14" s="1"/>
  <c r="AC832" i="3"/>
  <c r="Y408" i="3"/>
  <c r="Z408" i="3" s="1"/>
  <c r="X493" i="3"/>
  <c r="AC596" i="3"/>
  <c r="AC359" i="3"/>
  <c r="AD359" i="3" s="1"/>
  <c r="AC841" i="3"/>
  <c r="AE889" i="3"/>
  <c r="AG889" i="3" s="1"/>
  <c r="AH889" i="3" s="1"/>
  <c r="AC734" i="3"/>
  <c r="Y538" i="3"/>
  <c r="Z538" i="3" s="1"/>
  <c r="X195" i="3"/>
  <c r="AE745" i="3"/>
  <c r="AG745" i="3" s="1"/>
  <c r="AH745" i="3" s="1"/>
  <c r="AC746" i="3"/>
  <c r="P195" i="3"/>
  <c r="Q195" i="3" s="1"/>
  <c r="S195" i="3" s="1"/>
  <c r="T195" i="3" s="1"/>
  <c r="U195" i="3" s="1"/>
  <c r="V195" i="3" s="1"/>
  <c r="AC661" i="3"/>
  <c r="AC771" i="3"/>
  <c r="AD638" i="3"/>
  <c r="AA637" i="14" s="1"/>
  <c r="AB637" i="14" s="1"/>
  <c r="AC637" i="14" s="1"/>
  <c r="AD637" i="14" s="1"/>
  <c r="Y288" i="3"/>
  <c r="Z288" i="3" s="1"/>
  <c r="AB287" i="3"/>
  <c r="AC760" i="3"/>
  <c r="M209" i="3"/>
  <c r="W209" i="3"/>
  <c r="AC712" i="3"/>
  <c r="N496" i="3"/>
  <c r="N497" i="3" s="1"/>
  <c r="AB713" i="3"/>
  <c r="AA713" i="3"/>
  <c r="Y713" i="3"/>
  <c r="Z713" i="3" s="1"/>
  <c r="AB14" i="3"/>
  <c r="W6" i="3"/>
  <c r="AC699" i="3"/>
  <c r="Z698" i="14" s="1"/>
  <c r="AC793" i="3"/>
  <c r="P314" i="3"/>
  <c r="Q314" i="3" s="1"/>
  <c r="S314" i="3" s="1"/>
  <c r="T314" i="3" s="1"/>
  <c r="U314" i="3" s="1"/>
  <c r="V314" i="3" s="1"/>
  <c r="AB314" i="3" s="1"/>
  <c r="D7" i="3"/>
  <c r="AC878" i="3"/>
  <c r="AC818" i="3"/>
  <c r="AC698" i="3"/>
  <c r="Z697" i="14" s="1"/>
  <c r="P124" i="3"/>
  <c r="Q124" i="3" s="1"/>
  <c r="S124" i="3" s="1"/>
  <c r="T124" i="3" s="1"/>
  <c r="U124" i="3" s="1"/>
  <c r="V124" i="3" s="1"/>
  <c r="Y124" i="3" s="1"/>
  <c r="Z124" i="3" s="1"/>
  <c r="M6" i="3"/>
  <c r="D211" i="3"/>
  <c r="AD697" i="3"/>
  <c r="AE697" i="3"/>
  <c r="AG697" i="3" s="1"/>
  <c r="AH697" i="3" s="1"/>
  <c r="N101" i="3"/>
  <c r="P700" i="3"/>
  <c r="Q700" i="3" s="1"/>
  <c r="S700" i="3" s="1"/>
  <c r="T700" i="3" s="1"/>
  <c r="U700" i="3" s="1"/>
  <c r="V700" i="3" s="1"/>
  <c r="AA14" i="3"/>
  <c r="AF6" i="3"/>
  <c r="AF101" i="3"/>
  <c r="AB421" i="3"/>
  <c r="N41" i="3"/>
  <c r="AC639" i="3"/>
  <c r="O701" i="3"/>
  <c r="X701" i="3" s="1"/>
  <c r="X700" i="3"/>
  <c r="AC311" i="3"/>
  <c r="AD311" i="3" s="1"/>
  <c r="N17" i="3"/>
  <c r="D102" i="3"/>
  <c r="AA421" i="3"/>
  <c r="AD853" i="3"/>
  <c r="AA852" i="14" s="1"/>
  <c r="AB852" i="14" s="1"/>
  <c r="AC852" i="14" s="1"/>
  <c r="AD852" i="14" s="1"/>
  <c r="AC854" i="3"/>
  <c r="Y675" i="3"/>
  <c r="Z675" i="3" s="1"/>
  <c r="AA675" i="3"/>
  <c r="AB675" i="3"/>
  <c r="AA806" i="3"/>
  <c r="Y806" i="3"/>
  <c r="Z806" i="3" s="1"/>
  <c r="AB806" i="3"/>
  <c r="AA783" i="3"/>
  <c r="AB783" i="3"/>
  <c r="Y783" i="3"/>
  <c r="Z783" i="3" s="1"/>
  <c r="AA891" i="3"/>
  <c r="AB891" i="3"/>
  <c r="Y891" i="3"/>
  <c r="Z891" i="3" s="1"/>
  <c r="AA855" i="3"/>
  <c r="Y855" i="3"/>
  <c r="Z855" i="3" s="1"/>
  <c r="AB855" i="3"/>
  <c r="Y747" i="3"/>
  <c r="Z747" i="3" s="1"/>
  <c r="AA747" i="3"/>
  <c r="AB747" i="3"/>
  <c r="AA819" i="3"/>
  <c r="AB819" i="3"/>
  <c r="Y819" i="3"/>
  <c r="Z819" i="3" s="1"/>
  <c r="Y772" i="3"/>
  <c r="Z772" i="3" s="1"/>
  <c r="AA772" i="3"/>
  <c r="AB772" i="3"/>
  <c r="AA902" i="3"/>
  <c r="Y902" i="3"/>
  <c r="Z902" i="3" s="1"/>
  <c r="AB902" i="3"/>
  <c r="AB794" i="3"/>
  <c r="AA794" i="3"/>
  <c r="Y794" i="3"/>
  <c r="Z794" i="3" s="1"/>
  <c r="AB833" i="3"/>
  <c r="Y833" i="3"/>
  <c r="Z833" i="3" s="1"/>
  <c r="AA833" i="3"/>
  <c r="Y662" i="3"/>
  <c r="Z662" i="3" s="1"/>
  <c r="AA662" i="3"/>
  <c r="AB662" i="3"/>
  <c r="P867" i="3"/>
  <c r="Q867" i="3" s="1"/>
  <c r="S867" i="3" s="1"/>
  <c r="T867" i="3" s="1"/>
  <c r="U867" i="3" s="1"/>
  <c r="V867" i="3" s="1"/>
  <c r="AA866" i="3"/>
  <c r="AB866" i="3"/>
  <c r="Y866" i="3"/>
  <c r="Z866" i="3" s="1"/>
  <c r="AD792" i="3"/>
  <c r="AA791" i="14" s="1"/>
  <c r="AB791" i="14" s="1"/>
  <c r="AC791" i="14" s="1"/>
  <c r="AD791" i="14" s="1"/>
  <c r="AE792" i="3"/>
  <c r="AG792" i="3" s="1"/>
  <c r="AH792" i="3" s="1"/>
  <c r="P892" i="3"/>
  <c r="Q892" i="3" s="1"/>
  <c r="S892" i="3" s="1"/>
  <c r="T892" i="3" s="1"/>
  <c r="U892" i="3" s="1"/>
  <c r="V892" i="3" s="1"/>
  <c r="AA879" i="3"/>
  <c r="AB879" i="3"/>
  <c r="Y879" i="3"/>
  <c r="Z879" i="3" s="1"/>
  <c r="P916" i="3"/>
  <c r="Q916" i="3" s="1"/>
  <c r="S916" i="3" s="1"/>
  <c r="T916" i="3" s="1"/>
  <c r="U916" i="3" s="1"/>
  <c r="V916" i="3" s="1"/>
  <c r="N869" i="3"/>
  <c r="O868" i="3"/>
  <c r="X868" i="3" s="1"/>
  <c r="O749" i="3"/>
  <c r="P676" i="3"/>
  <c r="Q676" i="3" s="1"/>
  <c r="S676" i="3" s="1"/>
  <c r="T676" i="3" s="1"/>
  <c r="U676" i="3" s="1"/>
  <c r="V676" i="3" s="1"/>
  <c r="O664" i="3"/>
  <c r="N665" i="3"/>
  <c r="O893" i="3"/>
  <c r="AA627" i="3"/>
  <c r="AB627" i="3"/>
  <c r="Y627" i="3"/>
  <c r="Z627" i="3" s="1"/>
  <c r="O917" i="3"/>
  <c r="X917" i="3" s="1"/>
  <c r="X867" i="3"/>
  <c r="AD913" i="3"/>
  <c r="AA912" i="14" s="1"/>
  <c r="AB912" i="14" s="1"/>
  <c r="AC912" i="14" s="1"/>
  <c r="AD912" i="14" s="1"/>
  <c r="AE913" i="3"/>
  <c r="AG913" i="3" s="1"/>
  <c r="AH913" i="3" s="1"/>
  <c r="AA687" i="3"/>
  <c r="Y687" i="3"/>
  <c r="Z687" i="3" s="1"/>
  <c r="AB687" i="3"/>
  <c r="AE864" i="3"/>
  <c r="AG864" i="3" s="1"/>
  <c r="AH864" i="3" s="1"/>
  <c r="AD864" i="3"/>
  <c r="AA863" i="14" s="1"/>
  <c r="AB863" i="14" s="1"/>
  <c r="AC863" i="14" s="1"/>
  <c r="AD863" i="14" s="1"/>
  <c r="X892" i="3"/>
  <c r="AA735" i="3"/>
  <c r="Y735" i="3"/>
  <c r="Z735" i="3" s="1"/>
  <c r="AB735" i="3"/>
  <c r="AA915" i="3"/>
  <c r="Y915" i="3"/>
  <c r="Z915" i="3" s="1"/>
  <c r="AB915" i="3"/>
  <c r="AE759" i="3"/>
  <c r="AG759" i="3" s="1"/>
  <c r="AH759" i="3" s="1"/>
  <c r="AD759" i="3"/>
  <c r="AA758" i="14" s="1"/>
  <c r="AB758" i="14" s="1"/>
  <c r="AC758" i="14" s="1"/>
  <c r="AD758" i="14" s="1"/>
  <c r="AC890" i="3"/>
  <c r="Z889" i="14" s="1"/>
  <c r="P748" i="3"/>
  <c r="Q748" i="3" s="1"/>
  <c r="S748" i="3" s="1"/>
  <c r="T748" i="3" s="1"/>
  <c r="U748" i="3" s="1"/>
  <c r="V748" i="3" s="1"/>
  <c r="P688" i="3"/>
  <c r="Q688" i="3" s="1"/>
  <c r="S688" i="3" s="1"/>
  <c r="T688" i="3" s="1"/>
  <c r="U688" i="3" s="1"/>
  <c r="V688" i="3" s="1"/>
  <c r="P663" i="3"/>
  <c r="Q663" i="3" s="1"/>
  <c r="S663" i="3" s="1"/>
  <c r="T663" i="3" s="1"/>
  <c r="U663" i="3" s="1"/>
  <c r="V663" i="3" s="1"/>
  <c r="P903" i="3"/>
  <c r="Q903" i="3" s="1"/>
  <c r="S903" i="3" s="1"/>
  <c r="T903" i="3" s="1"/>
  <c r="U903" i="3" s="1"/>
  <c r="V903" i="3" s="1"/>
  <c r="P736" i="3"/>
  <c r="Q736" i="3" s="1"/>
  <c r="S736" i="3" s="1"/>
  <c r="T736" i="3" s="1"/>
  <c r="U736" i="3" s="1"/>
  <c r="V736" i="3" s="1"/>
  <c r="O844" i="3"/>
  <c r="N845" i="3"/>
  <c r="AD900" i="3"/>
  <c r="AA899" i="14" s="1"/>
  <c r="AB899" i="14" s="1"/>
  <c r="AC899" i="14" s="1"/>
  <c r="AD899" i="14" s="1"/>
  <c r="AE900" i="3"/>
  <c r="AG900" i="3" s="1"/>
  <c r="AH900" i="3" s="1"/>
  <c r="O689" i="3"/>
  <c r="X689" i="3" s="1"/>
  <c r="X903" i="3"/>
  <c r="AD831" i="3"/>
  <c r="AE831" i="3"/>
  <c r="AG831" i="3" s="1"/>
  <c r="AH831" i="3" s="1"/>
  <c r="X736" i="3"/>
  <c r="X688" i="3"/>
  <c r="N905" i="3"/>
  <c r="O904" i="3"/>
  <c r="X904" i="3" s="1"/>
  <c r="O737" i="3"/>
  <c r="X737" i="3" s="1"/>
  <c r="AC782" i="3"/>
  <c r="Z781" i="14" s="1"/>
  <c r="AC686" i="3"/>
  <c r="Z685" i="14" s="1"/>
  <c r="AC914" i="3"/>
  <c r="Z913" i="14" s="1"/>
  <c r="AA842" i="3"/>
  <c r="AB842" i="3"/>
  <c r="Y842" i="3"/>
  <c r="Z842" i="3" s="1"/>
  <c r="AA640" i="3"/>
  <c r="AB640" i="3"/>
  <c r="Y640" i="3"/>
  <c r="Z640" i="3" s="1"/>
  <c r="P843" i="3"/>
  <c r="Q843" i="3" s="1"/>
  <c r="S843" i="3" s="1"/>
  <c r="T843" i="3" s="1"/>
  <c r="U843" i="3" s="1"/>
  <c r="V843" i="3" s="1"/>
  <c r="O629" i="3"/>
  <c r="AD770" i="3"/>
  <c r="AA769" i="14" s="1"/>
  <c r="AB769" i="14" s="1"/>
  <c r="AC769" i="14" s="1"/>
  <c r="AD769" i="14" s="1"/>
  <c r="AE770" i="3"/>
  <c r="AG770" i="3" s="1"/>
  <c r="AH770" i="3" s="1"/>
  <c r="P628" i="3"/>
  <c r="Q628" i="3" s="1"/>
  <c r="S628" i="3" s="1"/>
  <c r="T628" i="3" s="1"/>
  <c r="U628" i="3" s="1"/>
  <c r="V628" i="3" s="1"/>
  <c r="AD685" i="3"/>
  <c r="AA684" i="14" s="1"/>
  <c r="AB684" i="14" s="1"/>
  <c r="AC684" i="14" s="1"/>
  <c r="AD684" i="14" s="1"/>
  <c r="AE685" i="3"/>
  <c r="AG685" i="3" s="1"/>
  <c r="AH685" i="3" s="1"/>
  <c r="P773" i="3"/>
  <c r="Q773" i="3" s="1"/>
  <c r="S773" i="3" s="1"/>
  <c r="T773" i="3" s="1"/>
  <c r="U773" i="3" s="1"/>
  <c r="V773" i="3" s="1"/>
  <c r="AD877" i="3"/>
  <c r="AA876" i="14" s="1"/>
  <c r="AB876" i="14" s="1"/>
  <c r="AC876" i="14" s="1"/>
  <c r="AD876" i="14" s="1"/>
  <c r="AE877" i="3"/>
  <c r="AG877" i="3" s="1"/>
  <c r="AH877" i="3" s="1"/>
  <c r="X628" i="3"/>
  <c r="Y761" i="3"/>
  <c r="Z761" i="3" s="1"/>
  <c r="AA761" i="3"/>
  <c r="AB761" i="3"/>
  <c r="O821" i="3"/>
  <c r="P784" i="3"/>
  <c r="Q784" i="3" s="1"/>
  <c r="S784" i="3" s="1"/>
  <c r="T784" i="3" s="1"/>
  <c r="U784" i="3" s="1"/>
  <c r="V784" i="3" s="1"/>
  <c r="AC865" i="3"/>
  <c r="Z864" i="14" s="1"/>
  <c r="P641" i="3"/>
  <c r="Q641" i="3" s="1"/>
  <c r="S641" i="3" s="1"/>
  <c r="T641" i="3" s="1"/>
  <c r="U641" i="3" s="1"/>
  <c r="V641" i="3" s="1"/>
  <c r="P795" i="3"/>
  <c r="Q795" i="3" s="1"/>
  <c r="S795" i="3" s="1"/>
  <c r="T795" i="3" s="1"/>
  <c r="U795" i="3" s="1"/>
  <c r="V795" i="3" s="1"/>
  <c r="AA650" i="3"/>
  <c r="Y650" i="3"/>
  <c r="Z650" i="3" s="1"/>
  <c r="AB650" i="3"/>
  <c r="O857" i="3"/>
  <c r="X857" i="3" s="1"/>
  <c r="O808" i="3"/>
  <c r="N809" i="3"/>
  <c r="P820" i="3"/>
  <c r="Q820" i="3" s="1"/>
  <c r="S820" i="3" s="1"/>
  <c r="T820" i="3" s="1"/>
  <c r="U820" i="3" s="1"/>
  <c r="V820" i="3" s="1"/>
  <c r="O785" i="3"/>
  <c r="X785" i="3" s="1"/>
  <c r="X641" i="3"/>
  <c r="X795" i="3"/>
  <c r="AC649" i="3"/>
  <c r="Z648" i="14" s="1"/>
  <c r="P880" i="3"/>
  <c r="Q880" i="3" s="1"/>
  <c r="S880" i="3" s="1"/>
  <c r="T880" i="3" s="1"/>
  <c r="U880" i="3" s="1"/>
  <c r="V880" i="3" s="1"/>
  <c r="P856" i="3"/>
  <c r="Q856" i="3" s="1"/>
  <c r="S856" i="3" s="1"/>
  <c r="T856" i="3" s="1"/>
  <c r="U856" i="3" s="1"/>
  <c r="V856" i="3" s="1"/>
  <c r="O652" i="3"/>
  <c r="N653" i="3"/>
  <c r="AC674" i="3"/>
  <c r="Z673" i="14" s="1"/>
  <c r="AC901" i="3"/>
  <c r="Z900" i="14" s="1"/>
  <c r="AE781" i="3"/>
  <c r="AG781" i="3" s="1"/>
  <c r="AH781" i="3" s="1"/>
  <c r="AD781" i="3"/>
  <c r="AA780" i="14" s="1"/>
  <c r="AB780" i="14" s="1"/>
  <c r="AC780" i="14" s="1"/>
  <c r="AD780" i="14" s="1"/>
  <c r="X784" i="3"/>
  <c r="O677" i="3"/>
  <c r="O796" i="3"/>
  <c r="X796" i="3" s="1"/>
  <c r="N797" i="3"/>
  <c r="O881" i="3"/>
  <c r="X881" i="3" s="1"/>
  <c r="X856" i="3"/>
  <c r="P651" i="3"/>
  <c r="Q651" i="3" s="1"/>
  <c r="S651" i="3" s="1"/>
  <c r="T651" i="3" s="1"/>
  <c r="U651" i="3" s="1"/>
  <c r="V651" i="3" s="1"/>
  <c r="X916" i="3"/>
  <c r="P807" i="3"/>
  <c r="Q807" i="3" s="1"/>
  <c r="S807" i="3" s="1"/>
  <c r="T807" i="3" s="1"/>
  <c r="U807" i="3" s="1"/>
  <c r="V807" i="3" s="1"/>
  <c r="AC50" i="3"/>
  <c r="AC59" i="3"/>
  <c r="AC77" i="3"/>
  <c r="AA15" i="3"/>
  <c r="Y15" i="3"/>
  <c r="Z15" i="3" s="1"/>
  <c r="AB15" i="3"/>
  <c r="X561" i="3"/>
  <c r="U561" i="3"/>
  <c r="V561" i="3" s="1"/>
  <c r="Y561" i="3" s="1"/>
  <c r="Z561" i="3" s="1"/>
  <c r="O586" i="3"/>
  <c r="X586" i="3" s="1"/>
  <c r="AC492" i="3"/>
  <c r="AE492" i="3" s="1"/>
  <c r="AG492" i="3" s="1"/>
  <c r="AH492" i="3" s="1"/>
  <c r="O125" i="3"/>
  <c r="X125" i="3" s="1"/>
  <c r="X15" i="3"/>
  <c r="P231" i="3"/>
  <c r="Q231" i="3" s="1"/>
  <c r="S231" i="3" s="1"/>
  <c r="T231" i="3" s="1"/>
  <c r="U231" i="3" s="1"/>
  <c r="V231" i="3" s="1"/>
  <c r="X231" i="3"/>
  <c r="P313" i="3"/>
  <c r="Q313" i="3" s="1"/>
  <c r="S313" i="3" s="1"/>
  <c r="T313" i="3" s="1"/>
  <c r="U313" i="3" s="1"/>
  <c r="V313" i="3" s="1"/>
  <c r="AB313" i="3" s="1"/>
  <c r="O301" i="3"/>
  <c r="X301" i="3" s="1"/>
  <c r="N424" i="3"/>
  <c r="N425" i="3" s="1"/>
  <c r="AA287" i="3"/>
  <c r="AC243" i="3"/>
  <c r="O70" i="3"/>
  <c r="X70" i="3" s="1"/>
  <c r="O208" i="3"/>
  <c r="P208" i="3" s="1"/>
  <c r="Q208" i="3" s="1"/>
  <c r="S208" i="3" s="1"/>
  <c r="T208" i="3" s="1"/>
  <c r="AC407" i="3"/>
  <c r="AE407" i="3" s="1"/>
  <c r="AG407" i="3" s="1"/>
  <c r="AC218" i="3"/>
  <c r="P233" i="3"/>
  <c r="Q233" i="3" s="1"/>
  <c r="S233" i="3" s="1"/>
  <c r="T233" i="3" s="1"/>
  <c r="U233" i="3" s="1"/>
  <c r="V233" i="3" s="1"/>
  <c r="Y233" i="3" s="1"/>
  <c r="Z233" i="3" s="1"/>
  <c r="AA445" i="3"/>
  <c r="Y445" i="3"/>
  <c r="Z445" i="3" s="1"/>
  <c r="AC584" i="3"/>
  <c r="O244" i="3"/>
  <c r="X244" i="3" s="1"/>
  <c r="N126" i="3"/>
  <c r="AC572" i="3"/>
  <c r="O563" i="3"/>
  <c r="P563" i="3" s="1"/>
  <c r="Q563" i="3" s="1"/>
  <c r="S563" i="3" s="1"/>
  <c r="T563" i="3" s="1"/>
  <c r="U563" i="3" s="1"/>
  <c r="V563" i="3" s="1"/>
  <c r="P609" i="3"/>
  <c r="Q609" i="3" s="1"/>
  <c r="S609" i="3" s="1"/>
  <c r="T609" i="3" s="1"/>
  <c r="U609" i="3" s="1"/>
  <c r="V609" i="3" s="1"/>
  <c r="X609" i="3"/>
  <c r="O40" i="3"/>
  <c r="X40" i="3" s="1"/>
  <c r="AF210" i="3"/>
  <c r="N611" i="3"/>
  <c r="O610" i="3"/>
  <c r="M29" i="3"/>
  <c r="W29" i="3"/>
  <c r="W210" i="3"/>
  <c r="P3" i="3"/>
  <c r="Q3" i="3" s="1"/>
  <c r="S3" i="3" s="1"/>
  <c r="T3" i="3" s="1"/>
  <c r="U3" i="3" s="1"/>
  <c r="V3" i="3" s="1"/>
  <c r="Y3" i="3" s="1"/>
  <c r="Z3" i="3" s="1"/>
  <c r="AB538" i="3"/>
  <c r="P78" i="3"/>
  <c r="Q78" i="3" s="1"/>
  <c r="S78" i="3" s="1"/>
  <c r="T78" i="3" s="1"/>
  <c r="U78" i="3" s="1"/>
  <c r="V78" i="3" s="1"/>
  <c r="Y78" i="3" s="1"/>
  <c r="Z78" i="3" s="1"/>
  <c r="M210" i="3"/>
  <c r="AC536" i="3"/>
  <c r="AD536" i="3" s="1"/>
  <c r="Q98" i="3"/>
  <c r="S98" i="3" s="1"/>
  <c r="T98" i="3" s="1"/>
  <c r="U98" i="3" s="1"/>
  <c r="V98" i="3" s="1"/>
  <c r="Y300" i="3"/>
  <c r="Z300" i="3" s="1"/>
  <c r="AA300" i="3"/>
  <c r="AF17" i="3"/>
  <c r="M17" i="3"/>
  <c r="W17" i="3"/>
  <c r="N6" i="3"/>
  <c r="AA408" i="3"/>
  <c r="AC194" i="3"/>
  <c r="AC560" i="3"/>
  <c r="Z560" i="14" s="1"/>
  <c r="N575" i="3"/>
  <c r="O574" i="3"/>
  <c r="P574" i="3" s="1"/>
  <c r="Q574" i="3" s="1"/>
  <c r="S574" i="3" s="1"/>
  <c r="T574" i="3" s="1"/>
  <c r="U574" i="3" s="1"/>
  <c r="V574" i="3" s="1"/>
  <c r="Y574" i="3" s="1"/>
  <c r="Z574" i="3" s="1"/>
  <c r="X573" i="3"/>
  <c r="P573" i="3"/>
  <c r="Q573" i="3" s="1"/>
  <c r="S573" i="3" s="1"/>
  <c r="T573" i="3" s="1"/>
  <c r="U573" i="3" s="1"/>
  <c r="V573" i="3" s="1"/>
  <c r="X422" i="3"/>
  <c r="X421" i="3"/>
  <c r="AC324" i="3"/>
  <c r="AE324" i="3" s="1"/>
  <c r="AG324" i="3" s="1"/>
  <c r="AH324" i="3" s="1"/>
  <c r="AC299" i="3"/>
  <c r="AD299" i="3" s="1"/>
  <c r="AC242" i="3"/>
  <c r="Y455" i="3"/>
  <c r="Z455" i="3" s="1"/>
  <c r="AB455" i="3"/>
  <c r="AA455" i="3"/>
  <c r="AC122" i="3"/>
  <c r="Z122" i="14" s="1"/>
  <c r="X99" i="3"/>
  <c r="U99" i="3"/>
  <c r="V99" i="3" s="1"/>
  <c r="AA99" i="3" s="1"/>
  <c r="O79" i="3"/>
  <c r="X79" i="3" s="1"/>
  <c r="AB289" i="3"/>
  <c r="O290" i="3"/>
  <c r="X290" i="3" s="1"/>
  <c r="AA289" i="3"/>
  <c r="P27" i="3"/>
  <c r="Q27" i="3" s="1"/>
  <c r="S27" i="3" s="1"/>
  <c r="T27" i="3" s="1"/>
  <c r="U27" i="3" s="1"/>
  <c r="V27" i="3" s="1"/>
  <c r="X27" i="3"/>
  <c r="N29" i="3"/>
  <c r="O28" i="3"/>
  <c r="W197" i="3"/>
  <c r="AF197" i="3"/>
  <c r="D198" i="3"/>
  <c r="M197" i="3"/>
  <c r="O197" i="3" s="1"/>
  <c r="P196" i="3"/>
  <c r="Q196" i="3" s="1"/>
  <c r="S196" i="3" s="1"/>
  <c r="T196" i="3" s="1"/>
  <c r="U196" i="3" s="1"/>
  <c r="V196" i="3" s="1"/>
  <c r="X196" i="3"/>
  <c r="W185" i="3"/>
  <c r="AF185" i="3"/>
  <c r="D186" i="3"/>
  <c r="M185" i="3"/>
  <c r="P159" i="3"/>
  <c r="Q159" i="3" s="1"/>
  <c r="S159" i="3" s="1"/>
  <c r="T159" i="3" s="1"/>
  <c r="U159" i="3" s="1"/>
  <c r="V159" i="3" s="1"/>
  <c r="X159" i="3"/>
  <c r="AF161" i="3"/>
  <c r="M161" i="3"/>
  <c r="W161" i="3"/>
  <c r="D162" i="3"/>
  <c r="O160" i="3"/>
  <c r="X160" i="3" s="1"/>
  <c r="N161" i="3"/>
  <c r="W137" i="3"/>
  <c r="M137" i="3"/>
  <c r="D138" i="3"/>
  <c r="AF137" i="3"/>
  <c r="M126" i="3"/>
  <c r="D127" i="3"/>
  <c r="W126" i="3"/>
  <c r="AF126" i="3"/>
  <c r="W114" i="3"/>
  <c r="AF114" i="3"/>
  <c r="D115" i="3"/>
  <c r="M114" i="3"/>
  <c r="D90" i="3"/>
  <c r="M89" i="3"/>
  <c r="AF89" i="3"/>
  <c r="W89" i="3"/>
  <c r="AF81" i="3"/>
  <c r="D82" i="3"/>
  <c r="W81" i="3"/>
  <c r="M81" i="3"/>
  <c r="N71" i="3"/>
  <c r="W71" i="3"/>
  <c r="AF71" i="3"/>
  <c r="D72" i="3"/>
  <c r="M71" i="3"/>
  <c r="O61" i="3"/>
  <c r="X61" i="3" s="1"/>
  <c r="N62" i="3"/>
  <c r="D63" i="3"/>
  <c r="M62" i="3"/>
  <c r="W62" i="3"/>
  <c r="AF62" i="3"/>
  <c r="N53" i="3"/>
  <c r="O52" i="3"/>
  <c r="X52" i="3" s="1"/>
  <c r="M53" i="3"/>
  <c r="D54" i="3"/>
  <c r="W53" i="3"/>
  <c r="AF53" i="3"/>
  <c r="P51" i="3"/>
  <c r="Q51" i="3" s="1"/>
  <c r="S51" i="3" s="1"/>
  <c r="T51" i="3" s="1"/>
  <c r="U51" i="3" s="1"/>
  <c r="V51" i="3" s="1"/>
  <c r="M41" i="3"/>
  <c r="W41" i="3"/>
  <c r="AF41" i="3"/>
  <c r="D42" i="3"/>
  <c r="D30" i="3"/>
  <c r="AF29" i="3"/>
  <c r="D18" i="3"/>
  <c r="P325" i="3"/>
  <c r="Q325" i="3" s="1"/>
  <c r="S325" i="3" s="1"/>
  <c r="T325" i="3" s="1"/>
  <c r="U325" i="3" s="1"/>
  <c r="V325" i="3" s="1"/>
  <c r="X325" i="3"/>
  <c r="O326" i="3"/>
  <c r="X326" i="3" s="1"/>
  <c r="N327" i="3"/>
  <c r="Y323" i="3"/>
  <c r="Z323" i="3" s="1"/>
  <c r="AA323" i="3"/>
  <c r="AB323" i="3"/>
  <c r="AB263" i="3"/>
  <c r="Y263" i="3"/>
  <c r="Z263" i="3" s="1"/>
  <c r="AA263" i="3"/>
  <c r="N266" i="3"/>
  <c r="O265" i="3"/>
  <c r="P265" i="3" s="1"/>
  <c r="Q265" i="3" s="1"/>
  <c r="S265" i="3" s="1"/>
  <c r="T265" i="3" s="1"/>
  <c r="U265" i="3" s="1"/>
  <c r="V265" i="3" s="1"/>
  <c r="P264" i="3"/>
  <c r="Q264" i="3" s="1"/>
  <c r="S264" i="3" s="1"/>
  <c r="T264" i="3" s="1"/>
  <c r="U264" i="3" s="1"/>
  <c r="V264" i="3" s="1"/>
  <c r="X264" i="3"/>
  <c r="AB68" i="3"/>
  <c r="AA68" i="3"/>
  <c r="Y68" i="3"/>
  <c r="Z68" i="3" s="1"/>
  <c r="AA158" i="3"/>
  <c r="AB158" i="3"/>
  <c r="Y158" i="3"/>
  <c r="Z158" i="3" s="1"/>
  <c r="AB254" i="3"/>
  <c r="AA254" i="3"/>
  <c r="Y254" i="3"/>
  <c r="Z254" i="3" s="1"/>
  <c r="Y347" i="3"/>
  <c r="Z347" i="3" s="1"/>
  <c r="AA347" i="3"/>
  <c r="AB347" i="3"/>
  <c r="AA422" i="3"/>
  <c r="AB422" i="3"/>
  <c r="Y422" i="3"/>
  <c r="Z422" i="3" s="1"/>
  <c r="Y146" i="3"/>
  <c r="Z146" i="3" s="1"/>
  <c r="AB146" i="3"/>
  <c r="AA146" i="3"/>
  <c r="Y383" i="3"/>
  <c r="Z383" i="3" s="1"/>
  <c r="AA383" i="3"/>
  <c r="AB383" i="3"/>
  <c r="AB395" i="3"/>
  <c r="AA395" i="3"/>
  <c r="Y395" i="3"/>
  <c r="Z395" i="3" s="1"/>
  <c r="AB232" i="3"/>
  <c r="Y232" i="3"/>
  <c r="Z232" i="3" s="1"/>
  <c r="AA232" i="3"/>
  <c r="Y409" i="3"/>
  <c r="Z409" i="3" s="1"/>
  <c r="AA409" i="3"/>
  <c r="AB409" i="3"/>
  <c r="AB494" i="3"/>
  <c r="AA494" i="3"/>
  <c r="Y494" i="3"/>
  <c r="Z494" i="3" s="1"/>
  <c r="AB431" i="3"/>
  <c r="AA431" i="3"/>
  <c r="Y431" i="3"/>
  <c r="Z431" i="3" s="1"/>
  <c r="AB525" i="3"/>
  <c r="AA525" i="3"/>
  <c r="Y525" i="3"/>
  <c r="Z525" i="3" s="1"/>
  <c r="Y170" i="3"/>
  <c r="Z170" i="3" s="1"/>
  <c r="AA170" i="3"/>
  <c r="AB170" i="3"/>
  <c r="AB443" i="3"/>
  <c r="Y443" i="3"/>
  <c r="Z443" i="3" s="1"/>
  <c r="AA443" i="3"/>
  <c r="Y275" i="3"/>
  <c r="Z275" i="3" s="1"/>
  <c r="AB275" i="3"/>
  <c r="AA275" i="3"/>
  <c r="Y371" i="3"/>
  <c r="Z371" i="3" s="1"/>
  <c r="AA371" i="3"/>
  <c r="AB371" i="3"/>
  <c r="Y467" i="3"/>
  <c r="Z467" i="3" s="1"/>
  <c r="AB467" i="3"/>
  <c r="AA467" i="3"/>
  <c r="N470" i="3"/>
  <c r="O469" i="3"/>
  <c r="X469" i="3" s="1"/>
  <c r="O316" i="3"/>
  <c r="X316" i="3" s="1"/>
  <c r="N317" i="3"/>
  <c r="N588" i="3"/>
  <c r="O587" i="3"/>
  <c r="X587" i="3" s="1"/>
  <c r="P549" i="3"/>
  <c r="Q549" i="3" s="1"/>
  <c r="S549" i="3" s="1"/>
  <c r="T549" i="3" s="1"/>
  <c r="U549" i="3" s="1"/>
  <c r="V549" i="3" s="1"/>
  <c r="Y512" i="3"/>
  <c r="Z512" i="3" s="1"/>
  <c r="AA512" i="3"/>
  <c r="AB512" i="3"/>
  <c r="O291" i="3"/>
  <c r="X291" i="3" s="1"/>
  <c r="N292" i="3"/>
  <c r="Y396" i="3"/>
  <c r="Z396" i="3" s="1"/>
  <c r="AB396" i="3"/>
  <c r="AA396" i="3"/>
  <c r="P597" i="3"/>
  <c r="Q597" i="3" s="1"/>
  <c r="S597" i="3" s="1"/>
  <c r="T597" i="3" s="1"/>
  <c r="U597" i="3" s="1"/>
  <c r="V597" i="3" s="1"/>
  <c r="P315" i="3"/>
  <c r="Q315" i="3" s="1"/>
  <c r="S315" i="3" s="1"/>
  <c r="T315" i="3" s="1"/>
  <c r="U315" i="3" s="1"/>
  <c r="V315" i="3" s="1"/>
  <c r="N516" i="3"/>
  <c r="O515" i="3"/>
  <c r="O220" i="3"/>
  <c r="X220" i="3" s="1"/>
  <c r="N221" i="3"/>
  <c r="N482" i="3"/>
  <c r="O481" i="3"/>
  <c r="X481" i="3" s="1"/>
  <c r="N386" i="3"/>
  <c r="O385" i="3"/>
  <c r="X385" i="3" s="1"/>
  <c r="O80" i="3"/>
  <c r="X80" i="3" s="1"/>
  <c r="N81" i="3"/>
  <c r="O398" i="3"/>
  <c r="X398" i="3" s="1"/>
  <c r="N399" i="3"/>
  <c r="O433" i="3"/>
  <c r="N434" i="3"/>
  <c r="P397" i="3"/>
  <c r="Q397" i="3" s="1"/>
  <c r="S397" i="3" s="1"/>
  <c r="T397" i="3" s="1"/>
  <c r="U397" i="3" s="1"/>
  <c r="V397" i="3" s="1"/>
  <c r="O412" i="3"/>
  <c r="X412" i="3" s="1"/>
  <c r="N413" i="3"/>
  <c r="P480" i="3"/>
  <c r="Q480" i="3" s="1"/>
  <c r="S480" i="3" s="1"/>
  <c r="T480" i="3" s="1"/>
  <c r="U480" i="3" s="1"/>
  <c r="V480" i="3" s="1"/>
  <c r="N449" i="3"/>
  <c r="O448" i="3"/>
  <c r="X448" i="3" s="1"/>
  <c r="AB134" i="3"/>
  <c r="Y134" i="3"/>
  <c r="Z134" i="3" s="1"/>
  <c r="AA134" i="3"/>
  <c r="N351" i="3"/>
  <c r="O350" i="3"/>
  <c r="X350" i="3" s="1"/>
  <c r="P219" i="3"/>
  <c r="Q219" i="3" s="1"/>
  <c r="S219" i="3" s="1"/>
  <c r="T219" i="3" s="1"/>
  <c r="U219" i="3" s="1"/>
  <c r="V219" i="3" s="1"/>
  <c r="X219" i="3"/>
  <c r="P423" i="3"/>
  <c r="Q423" i="3" s="1"/>
  <c r="S423" i="3" s="1"/>
  <c r="T423" i="3" s="1"/>
  <c r="U423" i="3" s="1"/>
  <c r="V423" i="3" s="1"/>
  <c r="P447" i="3"/>
  <c r="Q447" i="3" s="1"/>
  <c r="S447" i="3" s="1"/>
  <c r="T447" i="3" s="1"/>
  <c r="U447" i="3" s="1"/>
  <c r="V447" i="3" s="1"/>
  <c r="P384" i="3"/>
  <c r="Q384" i="3" s="1"/>
  <c r="S384" i="3" s="1"/>
  <c r="T384" i="3" s="1"/>
  <c r="U384" i="3" s="1"/>
  <c r="V384" i="3" s="1"/>
  <c r="P432" i="3"/>
  <c r="Q432" i="3" s="1"/>
  <c r="S432" i="3" s="1"/>
  <c r="T432" i="3" s="1"/>
  <c r="U432" i="3" s="1"/>
  <c r="V432" i="3" s="1"/>
  <c r="O564" i="3"/>
  <c r="X564" i="3" s="1"/>
  <c r="N565" i="3"/>
  <c r="P87" i="3"/>
  <c r="Q87" i="3" s="1"/>
  <c r="S87" i="3" s="1"/>
  <c r="T87" i="3" s="1"/>
  <c r="U87" i="3" s="1"/>
  <c r="V87" i="3" s="1"/>
  <c r="N364" i="3"/>
  <c r="O363" i="3"/>
  <c r="X363" i="3" s="1"/>
  <c r="O505" i="3"/>
  <c r="N506" i="3"/>
  <c r="P255" i="3"/>
  <c r="Q255" i="3" s="1"/>
  <c r="S255" i="3" s="1"/>
  <c r="T255" i="3" s="1"/>
  <c r="U255" i="3" s="1"/>
  <c r="V255" i="3" s="1"/>
  <c r="Y444" i="3"/>
  <c r="Z444" i="3" s="1"/>
  <c r="AA444" i="3"/>
  <c r="AB444" i="3"/>
  <c r="P276" i="3"/>
  <c r="Q276" i="3" s="1"/>
  <c r="S276" i="3" s="1"/>
  <c r="T276" i="3" s="1"/>
  <c r="U276" i="3" s="1"/>
  <c r="V276" i="3" s="1"/>
  <c r="O235" i="3"/>
  <c r="X235" i="3" s="1"/>
  <c r="N236" i="3"/>
  <c r="O277" i="3"/>
  <c r="N278" i="3"/>
  <c r="Y348" i="3"/>
  <c r="Z348" i="3" s="1"/>
  <c r="AA348" i="3"/>
  <c r="AB348" i="3"/>
  <c r="P234" i="3"/>
  <c r="Q234" i="3" s="1"/>
  <c r="S234" i="3" s="1"/>
  <c r="T234" i="3" s="1"/>
  <c r="U234" i="3" s="1"/>
  <c r="V234" i="3" s="1"/>
  <c r="O184" i="3"/>
  <c r="N185" i="3"/>
  <c r="P457" i="3"/>
  <c r="Q457" i="3" s="1"/>
  <c r="S457" i="3" s="1"/>
  <c r="T457" i="3" s="1"/>
  <c r="U457" i="3" s="1"/>
  <c r="V457" i="3" s="1"/>
  <c r="P495" i="3"/>
  <c r="Q495" i="3" s="1"/>
  <c r="S495" i="3" s="1"/>
  <c r="T495" i="3" s="1"/>
  <c r="U495" i="3" s="1"/>
  <c r="V495" i="3" s="1"/>
  <c r="P183" i="3"/>
  <c r="Q183" i="3" s="1"/>
  <c r="S183" i="3" s="1"/>
  <c r="T183" i="3" s="1"/>
  <c r="U183" i="3" s="1"/>
  <c r="V183" i="3" s="1"/>
  <c r="O458" i="3"/>
  <c r="X458" i="3" s="1"/>
  <c r="N459" i="3"/>
  <c r="P336" i="3"/>
  <c r="Q336" i="3" s="1"/>
  <c r="S336" i="3" s="1"/>
  <c r="T336" i="3" s="1"/>
  <c r="U336" i="3" s="1"/>
  <c r="V336" i="3" s="1"/>
  <c r="AB456" i="3"/>
  <c r="AA456" i="3"/>
  <c r="Y456" i="3"/>
  <c r="Z456" i="3" s="1"/>
  <c r="P526" i="3"/>
  <c r="Q526" i="3" s="1"/>
  <c r="S526" i="3" s="1"/>
  <c r="T526" i="3" s="1"/>
  <c r="U526" i="3" s="1"/>
  <c r="V526" i="3" s="1"/>
  <c r="Y479" i="3"/>
  <c r="Z479" i="3" s="1"/>
  <c r="AB479" i="3"/>
  <c r="AA479" i="3"/>
  <c r="O112" i="3"/>
  <c r="X112" i="3" s="1"/>
  <c r="N113" i="3"/>
  <c r="X87" i="3"/>
  <c r="O172" i="3"/>
  <c r="X172" i="3" s="1"/>
  <c r="N173" i="3"/>
  <c r="O256" i="3"/>
  <c r="X256" i="3" s="1"/>
  <c r="N257" i="3"/>
  <c r="Y562" i="3"/>
  <c r="Z562" i="3" s="1"/>
  <c r="AA562" i="3"/>
  <c r="AB562" i="3"/>
  <c r="P514" i="3"/>
  <c r="Q514" i="3" s="1"/>
  <c r="S514" i="3" s="1"/>
  <c r="T514" i="3" s="1"/>
  <c r="U514" i="3" s="1"/>
  <c r="V514" i="3" s="1"/>
  <c r="P372" i="3"/>
  <c r="Q372" i="3" s="1"/>
  <c r="S372" i="3" s="1"/>
  <c r="T372" i="3" s="1"/>
  <c r="U372" i="3" s="1"/>
  <c r="V372" i="3" s="1"/>
  <c r="N137" i="3"/>
  <c r="O136" i="3"/>
  <c r="X136" i="3" s="1"/>
  <c r="P135" i="3"/>
  <c r="Q135" i="3" s="1"/>
  <c r="S135" i="3" s="1"/>
  <c r="T135" i="3" s="1"/>
  <c r="U135" i="3" s="1"/>
  <c r="V135" i="3" s="1"/>
  <c r="AB360" i="3"/>
  <c r="AA360" i="3"/>
  <c r="Y360" i="3"/>
  <c r="Z360" i="3" s="1"/>
  <c r="O337" i="3"/>
  <c r="X337" i="3" s="1"/>
  <c r="N338" i="3"/>
  <c r="N246" i="3"/>
  <c r="O245" i="3"/>
  <c r="N528" i="3"/>
  <c r="O527" i="3"/>
  <c r="N149" i="3"/>
  <c r="O148" i="3"/>
  <c r="X148" i="3" s="1"/>
  <c r="P111" i="3"/>
  <c r="Q111" i="3" s="1"/>
  <c r="S111" i="3" s="1"/>
  <c r="T111" i="3" s="1"/>
  <c r="U111" i="3" s="1"/>
  <c r="V111" i="3" s="1"/>
  <c r="X549" i="3"/>
  <c r="O88" i="3"/>
  <c r="X88" i="3" s="1"/>
  <c r="N89" i="3"/>
  <c r="P171" i="3"/>
  <c r="Q171" i="3" s="1"/>
  <c r="S171" i="3" s="1"/>
  <c r="T171" i="3" s="1"/>
  <c r="U171" i="3" s="1"/>
  <c r="V171" i="3" s="1"/>
  <c r="X597" i="3"/>
  <c r="P504" i="3"/>
  <c r="Q504" i="3" s="1"/>
  <c r="S504" i="3" s="1"/>
  <c r="T504" i="3" s="1"/>
  <c r="U504" i="3" s="1"/>
  <c r="V504" i="3" s="1"/>
  <c r="Y410" i="3"/>
  <c r="Z410" i="3" s="1"/>
  <c r="AB410" i="3"/>
  <c r="AA410" i="3"/>
  <c r="AA206" i="3"/>
  <c r="AB206" i="3"/>
  <c r="Y206" i="3"/>
  <c r="Z206" i="3" s="1"/>
  <c r="P362" i="3"/>
  <c r="Q362" i="3" s="1"/>
  <c r="S362" i="3" s="1"/>
  <c r="T362" i="3" s="1"/>
  <c r="U362" i="3" s="1"/>
  <c r="V362" i="3" s="1"/>
  <c r="O373" i="3"/>
  <c r="X373" i="3" s="1"/>
  <c r="N374" i="3"/>
  <c r="P349" i="3"/>
  <c r="Q349" i="3" s="1"/>
  <c r="S349" i="3" s="1"/>
  <c r="T349" i="3" s="1"/>
  <c r="U349" i="3" s="1"/>
  <c r="V349" i="3" s="1"/>
  <c r="O302" i="3"/>
  <c r="X302" i="3" s="1"/>
  <c r="N303" i="3"/>
  <c r="X276" i="3"/>
  <c r="P411" i="3"/>
  <c r="Q411" i="3" s="1"/>
  <c r="S411" i="3" s="1"/>
  <c r="T411" i="3" s="1"/>
  <c r="U411" i="3" s="1"/>
  <c r="V411" i="3" s="1"/>
  <c r="X495" i="3"/>
  <c r="X336" i="3"/>
  <c r="P468" i="3"/>
  <c r="Q468" i="3" s="1"/>
  <c r="S468" i="3" s="1"/>
  <c r="T468" i="3" s="1"/>
  <c r="U468" i="3" s="1"/>
  <c r="V468" i="3" s="1"/>
  <c r="X526" i="3"/>
  <c r="O540" i="3"/>
  <c r="X540" i="3" s="1"/>
  <c r="N541" i="3"/>
  <c r="P147" i="3"/>
  <c r="Q147" i="3" s="1"/>
  <c r="S147" i="3" s="1"/>
  <c r="T147" i="3" s="1"/>
  <c r="U147" i="3" s="1"/>
  <c r="V147" i="3" s="1"/>
  <c r="O550" i="3"/>
  <c r="N551" i="3"/>
  <c r="N599" i="3"/>
  <c r="O598" i="3"/>
  <c r="Y38" i="3"/>
  <c r="Z38" i="3" s="1"/>
  <c r="AB38" i="3"/>
  <c r="AA38" i="3"/>
  <c r="AB624" i="14" l="1"/>
  <c r="AC624" i="14" s="1"/>
  <c r="AD624" i="14" s="1"/>
  <c r="AB647" i="14"/>
  <c r="AC647" i="14" s="1"/>
  <c r="AD647" i="14" s="1"/>
  <c r="AE832" i="3"/>
  <c r="AG832" i="3" s="1"/>
  <c r="AH832" i="3" s="1"/>
  <c r="Z831" i="14"/>
  <c r="AD243" i="3"/>
  <c r="AA243" i="14" s="1"/>
  <c r="Z243" i="14"/>
  <c r="AE734" i="3"/>
  <c r="AG734" i="3" s="1"/>
  <c r="AH734" i="3" s="1"/>
  <c r="Z733" i="14"/>
  <c r="AE182" i="3"/>
  <c r="AG182" i="3" s="1"/>
  <c r="AH182" i="3" s="1"/>
  <c r="Z182" i="14"/>
  <c r="AE26" i="3"/>
  <c r="AG26" i="3" s="1"/>
  <c r="AH26" i="3" s="1"/>
  <c r="Z26" i="14"/>
  <c r="AD793" i="3"/>
  <c r="AA792" i="14" s="1"/>
  <c r="Z792" i="14"/>
  <c r="AE841" i="3"/>
  <c r="AG841" i="3" s="1"/>
  <c r="AH841" i="3" s="1"/>
  <c r="Z840" i="14"/>
  <c r="AD626" i="3"/>
  <c r="AA625" i="14" s="1"/>
  <c r="AB625" i="14" s="1"/>
  <c r="AC625" i="14" s="1"/>
  <c r="AD625" i="14" s="1"/>
  <c r="Z625" i="14"/>
  <c r="AF174" i="3"/>
  <c r="W174" i="3"/>
  <c r="AE2" i="3"/>
  <c r="AG2" i="3" s="1"/>
  <c r="AH2" i="3" s="1"/>
  <c r="Z2" i="14"/>
  <c r="AB2" i="14" s="1"/>
  <c r="AC2" i="14" s="1"/>
  <c r="AD2" i="14" s="1"/>
  <c r="AD760" i="3"/>
  <c r="AA759" i="14" s="1"/>
  <c r="AB759" i="14" s="1"/>
  <c r="AC759" i="14" s="1"/>
  <c r="AD759" i="14" s="1"/>
  <c r="Z759" i="14"/>
  <c r="AE230" i="3"/>
  <c r="AG230" i="3" s="1"/>
  <c r="AH230" i="3" s="1"/>
  <c r="Z230" i="14"/>
  <c r="AE584" i="3"/>
  <c r="AG584" i="3" s="1"/>
  <c r="AH584" i="3" s="1"/>
  <c r="Z584" i="14"/>
  <c r="AD77" i="3"/>
  <c r="AA77" i="14" s="1"/>
  <c r="AB77" i="14" s="1"/>
  <c r="AC77" i="14" s="1"/>
  <c r="AD77" i="14" s="1"/>
  <c r="Z77" i="14"/>
  <c r="W102" i="3"/>
  <c r="AD805" i="3"/>
  <c r="AA804" i="14" s="1"/>
  <c r="AB804" i="14" s="1"/>
  <c r="AC804" i="14" s="1"/>
  <c r="AD804" i="14" s="1"/>
  <c r="Z804" i="14"/>
  <c r="AD608" i="3"/>
  <c r="AA608" i="14" s="1"/>
  <c r="AB608" i="14" s="1"/>
  <c r="AC608" i="14" s="1"/>
  <c r="AD608" i="14" s="1"/>
  <c r="Z608" i="14"/>
  <c r="AD818" i="3"/>
  <c r="AA817" i="14" s="1"/>
  <c r="AB817" i="14" s="1"/>
  <c r="AC817" i="14" s="1"/>
  <c r="AD817" i="14" s="1"/>
  <c r="Z817" i="14"/>
  <c r="AD712" i="3"/>
  <c r="Z711" i="14"/>
  <c r="AD878" i="3"/>
  <c r="AA877" i="14" s="1"/>
  <c r="AB877" i="14" s="1"/>
  <c r="AC877" i="14" s="1"/>
  <c r="AD877" i="14" s="1"/>
  <c r="Z877" i="14"/>
  <c r="D175" i="3"/>
  <c r="AE194" i="3"/>
  <c r="AG194" i="3" s="1"/>
  <c r="Z194" i="14"/>
  <c r="AD572" i="3"/>
  <c r="AA572" i="14" s="1"/>
  <c r="Z572" i="14"/>
  <c r="AE242" i="3"/>
  <c r="AG242" i="3" s="1"/>
  <c r="AH242" i="3" s="1"/>
  <c r="Z242" i="14"/>
  <c r="AD596" i="3"/>
  <c r="AA596" i="14" s="1"/>
  <c r="AB596" i="14" s="1"/>
  <c r="AC596" i="14" s="1"/>
  <c r="AD596" i="14" s="1"/>
  <c r="Z596" i="14"/>
  <c r="AD639" i="3"/>
  <c r="AA638" i="14" s="1"/>
  <c r="AB638" i="14" s="1"/>
  <c r="AC638" i="14" s="1"/>
  <c r="AD638" i="14" s="1"/>
  <c r="Z638" i="14"/>
  <c r="AE746" i="3"/>
  <c r="AG746" i="3" s="1"/>
  <c r="AH746" i="3" s="1"/>
  <c r="Z745" i="14"/>
  <c r="AE711" i="3"/>
  <c r="AG711" i="3" s="1"/>
  <c r="AH711" i="3" s="1"/>
  <c r="Z710" i="14"/>
  <c r="AE50" i="3"/>
  <c r="AG50" i="3" s="1"/>
  <c r="AH50" i="3" s="1"/>
  <c r="Z50" i="14"/>
  <c r="AA708" i="14"/>
  <c r="AB708" i="14" s="1"/>
  <c r="AC708" i="14" s="1"/>
  <c r="AD708" i="14" s="1"/>
  <c r="AA696" i="14"/>
  <c r="AB696" i="14" s="1"/>
  <c r="AC696" i="14" s="1"/>
  <c r="AD696" i="14" s="1"/>
  <c r="AE771" i="3"/>
  <c r="AG771" i="3" s="1"/>
  <c r="AH771" i="3" s="1"/>
  <c r="Z770" i="14"/>
  <c r="AE86" i="3"/>
  <c r="AG86" i="3" s="1"/>
  <c r="AH86" i="3" s="1"/>
  <c r="Z86" i="14"/>
  <c r="AE585" i="3"/>
  <c r="AG585" i="3" s="1"/>
  <c r="AH585" i="3" s="1"/>
  <c r="Z585" i="14"/>
  <c r="AB839" i="14"/>
  <c r="AC839" i="14" s="1"/>
  <c r="AD839" i="14" s="1"/>
  <c r="AE218" i="3"/>
  <c r="AG218" i="3" s="1"/>
  <c r="AH218" i="3" s="1"/>
  <c r="Z218" i="14"/>
  <c r="AE854" i="3"/>
  <c r="AG854" i="3" s="1"/>
  <c r="AH854" i="3" s="1"/>
  <c r="Z853" i="14"/>
  <c r="AE110" i="3"/>
  <c r="AG110" i="3" s="1"/>
  <c r="Z110" i="14"/>
  <c r="AE59" i="3"/>
  <c r="AG59" i="3" s="1"/>
  <c r="AH59" i="3" s="1"/>
  <c r="Z59" i="14"/>
  <c r="AE661" i="3"/>
  <c r="AG661" i="3" s="1"/>
  <c r="AH661" i="3" s="1"/>
  <c r="Z660" i="14"/>
  <c r="AC548" i="3"/>
  <c r="AE548" i="3" s="1"/>
  <c r="AG548" i="3" s="1"/>
  <c r="AH548" i="3" s="1"/>
  <c r="M211" i="3"/>
  <c r="D151" i="3"/>
  <c r="W151" i="3" s="1"/>
  <c r="AE596" i="3"/>
  <c r="AG596" i="3" s="1"/>
  <c r="AH596" i="3" s="1"/>
  <c r="AC491" i="3"/>
  <c r="AE491" i="3" s="1"/>
  <c r="AG491" i="3" s="1"/>
  <c r="AH491" i="3" s="1"/>
  <c r="AC361" i="3"/>
  <c r="AD361" i="3" s="1"/>
  <c r="AD26" i="3"/>
  <c r="AA26" i="14" s="1"/>
  <c r="AB26" i="14" s="1"/>
  <c r="AC26" i="14" s="1"/>
  <c r="AD26" i="14" s="1"/>
  <c r="W7" i="3"/>
  <c r="AC69" i="3"/>
  <c r="AD218" i="3"/>
  <c r="AA218" i="14" s="1"/>
  <c r="AB218" i="14" s="1"/>
  <c r="AC218" i="14" s="1"/>
  <c r="AD218" i="14" s="1"/>
  <c r="AC513" i="3"/>
  <c r="AD513" i="3" s="1"/>
  <c r="AE805" i="3"/>
  <c r="AG805" i="3" s="1"/>
  <c r="AH805" i="3" s="1"/>
  <c r="AA78" i="3"/>
  <c r="Y446" i="3"/>
  <c r="Z446" i="3" s="1"/>
  <c r="AA446" i="3"/>
  <c r="AC445" i="3"/>
  <c r="AE445" i="3" s="1"/>
  <c r="AG445" i="3" s="1"/>
  <c r="AH445" i="3" s="1"/>
  <c r="Y60" i="3"/>
  <c r="Z60" i="3" s="1"/>
  <c r="AB60" i="3"/>
  <c r="Y4" i="3"/>
  <c r="Z4" i="3" s="1"/>
  <c r="AB4" i="3"/>
  <c r="AC537" i="3"/>
  <c r="AE537" i="3" s="1"/>
  <c r="AG537" i="3" s="1"/>
  <c r="AH537" i="3" s="1"/>
  <c r="AC725" i="3"/>
  <c r="AB78" i="3"/>
  <c r="X4" i="3"/>
  <c r="O101" i="3"/>
  <c r="P101" i="3" s="1"/>
  <c r="Q101" i="3" s="1"/>
  <c r="S101" i="3" s="1"/>
  <c r="T101" i="3" s="1"/>
  <c r="U101" i="3" s="1"/>
  <c r="V101" i="3" s="1"/>
  <c r="P5" i="3"/>
  <c r="Q5" i="3" s="1"/>
  <c r="S5" i="3" s="1"/>
  <c r="T5" i="3" s="1"/>
  <c r="U5" i="3" s="1"/>
  <c r="V5" i="3" s="1"/>
  <c r="AB5" i="3" s="1"/>
  <c r="AC735" i="3"/>
  <c r="O210" i="3"/>
  <c r="P210" i="3" s="1"/>
  <c r="Q210" i="3" s="1"/>
  <c r="S210" i="3" s="1"/>
  <c r="T210" i="3" s="1"/>
  <c r="U210" i="3" s="1"/>
  <c r="V210" i="3" s="1"/>
  <c r="P100" i="3"/>
  <c r="Q100" i="3" s="1"/>
  <c r="S100" i="3" s="1"/>
  <c r="T100" i="3" s="1"/>
  <c r="U100" i="3" s="1"/>
  <c r="V100" i="3" s="1"/>
  <c r="Y100" i="3" s="1"/>
  <c r="Z100" i="3" s="1"/>
  <c r="O209" i="3"/>
  <c r="X209" i="3" s="1"/>
  <c r="AE503" i="3"/>
  <c r="AG503" i="3" s="1"/>
  <c r="AH503" i="3" s="1"/>
  <c r="AD841" i="3"/>
  <c r="AA840" i="14" s="1"/>
  <c r="AB840" i="14" s="1"/>
  <c r="AC840" i="14" s="1"/>
  <c r="AD840" i="14" s="1"/>
  <c r="AC524" i="3"/>
  <c r="AD524" i="3" s="1"/>
  <c r="P539" i="3"/>
  <c r="Q539" i="3" s="1"/>
  <c r="S539" i="3" s="1"/>
  <c r="T539" i="3" s="1"/>
  <c r="U539" i="3" s="1"/>
  <c r="V539" i="3" s="1"/>
  <c r="AA539" i="3" s="1"/>
  <c r="AD585" i="3"/>
  <c r="AA585" i="14" s="1"/>
  <c r="AB585" i="14" s="1"/>
  <c r="AC585" i="14" s="1"/>
  <c r="AD585" i="14" s="1"/>
  <c r="AD711" i="3"/>
  <c r="AC207" i="3"/>
  <c r="AE608" i="3"/>
  <c r="AG608" i="3" s="1"/>
  <c r="AH608" i="3" s="1"/>
  <c r="AC288" i="3"/>
  <c r="AD288" i="3" s="1"/>
  <c r="AC287" i="3"/>
  <c r="AE287" i="3" s="1"/>
  <c r="AG287" i="3" s="1"/>
  <c r="AH287" i="3" s="1"/>
  <c r="AD86" i="3"/>
  <c r="AA86" i="14" s="1"/>
  <c r="AB86" i="14" s="1"/>
  <c r="AC86" i="14" s="1"/>
  <c r="AD86" i="14" s="1"/>
  <c r="AC724" i="3"/>
  <c r="AC14" i="3"/>
  <c r="AC713" i="3"/>
  <c r="AD110" i="3"/>
  <c r="AA110" i="14" s="1"/>
  <c r="AB110" i="14" s="1"/>
  <c r="AC110" i="14" s="1"/>
  <c r="AD110" i="14" s="1"/>
  <c r="X16" i="3"/>
  <c r="AE760" i="3"/>
  <c r="AG760" i="3" s="1"/>
  <c r="AH760" i="3" s="1"/>
  <c r="AE359" i="3"/>
  <c r="AG359" i="3" s="1"/>
  <c r="AH359" i="3" s="1"/>
  <c r="AA561" i="3"/>
  <c r="AD854" i="3"/>
  <c r="AA853" i="14" s="1"/>
  <c r="AB853" i="14" s="1"/>
  <c r="AC853" i="14" s="1"/>
  <c r="AD853" i="14" s="1"/>
  <c r="AD182" i="3"/>
  <c r="AA182" i="14" s="1"/>
  <c r="AC312" i="3"/>
  <c r="AD312" i="3" s="1"/>
  <c r="Y420" i="3"/>
  <c r="Z420" i="3" s="1"/>
  <c r="AC493" i="3"/>
  <c r="AD493" i="3" s="1"/>
  <c r="AE626" i="3"/>
  <c r="AG626" i="3" s="1"/>
  <c r="AH626" i="3" s="1"/>
  <c r="M150" i="3"/>
  <c r="AB420" i="3"/>
  <c r="AF151" i="3"/>
  <c r="AA123" i="3"/>
  <c r="AD492" i="3"/>
  <c r="AD832" i="3"/>
  <c r="AD746" i="3"/>
  <c r="AA745" i="14" s="1"/>
  <c r="AB745" i="14" s="1"/>
  <c r="AC745" i="14" s="1"/>
  <c r="AD745" i="14" s="1"/>
  <c r="Y123" i="3"/>
  <c r="Z123" i="3" s="1"/>
  <c r="AE335" i="3"/>
  <c r="AG335" i="3" s="1"/>
  <c r="AH335" i="3" s="1"/>
  <c r="AC761" i="3"/>
  <c r="M151" i="3"/>
  <c r="AC408" i="3"/>
  <c r="AD408" i="3" s="1"/>
  <c r="Y39" i="3"/>
  <c r="Z39" i="3" s="1"/>
  <c r="AE712" i="3"/>
  <c r="AG712" i="3" s="1"/>
  <c r="AH712" i="3" s="1"/>
  <c r="AC783" i="3"/>
  <c r="AD661" i="3"/>
  <c r="AA660" i="14" s="1"/>
  <c r="AB660" i="14" s="1"/>
  <c r="AC660" i="14" s="1"/>
  <c r="AD660" i="14" s="1"/>
  <c r="P301" i="3"/>
  <c r="Q301" i="3" s="1"/>
  <c r="S301" i="3" s="1"/>
  <c r="T301" i="3" s="1"/>
  <c r="U301" i="3" s="1"/>
  <c r="V301" i="3" s="1"/>
  <c r="Y301" i="3" s="1"/>
  <c r="Z301" i="3" s="1"/>
  <c r="D152" i="3"/>
  <c r="M152" i="3" s="1"/>
  <c r="N7" i="3"/>
  <c r="AE793" i="3"/>
  <c r="AG793" i="3" s="1"/>
  <c r="AH793" i="3" s="1"/>
  <c r="AB39" i="3"/>
  <c r="W150" i="3"/>
  <c r="D8" i="3"/>
  <c r="AF8" i="3" s="1"/>
  <c r="AE311" i="3"/>
  <c r="AG311" i="3" s="1"/>
  <c r="AH311" i="3" s="1"/>
  <c r="AC675" i="3"/>
  <c r="Y313" i="3"/>
  <c r="Z313" i="3" s="1"/>
  <c r="AA313" i="3"/>
  <c r="M7" i="3"/>
  <c r="AD230" i="3"/>
  <c r="AA230" i="14" s="1"/>
  <c r="AB230" i="14" s="1"/>
  <c r="AC230" i="14" s="1"/>
  <c r="AD230" i="14" s="1"/>
  <c r="O17" i="3"/>
  <c r="P17" i="3" s="1"/>
  <c r="Q17" i="3" s="1"/>
  <c r="S17" i="3" s="1"/>
  <c r="T17" i="3" s="1"/>
  <c r="U17" i="3" s="1"/>
  <c r="V17" i="3" s="1"/>
  <c r="AF150" i="3"/>
  <c r="AD771" i="3"/>
  <c r="AA770" i="14" s="1"/>
  <c r="AA233" i="3"/>
  <c r="AF7" i="3"/>
  <c r="AB233" i="3"/>
  <c r="AC819" i="3"/>
  <c r="AA195" i="3"/>
  <c r="Y195" i="3"/>
  <c r="Z195" i="3" s="1"/>
  <c r="AB195" i="3"/>
  <c r="AD734" i="3"/>
  <c r="AA733" i="14" s="1"/>
  <c r="AB733" i="14" s="1"/>
  <c r="AC733" i="14" s="1"/>
  <c r="AD733" i="14" s="1"/>
  <c r="AC687" i="3"/>
  <c r="AB124" i="3"/>
  <c r="AC650" i="3"/>
  <c r="AC662" i="3"/>
  <c r="AE878" i="3"/>
  <c r="AG878" i="3" s="1"/>
  <c r="AH878" i="3" s="1"/>
  <c r="P290" i="3"/>
  <c r="Q290" i="3" s="1"/>
  <c r="S290" i="3" s="1"/>
  <c r="T290" i="3" s="1"/>
  <c r="U290" i="3" s="1"/>
  <c r="V290" i="3" s="1"/>
  <c r="AA290" i="3" s="1"/>
  <c r="P244" i="3"/>
  <c r="Q244" i="3" s="1"/>
  <c r="S244" i="3" s="1"/>
  <c r="T244" i="3" s="1"/>
  <c r="U244" i="3" s="1"/>
  <c r="V244" i="3" s="1"/>
  <c r="Y244" i="3" s="1"/>
  <c r="Z244" i="3" s="1"/>
  <c r="AA124" i="3"/>
  <c r="AC538" i="3"/>
  <c r="AE538" i="3" s="1"/>
  <c r="AG538" i="3" s="1"/>
  <c r="AH538" i="3" s="1"/>
  <c r="AE818" i="3"/>
  <c r="AG818" i="3" s="1"/>
  <c r="AH818" i="3" s="1"/>
  <c r="AC772" i="3"/>
  <c r="AC806" i="3"/>
  <c r="Y700" i="3"/>
  <c r="Z700" i="3" s="1"/>
  <c r="AA700" i="3"/>
  <c r="AB700" i="3"/>
  <c r="D212" i="3"/>
  <c r="AF212" i="3" s="1"/>
  <c r="Y314" i="3"/>
  <c r="Z314" i="3" s="1"/>
  <c r="AF211" i="3"/>
  <c r="AD407" i="3"/>
  <c r="AD59" i="3"/>
  <c r="AA59" i="14" s="1"/>
  <c r="AB59" i="14" s="1"/>
  <c r="AC59" i="14" s="1"/>
  <c r="AD59" i="14" s="1"/>
  <c r="AE698" i="3"/>
  <c r="AG698" i="3" s="1"/>
  <c r="AH698" i="3" s="1"/>
  <c r="AD698" i="3"/>
  <c r="AC15" i="3"/>
  <c r="N211" i="3"/>
  <c r="N42" i="3"/>
  <c r="W211" i="3"/>
  <c r="AD324" i="3"/>
  <c r="AC421" i="3"/>
  <c r="AE421" i="3" s="1"/>
  <c r="AG421" i="3" s="1"/>
  <c r="AH421" i="3" s="1"/>
  <c r="M102" i="3"/>
  <c r="N127" i="3"/>
  <c r="X208" i="3"/>
  <c r="AE639" i="3"/>
  <c r="AG639" i="3" s="1"/>
  <c r="AH639" i="3" s="1"/>
  <c r="AC879" i="3"/>
  <c r="AA314" i="3"/>
  <c r="AD699" i="3"/>
  <c r="AE699" i="3"/>
  <c r="AG699" i="3" s="1"/>
  <c r="AH699" i="3" s="1"/>
  <c r="O496" i="3"/>
  <c r="X496" i="3" s="1"/>
  <c r="AC512" i="3"/>
  <c r="AD512" i="3" s="1"/>
  <c r="D103" i="3"/>
  <c r="U208" i="3"/>
  <c r="V208" i="3" s="1"/>
  <c r="AA208" i="3" s="1"/>
  <c r="N102" i="3"/>
  <c r="AC562" i="3"/>
  <c r="O41" i="3"/>
  <c r="P41" i="3" s="1"/>
  <c r="Q41" i="3" s="1"/>
  <c r="S41" i="3" s="1"/>
  <c r="T41" i="3" s="1"/>
  <c r="U41" i="3" s="1"/>
  <c r="V41" i="3" s="1"/>
  <c r="AF102" i="3"/>
  <c r="AC915" i="3"/>
  <c r="P701" i="3"/>
  <c r="Q701" i="3" s="1"/>
  <c r="S701" i="3" s="1"/>
  <c r="T701" i="3" s="1"/>
  <c r="U701" i="3" s="1"/>
  <c r="V701" i="3" s="1"/>
  <c r="AC902" i="3"/>
  <c r="AC855" i="3"/>
  <c r="O71" i="3"/>
  <c r="X71" i="3" s="1"/>
  <c r="AD50" i="3"/>
  <c r="AA50" i="14" s="1"/>
  <c r="AB50" i="14" s="1"/>
  <c r="AC50" i="14" s="1"/>
  <c r="AD50" i="14" s="1"/>
  <c r="AC747" i="3"/>
  <c r="Y784" i="3"/>
  <c r="Z784" i="3" s="1"/>
  <c r="AA784" i="3"/>
  <c r="AB784" i="3"/>
  <c r="AA773" i="3"/>
  <c r="Y773" i="3"/>
  <c r="Z773" i="3" s="1"/>
  <c r="AB773" i="3"/>
  <c r="AA856" i="3"/>
  <c r="Y856" i="3"/>
  <c r="Z856" i="3" s="1"/>
  <c r="AB856" i="3"/>
  <c r="AB892" i="3"/>
  <c r="Y892" i="3"/>
  <c r="Z892" i="3" s="1"/>
  <c r="AA892" i="3"/>
  <c r="Y628" i="3"/>
  <c r="Z628" i="3" s="1"/>
  <c r="AA628" i="3"/>
  <c r="AB628" i="3"/>
  <c r="Y795" i="3"/>
  <c r="Z795" i="3" s="1"/>
  <c r="AA795" i="3"/>
  <c r="AB795" i="3"/>
  <c r="AA651" i="3"/>
  <c r="AB651" i="3"/>
  <c r="Y651" i="3"/>
  <c r="Z651" i="3" s="1"/>
  <c r="Y736" i="3"/>
  <c r="Z736" i="3" s="1"/>
  <c r="AA736" i="3"/>
  <c r="AB736" i="3"/>
  <c r="P808" i="3"/>
  <c r="Q808" i="3" s="1"/>
  <c r="S808" i="3" s="1"/>
  <c r="T808" i="3" s="1"/>
  <c r="U808" i="3" s="1"/>
  <c r="V808" i="3" s="1"/>
  <c r="AD782" i="3"/>
  <c r="AA781" i="14" s="1"/>
  <c r="AB781" i="14" s="1"/>
  <c r="AC781" i="14" s="1"/>
  <c r="AD781" i="14" s="1"/>
  <c r="AE782" i="3"/>
  <c r="AG782" i="3" s="1"/>
  <c r="AH782" i="3" s="1"/>
  <c r="AB903" i="3"/>
  <c r="Y903" i="3"/>
  <c r="Z903" i="3" s="1"/>
  <c r="AA903" i="3"/>
  <c r="AA676" i="3"/>
  <c r="Y676" i="3"/>
  <c r="Z676" i="3" s="1"/>
  <c r="AB676" i="3"/>
  <c r="AB867" i="3"/>
  <c r="AA867" i="3"/>
  <c r="Y867" i="3"/>
  <c r="Z867" i="3" s="1"/>
  <c r="AB880" i="3"/>
  <c r="AA880" i="3"/>
  <c r="Y880" i="3"/>
  <c r="Z880" i="3" s="1"/>
  <c r="X808" i="3"/>
  <c r="AA843" i="3"/>
  <c r="Y843" i="3"/>
  <c r="Z843" i="3" s="1"/>
  <c r="AB843" i="3"/>
  <c r="P737" i="3"/>
  <c r="Q737" i="3" s="1"/>
  <c r="S737" i="3" s="1"/>
  <c r="T737" i="3" s="1"/>
  <c r="U737" i="3" s="1"/>
  <c r="V737" i="3" s="1"/>
  <c r="AA663" i="3"/>
  <c r="Y663" i="3"/>
  <c r="Z663" i="3" s="1"/>
  <c r="AB663" i="3"/>
  <c r="P749" i="3"/>
  <c r="Q749" i="3" s="1"/>
  <c r="S749" i="3" s="1"/>
  <c r="T749" i="3" s="1"/>
  <c r="U749" i="3" s="1"/>
  <c r="V749" i="3" s="1"/>
  <c r="AE649" i="3"/>
  <c r="AG649" i="3" s="1"/>
  <c r="AH649" i="3" s="1"/>
  <c r="AD649" i="3"/>
  <c r="AA648" i="14" s="1"/>
  <c r="AB648" i="14" s="1"/>
  <c r="AC648" i="14" s="1"/>
  <c r="AD648" i="14" s="1"/>
  <c r="P857" i="3"/>
  <c r="Q857" i="3" s="1"/>
  <c r="S857" i="3" s="1"/>
  <c r="T857" i="3" s="1"/>
  <c r="U857" i="3" s="1"/>
  <c r="V857" i="3" s="1"/>
  <c r="P689" i="3"/>
  <c r="Q689" i="3" s="1"/>
  <c r="S689" i="3" s="1"/>
  <c r="T689" i="3" s="1"/>
  <c r="U689" i="3" s="1"/>
  <c r="V689" i="3" s="1"/>
  <c r="AC627" i="3"/>
  <c r="Z626" i="14" s="1"/>
  <c r="X749" i="3"/>
  <c r="Y688" i="3"/>
  <c r="Z688" i="3" s="1"/>
  <c r="AA688" i="3"/>
  <c r="AB688" i="3"/>
  <c r="P881" i="3"/>
  <c r="Q881" i="3" s="1"/>
  <c r="S881" i="3" s="1"/>
  <c r="T881" i="3" s="1"/>
  <c r="U881" i="3" s="1"/>
  <c r="V881" i="3" s="1"/>
  <c r="AE901" i="3"/>
  <c r="AG901" i="3" s="1"/>
  <c r="AH901" i="3" s="1"/>
  <c r="AD901" i="3"/>
  <c r="AA900" i="14" s="1"/>
  <c r="AB900" i="14" s="1"/>
  <c r="AC900" i="14" s="1"/>
  <c r="AD900" i="14" s="1"/>
  <c r="AC640" i="3"/>
  <c r="Z639" i="14" s="1"/>
  <c r="P904" i="3"/>
  <c r="Q904" i="3" s="1"/>
  <c r="S904" i="3" s="1"/>
  <c r="T904" i="3" s="1"/>
  <c r="U904" i="3" s="1"/>
  <c r="V904" i="3" s="1"/>
  <c r="P893" i="3"/>
  <c r="Q893" i="3" s="1"/>
  <c r="S893" i="3" s="1"/>
  <c r="T893" i="3" s="1"/>
  <c r="U893" i="3" s="1"/>
  <c r="V893" i="3" s="1"/>
  <c r="P868" i="3"/>
  <c r="Q868" i="3" s="1"/>
  <c r="S868" i="3" s="1"/>
  <c r="T868" i="3" s="1"/>
  <c r="U868" i="3" s="1"/>
  <c r="V868" i="3" s="1"/>
  <c r="AC891" i="3"/>
  <c r="Z890" i="14" s="1"/>
  <c r="AE674" i="3"/>
  <c r="AG674" i="3" s="1"/>
  <c r="AH674" i="3" s="1"/>
  <c r="AD674" i="3"/>
  <c r="AA673" i="14" s="1"/>
  <c r="AB673" i="14" s="1"/>
  <c r="AC673" i="14" s="1"/>
  <c r="AD673" i="14" s="1"/>
  <c r="P821" i="3"/>
  <c r="Q821" i="3" s="1"/>
  <c r="S821" i="3" s="1"/>
  <c r="T821" i="3" s="1"/>
  <c r="U821" i="3" s="1"/>
  <c r="V821" i="3" s="1"/>
  <c r="P629" i="3"/>
  <c r="Q629" i="3" s="1"/>
  <c r="S629" i="3" s="1"/>
  <c r="T629" i="3" s="1"/>
  <c r="U629" i="3" s="1"/>
  <c r="V629" i="3" s="1"/>
  <c r="O905" i="3"/>
  <c r="O845" i="3"/>
  <c r="X845" i="3" s="1"/>
  <c r="Y748" i="3"/>
  <c r="Z748" i="3" s="1"/>
  <c r="AA748" i="3"/>
  <c r="AB748" i="3"/>
  <c r="X893" i="3"/>
  <c r="O869" i="3"/>
  <c r="O797" i="3"/>
  <c r="P785" i="3"/>
  <c r="Q785" i="3" s="1"/>
  <c r="S785" i="3" s="1"/>
  <c r="T785" i="3" s="1"/>
  <c r="U785" i="3" s="1"/>
  <c r="V785" i="3" s="1"/>
  <c r="X821" i="3"/>
  <c r="X629" i="3"/>
  <c r="P844" i="3"/>
  <c r="Q844" i="3" s="1"/>
  <c r="S844" i="3" s="1"/>
  <c r="T844" i="3" s="1"/>
  <c r="U844" i="3" s="1"/>
  <c r="V844" i="3" s="1"/>
  <c r="O665" i="3"/>
  <c r="AB916" i="3"/>
  <c r="AA916" i="3"/>
  <c r="Y916" i="3"/>
  <c r="Z916" i="3" s="1"/>
  <c r="AC833" i="3"/>
  <c r="Z832" i="14" s="1"/>
  <c r="P796" i="3"/>
  <c r="Q796" i="3" s="1"/>
  <c r="S796" i="3" s="1"/>
  <c r="T796" i="3" s="1"/>
  <c r="U796" i="3" s="1"/>
  <c r="V796" i="3" s="1"/>
  <c r="O653" i="3"/>
  <c r="X653" i="3" s="1"/>
  <c r="AC842" i="3"/>
  <c r="Z841" i="14" s="1"/>
  <c r="X844" i="3"/>
  <c r="P664" i="3"/>
  <c r="Q664" i="3" s="1"/>
  <c r="S664" i="3" s="1"/>
  <c r="T664" i="3" s="1"/>
  <c r="U664" i="3" s="1"/>
  <c r="V664" i="3" s="1"/>
  <c r="P677" i="3"/>
  <c r="Q677" i="3" s="1"/>
  <c r="S677" i="3" s="1"/>
  <c r="T677" i="3" s="1"/>
  <c r="U677" i="3" s="1"/>
  <c r="V677" i="3" s="1"/>
  <c r="P652" i="3"/>
  <c r="Q652" i="3" s="1"/>
  <c r="S652" i="3" s="1"/>
  <c r="T652" i="3" s="1"/>
  <c r="U652" i="3" s="1"/>
  <c r="V652" i="3" s="1"/>
  <c r="AB820" i="3"/>
  <c r="Y820" i="3"/>
  <c r="Z820" i="3" s="1"/>
  <c r="AA820" i="3"/>
  <c r="Y641" i="3"/>
  <c r="Z641" i="3" s="1"/>
  <c r="AB641" i="3"/>
  <c r="AA641" i="3"/>
  <c r="X664" i="3"/>
  <c r="AB807" i="3"/>
  <c r="AA807" i="3"/>
  <c r="Y807" i="3"/>
  <c r="Z807" i="3" s="1"/>
  <c r="X677" i="3"/>
  <c r="X652" i="3"/>
  <c r="AE914" i="3"/>
  <c r="AG914" i="3" s="1"/>
  <c r="AH914" i="3" s="1"/>
  <c r="AD914" i="3"/>
  <c r="AA913" i="14" s="1"/>
  <c r="AB913" i="14" s="1"/>
  <c r="AC913" i="14" s="1"/>
  <c r="AD913" i="14" s="1"/>
  <c r="AE890" i="3"/>
  <c r="AG890" i="3" s="1"/>
  <c r="AH890" i="3" s="1"/>
  <c r="AD890" i="3"/>
  <c r="AA889" i="14" s="1"/>
  <c r="AB889" i="14" s="1"/>
  <c r="AC889" i="14" s="1"/>
  <c r="AD889" i="14" s="1"/>
  <c r="P917" i="3"/>
  <c r="Q917" i="3" s="1"/>
  <c r="S917" i="3" s="1"/>
  <c r="T917" i="3" s="1"/>
  <c r="U917" i="3" s="1"/>
  <c r="V917" i="3" s="1"/>
  <c r="AC866" i="3"/>
  <c r="Z865" i="14" s="1"/>
  <c r="AC794" i="3"/>
  <c r="Z793" i="14" s="1"/>
  <c r="O809" i="3"/>
  <c r="X809" i="3" s="1"/>
  <c r="AE865" i="3"/>
  <c r="AG865" i="3" s="1"/>
  <c r="AH865" i="3" s="1"/>
  <c r="AD865" i="3"/>
  <c r="AA864" i="14" s="1"/>
  <c r="AB864" i="14" s="1"/>
  <c r="AC864" i="14" s="1"/>
  <c r="AD864" i="14" s="1"/>
  <c r="AD686" i="3"/>
  <c r="AA685" i="14" s="1"/>
  <c r="AB685" i="14" s="1"/>
  <c r="AC685" i="14" s="1"/>
  <c r="AD685" i="14" s="1"/>
  <c r="AE686" i="3"/>
  <c r="AG686" i="3" s="1"/>
  <c r="AH686" i="3" s="1"/>
  <c r="AE77" i="3"/>
  <c r="AG77" i="3" s="1"/>
  <c r="AH77" i="3" s="1"/>
  <c r="P79" i="3"/>
  <c r="Q79" i="3" s="1"/>
  <c r="S79" i="3" s="1"/>
  <c r="T79" i="3" s="1"/>
  <c r="U79" i="3" s="1"/>
  <c r="V79" i="3" s="1"/>
  <c r="AA79" i="3" s="1"/>
  <c r="Y99" i="3"/>
  <c r="Z99" i="3" s="1"/>
  <c r="X563" i="3"/>
  <c r="AE243" i="3"/>
  <c r="AG243" i="3" s="1"/>
  <c r="AH243" i="3" s="1"/>
  <c r="AC300" i="3"/>
  <c r="AE300" i="3" s="1"/>
  <c r="AG300" i="3" s="1"/>
  <c r="AH300" i="3" s="1"/>
  <c r="O424" i="3"/>
  <c r="X424" i="3" s="1"/>
  <c r="AB561" i="3"/>
  <c r="AC494" i="3"/>
  <c r="AD494" i="3" s="1"/>
  <c r="AC383" i="3"/>
  <c r="AD383" i="3" s="1"/>
  <c r="AC347" i="3"/>
  <c r="AE347" i="3" s="1"/>
  <c r="AG347" i="3" s="1"/>
  <c r="Y231" i="3"/>
  <c r="Z231" i="3" s="1"/>
  <c r="AA231" i="3"/>
  <c r="AB231" i="3"/>
  <c r="P70" i="3"/>
  <c r="Q70" i="3" s="1"/>
  <c r="S70" i="3" s="1"/>
  <c r="T70" i="3" s="1"/>
  <c r="U70" i="3" s="1"/>
  <c r="V70" i="3" s="1"/>
  <c r="Y70" i="3" s="1"/>
  <c r="Z70" i="3" s="1"/>
  <c r="P40" i="3"/>
  <c r="Q40" i="3" s="1"/>
  <c r="S40" i="3" s="1"/>
  <c r="T40" i="3" s="1"/>
  <c r="U40" i="3" s="1"/>
  <c r="V40" i="3" s="1"/>
  <c r="O126" i="3"/>
  <c r="P126" i="3" s="1"/>
  <c r="Q126" i="3" s="1"/>
  <c r="S126" i="3" s="1"/>
  <c r="T126" i="3" s="1"/>
  <c r="U126" i="3" s="1"/>
  <c r="V126" i="3" s="1"/>
  <c r="P125" i="3"/>
  <c r="Q125" i="3" s="1"/>
  <c r="S125" i="3" s="1"/>
  <c r="T125" i="3" s="1"/>
  <c r="U125" i="3" s="1"/>
  <c r="V125" i="3" s="1"/>
  <c r="AB125" i="3" s="1"/>
  <c r="AD242" i="3"/>
  <c r="AA242" i="14" s="1"/>
  <c r="P586" i="3"/>
  <c r="Q586" i="3" s="1"/>
  <c r="S586" i="3" s="1"/>
  <c r="T586" i="3" s="1"/>
  <c r="U586" i="3" s="1"/>
  <c r="V586" i="3" s="1"/>
  <c r="AB586" i="3" s="1"/>
  <c r="AB98" i="3"/>
  <c r="AA98" i="3"/>
  <c r="Y98" i="3"/>
  <c r="Z98" i="3" s="1"/>
  <c r="AC146" i="3"/>
  <c r="AE299" i="3"/>
  <c r="AG299" i="3" s="1"/>
  <c r="AH299" i="3" s="1"/>
  <c r="X610" i="3"/>
  <c r="P610" i="3"/>
  <c r="Q610" i="3" s="1"/>
  <c r="S610" i="3" s="1"/>
  <c r="T610" i="3" s="1"/>
  <c r="U610" i="3" s="1"/>
  <c r="V610" i="3" s="1"/>
  <c r="O6" i="3"/>
  <c r="X6" i="3" s="1"/>
  <c r="AH110" i="3"/>
  <c r="AF18" i="3"/>
  <c r="W18" i="3"/>
  <c r="M18" i="3"/>
  <c r="N18" i="3"/>
  <c r="AA3" i="3"/>
  <c r="AC289" i="3"/>
  <c r="AE289" i="3" s="1"/>
  <c r="AG289" i="3" s="1"/>
  <c r="AH289" i="3" s="1"/>
  <c r="AD194" i="3"/>
  <c r="AA194" i="14" s="1"/>
  <c r="AB194" i="14" s="1"/>
  <c r="AC194" i="14" s="1"/>
  <c r="AD194" i="14" s="1"/>
  <c r="AB3" i="3"/>
  <c r="M30" i="3"/>
  <c r="W30" i="3"/>
  <c r="AE536" i="3"/>
  <c r="AG536" i="3" s="1"/>
  <c r="AH536" i="3" s="1"/>
  <c r="AD584" i="3"/>
  <c r="AA584" i="14" s="1"/>
  <c r="AB584" i="14" s="1"/>
  <c r="AC584" i="14" s="1"/>
  <c r="AD584" i="14" s="1"/>
  <c r="AA609" i="3"/>
  <c r="AB609" i="3"/>
  <c r="Y609" i="3"/>
  <c r="Z609" i="3" s="1"/>
  <c r="AC410" i="3"/>
  <c r="AE410" i="3" s="1"/>
  <c r="AG410" i="3" s="1"/>
  <c r="AH410" i="3" s="1"/>
  <c r="AC68" i="3"/>
  <c r="AC396" i="3"/>
  <c r="AE396" i="3" s="1"/>
  <c r="AG396" i="3" s="1"/>
  <c r="AH396" i="3" s="1"/>
  <c r="AC158" i="3"/>
  <c r="AC525" i="3"/>
  <c r="AE525" i="3" s="1"/>
  <c r="AG525" i="3" s="1"/>
  <c r="AH525" i="3" s="1"/>
  <c r="AH407" i="3"/>
  <c r="N612" i="3"/>
  <c r="O611" i="3"/>
  <c r="AC206" i="3"/>
  <c r="AE572" i="3"/>
  <c r="AG572" i="3" s="1"/>
  <c r="AH572" i="3" s="1"/>
  <c r="AC479" i="3"/>
  <c r="AE479" i="3" s="1"/>
  <c r="AG479" i="3" s="1"/>
  <c r="N72" i="3"/>
  <c r="AC170" i="3"/>
  <c r="AC323" i="3"/>
  <c r="AD323" i="3" s="1"/>
  <c r="AH194" i="3"/>
  <c r="X574" i="3"/>
  <c r="AE560" i="3"/>
  <c r="AG560" i="3" s="1"/>
  <c r="AD560" i="3"/>
  <c r="AA560" i="14" s="1"/>
  <c r="AB560" i="14" s="1"/>
  <c r="AC560" i="14" s="1"/>
  <c r="AD560" i="14" s="1"/>
  <c r="AD419" i="3"/>
  <c r="AB574" i="3"/>
  <c r="AA574" i="3"/>
  <c r="O575" i="3"/>
  <c r="X575" i="3" s="1"/>
  <c r="N576" i="3"/>
  <c r="AA573" i="3"/>
  <c r="AB573" i="3"/>
  <c r="Y573" i="3"/>
  <c r="Z573" i="3" s="1"/>
  <c r="AC467" i="3"/>
  <c r="AD467" i="3" s="1"/>
  <c r="AC455" i="3"/>
  <c r="AE455" i="3" s="1"/>
  <c r="AG455" i="3" s="1"/>
  <c r="AC456" i="3"/>
  <c r="AD456" i="3" s="1"/>
  <c r="AH419" i="3"/>
  <c r="AC422" i="3"/>
  <c r="AE422" i="3" s="1"/>
  <c r="AG422" i="3" s="1"/>
  <c r="AH422" i="3" s="1"/>
  <c r="AC409" i="3"/>
  <c r="AE409" i="3" s="1"/>
  <c r="AG409" i="3" s="1"/>
  <c r="AC371" i="3"/>
  <c r="AE371" i="3" s="1"/>
  <c r="AG371" i="3" s="1"/>
  <c r="AC360" i="3"/>
  <c r="AE360" i="3" s="1"/>
  <c r="AG360" i="3" s="1"/>
  <c r="AH360" i="3" s="1"/>
  <c r="AC232" i="3"/>
  <c r="AC443" i="3"/>
  <c r="AC444" i="3"/>
  <c r="AC431" i="3"/>
  <c r="AC395" i="3"/>
  <c r="AC134" i="3"/>
  <c r="Z134" i="14" s="1"/>
  <c r="AD122" i="3"/>
  <c r="AA122" i="14" s="1"/>
  <c r="AB122" i="14" s="1"/>
  <c r="AC122" i="14" s="1"/>
  <c r="AD122" i="14" s="1"/>
  <c r="AE122" i="3"/>
  <c r="AG122" i="3" s="1"/>
  <c r="AC348" i="3"/>
  <c r="AB99" i="3"/>
  <c r="AC275" i="3"/>
  <c r="AC263" i="3"/>
  <c r="AC38" i="3"/>
  <c r="Z38" i="14" s="1"/>
  <c r="AC254" i="3"/>
  <c r="Z254" i="14" s="1"/>
  <c r="AB27" i="3"/>
  <c r="Y27" i="3"/>
  <c r="Z27" i="3" s="1"/>
  <c r="AA27" i="3"/>
  <c r="P28" i="3"/>
  <c r="Q28" i="3" s="1"/>
  <c r="S28" i="3" s="1"/>
  <c r="T28" i="3" s="1"/>
  <c r="U28" i="3" s="1"/>
  <c r="V28" i="3" s="1"/>
  <c r="X28" i="3"/>
  <c r="N30" i="3"/>
  <c r="O29" i="3"/>
  <c r="AB16" i="3"/>
  <c r="AA16" i="3"/>
  <c r="Y16" i="3"/>
  <c r="Z16" i="3" s="1"/>
  <c r="P197" i="3"/>
  <c r="Q197" i="3" s="1"/>
  <c r="S197" i="3" s="1"/>
  <c r="T197" i="3" s="1"/>
  <c r="U197" i="3" s="1"/>
  <c r="V197" i="3" s="1"/>
  <c r="X197" i="3"/>
  <c r="Y196" i="3"/>
  <c r="Z196" i="3" s="1"/>
  <c r="AA196" i="3"/>
  <c r="AB196" i="3"/>
  <c r="M198" i="3"/>
  <c r="D199" i="3"/>
  <c r="W198" i="3"/>
  <c r="AF198" i="3"/>
  <c r="N198" i="3"/>
  <c r="AF186" i="3"/>
  <c r="W186" i="3"/>
  <c r="M186" i="3"/>
  <c r="D187" i="3"/>
  <c r="W175" i="3"/>
  <c r="AF175" i="3"/>
  <c r="M175" i="3"/>
  <c r="D176" i="3"/>
  <c r="AA159" i="3"/>
  <c r="AB159" i="3"/>
  <c r="Y159" i="3"/>
  <c r="Z159" i="3" s="1"/>
  <c r="O161" i="3"/>
  <c r="P161" i="3" s="1"/>
  <c r="Q161" i="3" s="1"/>
  <c r="S161" i="3" s="1"/>
  <c r="T161" i="3" s="1"/>
  <c r="U161" i="3" s="1"/>
  <c r="V161" i="3" s="1"/>
  <c r="Y161" i="3" s="1"/>
  <c r="Z161" i="3" s="1"/>
  <c r="N162" i="3"/>
  <c r="P160" i="3"/>
  <c r="Q160" i="3" s="1"/>
  <c r="S160" i="3" s="1"/>
  <c r="T160" i="3" s="1"/>
  <c r="U160" i="3" s="1"/>
  <c r="V160" i="3" s="1"/>
  <c r="M162" i="3"/>
  <c r="W162" i="3"/>
  <c r="D163" i="3"/>
  <c r="AF162" i="3"/>
  <c r="M138" i="3"/>
  <c r="AF138" i="3"/>
  <c r="D139" i="3"/>
  <c r="W138" i="3"/>
  <c r="M127" i="3"/>
  <c r="D128" i="3"/>
  <c r="W127" i="3"/>
  <c r="AF127" i="3"/>
  <c r="AF115" i="3"/>
  <c r="W115" i="3"/>
  <c r="M115" i="3"/>
  <c r="D116" i="3"/>
  <c r="D91" i="3"/>
  <c r="W90" i="3"/>
  <c r="AF90" i="3"/>
  <c r="M90" i="3"/>
  <c r="D83" i="3"/>
  <c r="M82" i="3"/>
  <c r="AF82" i="3"/>
  <c r="W82" i="3"/>
  <c r="D73" i="3"/>
  <c r="AF72" i="3"/>
  <c r="M72" i="3"/>
  <c r="W72" i="3"/>
  <c r="M63" i="3"/>
  <c r="D64" i="3"/>
  <c r="W63" i="3"/>
  <c r="AF63" i="3"/>
  <c r="O62" i="3"/>
  <c r="X62" i="3" s="1"/>
  <c r="N63" i="3"/>
  <c r="P61" i="3"/>
  <c r="Q61" i="3" s="1"/>
  <c r="S61" i="3" s="1"/>
  <c r="T61" i="3" s="1"/>
  <c r="U61" i="3" s="1"/>
  <c r="V61" i="3" s="1"/>
  <c r="AA51" i="3"/>
  <c r="Y51" i="3"/>
  <c r="Z51" i="3" s="1"/>
  <c r="AB51" i="3"/>
  <c r="AF54" i="3"/>
  <c r="D55" i="3"/>
  <c r="M54" i="3"/>
  <c r="W54" i="3"/>
  <c r="P52" i="3"/>
  <c r="Q52" i="3" s="1"/>
  <c r="S52" i="3" s="1"/>
  <c r="T52" i="3" s="1"/>
  <c r="U52" i="3" s="1"/>
  <c r="V52" i="3" s="1"/>
  <c r="O53" i="3"/>
  <c r="N54" i="3"/>
  <c r="D43" i="3"/>
  <c r="M42" i="3"/>
  <c r="W42" i="3"/>
  <c r="AF42" i="3"/>
  <c r="D31" i="3"/>
  <c r="AF30" i="3"/>
  <c r="D19" i="3"/>
  <c r="O327" i="3"/>
  <c r="P327" i="3" s="1"/>
  <c r="Q327" i="3" s="1"/>
  <c r="S327" i="3" s="1"/>
  <c r="T327" i="3" s="1"/>
  <c r="U327" i="3" s="1"/>
  <c r="V327" i="3" s="1"/>
  <c r="Y327" i="3" s="1"/>
  <c r="Z327" i="3" s="1"/>
  <c r="N328" i="3"/>
  <c r="P326" i="3"/>
  <c r="Q326" i="3" s="1"/>
  <c r="S326" i="3" s="1"/>
  <c r="T326" i="3" s="1"/>
  <c r="U326" i="3" s="1"/>
  <c r="V326" i="3" s="1"/>
  <c r="AB325" i="3"/>
  <c r="Y325" i="3"/>
  <c r="Z325" i="3" s="1"/>
  <c r="AA325" i="3"/>
  <c r="AA264" i="3"/>
  <c r="AB264" i="3"/>
  <c r="Y264" i="3"/>
  <c r="Z264" i="3" s="1"/>
  <c r="X265" i="3"/>
  <c r="O266" i="3"/>
  <c r="P266" i="3" s="1"/>
  <c r="Q266" i="3" s="1"/>
  <c r="S266" i="3" s="1"/>
  <c r="T266" i="3" s="1"/>
  <c r="U266" i="3" s="1"/>
  <c r="V266" i="3" s="1"/>
  <c r="N267" i="3"/>
  <c r="AA265" i="3"/>
  <c r="Y265" i="3"/>
  <c r="Z265" i="3" s="1"/>
  <c r="AB265" i="3"/>
  <c r="AB549" i="3"/>
  <c r="Y549" i="3"/>
  <c r="Z549" i="3" s="1"/>
  <c r="AA549" i="3"/>
  <c r="AA147" i="3"/>
  <c r="AB147" i="3"/>
  <c r="Y147" i="3"/>
  <c r="Z147" i="3" s="1"/>
  <c r="AA563" i="3"/>
  <c r="Y563" i="3"/>
  <c r="Z563" i="3" s="1"/>
  <c r="AB563" i="3"/>
  <c r="Y411" i="3"/>
  <c r="Z411" i="3" s="1"/>
  <c r="AB411" i="3"/>
  <c r="AA411" i="3"/>
  <c r="Y495" i="3"/>
  <c r="Z495" i="3" s="1"/>
  <c r="AB495" i="3"/>
  <c r="AA495" i="3"/>
  <c r="AA255" i="3"/>
  <c r="Y255" i="3"/>
  <c r="Z255" i="3" s="1"/>
  <c r="AB255" i="3"/>
  <c r="AB315" i="3"/>
  <c r="AA315" i="3"/>
  <c r="Y315" i="3"/>
  <c r="Z315" i="3" s="1"/>
  <c r="Y87" i="3"/>
  <c r="Z87" i="3" s="1"/>
  <c r="AA87" i="3"/>
  <c r="AB87" i="3"/>
  <c r="AB276" i="3"/>
  <c r="AA276" i="3"/>
  <c r="Y276" i="3"/>
  <c r="Z276" i="3" s="1"/>
  <c r="AA362" i="3"/>
  <c r="AB362" i="3"/>
  <c r="Y362" i="3"/>
  <c r="Z362" i="3" s="1"/>
  <c r="AB423" i="3"/>
  <c r="Y423" i="3"/>
  <c r="Z423" i="3" s="1"/>
  <c r="AA423" i="3"/>
  <c r="AB432" i="3"/>
  <c r="AA432" i="3"/>
  <c r="Y432" i="3"/>
  <c r="Z432" i="3" s="1"/>
  <c r="AA234" i="3"/>
  <c r="AB234" i="3"/>
  <c r="Y234" i="3"/>
  <c r="Z234" i="3" s="1"/>
  <c r="Y397" i="3"/>
  <c r="Z397" i="3" s="1"/>
  <c r="AB397" i="3"/>
  <c r="AA397" i="3"/>
  <c r="AA336" i="3"/>
  <c r="Y336" i="3"/>
  <c r="Z336" i="3" s="1"/>
  <c r="AB336" i="3"/>
  <c r="AB372" i="3"/>
  <c r="Y372" i="3"/>
  <c r="Z372" i="3" s="1"/>
  <c r="AA372" i="3"/>
  <c r="Y504" i="3"/>
  <c r="Z504" i="3" s="1"/>
  <c r="AA504" i="3"/>
  <c r="AB504" i="3"/>
  <c r="AB135" i="3"/>
  <c r="Y135" i="3"/>
  <c r="Z135" i="3" s="1"/>
  <c r="AA135" i="3"/>
  <c r="AB457" i="3"/>
  <c r="AA457" i="3"/>
  <c r="Y457" i="3"/>
  <c r="Z457" i="3" s="1"/>
  <c r="AA111" i="3"/>
  <c r="Y111" i="3"/>
  <c r="Z111" i="3" s="1"/>
  <c r="AB111" i="3"/>
  <c r="Y526" i="3"/>
  <c r="Z526" i="3" s="1"/>
  <c r="AB526" i="3"/>
  <c r="AA526" i="3"/>
  <c r="AA384" i="3"/>
  <c r="AB384" i="3"/>
  <c r="Y384" i="3"/>
  <c r="Z384" i="3" s="1"/>
  <c r="P277" i="3"/>
  <c r="Q277" i="3" s="1"/>
  <c r="S277" i="3" s="1"/>
  <c r="T277" i="3" s="1"/>
  <c r="U277" i="3" s="1"/>
  <c r="V277" i="3" s="1"/>
  <c r="AB480" i="3"/>
  <c r="AA480" i="3"/>
  <c r="Y480" i="3"/>
  <c r="Z480" i="3" s="1"/>
  <c r="X277" i="3"/>
  <c r="O364" i="3"/>
  <c r="X364" i="3" s="1"/>
  <c r="N365" i="3"/>
  <c r="AA597" i="3"/>
  <c r="AB597" i="3"/>
  <c r="Y597" i="3"/>
  <c r="Z597" i="3" s="1"/>
  <c r="P598" i="3"/>
  <c r="Q598" i="3" s="1"/>
  <c r="S598" i="3" s="1"/>
  <c r="T598" i="3" s="1"/>
  <c r="U598" i="3" s="1"/>
  <c r="V598" i="3" s="1"/>
  <c r="P148" i="3"/>
  <c r="Q148" i="3" s="1"/>
  <c r="S148" i="3" s="1"/>
  <c r="T148" i="3" s="1"/>
  <c r="U148" i="3" s="1"/>
  <c r="V148" i="3" s="1"/>
  <c r="O173" i="3"/>
  <c r="X173" i="3" s="1"/>
  <c r="N174" i="3"/>
  <c r="N600" i="3"/>
  <c r="O599" i="3"/>
  <c r="X599" i="3" s="1"/>
  <c r="N426" i="3"/>
  <c r="O425" i="3"/>
  <c r="AB514" i="3"/>
  <c r="AA514" i="3"/>
  <c r="Y514" i="3"/>
  <c r="Z514" i="3" s="1"/>
  <c r="N186" i="3"/>
  <c r="O185" i="3"/>
  <c r="N279" i="3"/>
  <c r="O278" i="3"/>
  <c r="X278" i="3" s="1"/>
  <c r="P433" i="3"/>
  <c r="Q433" i="3" s="1"/>
  <c r="S433" i="3" s="1"/>
  <c r="T433" i="3" s="1"/>
  <c r="U433" i="3" s="1"/>
  <c r="V433" i="3" s="1"/>
  <c r="O470" i="3"/>
  <c r="N471" i="3"/>
  <c r="P235" i="3"/>
  <c r="Q235" i="3" s="1"/>
  <c r="S235" i="3" s="1"/>
  <c r="T235" i="3" s="1"/>
  <c r="U235" i="3" s="1"/>
  <c r="V235" i="3" s="1"/>
  <c r="P350" i="3"/>
  <c r="Q350" i="3" s="1"/>
  <c r="S350" i="3" s="1"/>
  <c r="T350" i="3" s="1"/>
  <c r="U350" i="3" s="1"/>
  <c r="V350" i="3" s="1"/>
  <c r="P412" i="3"/>
  <c r="Q412" i="3" s="1"/>
  <c r="S412" i="3" s="1"/>
  <c r="T412" i="3" s="1"/>
  <c r="U412" i="3" s="1"/>
  <c r="V412" i="3" s="1"/>
  <c r="P80" i="3"/>
  <c r="Q80" i="3" s="1"/>
  <c r="S80" i="3" s="1"/>
  <c r="T80" i="3" s="1"/>
  <c r="U80" i="3" s="1"/>
  <c r="V80" i="3" s="1"/>
  <c r="P587" i="3"/>
  <c r="Q587" i="3" s="1"/>
  <c r="S587" i="3" s="1"/>
  <c r="T587" i="3" s="1"/>
  <c r="U587" i="3" s="1"/>
  <c r="V587" i="3" s="1"/>
  <c r="AA183" i="3"/>
  <c r="Y183" i="3"/>
  <c r="Z183" i="3" s="1"/>
  <c r="AB183" i="3"/>
  <c r="AB447" i="3"/>
  <c r="Y447" i="3"/>
  <c r="Z447" i="3" s="1"/>
  <c r="AA447" i="3"/>
  <c r="N352" i="3"/>
  <c r="O351" i="3"/>
  <c r="P385" i="3"/>
  <c r="Q385" i="3" s="1"/>
  <c r="S385" i="3" s="1"/>
  <c r="T385" i="3" s="1"/>
  <c r="U385" i="3" s="1"/>
  <c r="V385" i="3" s="1"/>
  <c r="O588" i="3"/>
  <c r="X588" i="3" s="1"/>
  <c r="N589" i="3"/>
  <c r="P363" i="3"/>
  <c r="Q363" i="3" s="1"/>
  <c r="S363" i="3" s="1"/>
  <c r="T363" i="3" s="1"/>
  <c r="U363" i="3" s="1"/>
  <c r="V363" i="3" s="1"/>
  <c r="P245" i="3"/>
  <c r="Q245" i="3" s="1"/>
  <c r="S245" i="3" s="1"/>
  <c r="T245" i="3" s="1"/>
  <c r="U245" i="3" s="1"/>
  <c r="V245" i="3" s="1"/>
  <c r="N247" i="3"/>
  <c r="O246" i="3"/>
  <c r="X246" i="3" s="1"/>
  <c r="O137" i="3"/>
  <c r="X137" i="3" s="1"/>
  <c r="N138" i="3"/>
  <c r="N387" i="3"/>
  <c r="O386" i="3"/>
  <c r="X386" i="3" s="1"/>
  <c r="O221" i="3"/>
  <c r="N222" i="3"/>
  <c r="N223" i="3" s="1"/>
  <c r="N237" i="3"/>
  <c r="O236" i="3"/>
  <c r="X236" i="3" s="1"/>
  <c r="N150" i="3"/>
  <c r="O149" i="3"/>
  <c r="P220" i="3"/>
  <c r="Q220" i="3" s="1"/>
  <c r="S220" i="3" s="1"/>
  <c r="T220" i="3" s="1"/>
  <c r="U220" i="3" s="1"/>
  <c r="V220" i="3" s="1"/>
  <c r="N293" i="3"/>
  <c r="O292" i="3"/>
  <c r="X292" i="3" s="1"/>
  <c r="AB468" i="3"/>
  <c r="AA468" i="3"/>
  <c r="Y468" i="3"/>
  <c r="Z468" i="3" s="1"/>
  <c r="P184" i="3"/>
  <c r="Q184" i="3" s="1"/>
  <c r="S184" i="3" s="1"/>
  <c r="T184" i="3" s="1"/>
  <c r="U184" i="3" s="1"/>
  <c r="V184" i="3" s="1"/>
  <c r="AB349" i="3"/>
  <c r="Y349" i="3"/>
  <c r="Z349" i="3" s="1"/>
  <c r="AA349" i="3"/>
  <c r="P398" i="3"/>
  <c r="Q398" i="3" s="1"/>
  <c r="S398" i="3" s="1"/>
  <c r="T398" i="3" s="1"/>
  <c r="U398" i="3" s="1"/>
  <c r="V398" i="3" s="1"/>
  <c r="Y219" i="3"/>
  <c r="Z219" i="3" s="1"/>
  <c r="AB219" i="3"/>
  <c r="AA219" i="3"/>
  <c r="N542" i="3"/>
  <c r="O541" i="3"/>
  <c r="X541" i="3" s="1"/>
  <c r="P540" i="3"/>
  <c r="Q540" i="3" s="1"/>
  <c r="S540" i="3" s="1"/>
  <c r="T540" i="3" s="1"/>
  <c r="U540" i="3" s="1"/>
  <c r="V540" i="3" s="1"/>
  <c r="P172" i="3"/>
  <c r="Q172" i="3" s="1"/>
  <c r="S172" i="3" s="1"/>
  <c r="T172" i="3" s="1"/>
  <c r="U172" i="3" s="1"/>
  <c r="V172" i="3" s="1"/>
  <c r="X598" i="3"/>
  <c r="Y171" i="3"/>
  <c r="Z171" i="3" s="1"/>
  <c r="AA171" i="3"/>
  <c r="AB171" i="3"/>
  <c r="N339" i="3"/>
  <c r="O338" i="3"/>
  <c r="X338" i="3" s="1"/>
  <c r="N552" i="3"/>
  <c r="O551" i="3"/>
  <c r="X551" i="3" s="1"/>
  <c r="N375" i="3"/>
  <c r="O374" i="3"/>
  <c r="X374" i="3" s="1"/>
  <c r="N90" i="3"/>
  <c r="O89" i="3"/>
  <c r="X89" i="3" s="1"/>
  <c r="P527" i="3"/>
  <c r="Q527" i="3" s="1"/>
  <c r="S527" i="3" s="1"/>
  <c r="T527" i="3" s="1"/>
  <c r="U527" i="3" s="1"/>
  <c r="V527" i="3" s="1"/>
  <c r="P337" i="3"/>
  <c r="Q337" i="3" s="1"/>
  <c r="S337" i="3" s="1"/>
  <c r="T337" i="3" s="1"/>
  <c r="U337" i="3" s="1"/>
  <c r="V337" i="3" s="1"/>
  <c r="O459" i="3"/>
  <c r="X459" i="3" s="1"/>
  <c r="N460" i="3"/>
  <c r="N461" i="3" s="1"/>
  <c r="N462" i="3" s="1"/>
  <c r="N463" i="3" s="1"/>
  <c r="N464" i="3" s="1"/>
  <c r="N507" i="3"/>
  <c r="O506" i="3"/>
  <c r="X506" i="3" s="1"/>
  <c r="O565" i="3"/>
  <c r="X565" i="3" s="1"/>
  <c r="N566" i="3"/>
  <c r="P515" i="3"/>
  <c r="Q515" i="3" s="1"/>
  <c r="S515" i="3" s="1"/>
  <c r="T515" i="3" s="1"/>
  <c r="U515" i="3" s="1"/>
  <c r="V515" i="3" s="1"/>
  <c r="P291" i="3"/>
  <c r="Q291" i="3" s="1"/>
  <c r="S291" i="3" s="1"/>
  <c r="T291" i="3" s="1"/>
  <c r="U291" i="3" s="1"/>
  <c r="V291" i="3" s="1"/>
  <c r="N318" i="3"/>
  <c r="O317" i="3"/>
  <c r="X317" i="3" s="1"/>
  <c r="X184" i="3"/>
  <c r="X245" i="3"/>
  <c r="N450" i="3"/>
  <c r="O449" i="3"/>
  <c r="X449" i="3" s="1"/>
  <c r="N414" i="3"/>
  <c r="O413" i="3"/>
  <c r="X413" i="3" s="1"/>
  <c r="N82" i="3"/>
  <c r="O81" i="3"/>
  <c r="N498" i="3"/>
  <c r="O497" i="3"/>
  <c r="X497" i="3" s="1"/>
  <c r="N114" i="3"/>
  <c r="O113" i="3"/>
  <c r="X113" i="3" s="1"/>
  <c r="O528" i="3"/>
  <c r="X528" i="3" s="1"/>
  <c r="N529" i="3"/>
  <c r="O257" i="3"/>
  <c r="X257" i="3" s="1"/>
  <c r="N258" i="3"/>
  <c r="P112" i="3"/>
  <c r="Q112" i="3" s="1"/>
  <c r="S112" i="3" s="1"/>
  <c r="T112" i="3" s="1"/>
  <c r="U112" i="3" s="1"/>
  <c r="V112" i="3" s="1"/>
  <c r="P505" i="3"/>
  <c r="Q505" i="3" s="1"/>
  <c r="S505" i="3" s="1"/>
  <c r="T505" i="3" s="1"/>
  <c r="U505" i="3" s="1"/>
  <c r="V505" i="3" s="1"/>
  <c r="P564" i="3"/>
  <c r="Q564" i="3" s="1"/>
  <c r="S564" i="3" s="1"/>
  <c r="T564" i="3" s="1"/>
  <c r="U564" i="3" s="1"/>
  <c r="V564" i="3" s="1"/>
  <c r="X433" i="3"/>
  <c r="P481" i="3"/>
  <c r="Q481" i="3" s="1"/>
  <c r="S481" i="3" s="1"/>
  <c r="T481" i="3" s="1"/>
  <c r="U481" i="3" s="1"/>
  <c r="V481" i="3" s="1"/>
  <c r="N517" i="3"/>
  <c r="O516" i="3"/>
  <c r="X516" i="3" s="1"/>
  <c r="P316" i="3"/>
  <c r="Q316" i="3" s="1"/>
  <c r="S316" i="3" s="1"/>
  <c r="T316" i="3" s="1"/>
  <c r="U316" i="3" s="1"/>
  <c r="V316" i="3" s="1"/>
  <c r="P302" i="3"/>
  <c r="Q302" i="3" s="1"/>
  <c r="S302" i="3" s="1"/>
  <c r="T302" i="3" s="1"/>
  <c r="U302" i="3" s="1"/>
  <c r="V302" i="3" s="1"/>
  <c r="N400" i="3"/>
  <c r="O399" i="3"/>
  <c r="X399" i="3" s="1"/>
  <c r="P448" i="3"/>
  <c r="Q448" i="3" s="1"/>
  <c r="S448" i="3" s="1"/>
  <c r="T448" i="3" s="1"/>
  <c r="U448" i="3" s="1"/>
  <c r="V448" i="3" s="1"/>
  <c r="P136" i="3"/>
  <c r="Q136" i="3" s="1"/>
  <c r="S136" i="3" s="1"/>
  <c r="T136" i="3" s="1"/>
  <c r="U136" i="3" s="1"/>
  <c r="V136" i="3" s="1"/>
  <c r="P550" i="3"/>
  <c r="Q550" i="3" s="1"/>
  <c r="S550" i="3" s="1"/>
  <c r="T550" i="3" s="1"/>
  <c r="U550" i="3" s="1"/>
  <c r="V550" i="3" s="1"/>
  <c r="X550" i="3"/>
  <c r="N304" i="3"/>
  <c r="O303" i="3"/>
  <c r="X303" i="3" s="1"/>
  <c r="P373" i="3"/>
  <c r="Q373" i="3" s="1"/>
  <c r="S373" i="3" s="1"/>
  <c r="T373" i="3" s="1"/>
  <c r="U373" i="3" s="1"/>
  <c r="V373" i="3" s="1"/>
  <c r="P88" i="3"/>
  <c r="Q88" i="3" s="1"/>
  <c r="S88" i="3" s="1"/>
  <c r="T88" i="3" s="1"/>
  <c r="U88" i="3" s="1"/>
  <c r="V88" i="3" s="1"/>
  <c r="X527" i="3"/>
  <c r="P256" i="3"/>
  <c r="Q256" i="3" s="1"/>
  <c r="S256" i="3" s="1"/>
  <c r="T256" i="3" s="1"/>
  <c r="U256" i="3" s="1"/>
  <c r="V256" i="3" s="1"/>
  <c r="P458" i="3"/>
  <c r="Q458" i="3" s="1"/>
  <c r="S458" i="3" s="1"/>
  <c r="T458" i="3" s="1"/>
  <c r="U458" i="3" s="1"/>
  <c r="V458" i="3" s="1"/>
  <c r="X505" i="3"/>
  <c r="O434" i="3"/>
  <c r="X434" i="3" s="1"/>
  <c r="N435" i="3"/>
  <c r="N483" i="3"/>
  <c r="O482" i="3"/>
  <c r="X515" i="3"/>
  <c r="P469" i="3"/>
  <c r="Q469" i="3" s="1"/>
  <c r="S469" i="3" s="1"/>
  <c r="T469" i="3" s="1"/>
  <c r="U469" i="3" s="1"/>
  <c r="V469" i="3" s="1"/>
  <c r="AD2" i="3"/>
  <c r="AA2" i="14" s="1"/>
  <c r="AB243" i="14" l="1"/>
  <c r="AC243" i="14" s="1"/>
  <c r="AD243" i="14" s="1"/>
  <c r="AB792" i="14"/>
  <c r="AC792" i="14" s="1"/>
  <c r="AD792" i="14" s="1"/>
  <c r="AD158" i="3"/>
  <c r="AA158" i="14" s="1"/>
  <c r="AB158" i="14" s="1"/>
  <c r="AC158" i="14" s="1"/>
  <c r="AD158" i="14" s="1"/>
  <c r="Z158" i="14"/>
  <c r="AE687" i="3"/>
  <c r="AG687" i="3" s="1"/>
  <c r="AH687" i="3" s="1"/>
  <c r="Z686" i="14"/>
  <c r="AD806" i="3"/>
  <c r="AA805" i="14" s="1"/>
  <c r="AB805" i="14" s="1"/>
  <c r="AC805" i="14" s="1"/>
  <c r="AD805" i="14" s="1"/>
  <c r="Z805" i="14"/>
  <c r="AA710" i="14"/>
  <c r="AB710" i="14" s="1"/>
  <c r="AC710" i="14" s="1"/>
  <c r="AD710" i="14" s="1"/>
  <c r="AA698" i="14"/>
  <c r="AB698" i="14" s="1"/>
  <c r="AC698" i="14" s="1"/>
  <c r="AD698" i="14" s="1"/>
  <c r="AE879" i="3"/>
  <c r="AG879" i="3" s="1"/>
  <c r="AH879" i="3" s="1"/>
  <c r="Z878" i="14"/>
  <c r="AD819" i="3"/>
  <c r="AA818" i="14" s="1"/>
  <c r="AB818" i="14" s="1"/>
  <c r="AC818" i="14" s="1"/>
  <c r="AD818" i="14" s="1"/>
  <c r="Z818" i="14"/>
  <c r="AD14" i="3"/>
  <c r="AA14" i="14" s="1"/>
  <c r="AB14" i="14" s="1"/>
  <c r="AC14" i="14" s="1"/>
  <c r="AD14" i="14" s="1"/>
  <c r="Z14" i="14"/>
  <c r="AB572" i="14"/>
  <c r="AC572" i="14" s="1"/>
  <c r="AD572" i="14" s="1"/>
  <c r="AD747" i="3"/>
  <c r="AA746" i="14" s="1"/>
  <c r="AB746" i="14" s="1"/>
  <c r="AC746" i="14" s="1"/>
  <c r="AD746" i="14" s="1"/>
  <c r="Z746" i="14"/>
  <c r="AD650" i="3"/>
  <c r="AA649" i="14" s="1"/>
  <c r="Z649" i="14"/>
  <c r="AE15" i="3"/>
  <c r="AG15" i="3" s="1"/>
  <c r="AH15" i="3" s="1"/>
  <c r="Z15" i="14"/>
  <c r="AD725" i="3"/>
  <c r="AA724" i="14" s="1"/>
  <c r="AB724" i="14" s="1"/>
  <c r="AC724" i="14" s="1"/>
  <c r="AD724" i="14" s="1"/>
  <c r="AD725" i="14" s="1"/>
  <c r="AE725" i="14" s="1"/>
  <c r="Z724" i="14"/>
  <c r="AA697" i="14"/>
  <c r="AB697" i="14" s="1"/>
  <c r="AC697" i="14" s="1"/>
  <c r="AD697" i="14" s="1"/>
  <c r="AA709" i="14"/>
  <c r="AB709" i="14" s="1"/>
  <c r="AC709" i="14" s="1"/>
  <c r="AD709" i="14" s="1"/>
  <c r="AE915" i="3"/>
  <c r="AG915" i="3" s="1"/>
  <c r="AH915" i="3" s="1"/>
  <c r="Z914" i="14"/>
  <c r="AE675" i="3"/>
  <c r="AG675" i="3" s="1"/>
  <c r="AH675" i="3" s="1"/>
  <c r="Z674" i="14"/>
  <c r="AB242" i="14"/>
  <c r="AC242" i="14" s="1"/>
  <c r="AD242" i="14" s="1"/>
  <c r="AD724" i="3"/>
  <c r="AA723" i="14" s="1"/>
  <c r="AB723" i="14" s="1"/>
  <c r="AC723" i="14" s="1"/>
  <c r="AD723" i="14" s="1"/>
  <c r="Z723" i="14"/>
  <c r="AE232" i="3"/>
  <c r="AG232" i="3" s="1"/>
  <c r="AH232" i="3" s="1"/>
  <c r="Z232" i="14"/>
  <c r="AD207" i="3"/>
  <c r="AA207" i="14" s="1"/>
  <c r="Z207" i="14"/>
  <c r="AE68" i="3"/>
  <c r="AG68" i="3" s="1"/>
  <c r="Z68" i="14"/>
  <c r="AD713" i="3"/>
  <c r="Z712" i="14"/>
  <c r="AD562" i="3"/>
  <c r="AA562" i="14" s="1"/>
  <c r="Z562" i="14"/>
  <c r="AD761" i="3"/>
  <c r="AA760" i="14" s="1"/>
  <c r="AB760" i="14" s="1"/>
  <c r="AC760" i="14" s="1"/>
  <c r="AD760" i="14" s="1"/>
  <c r="AD761" i="14" s="1"/>
  <c r="AE761" i="14" s="1"/>
  <c r="Z760" i="14"/>
  <c r="AD146" i="3"/>
  <c r="AA146" i="14" s="1"/>
  <c r="AB146" i="14" s="1"/>
  <c r="AC146" i="14" s="1"/>
  <c r="AD146" i="14" s="1"/>
  <c r="Z146" i="14"/>
  <c r="AE902" i="3"/>
  <c r="AG902" i="3" s="1"/>
  <c r="AH902" i="3" s="1"/>
  <c r="Z901" i="14"/>
  <c r="AD206" i="3"/>
  <c r="AA206" i="14" s="1"/>
  <c r="Z206" i="14"/>
  <c r="AB206" i="14" s="1"/>
  <c r="AC206" i="14" s="1"/>
  <c r="AD206" i="14" s="1"/>
  <c r="AE69" i="3"/>
  <c r="AG69" i="3" s="1"/>
  <c r="AH69" i="3" s="1"/>
  <c r="Z69" i="14"/>
  <c r="AE170" i="3"/>
  <c r="AG170" i="3" s="1"/>
  <c r="AH170" i="3" s="1"/>
  <c r="Z170" i="14"/>
  <c r="AE855" i="3"/>
  <c r="AG855" i="3" s="1"/>
  <c r="AH855" i="3" s="1"/>
  <c r="Z854" i="14"/>
  <c r="AD772" i="3"/>
  <c r="AA771" i="14" s="1"/>
  <c r="AB771" i="14" s="1"/>
  <c r="AC771" i="14" s="1"/>
  <c r="AD771" i="14" s="1"/>
  <c r="Z771" i="14"/>
  <c r="AD783" i="3"/>
  <c r="AA782" i="14" s="1"/>
  <c r="AB782" i="14" s="1"/>
  <c r="AC782" i="14" s="1"/>
  <c r="AD782" i="14" s="1"/>
  <c r="Z782" i="14"/>
  <c r="AE662" i="3"/>
  <c r="AG662" i="3" s="1"/>
  <c r="AH662" i="3" s="1"/>
  <c r="Z661" i="14"/>
  <c r="AB770" i="14"/>
  <c r="AC770" i="14" s="1"/>
  <c r="AD770" i="14" s="1"/>
  <c r="AB182" i="14"/>
  <c r="AC182" i="14" s="1"/>
  <c r="AD182" i="14" s="1"/>
  <c r="AD735" i="3"/>
  <c r="AA734" i="14" s="1"/>
  <c r="AB734" i="14" s="1"/>
  <c r="AC734" i="14" s="1"/>
  <c r="AD734" i="14" s="1"/>
  <c r="Z734" i="14"/>
  <c r="AD69" i="3"/>
  <c r="AA69" i="14" s="1"/>
  <c r="AB69" i="14" s="1"/>
  <c r="AC69" i="14" s="1"/>
  <c r="AD69" i="14" s="1"/>
  <c r="AD548" i="3"/>
  <c r="O102" i="3"/>
  <c r="AN77" i="3" a="1"/>
  <c r="AN77" i="3" s="1"/>
  <c r="AM77" i="3"/>
  <c r="AP77" i="3" s="1"/>
  <c r="AE361" i="3"/>
  <c r="AG361" i="3" s="1"/>
  <c r="AH361" i="3" s="1"/>
  <c r="AD445" i="3"/>
  <c r="AF103" i="3"/>
  <c r="AD491" i="3"/>
  <c r="AC233" i="3"/>
  <c r="AE513" i="3"/>
  <c r="AG513" i="3" s="1"/>
  <c r="AH513" i="3" s="1"/>
  <c r="AE207" i="3"/>
  <c r="AG207" i="3" s="1"/>
  <c r="AH207" i="3" s="1"/>
  <c r="AC60" i="3"/>
  <c r="AA100" i="3"/>
  <c r="AB100" i="3"/>
  <c r="AC446" i="3"/>
  <c r="AD446" i="3" s="1"/>
  <c r="AE493" i="3"/>
  <c r="AG493" i="3" s="1"/>
  <c r="AH493" i="3" s="1"/>
  <c r="AC78" i="3"/>
  <c r="AE725" i="3"/>
  <c r="AG725" i="3" s="1"/>
  <c r="AH725" i="3" s="1"/>
  <c r="AE408" i="3"/>
  <c r="AG408" i="3" s="1"/>
  <c r="AH408" i="3" s="1"/>
  <c r="AC4" i="3"/>
  <c r="AE524" i="3"/>
  <c r="AG524" i="3" s="1"/>
  <c r="AH524" i="3" s="1"/>
  <c r="AD422" i="3"/>
  <c r="AA5" i="3"/>
  <c r="X101" i="3"/>
  <c r="X210" i="3"/>
  <c r="AD347" i="3"/>
  <c r="AE735" i="3"/>
  <c r="AG735" i="3" s="1"/>
  <c r="AH735" i="3" s="1"/>
  <c r="Y5" i="3"/>
  <c r="Z5" i="3" s="1"/>
  <c r="AD537" i="3"/>
  <c r="AE14" i="3"/>
  <c r="AG14" i="3" s="1"/>
  <c r="AH14" i="3" s="1"/>
  <c r="AE724" i="3"/>
  <c r="AG724" i="3" s="1"/>
  <c r="AH724" i="3" s="1"/>
  <c r="AB539" i="3"/>
  <c r="AC3" i="3"/>
  <c r="AE713" i="3"/>
  <c r="AG713" i="3" s="1"/>
  <c r="AH713" i="3" s="1"/>
  <c r="P496" i="3"/>
  <c r="Q496" i="3" s="1"/>
  <c r="S496" i="3" s="1"/>
  <c r="T496" i="3" s="1"/>
  <c r="U496" i="3" s="1"/>
  <c r="V496" i="3" s="1"/>
  <c r="AA496" i="3" s="1"/>
  <c r="Y539" i="3"/>
  <c r="Z539" i="3" s="1"/>
  <c r="P209" i="3"/>
  <c r="Q209" i="3" s="1"/>
  <c r="S209" i="3" s="1"/>
  <c r="T209" i="3" s="1"/>
  <c r="U209" i="3" s="1"/>
  <c r="V209" i="3" s="1"/>
  <c r="Y209" i="3" s="1"/>
  <c r="Z209" i="3" s="1"/>
  <c r="AC123" i="3"/>
  <c r="AE312" i="3"/>
  <c r="AG312" i="3" s="1"/>
  <c r="AH312" i="3" s="1"/>
  <c r="W8" i="3"/>
  <c r="AC39" i="3"/>
  <c r="AC420" i="3"/>
  <c r="AE420" i="3" s="1"/>
  <c r="AG420" i="3" s="1"/>
  <c r="AD287" i="3"/>
  <c r="AE288" i="3"/>
  <c r="AG288" i="3" s="1"/>
  <c r="AH288" i="3" s="1"/>
  <c r="AA301" i="3"/>
  <c r="Y290" i="3"/>
  <c r="Z290" i="3" s="1"/>
  <c r="AC843" i="3"/>
  <c r="AC195" i="3"/>
  <c r="X41" i="3"/>
  <c r="AC561" i="3"/>
  <c r="D9" i="3"/>
  <c r="D10" i="3" s="1"/>
  <c r="AC313" i="3"/>
  <c r="AD313" i="3" s="1"/>
  <c r="AB208" i="3"/>
  <c r="M8" i="3"/>
  <c r="AE783" i="3"/>
  <c r="AG783" i="3" s="1"/>
  <c r="AH783" i="3" s="1"/>
  <c r="AD675" i="3"/>
  <c r="AA674" i="14" s="1"/>
  <c r="AB674" i="14" s="1"/>
  <c r="AC674" i="14" s="1"/>
  <c r="AD674" i="14" s="1"/>
  <c r="N8" i="3"/>
  <c r="O127" i="3"/>
  <c r="X127" i="3" s="1"/>
  <c r="AE761" i="3"/>
  <c r="AG761" i="3" s="1"/>
  <c r="AH761" i="3" s="1"/>
  <c r="AB290" i="3"/>
  <c r="AF152" i="3"/>
  <c r="AE158" i="3"/>
  <c r="AG158" i="3" s="1"/>
  <c r="AH158" i="3" s="1"/>
  <c r="D153" i="3"/>
  <c r="AF153" i="3" s="1"/>
  <c r="W152" i="3"/>
  <c r="AD170" i="3"/>
  <c r="AA170" i="14" s="1"/>
  <c r="AE772" i="3"/>
  <c r="AG772" i="3" s="1"/>
  <c r="AH772" i="3" s="1"/>
  <c r="X17" i="3"/>
  <c r="AB244" i="3"/>
  <c r="AD538" i="3"/>
  <c r="AE562" i="3"/>
  <c r="AG562" i="3" s="1"/>
  <c r="AH562" i="3" s="1"/>
  <c r="AD662" i="3"/>
  <c r="AA661" i="14" s="1"/>
  <c r="AB661" i="14" s="1"/>
  <c r="AC661" i="14" s="1"/>
  <c r="AD661" i="14" s="1"/>
  <c r="AC700" i="3"/>
  <c r="AB301" i="3"/>
  <c r="AA244" i="3"/>
  <c r="AE383" i="3"/>
  <c r="AG383" i="3" s="1"/>
  <c r="AH383" i="3" s="1"/>
  <c r="AC688" i="3"/>
  <c r="AC124" i="3"/>
  <c r="AD915" i="3"/>
  <c r="AA914" i="14" s="1"/>
  <c r="AB914" i="14" s="1"/>
  <c r="AC914" i="14" s="1"/>
  <c r="AD914" i="14" s="1"/>
  <c r="O7" i="3"/>
  <c r="P7" i="3" s="1"/>
  <c r="Q7" i="3" s="1"/>
  <c r="S7" i="3" s="1"/>
  <c r="T7" i="3" s="1"/>
  <c r="U7" i="3" s="1"/>
  <c r="V7" i="3" s="1"/>
  <c r="AE819" i="3"/>
  <c r="AG819" i="3" s="1"/>
  <c r="AH819" i="3" s="1"/>
  <c r="N212" i="3"/>
  <c r="N128" i="3"/>
  <c r="AC628" i="3"/>
  <c r="AD687" i="3"/>
  <c r="AA686" i="14" s="1"/>
  <c r="AB686" i="14" s="1"/>
  <c r="AC686" i="14" s="1"/>
  <c r="AD686" i="14" s="1"/>
  <c r="AB70" i="3"/>
  <c r="AE146" i="3"/>
  <c r="AG146" i="3" s="1"/>
  <c r="AH146" i="3" s="1"/>
  <c r="AC916" i="3"/>
  <c r="AD371" i="3"/>
  <c r="AC99" i="3"/>
  <c r="AD15" i="3"/>
  <c r="AA15" i="14" s="1"/>
  <c r="AB15" i="14" s="1"/>
  <c r="AC15" i="14" s="1"/>
  <c r="AD15" i="14" s="1"/>
  <c r="AE650" i="3"/>
  <c r="AG650" i="3" s="1"/>
  <c r="AH650" i="3" s="1"/>
  <c r="AE806" i="3"/>
  <c r="AG806" i="3" s="1"/>
  <c r="AH806" i="3" s="1"/>
  <c r="AC663" i="3"/>
  <c r="AC795" i="3"/>
  <c r="AD855" i="3"/>
  <c r="AA854" i="14" s="1"/>
  <c r="AB854" i="14" s="1"/>
  <c r="AC854" i="14" s="1"/>
  <c r="AD854" i="14" s="1"/>
  <c r="AC314" i="3"/>
  <c r="AD314" i="3" s="1"/>
  <c r="Y208" i="3"/>
  <c r="Z208" i="3" s="1"/>
  <c r="AB701" i="3"/>
  <c r="AA701" i="3"/>
  <c r="Y701" i="3"/>
  <c r="Z701" i="3" s="1"/>
  <c r="M212" i="3"/>
  <c r="AD902" i="3"/>
  <c r="AA901" i="14" s="1"/>
  <c r="AB901" i="14" s="1"/>
  <c r="AC901" i="14" s="1"/>
  <c r="AD901" i="14" s="1"/>
  <c r="Y79" i="3"/>
  <c r="Z79" i="3" s="1"/>
  <c r="O211" i="3"/>
  <c r="X211" i="3" s="1"/>
  <c r="W103" i="3"/>
  <c r="D213" i="3"/>
  <c r="AC231" i="3"/>
  <c r="AC641" i="3"/>
  <c r="AC903" i="3"/>
  <c r="AB79" i="3"/>
  <c r="D104" i="3"/>
  <c r="D105" i="3" s="1"/>
  <c r="P71" i="3"/>
  <c r="Q71" i="3" s="1"/>
  <c r="S71" i="3" s="1"/>
  <c r="T71" i="3" s="1"/>
  <c r="U71" i="3" s="1"/>
  <c r="V71" i="3" s="1"/>
  <c r="AA71" i="3" s="1"/>
  <c r="M103" i="3"/>
  <c r="AD479" i="3"/>
  <c r="AD421" i="3"/>
  <c r="O18" i="3"/>
  <c r="X18" i="3" s="1"/>
  <c r="Y586" i="3"/>
  <c r="Z586" i="3" s="1"/>
  <c r="AE512" i="3"/>
  <c r="AG512" i="3" s="1"/>
  <c r="AH512" i="3" s="1"/>
  <c r="AC867" i="3"/>
  <c r="AD879" i="3"/>
  <c r="AA878" i="14" s="1"/>
  <c r="AB878" i="14" s="1"/>
  <c r="AC878" i="14" s="1"/>
  <c r="AD878" i="14" s="1"/>
  <c r="P424" i="3"/>
  <c r="Q424" i="3" s="1"/>
  <c r="S424" i="3" s="1"/>
  <c r="T424" i="3" s="1"/>
  <c r="U424" i="3" s="1"/>
  <c r="V424" i="3" s="1"/>
  <c r="AA424" i="3" s="1"/>
  <c r="P6" i="3"/>
  <c r="Q6" i="3" s="1"/>
  <c r="S6" i="3" s="1"/>
  <c r="T6" i="3" s="1"/>
  <c r="U6" i="3" s="1"/>
  <c r="V6" i="3" s="1"/>
  <c r="Y6" i="3" s="1"/>
  <c r="Z6" i="3" s="1"/>
  <c r="AA586" i="3"/>
  <c r="O42" i="3"/>
  <c r="P42" i="3" s="1"/>
  <c r="Q42" i="3" s="1"/>
  <c r="S42" i="3" s="1"/>
  <c r="T42" i="3" s="1"/>
  <c r="U42" i="3" s="1"/>
  <c r="V42" i="3" s="1"/>
  <c r="AC676" i="3"/>
  <c r="AC892" i="3"/>
  <c r="W212" i="3"/>
  <c r="N43" i="3"/>
  <c r="N103" i="3"/>
  <c r="AC736" i="3"/>
  <c r="AC773" i="3"/>
  <c r="AC856" i="3"/>
  <c r="O72" i="3"/>
  <c r="X72" i="3" s="1"/>
  <c r="AC784" i="3"/>
  <c r="AE747" i="3"/>
  <c r="AG747" i="3" s="1"/>
  <c r="AH747" i="3" s="1"/>
  <c r="AC748" i="3"/>
  <c r="AA868" i="3"/>
  <c r="AB868" i="3"/>
  <c r="Y868" i="3"/>
  <c r="Z868" i="3" s="1"/>
  <c r="AB857" i="3"/>
  <c r="Y857" i="3"/>
  <c r="Z857" i="3" s="1"/>
  <c r="AA857" i="3"/>
  <c r="AD867" i="3"/>
  <c r="AA866" i="14" s="1"/>
  <c r="AB866" i="14" s="1"/>
  <c r="AC866" i="14" s="1"/>
  <c r="AD866" i="14" s="1"/>
  <c r="Y664" i="3"/>
  <c r="Z664" i="3" s="1"/>
  <c r="AB664" i="3"/>
  <c r="AA664" i="3"/>
  <c r="AA844" i="3"/>
  <c r="AB844" i="3"/>
  <c r="Y844" i="3"/>
  <c r="Z844" i="3" s="1"/>
  <c r="AA904" i="3"/>
  <c r="AB904" i="3"/>
  <c r="Y904" i="3"/>
  <c r="Z904" i="3" s="1"/>
  <c r="AA749" i="3"/>
  <c r="Y749" i="3"/>
  <c r="Z749" i="3" s="1"/>
  <c r="AB749" i="3"/>
  <c r="Y821" i="3"/>
  <c r="Z821" i="3" s="1"/>
  <c r="AA821" i="3"/>
  <c r="AB821" i="3"/>
  <c r="AA737" i="3"/>
  <c r="AB737" i="3"/>
  <c r="Y737" i="3"/>
  <c r="Z737" i="3" s="1"/>
  <c r="AA689" i="3"/>
  <c r="Y689" i="3"/>
  <c r="Z689" i="3" s="1"/>
  <c r="AB689" i="3"/>
  <c r="AA808" i="3"/>
  <c r="AB808" i="3"/>
  <c r="Y808" i="3"/>
  <c r="Z808" i="3" s="1"/>
  <c r="AE842" i="3"/>
  <c r="AG842" i="3" s="1"/>
  <c r="AH842" i="3" s="1"/>
  <c r="AD842" i="3"/>
  <c r="AA841" i="14" s="1"/>
  <c r="AB841" i="14" s="1"/>
  <c r="AC841" i="14" s="1"/>
  <c r="AD841" i="14" s="1"/>
  <c r="AD640" i="3"/>
  <c r="AA639" i="14" s="1"/>
  <c r="AB639" i="14" s="1"/>
  <c r="AC639" i="14" s="1"/>
  <c r="AD639" i="14" s="1"/>
  <c r="AE640" i="3"/>
  <c r="AG640" i="3" s="1"/>
  <c r="AH640" i="3" s="1"/>
  <c r="P809" i="3"/>
  <c r="Q809" i="3" s="1"/>
  <c r="S809" i="3" s="1"/>
  <c r="T809" i="3" s="1"/>
  <c r="U809" i="3" s="1"/>
  <c r="V809" i="3" s="1"/>
  <c r="P653" i="3"/>
  <c r="Q653" i="3" s="1"/>
  <c r="S653" i="3" s="1"/>
  <c r="T653" i="3" s="1"/>
  <c r="U653" i="3" s="1"/>
  <c r="V653" i="3" s="1"/>
  <c r="AC880" i="3"/>
  <c r="Z879" i="14" s="1"/>
  <c r="AC820" i="3"/>
  <c r="Z819" i="14" s="1"/>
  <c r="AA796" i="3"/>
  <c r="Y796" i="3"/>
  <c r="Z796" i="3" s="1"/>
  <c r="AB796" i="3"/>
  <c r="AD891" i="3"/>
  <c r="AA890" i="14" s="1"/>
  <c r="AB890" i="14" s="1"/>
  <c r="AC890" i="14" s="1"/>
  <c r="AD890" i="14" s="1"/>
  <c r="AE891" i="3"/>
  <c r="AG891" i="3" s="1"/>
  <c r="AH891" i="3" s="1"/>
  <c r="AE794" i="3"/>
  <c r="AG794" i="3" s="1"/>
  <c r="AH794" i="3" s="1"/>
  <c r="AD794" i="3"/>
  <c r="AA793" i="14" s="1"/>
  <c r="AB793" i="14" s="1"/>
  <c r="AC793" i="14" s="1"/>
  <c r="AD793" i="14" s="1"/>
  <c r="AB652" i="3"/>
  <c r="AA652" i="3"/>
  <c r="Y652" i="3"/>
  <c r="Z652" i="3" s="1"/>
  <c r="Y785" i="3"/>
  <c r="Z785" i="3" s="1"/>
  <c r="AB785" i="3"/>
  <c r="AA785" i="3"/>
  <c r="P845" i="3"/>
  <c r="Q845" i="3" s="1"/>
  <c r="S845" i="3" s="1"/>
  <c r="T845" i="3" s="1"/>
  <c r="U845" i="3" s="1"/>
  <c r="V845" i="3" s="1"/>
  <c r="Y881" i="3"/>
  <c r="Z881" i="3" s="1"/>
  <c r="AA881" i="3"/>
  <c r="AB881" i="3"/>
  <c r="AC651" i="3"/>
  <c r="Z650" i="14" s="1"/>
  <c r="AE866" i="3"/>
  <c r="AG866" i="3" s="1"/>
  <c r="AH866" i="3" s="1"/>
  <c r="AD866" i="3"/>
  <c r="AA865" i="14" s="1"/>
  <c r="AB865" i="14" s="1"/>
  <c r="AC865" i="14" s="1"/>
  <c r="AD865" i="14" s="1"/>
  <c r="AC807" i="3"/>
  <c r="Z806" i="14" s="1"/>
  <c r="AE833" i="3"/>
  <c r="AG833" i="3" s="1"/>
  <c r="AH833" i="3" s="1"/>
  <c r="AD833" i="3"/>
  <c r="P905" i="3"/>
  <c r="Q905" i="3" s="1"/>
  <c r="S905" i="3" s="1"/>
  <c r="T905" i="3" s="1"/>
  <c r="U905" i="3" s="1"/>
  <c r="V905" i="3" s="1"/>
  <c r="AA917" i="3"/>
  <c r="AB917" i="3"/>
  <c r="Y917" i="3"/>
  <c r="Z917" i="3" s="1"/>
  <c r="Y677" i="3"/>
  <c r="Z677" i="3" s="1"/>
  <c r="AA677" i="3"/>
  <c r="AB677" i="3"/>
  <c r="P797" i="3"/>
  <c r="Q797" i="3" s="1"/>
  <c r="S797" i="3" s="1"/>
  <c r="T797" i="3" s="1"/>
  <c r="U797" i="3" s="1"/>
  <c r="V797" i="3" s="1"/>
  <c r="X905" i="3"/>
  <c r="AB893" i="3"/>
  <c r="AA893" i="3"/>
  <c r="Y893" i="3"/>
  <c r="Z893" i="3" s="1"/>
  <c r="X797" i="3"/>
  <c r="Y629" i="3"/>
  <c r="Z629" i="3" s="1"/>
  <c r="AB629" i="3"/>
  <c r="AA629" i="3"/>
  <c r="P869" i="3"/>
  <c r="Q869" i="3" s="1"/>
  <c r="S869" i="3" s="1"/>
  <c r="T869" i="3" s="1"/>
  <c r="U869" i="3" s="1"/>
  <c r="V869" i="3" s="1"/>
  <c r="AD627" i="3"/>
  <c r="AA626" i="14" s="1"/>
  <c r="AB626" i="14" s="1"/>
  <c r="AC626" i="14" s="1"/>
  <c r="AD626" i="14" s="1"/>
  <c r="AE627" i="3"/>
  <c r="AG627" i="3" s="1"/>
  <c r="AH627" i="3" s="1"/>
  <c r="P665" i="3"/>
  <c r="Q665" i="3" s="1"/>
  <c r="S665" i="3" s="1"/>
  <c r="T665" i="3" s="1"/>
  <c r="U665" i="3" s="1"/>
  <c r="V665" i="3" s="1"/>
  <c r="X869" i="3"/>
  <c r="X665" i="3"/>
  <c r="N19" i="3"/>
  <c r="AD68" i="3"/>
  <c r="AA68" i="14" s="1"/>
  <c r="AB68" i="14" s="1"/>
  <c r="AC68" i="14" s="1"/>
  <c r="AD68" i="14" s="1"/>
  <c r="N73" i="3"/>
  <c r="AD410" i="3"/>
  <c r="AC255" i="3"/>
  <c r="AA40" i="3"/>
  <c r="Y40" i="3"/>
  <c r="Z40" i="3" s="1"/>
  <c r="AB40" i="3"/>
  <c r="AA125" i="3"/>
  <c r="X126" i="3"/>
  <c r="Y125" i="3"/>
  <c r="Z125" i="3" s="1"/>
  <c r="AD300" i="3"/>
  <c r="AD289" i="3"/>
  <c r="AA70" i="3"/>
  <c r="AE494" i="3"/>
  <c r="AG494" i="3" s="1"/>
  <c r="AH494" i="3" s="1"/>
  <c r="AB161" i="3"/>
  <c r="AC27" i="3"/>
  <c r="AC51" i="3"/>
  <c r="AD409" i="3"/>
  <c r="AH68" i="3"/>
  <c r="AH371" i="3"/>
  <c r="AH409" i="3"/>
  <c r="AC397" i="3"/>
  <c r="AE397" i="3" s="1"/>
  <c r="AG397" i="3" s="1"/>
  <c r="AH397" i="3" s="1"/>
  <c r="X327" i="3"/>
  <c r="AD455" i="3"/>
  <c r="AD232" i="3"/>
  <c r="AA232" i="14" s="1"/>
  <c r="AB232" i="14" s="1"/>
  <c r="AC232" i="14" s="1"/>
  <c r="AD232" i="14" s="1"/>
  <c r="AC504" i="3"/>
  <c r="AD504" i="3" s="1"/>
  <c r="AH347" i="3"/>
  <c r="AH122" i="3"/>
  <c r="X611" i="3"/>
  <c r="P611" i="3"/>
  <c r="Q611" i="3" s="1"/>
  <c r="S611" i="3" s="1"/>
  <c r="T611" i="3" s="1"/>
  <c r="U611" i="3" s="1"/>
  <c r="V611" i="3" s="1"/>
  <c r="AC219" i="3"/>
  <c r="AC597" i="3"/>
  <c r="AC98" i="3"/>
  <c r="Z98" i="14" s="1"/>
  <c r="W31" i="3"/>
  <c r="M31" i="3"/>
  <c r="AC159" i="3"/>
  <c r="AC609" i="3"/>
  <c r="Z609" i="14" s="1"/>
  <c r="AE323" i="3"/>
  <c r="AG323" i="3" s="1"/>
  <c r="AE206" i="3"/>
  <c r="AG206" i="3" s="1"/>
  <c r="AD525" i="3"/>
  <c r="Y610" i="3"/>
  <c r="Z610" i="3" s="1"/>
  <c r="AB610" i="3"/>
  <c r="AA610" i="3"/>
  <c r="AC183" i="3"/>
  <c r="AC87" i="3"/>
  <c r="AD360" i="3"/>
  <c r="AD396" i="3"/>
  <c r="N613" i="3"/>
  <c r="O612" i="3"/>
  <c r="AF19" i="3"/>
  <c r="W19" i="3"/>
  <c r="M19" i="3"/>
  <c r="AC196" i="3"/>
  <c r="AC573" i="3"/>
  <c r="AC574" i="3"/>
  <c r="Z574" i="14" s="1"/>
  <c r="AH560" i="3"/>
  <c r="AC563" i="3"/>
  <c r="Z563" i="14" s="1"/>
  <c r="AE467" i="3"/>
  <c r="AG467" i="3" s="1"/>
  <c r="AH467" i="3" s="1"/>
  <c r="AE456" i="3"/>
  <c r="AG456" i="3" s="1"/>
  <c r="AH456" i="3" s="1"/>
  <c r="O576" i="3"/>
  <c r="P576" i="3" s="1"/>
  <c r="Q576" i="3" s="1"/>
  <c r="S576" i="3" s="1"/>
  <c r="T576" i="3" s="1"/>
  <c r="U576" i="3" s="1"/>
  <c r="V576" i="3" s="1"/>
  <c r="AB576" i="3" s="1"/>
  <c r="N577" i="3"/>
  <c r="P575" i="3"/>
  <c r="Q575" i="3" s="1"/>
  <c r="S575" i="3" s="1"/>
  <c r="T575" i="3" s="1"/>
  <c r="U575" i="3" s="1"/>
  <c r="V575" i="3" s="1"/>
  <c r="AC549" i="3"/>
  <c r="AE549" i="3" s="1"/>
  <c r="AG549" i="3" s="1"/>
  <c r="AC526" i="3"/>
  <c r="AD526" i="3" s="1"/>
  <c r="AC495" i="3"/>
  <c r="AE495" i="3" s="1"/>
  <c r="AG495" i="3" s="1"/>
  <c r="AH479" i="3"/>
  <c r="AH455" i="3"/>
  <c r="AC336" i="3"/>
  <c r="AD336" i="3" s="1"/>
  <c r="AC325" i="3"/>
  <c r="AE325" i="3" s="1"/>
  <c r="AG325" i="3" s="1"/>
  <c r="AH325" i="3" s="1"/>
  <c r="AC315" i="3"/>
  <c r="AE315" i="3" s="1"/>
  <c r="AG315" i="3" s="1"/>
  <c r="AC276" i="3"/>
  <c r="AE276" i="3" s="1"/>
  <c r="AG276" i="3" s="1"/>
  <c r="AH276" i="3" s="1"/>
  <c r="AC264" i="3"/>
  <c r="AE264" i="3" s="1"/>
  <c r="AG264" i="3" s="1"/>
  <c r="AH264" i="3" s="1"/>
  <c r="AC514" i="3"/>
  <c r="AC480" i="3"/>
  <c r="AC468" i="3"/>
  <c r="AC457" i="3"/>
  <c r="AC447" i="3"/>
  <c r="AE444" i="3"/>
  <c r="AG444" i="3" s="1"/>
  <c r="AH444" i="3" s="1"/>
  <c r="AD444" i="3"/>
  <c r="AD443" i="3"/>
  <c r="AE443" i="3"/>
  <c r="AG443" i="3" s="1"/>
  <c r="AE431" i="3"/>
  <c r="AG431" i="3" s="1"/>
  <c r="AD431" i="3"/>
  <c r="AC432" i="3"/>
  <c r="AC423" i="3"/>
  <c r="AC411" i="3"/>
  <c r="AE395" i="3"/>
  <c r="AG395" i="3" s="1"/>
  <c r="AD395" i="3"/>
  <c r="AC384" i="3"/>
  <c r="AC171" i="3"/>
  <c r="Z171" i="14" s="1"/>
  <c r="X161" i="3"/>
  <c r="AA161" i="3"/>
  <c r="AC372" i="3"/>
  <c r="AC147" i="3"/>
  <c r="Z147" i="14" s="1"/>
  <c r="AC362" i="3"/>
  <c r="AE134" i="3"/>
  <c r="AG134" i="3" s="1"/>
  <c r="AD134" i="3"/>
  <c r="AA134" i="14" s="1"/>
  <c r="AB134" i="14" s="1"/>
  <c r="AC134" i="14" s="1"/>
  <c r="AD134" i="14" s="1"/>
  <c r="AC135" i="3"/>
  <c r="Z135" i="14" s="1"/>
  <c r="AE348" i="3"/>
  <c r="AG348" i="3" s="1"/>
  <c r="AH348" i="3" s="1"/>
  <c r="AD348" i="3"/>
  <c r="AC349" i="3"/>
  <c r="AC111" i="3"/>
  <c r="Z111" i="14" s="1"/>
  <c r="AE60" i="3"/>
  <c r="AG60" i="3" s="1"/>
  <c r="AE275" i="3"/>
  <c r="AG275" i="3" s="1"/>
  <c r="AD275" i="3"/>
  <c r="AC265" i="3"/>
  <c r="AD265" i="3" s="1"/>
  <c r="AE263" i="3"/>
  <c r="AG263" i="3" s="1"/>
  <c r="AD263" i="3"/>
  <c r="AD38" i="3"/>
  <c r="AA38" i="14" s="1"/>
  <c r="AB38" i="14" s="1"/>
  <c r="AC38" i="14" s="1"/>
  <c r="AD38" i="14" s="1"/>
  <c r="AE38" i="3"/>
  <c r="AG38" i="3" s="1"/>
  <c r="AD254" i="3"/>
  <c r="AA254" i="14" s="1"/>
  <c r="AB254" i="14" s="1"/>
  <c r="AC254" i="14" s="1"/>
  <c r="AD254" i="14" s="1"/>
  <c r="AE254" i="3"/>
  <c r="AG254" i="3" s="1"/>
  <c r="AC234" i="3"/>
  <c r="Z234" i="14" s="1"/>
  <c r="AA28" i="3"/>
  <c r="Y28" i="3"/>
  <c r="Z28" i="3" s="1"/>
  <c r="AB28" i="3"/>
  <c r="P29" i="3"/>
  <c r="Q29" i="3" s="1"/>
  <c r="S29" i="3" s="1"/>
  <c r="T29" i="3" s="1"/>
  <c r="U29" i="3" s="1"/>
  <c r="V29" i="3" s="1"/>
  <c r="N31" i="3"/>
  <c r="O30" i="3"/>
  <c r="X30" i="3" s="1"/>
  <c r="X29" i="3"/>
  <c r="AC16" i="3"/>
  <c r="Z16" i="14" s="1"/>
  <c r="Y17" i="3"/>
  <c r="Z17" i="3" s="1"/>
  <c r="AB17" i="3"/>
  <c r="AA17" i="3"/>
  <c r="AF199" i="3"/>
  <c r="D200" i="3"/>
  <c r="M199" i="3"/>
  <c r="W199" i="3"/>
  <c r="O198" i="3"/>
  <c r="N199" i="3"/>
  <c r="AA197" i="3"/>
  <c r="AB197" i="3"/>
  <c r="Y197" i="3"/>
  <c r="Z197" i="3" s="1"/>
  <c r="AF187" i="3"/>
  <c r="D188" i="3"/>
  <c r="M187" i="3"/>
  <c r="W187" i="3"/>
  <c r="M176" i="3"/>
  <c r="W176" i="3"/>
  <c r="AF176" i="3"/>
  <c r="D177" i="3"/>
  <c r="AF163" i="3"/>
  <c r="D164" i="3"/>
  <c r="M163" i="3"/>
  <c r="W163" i="3"/>
  <c r="AA160" i="3"/>
  <c r="Y160" i="3"/>
  <c r="Z160" i="3" s="1"/>
  <c r="AB160" i="3"/>
  <c r="O162" i="3"/>
  <c r="N163" i="3"/>
  <c r="W139" i="3"/>
  <c r="AF139" i="3"/>
  <c r="D140" i="3"/>
  <c r="M139" i="3"/>
  <c r="W128" i="3"/>
  <c r="AF128" i="3"/>
  <c r="D129" i="3"/>
  <c r="M128" i="3"/>
  <c r="D117" i="3"/>
  <c r="M116" i="3"/>
  <c r="W116" i="3"/>
  <c r="AF116" i="3"/>
  <c r="X102" i="3"/>
  <c r="P102" i="3"/>
  <c r="Q102" i="3" s="1"/>
  <c r="S102" i="3" s="1"/>
  <c r="T102" i="3" s="1"/>
  <c r="U102" i="3" s="1"/>
  <c r="V102" i="3" s="1"/>
  <c r="AA101" i="3"/>
  <c r="Y101" i="3"/>
  <c r="Z101" i="3" s="1"/>
  <c r="AB101" i="3"/>
  <c r="D92" i="3"/>
  <c r="D93" i="3" s="1"/>
  <c r="M91" i="3"/>
  <c r="W91" i="3"/>
  <c r="AF91" i="3"/>
  <c r="M83" i="3"/>
  <c r="W83" i="3"/>
  <c r="AF83" i="3"/>
  <c r="D74" i="3"/>
  <c r="M73" i="3"/>
  <c r="W73" i="3"/>
  <c r="AF73" i="3"/>
  <c r="AA61" i="3"/>
  <c r="Y61" i="3"/>
  <c r="Z61" i="3" s="1"/>
  <c r="AB61" i="3"/>
  <c r="N64" i="3"/>
  <c r="O63" i="3"/>
  <c r="P62" i="3"/>
  <c r="Q62" i="3" s="1"/>
  <c r="S62" i="3" s="1"/>
  <c r="T62" i="3" s="1"/>
  <c r="U62" i="3" s="1"/>
  <c r="V62" i="3" s="1"/>
  <c r="M64" i="3"/>
  <c r="AF64" i="3"/>
  <c r="D65" i="3"/>
  <c r="W64" i="3"/>
  <c r="Y52" i="3"/>
  <c r="Z52" i="3" s="1"/>
  <c r="AA52" i="3"/>
  <c r="AB52" i="3"/>
  <c r="X53" i="3"/>
  <c r="P53" i="3"/>
  <c r="Q53" i="3" s="1"/>
  <c r="S53" i="3" s="1"/>
  <c r="T53" i="3" s="1"/>
  <c r="U53" i="3" s="1"/>
  <c r="V53" i="3" s="1"/>
  <c r="M55" i="3"/>
  <c r="D56" i="3"/>
  <c r="W55" i="3"/>
  <c r="AF55" i="3"/>
  <c r="O54" i="3"/>
  <c r="P54" i="3" s="1"/>
  <c r="Q54" i="3" s="1"/>
  <c r="S54" i="3" s="1"/>
  <c r="T54" i="3" s="1"/>
  <c r="U54" i="3" s="1"/>
  <c r="V54" i="3" s="1"/>
  <c r="N55" i="3"/>
  <c r="D44" i="3"/>
  <c r="M43" i="3"/>
  <c r="W43" i="3"/>
  <c r="AF43" i="3"/>
  <c r="AF31" i="3"/>
  <c r="D32" i="3"/>
  <c r="D20" i="3"/>
  <c r="Y326" i="3"/>
  <c r="Z326" i="3" s="1"/>
  <c r="AB326" i="3"/>
  <c r="AA326" i="3"/>
  <c r="AB327" i="3"/>
  <c r="O328" i="3"/>
  <c r="N329" i="3"/>
  <c r="AA327" i="3"/>
  <c r="N268" i="3"/>
  <c r="O267" i="3"/>
  <c r="X266" i="3"/>
  <c r="Y266" i="3"/>
  <c r="Z266" i="3" s="1"/>
  <c r="AA266" i="3"/>
  <c r="AB266" i="3"/>
  <c r="Y587" i="3"/>
  <c r="Z587" i="3" s="1"/>
  <c r="AB587" i="3"/>
  <c r="AA587" i="3"/>
  <c r="AB277" i="3"/>
  <c r="Y277" i="3"/>
  <c r="Z277" i="3" s="1"/>
  <c r="AA277" i="3"/>
  <c r="AA515" i="3"/>
  <c r="AB515" i="3"/>
  <c r="Y515" i="3"/>
  <c r="Z515" i="3" s="1"/>
  <c r="Y148" i="3"/>
  <c r="Z148" i="3" s="1"/>
  <c r="AA148" i="3"/>
  <c r="AB148" i="3"/>
  <c r="AB505" i="3"/>
  <c r="Y505" i="3"/>
  <c r="Z505" i="3" s="1"/>
  <c r="AA505" i="3"/>
  <c r="Y350" i="3"/>
  <c r="Z350" i="3" s="1"/>
  <c r="AB350" i="3"/>
  <c r="AA350" i="3"/>
  <c r="AB80" i="3"/>
  <c r="Y80" i="3"/>
  <c r="Z80" i="3" s="1"/>
  <c r="AA80" i="3"/>
  <c r="AB540" i="3"/>
  <c r="AA540" i="3"/>
  <c r="Y540" i="3"/>
  <c r="Z540" i="3" s="1"/>
  <c r="Y458" i="3"/>
  <c r="Z458" i="3" s="1"/>
  <c r="AB458" i="3"/>
  <c r="AA458" i="3"/>
  <c r="Y245" i="3"/>
  <c r="Z245" i="3" s="1"/>
  <c r="AB245" i="3"/>
  <c r="AA245" i="3"/>
  <c r="Y126" i="3"/>
  <c r="Z126" i="3" s="1"/>
  <c r="AB126" i="3"/>
  <c r="AA126" i="3"/>
  <c r="AA220" i="3"/>
  <c r="AB220" i="3"/>
  <c r="Y220" i="3"/>
  <c r="Z220" i="3" s="1"/>
  <c r="AB88" i="3"/>
  <c r="AA88" i="3"/>
  <c r="Y88" i="3"/>
  <c r="Z88" i="3" s="1"/>
  <c r="AB363" i="3"/>
  <c r="AA363" i="3"/>
  <c r="Y363" i="3"/>
  <c r="Z363" i="3" s="1"/>
  <c r="Y136" i="3"/>
  <c r="Z136" i="3" s="1"/>
  <c r="AB136" i="3"/>
  <c r="AA136" i="3"/>
  <c r="Y385" i="3"/>
  <c r="Z385" i="3" s="1"/>
  <c r="AA385" i="3"/>
  <c r="AB385" i="3"/>
  <c r="AA112" i="3"/>
  <c r="Y112" i="3"/>
  <c r="Z112" i="3" s="1"/>
  <c r="AB112" i="3"/>
  <c r="Y550" i="3"/>
  <c r="Z550" i="3" s="1"/>
  <c r="AB550" i="3"/>
  <c r="AA550" i="3"/>
  <c r="AA469" i="3"/>
  <c r="Y469" i="3"/>
  <c r="Z469" i="3" s="1"/>
  <c r="AB469" i="3"/>
  <c r="AA564" i="3"/>
  <c r="AB564" i="3"/>
  <c r="Y564" i="3"/>
  <c r="Z564" i="3" s="1"/>
  <c r="AB291" i="3"/>
  <c r="Y291" i="3"/>
  <c r="Z291" i="3" s="1"/>
  <c r="AA291" i="3"/>
  <c r="O247" i="3"/>
  <c r="X247" i="3" s="1"/>
  <c r="N248" i="3"/>
  <c r="O304" i="3"/>
  <c r="X304" i="3" s="1"/>
  <c r="N305" i="3"/>
  <c r="O600" i="3"/>
  <c r="X600" i="3" s="1"/>
  <c r="N601" i="3"/>
  <c r="N567" i="3"/>
  <c r="O566" i="3"/>
  <c r="X566" i="3" s="1"/>
  <c r="N115" i="3"/>
  <c r="O114" i="3"/>
  <c r="N436" i="3"/>
  <c r="O435" i="3"/>
  <c r="X435" i="3" s="1"/>
  <c r="AA373" i="3"/>
  <c r="AB373" i="3"/>
  <c r="Y373" i="3"/>
  <c r="Z373" i="3" s="1"/>
  <c r="Y481" i="3"/>
  <c r="Z481" i="3" s="1"/>
  <c r="AB481" i="3"/>
  <c r="AA481" i="3"/>
  <c r="P374" i="3"/>
  <c r="Q374" i="3" s="1"/>
  <c r="S374" i="3" s="1"/>
  <c r="T374" i="3" s="1"/>
  <c r="U374" i="3" s="1"/>
  <c r="V374" i="3" s="1"/>
  <c r="O387" i="3"/>
  <c r="N388" i="3"/>
  <c r="P246" i="3"/>
  <c r="Q246" i="3" s="1"/>
  <c r="S246" i="3" s="1"/>
  <c r="T246" i="3" s="1"/>
  <c r="U246" i="3" s="1"/>
  <c r="V246" i="3" s="1"/>
  <c r="P113" i="3"/>
  <c r="Q113" i="3" s="1"/>
  <c r="S113" i="3" s="1"/>
  <c r="T113" i="3" s="1"/>
  <c r="U113" i="3" s="1"/>
  <c r="V113" i="3" s="1"/>
  <c r="P541" i="3"/>
  <c r="Q541" i="3" s="1"/>
  <c r="S541" i="3" s="1"/>
  <c r="T541" i="3" s="1"/>
  <c r="U541" i="3" s="1"/>
  <c r="V541" i="3" s="1"/>
  <c r="P149" i="3"/>
  <c r="Q149" i="3" s="1"/>
  <c r="S149" i="3" s="1"/>
  <c r="T149" i="3" s="1"/>
  <c r="U149" i="3" s="1"/>
  <c r="V149" i="3" s="1"/>
  <c r="O471" i="3"/>
  <c r="X471" i="3" s="1"/>
  <c r="N472" i="3"/>
  <c r="N366" i="3"/>
  <c r="O365" i="3"/>
  <c r="X365" i="3" s="1"/>
  <c r="P81" i="3"/>
  <c r="Q81" i="3" s="1"/>
  <c r="S81" i="3" s="1"/>
  <c r="T81" i="3" s="1"/>
  <c r="U81" i="3" s="1"/>
  <c r="V81" i="3" s="1"/>
  <c r="N294" i="3"/>
  <c r="O293" i="3"/>
  <c r="N280" i="3"/>
  <c r="O279" i="3"/>
  <c r="X279" i="3" s="1"/>
  <c r="N499" i="3"/>
  <c r="O498" i="3"/>
  <c r="X498" i="3" s="1"/>
  <c r="O150" i="3"/>
  <c r="X150" i="3" s="1"/>
  <c r="N151" i="3"/>
  <c r="P351" i="3"/>
  <c r="Q351" i="3" s="1"/>
  <c r="S351" i="3" s="1"/>
  <c r="T351" i="3" s="1"/>
  <c r="U351" i="3" s="1"/>
  <c r="V351" i="3" s="1"/>
  <c r="P470" i="3"/>
  <c r="Q470" i="3" s="1"/>
  <c r="S470" i="3" s="1"/>
  <c r="T470" i="3" s="1"/>
  <c r="U470" i="3" s="1"/>
  <c r="V470" i="3" s="1"/>
  <c r="P185" i="3"/>
  <c r="Q185" i="3" s="1"/>
  <c r="S185" i="3" s="1"/>
  <c r="T185" i="3" s="1"/>
  <c r="U185" i="3" s="1"/>
  <c r="V185" i="3" s="1"/>
  <c r="P425" i="3"/>
  <c r="Q425" i="3" s="1"/>
  <c r="S425" i="3" s="1"/>
  <c r="T425" i="3" s="1"/>
  <c r="U425" i="3" s="1"/>
  <c r="V425" i="3" s="1"/>
  <c r="N259" i="3"/>
  <c r="O258" i="3"/>
  <c r="X258" i="3" s="1"/>
  <c r="N376" i="3"/>
  <c r="O375" i="3"/>
  <c r="X375" i="3" s="1"/>
  <c r="X81" i="3"/>
  <c r="AB448" i="3"/>
  <c r="AA448" i="3"/>
  <c r="Y448" i="3"/>
  <c r="Z448" i="3" s="1"/>
  <c r="X149" i="3"/>
  <c r="O222" i="3"/>
  <c r="O589" i="3"/>
  <c r="X589" i="3" s="1"/>
  <c r="N590" i="3"/>
  <c r="O352" i="3"/>
  <c r="X352" i="3" s="1"/>
  <c r="N353" i="3"/>
  <c r="X470" i="3"/>
  <c r="N187" i="3"/>
  <c r="O186" i="3"/>
  <c r="X186" i="3" s="1"/>
  <c r="O426" i="3"/>
  <c r="X426" i="3" s="1"/>
  <c r="N427" i="3"/>
  <c r="O174" i="3"/>
  <c r="X174" i="3" s="1"/>
  <c r="N175" i="3"/>
  <c r="P364" i="3"/>
  <c r="Q364" i="3" s="1"/>
  <c r="S364" i="3" s="1"/>
  <c r="T364" i="3" s="1"/>
  <c r="U364" i="3" s="1"/>
  <c r="V364" i="3" s="1"/>
  <c r="P413" i="3"/>
  <c r="Q413" i="3" s="1"/>
  <c r="S413" i="3" s="1"/>
  <c r="T413" i="3" s="1"/>
  <c r="U413" i="3" s="1"/>
  <c r="V413" i="3" s="1"/>
  <c r="AB184" i="3"/>
  <c r="Y184" i="3"/>
  <c r="Z184" i="3" s="1"/>
  <c r="AA184" i="3"/>
  <c r="Y433" i="3"/>
  <c r="Z433" i="3" s="1"/>
  <c r="AB433" i="3"/>
  <c r="AA433" i="3"/>
  <c r="X185" i="3"/>
  <c r="X425" i="3"/>
  <c r="P599" i="3"/>
  <c r="Q599" i="3" s="1"/>
  <c r="S599" i="3" s="1"/>
  <c r="T599" i="3" s="1"/>
  <c r="U599" i="3" s="1"/>
  <c r="V599" i="3" s="1"/>
  <c r="O82" i="3"/>
  <c r="N83" i="3"/>
  <c r="AB398" i="3"/>
  <c r="AA398" i="3"/>
  <c r="Y398" i="3"/>
  <c r="Z398" i="3" s="1"/>
  <c r="AB412" i="3"/>
  <c r="AA412" i="3"/>
  <c r="Y412" i="3"/>
  <c r="Z412" i="3" s="1"/>
  <c r="P278" i="3"/>
  <c r="Q278" i="3" s="1"/>
  <c r="S278" i="3" s="1"/>
  <c r="T278" i="3" s="1"/>
  <c r="U278" i="3" s="1"/>
  <c r="V278" i="3" s="1"/>
  <c r="AB302" i="3"/>
  <c r="Y302" i="3"/>
  <c r="Z302" i="3" s="1"/>
  <c r="AA302" i="3"/>
  <c r="Y337" i="3"/>
  <c r="Z337" i="3" s="1"/>
  <c r="AB337" i="3"/>
  <c r="AA337" i="3"/>
  <c r="Y256" i="3"/>
  <c r="Z256" i="3" s="1"/>
  <c r="AB256" i="3"/>
  <c r="AA256" i="3"/>
  <c r="Y172" i="3"/>
  <c r="Z172" i="3" s="1"/>
  <c r="AA172" i="3"/>
  <c r="AB172" i="3"/>
  <c r="P528" i="3"/>
  <c r="Q528" i="3" s="1"/>
  <c r="S528" i="3" s="1"/>
  <c r="T528" i="3" s="1"/>
  <c r="U528" i="3" s="1"/>
  <c r="V528" i="3" s="1"/>
  <c r="P551" i="3"/>
  <c r="Q551" i="3" s="1"/>
  <c r="S551" i="3" s="1"/>
  <c r="T551" i="3" s="1"/>
  <c r="U551" i="3" s="1"/>
  <c r="V551" i="3" s="1"/>
  <c r="P221" i="3"/>
  <c r="Q221" i="3" s="1"/>
  <c r="S221" i="3" s="1"/>
  <c r="T221" i="3" s="1"/>
  <c r="U221" i="3" s="1"/>
  <c r="V221" i="3" s="1"/>
  <c r="X351" i="3"/>
  <c r="P516" i="3"/>
  <c r="Q516" i="3" s="1"/>
  <c r="S516" i="3" s="1"/>
  <c r="T516" i="3" s="1"/>
  <c r="U516" i="3" s="1"/>
  <c r="V516" i="3" s="1"/>
  <c r="O450" i="3"/>
  <c r="N451" i="3"/>
  <c r="O552" i="3"/>
  <c r="X552" i="3" s="1"/>
  <c r="N553" i="3"/>
  <c r="X221" i="3"/>
  <c r="N139" i="3"/>
  <c r="O138" i="3"/>
  <c r="X138" i="3" s="1"/>
  <c r="P588" i="3"/>
  <c r="Q588" i="3" s="1"/>
  <c r="S588" i="3" s="1"/>
  <c r="T588" i="3" s="1"/>
  <c r="U588" i="3" s="1"/>
  <c r="V588" i="3" s="1"/>
  <c r="P173" i="3"/>
  <c r="Q173" i="3" s="1"/>
  <c r="S173" i="3" s="1"/>
  <c r="T173" i="3" s="1"/>
  <c r="U173" i="3" s="1"/>
  <c r="V173" i="3" s="1"/>
  <c r="P303" i="3"/>
  <c r="Q303" i="3" s="1"/>
  <c r="S303" i="3" s="1"/>
  <c r="T303" i="3" s="1"/>
  <c r="U303" i="3" s="1"/>
  <c r="V303" i="3" s="1"/>
  <c r="O460" i="3"/>
  <c r="Y598" i="3"/>
  <c r="Z598" i="3" s="1"/>
  <c r="AA598" i="3"/>
  <c r="AB598" i="3"/>
  <c r="P459" i="3"/>
  <c r="Q459" i="3" s="1"/>
  <c r="S459" i="3" s="1"/>
  <c r="T459" i="3" s="1"/>
  <c r="U459" i="3" s="1"/>
  <c r="V459" i="3" s="1"/>
  <c r="P257" i="3"/>
  <c r="Q257" i="3" s="1"/>
  <c r="S257" i="3" s="1"/>
  <c r="T257" i="3" s="1"/>
  <c r="U257" i="3" s="1"/>
  <c r="V257" i="3" s="1"/>
  <c r="P292" i="3"/>
  <c r="Q292" i="3" s="1"/>
  <c r="S292" i="3" s="1"/>
  <c r="T292" i="3" s="1"/>
  <c r="U292" i="3" s="1"/>
  <c r="V292" i="3" s="1"/>
  <c r="P497" i="3"/>
  <c r="Q497" i="3" s="1"/>
  <c r="S497" i="3" s="1"/>
  <c r="T497" i="3" s="1"/>
  <c r="U497" i="3" s="1"/>
  <c r="V497" i="3" s="1"/>
  <c r="AB316" i="3"/>
  <c r="AA316" i="3"/>
  <c r="Y316" i="3"/>
  <c r="Z316" i="3" s="1"/>
  <c r="O529" i="3"/>
  <c r="N530" i="3"/>
  <c r="N415" i="3"/>
  <c r="O414" i="3"/>
  <c r="X414" i="3" s="1"/>
  <c r="P565" i="3"/>
  <c r="Q565" i="3" s="1"/>
  <c r="S565" i="3" s="1"/>
  <c r="T565" i="3" s="1"/>
  <c r="U565" i="3" s="1"/>
  <c r="V565" i="3" s="1"/>
  <c r="O542" i="3"/>
  <c r="X542" i="3" s="1"/>
  <c r="N543" i="3"/>
  <c r="AB210" i="3"/>
  <c r="Y210" i="3"/>
  <c r="Z210" i="3" s="1"/>
  <c r="AA210" i="3"/>
  <c r="P317" i="3"/>
  <c r="Q317" i="3" s="1"/>
  <c r="S317" i="3" s="1"/>
  <c r="T317" i="3" s="1"/>
  <c r="U317" i="3" s="1"/>
  <c r="V317" i="3" s="1"/>
  <c r="P399" i="3"/>
  <c r="Q399" i="3" s="1"/>
  <c r="S399" i="3" s="1"/>
  <c r="T399" i="3" s="1"/>
  <c r="U399" i="3" s="1"/>
  <c r="V399" i="3" s="1"/>
  <c r="O517" i="3"/>
  <c r="N518" i="3"/>
  <c r="O318" i="3"/>
  <c r="X318" i="3" s="1"/>
  <c r="N319" i="3"/>
  <c r="N508" i="3"/>
  <c r="O507" i="3"/>
  <c r="X507" i="3" s="1"/>
  <c r="P89" i="3"/>
  <c r="Q89" i="3" s="1"/>
  <c r="S89" i="3" s="1"/>
  <c r="T89" i="3" s="1"/>
  <c r="U89" i="3" s="1"/>
  <c r="V89" i="3" s="1"/>
  <c r="P236" i="3"/>
  <c r="Q236" i="3" s="1"/>
  <c r="S236" i="3" s="1"/>
  <c r="T236" i="3" s="1"/>
  <c r="U236" i="3" s="1"/>
  <c r="V236" i="3" s="1"/>
  <c r="AB235" i="3"/>
  <c r="AA235" i="3"/>
  <c r="Y235" i="3"/>
  <c r="Z235" i="3" s="1"/>
  <c r="P434" i="3"/>
  <c r="Q434" i="3" s="1"/>
  <c r="S434" i="3" s="1"/>
  <c r="T434" i="3" s="1"/>
  <c r="U434" i="3" s="1"/>
  <c r="V434" i="3" s="1"/>
  <c r="P338" i="3"/>
  <c r="Q338" i="3" s="1"/>
  <c r="S338" i="3" s="1"/>
  <c r="T338" i="3" s="1"/>
  <c r="U338" i="3" s="1"/>
  <c r="V338" i="3" s="1"/>
  <c r="AA527" i="3"/>
  <c r="AB527" i="3"/>
  <c r="Y527" i="3"/>
  <c r="Z527" i="3" s="1"/>
  <c r="N340" i="3"/>
  <c r="O339" i="3"/>
  <c r="X339" i="3" s="1"/>
  <c r="P449" i="3"/>
  <c r="Q449" i="3" s="1"/>
  <c r="S449" i="3" s="1"/>
  <c r="T449" i="3" s="1"/>
  <c r="U449" i="3" s="1"/>
  <c r="V449" i="3" s="1"/>
  <c r="P506" i="3"/>
  <c r="Q506" i="3" s="1"/>
  <c r="S506" i="3" s="1"/>
  <c r="T506" i="3" s="1"/>
  <c r="U506" i="3" s="1"/>
  <c r="V506" i="3" s="1"/>
  <c r="P482" i="3"/>
  <c r="Q482" i="3" s="1"/>
  <c r="S482" i="3" s="1"/>
  <c r="T482" i="3" s="1"/>
  <c r="U482" i="3" s="1"/>
  <c r="V482" i="3" s="1"/>
  <c r="O483" i="3"/>
  <c r="N484" i="3"/>
  <c r="X482" i="3"/>
  <c r="O400" i="3"/>
  <c r="X400" i="3" s="1"/>
  <c r="N401" i="3"/>
  <c r="N91" i="3"/>
  <c r="O90" i="3"/>
  <c r="X90" i="3" s="1"/>
  <c r="O237" i="3"/>
  <c r="X237" i="3" s="1"/>
  <c r="N238" i="3"/>
  <c r="P386" i="3"/>
  <c r="Q386" i="3" s="1"/>
  <c r="S386" i="3" s="1"/>
  <c r="T386" i="3" s="1"/>
  <c r="U386" i="3" s="1"/>
  <c r="V386" i="3" s="1"/>
  <c r="P137" i="3"/>
  <c r="Q137" i="3" s="1"/>
  <c r="S137" i="3" s="1"/>
  <c r="T137" i="3" s="1"/>
  <c r="U137" i="3" s="1"/>
  <c r="V137" i="3" s="1"/>
  <c r="AA41" i="3"/>
  <c r="AB41" i="3"/>
  <c r="Y41" i="3"/>
  <c r="Z41" i="3" s="1"/>
  <c r="AB649" i="14" l="1"/>
  <c r="AC649" i="14" s="1"/>
  <c r="AD649" i="14" s="1"/>
  <c r="AB170" i="14"/>
  <c r="AC170" i="14" s="1"/>
  <c r="AD170" i="14" s="1"/>
  <c r="AD39" i="3"/>
  <c r="AA39" i="14" s="1"/>
  <c r="AB39" i="14" s="1"/>
  <c r="AC39" i="14" s="1"/>
  <c r="AD39" i="14" s="1"/>
  <c r="Z39" i="14"/>
  <c r="AE78" i="3"/>
  <c r="AG78" i="3" s="1"/>
  <c r="AH78" i="3" s="1"/>
  <c r="Z78" i="14"/>
  <c r="AM59" i="3"/>
  <c r="AP59" i="3" s="1"/>
  <c r="AE87" i="3"/>
  <c r="AG87" i="3" s="1"/>
  <c r="AH87" i="3" s="1"/>
  <c r="Z87" i="14"/>
  <c r="AD123" i="3"/>
  <c r="AA123" i="14" s="1"/>
  <c r="Z123" i="14"/>
  <c r="AE573" i="3"/>
  <c r="AG573" i="3" s="1"/>
  <c r="Z573" i="14"/>
  <c r="AD856" i="3"/>
  <c r="AA855" i="14" s="1"/>
  <c r="AB855" i="14" s="1"/>
  <c r="AC855" i="14" s="1"/>
  <c r="AD855" i="14" s="1"/>
  <c r="Z855" i="14"/>
  <c r="AE641" i="3"/>
  <c r="AG641" i="3" s="1"/>
  <c r="AH641" i="3" s="1"/>
  <c r="Z640" i="14"/>
  <c r="AE700" i="3"/>
  <c r="AG700" i="3" s="1"/>
  <c r="AH700" i="3" s="1"/>
  <c r="Z699" i="14"/>
  <c r="AD195" i="3"/>
  <c r="AA195" i="14" s="1"/>
  <c r="AB195" i="14" s="1"/>
  <c r="AC195" i="14" s="1"/>
  <c r="AD195" i="14" s="1"/>
  <c r="Z195" i="14"/>
  <c r="AD60" i="3"/>
  <c r="AA60" i="14" s="1"/>
  <c r="AB60" i="14" s="1"/>
  <c r="AC60" i="14" s="1"/>
  <c r="AD60" i="14" s="1"/>
  <c r="Z60" i="14"/>
  <c r="AE892" i="3"/>
  <c r="AG892" i="3" s="1"/>
  <c r="AH892" i="3" s="1"/>
  <c r="Z891" i="14"/>
  <c r="AQ77" i="3" a="1"/>
  <c r="AQ77" i="3" s="1"/>
  <c r="AS77" i="3" a="1"/>
  <c r="AS77" i="3" s="1"/>
  <c r="AD597" i="3"/>
  <c r="AA597" i="14" s="1"/>
  <c r="AB597" i="14" s="1"/>
  <c r="AC597" i="14" s="1"/>
  <c r="AD597" i="14" s="1"/>
  <c r="Z597" i="14"/>
  <c r="AE561" i="3"/>
  <c r="AG561" i="3" s="1"/>
  <c r="AH561" i="3" s="1"/>
  <c r="Z561" i="14"/>
  <c r="AD196" i="3"/>
  <c r="AA196" i="14" s="1"/>
  <c r="AB196" i="14" s="1"/>
  <c r="AC196" i="14" s="1"/>
  <c r="AD196" i="14" s="1"/>
  <c r="Z196" i="14"/>
  <c r="AE773" i="3"/>
  <c r="AG773" i="3" s="1"/>
  <c r="Z772" i="14"/>
  <c r="AE867" i="3"/>
  <c r="AG867" i="3" s="1"/>
  <c r="AH867" i="3" s="1"/>
  <c r="Z866" i="14"/>
  <c r="AD231" i="3"/>
  <c r="AA231" i="14" s="1"/>
  <c r="AB231" i="14" s="1"/>
  <c r="AC231" i="14" s="1"/>
  <c r="AD231" i="14" s="1"/>
  <c r="Z231" i="14"/>
  <c r="AD628" i="3"/>
  <c r="AA627" i="14" s="1"/>
  <c r="AB627" i="14" s="1"/>
  <c r="AC627" i="14" s="1"/>
  <c r="AD627" i="14" s="1"/>
  <c r="Z627" i="14"/>
  <c r="AE843" i="3"/>
  <c r="AG843" i="3" s="1"/>
  <c r="AH843" i="3" s="1"/>
  <c r="Z842" i="14"/>
  <c r="AR77" i="3" a="1"/>
  <c r="AR77" i="3" s="1"/>
  <c r="AD99" i="3"/>
  <c r="AA99" i="14" s="1"/>
  <c r="Z99" i="14"/>
  <c r="AD748" i="3"/>
  <c r="AA747" i="14" s="1"/>
  <c r="AB747" i="14" s="1"/>
  <c r="AC747" i="14" s="1"/>
  <c r="AD747" i="14" s="1"/>
  <c r="Z747" i="14"/>
  <c r="AB562" i="14"/>
  <c r="AC562" i="14" s="1"/>
  <c r="AD562" i="14" s="1"/>
  <c r="AD183" i="3"/>
  <c r="AA183" i="14" s="1"/>
  <c r="Z183" i="14"/>
  <c r="AD795" i="3"/>
  <c r="AA794" i="14" s="1"/>
  <c r="Z794" i="14"/>
  <c r="AD159" i="3"/>
  <c r="AA159" i="14" s="1"/>
  <c r="AB159" i="14" s="1"/>
  <c r="AC159" i="14" s="1"/>
  <c r="AD159" i="14" s="1"/>
  <c r="Z159" i="14"/>
  <c r="AD688" i="3"/>
  <c r="AA687" i="14" s="1"/>
  <c r="AB687" i="14" s="1"/>
  <c r="AC687" i="14" s="1"/>
  <c r="AD687" i="14" s="1"/>
  <c r="Z687" i="14"/>
  <c r="AM68" i="3"/>
  <c r="AP68" i="3" s="1"/>
  <c r="AB98" i="14"/>
  <c r="AC98" i="14" s="1"/>
  <c r="AD98" i="14" s="1"/>
  <c r="AE916" i="3"/>
  <c r="AG916" i="3" s="1"/>
  <c r="AH916" i="3" s="1"/>
  <c r="Z915" i="14"/>
  <c r="AD219" i="3"/>
  <c r="AA219" i="14" s="1"/>
  <c r="AB219" i="14" s="1"/>
  <c r="AC219" i="14" s="1"/>
  <c r="AD219" i="14" s="1"/>
  <c r="Z219" i="14"/>
  <c r="AD51" i="3"/>
  <c r="AA51" i="14" s="1"/>
  <c r="AB51" i="14" s="1"/>
  <c r="AC51" i="14" s="1"/>
  <c r="AD51" i="14" s="1"/>
  <c r="Z51" i="14"/>
  <c r="AE27" i="3"/>
  <c r="AG27" i="3" s="1"/>
  <c r="AH27" i="3" s="1"/>
  <c r="Z27" i="14"/>
  <c r="AD255" i="3"/>
  <c r="AA255" i="14" s="1"/>
  <c r="AB255" i="14" s="1"/>
  <c r="AC255" i="14" s="1"/>
  <c r="AD255" i="14" s="1"/>
  <c r="Z255" i="14"/>
  <c r="AD663" i="3"/>
  <c r="AA662" i="14" s="1"/>
  <c r="AB662" i="14" s="1"/>
  <c r="AC662" i="14" s="1"/>
  <c r="AD662" i="14" s="1"/>
  <c r="Z662" i="14"/>
  <c r="AD3" i="3"/>
  <c r="AA3" i="14" s="1"/>
  <c r="Z3" i="14"/>
  <c r="AB3" i="14" s="1"/>
  <c r="AC3" i="14" s="1"/>
  <c r="AD3" i="14" s="1"/>
  <c r="AD233" i="3"/>
  <c r="AA233" i="14" s="1"/>
  <c r="AB233" i="14" s="1"/>
  <c r="AC233" i="14" s="1"/>
  <c r="AD233" i="14" s="1"/>
  <c r="Z233" i="14"/>
  <c r="AE676" i="3"/>
  <c r="AG676" i="3" s="1"/>
  <c r="AH676" i="3" s="1"/>
  <c r="Z675" i="14"/>
  <c r="AD124" i="3"/>
  <c r="AA124" i="14" s="1"/>
  <c r="Z124" i="14"/>
  <c r="AB124" i="14" s="1"/>
  <c r="AC124" i="14" s="1"/>
  <c r="AD124" i="14" s="1"/>
  <c r="AB207" i="14"/>
  <c r="AC207" i="14" s="1"/>
  <c r="AD207" i="14" s="1"/>
  <c r="M153" i="3"/>
  <c r="AE784" i="3"/>
  <c r="AG784" i="3" s="1"/>
  <c r="AH784" i="3" s="1"/>
  <c r="Z783" i="14"/>
  <c r="AD903" i="3"/>
  <c r="AA902" i="14" s="1"/>
  <c r="AB902" i="14" s="1"/>
  <c r="AC902" i="14" s="1"/>
  <c r="AD902" i="14" s="1"/>
  <c r="Z902" i="14"/>
  <c r="AE736" i="3"/>
  <c r="AG736" i="3" s="1"/>
  <c r="AH736" i="3" s="1"/>
  <c r="Z735" i="14"/>
  <c r="AE4" i="3"/>
  <c r="AG4" i="3" s="1"/>
  <c r="AH4" i="3" s="1"/>
  <c r="Z4" i="14"/>
  <c r="AB4" i="14" s="1"/>
  <c r="AC4" i="14" s="1"/>
  <c r="AD4" i="14" s="1"/>
  <c r="AE233" i="3"/>
  <c r="AG233" i="3" s="1"/>
  <c r="AH233" i="3" s="1"/>
  <c r="AN68" i="3" a="1"/>
  <c r="AN68" i="3" s="1"/>
  <c r="AQ68" i="3" s="1" a="1"/>
  <c r="AQ68" i="3" s="1"/>
  <c r="AN59" i="3" a="1"/>
  <c r="AN59" i="3" s="1"/>
  <c r="AQ59" i="3" s="1" a="1"/>
  <c r="AQ59" i="3" s="1"/>
  <c r="AC100" i="3"/>
  <c r="AD78" i="3"/>
  <c r="AA78" i="14" s="1"/>
  <c r="AB78" i="14" s="1"/>
  <c r="AC78" i="14" s="1"/>
  <c r="AD78" i="14" s="1"/>
  <c r="AM50" i="3"/>
  <c r="AP50" i="3" s="1"/>
  <c r="AN50" i="3" a="1"/>
  <c r="AN50" i="3" s="1"/>
  <c r="AE446" i="3"/>
  <c r="AG446" i="3" s="1"/>
  <c r="AH446" i="3" s="1"/>
  <c r="AD4" i="3"/>
  <c r="AA4" i="14" s="1"/>
  <c r="D154" i="3"/>
  <c r="D155" i="3" s="1"/>
  <c r="AD420" i="3"/>
  <c r="AD27" i="3"/>
  <c r="AA27" i="14" s="1"/>
  <c r="AB27" i="14" s="1"/>
  <c r="AC27" i="14" s="1"/>
  <c r="AD27" i="14" s="1"/>
  <c r="AE314" i="3"/>
  <c r="AG314" i="3" s="1"/>
  <c r="AH314" i="3" s="1"/>
  <c r="AC70" i="3"/>
  <c r="AE123" i="3"/>
  <c r="AG123" i="3" s="1"/>
  <c r="AH123" i="3" s="1"/>
  <c r="AC5" i="3"/>
  <c r="AE688" i="3"/>
  <c r="AG688" i="3" s="1"/>
  <c r="AH688" i="3" s="1"/>
  <c r="AE628" i="3"/>
  <c r="AG628" i="3" s="1"/>
  <c r="AH628" i="3" s="1"/>
  <c r="W153" i="3"/>
  <c r="AC539" i="3"/>
  <c r="AE539" i="3" s="1"/>
  <c r="AG539" i="3" s="1"/>
  <c r="AH539" i="3" s="1"/>
  <c r="AC125" i="3"/>
  <c r="AC244" i="3"/>
  <c r="AC208" i="3"/>
  <c r="Y496" i="3"/>
  <c r="Z496" i="3" s="1"/>
  <c r="AB496" i="3"/>
  <c r="AC290" i="3"/>
  <c r="AE290" i="3" s="1"/>
  <c r="AG290" i="3" s="1"/>
  <c r="AH290" i="3" s="1"/>
  <c r="AE39" i="3"/>
  <c r="AG39" i="3" s="1"/>
  <c r="AH39" i="3" s="1"/>
  <c r="AC586" i="3"/>
  <c r="AA209" i="3"/>
  <c r="AB209" i="3"/>
  <c r="O212" i="3"/>
  <c r="P212" i="3" s="1"/>
  <c r="Q212" i="3" s="1"/>
  <c r="S212" i="3" s="1"/>
  <c r="T212" i="3" s="1"/>
  <c r="U212" i="3" s="1"/>
  <c r="V212" i="3" s="1"/>
  <c r="AD916" i="3"/>
  <c r="AA915" i="14" s="1"/>
  <c r="AB915" i="14" s="1"/>
  <c r="AC915" i="14" s="1"/>
  <c r="AD915" i="14" s="1"/>
  <c r="AD843" i="3"/>
  <c r="AA842" i="14" s="1"/>
  <c r="AB842" i="14" s="1"/>
  <c r="AC842" i="14" s="1"/>
  <c r="AD842" i="14" s="1"/>
  <c r="O43" i="3"/>
  <c r="P43" i="3" s="1"/>
  <c r="Q43" i="3" s="1"/>
  <c r="S43" i="3" s="1"/>
  <c r="T43" i="3" s="1"/>
  <c r="U43" i="3" s="1"/>
  <c r="V43" i="3" s="1"/>
  <c r="AC598" i="3"/>
  <c r="AE195" i="3"/>
  <c r="AG195" i="3" s="1"/>
  <c r="AH195" i="3" s="1"/>
  <c r="AC301" i="3"/>
  <c r="AD301" i="3" s="1"/>
  <c r="M9" i="3"/>
  <c r="AD700" i="3"/>
  <c r="AF9" i="3"/>
  <c r="AD736" i="3"/>
  <c r="AA735" i="14" s="1"/>
  <c r="AB735" i="14" s="1"/>
  <c r="AC735" i="14" s="1"/>
  <c r="AD735" i="14" s="1"/>
  <c r="O8" i="3"/>
  <c r="X8" i="3" s="1"/>
  <c r="AE313" i="3"/>
  <c r="AG313" i="3" s="1"/>
  <c r="AH313" i="3" s="1"/>
  <c r="W9" i="3"/>
  <c r="AE663" i="3"/>
  <c r="AG663" i="3" s="1"/>
  <c r="AH663" i="3" s="1"/>
  <c r="AD561" i="3"/>
  <c r="AA561" i="14" s="1"/>
  <c r="AE795" i="3"/>
  <c r="AG795" i="3" s="1"/>
  <c r="AH795" i="3" s="1"/>
  <c r="N44" i="3"/>
  <c r="AD892" i="3"/>
  <c r="AA891" i="14" s="1"/>
  <c r="AB891" i="14" s="1"/>
  <c r="AC891" i="14" s="1"/>
  <c r="AD891" i="14" s="1"/>
  <c r="P18" i="3"/>
  <c r="Q18" i="3" s="1"/>
  <c r="S18" i="3" s="1"/>
  <c r="T18" i="3" s="1"/>
  <c r="U18" i="3" s="1"/>
  <c r="V18" i="3" s="1"/>
  <c r="AB18" i="3" s="1"/>
  <c r="AD276" i="3"/>
  <c r="AC796" i="3"/>
  <c r="P127" i="3"/>
  <c r="Q127" i="3" s="1"/>
  <c r="S127" i="3" s="1"/>
  <c r="T127" i="3" s="1"/>
  <c r="U127" i="3" s="1"/>
  <c r="V127" i="3" s="1"/>
  <c r="AB127" i="3" s="1"/>
  <c r="N9" i="3"/>
  <c r="N10" i="3" s="1"/>
  <c r="O128" i="3"/>
  <c r="X128" i="3" s="1"/>
  <c r="AE231" i="3"/>
  <c r="AG231" i="3" s="1"/>
  <c r="AH231" i="3" s="1"/>
  <c r="AE3" i="3"/>
  <c r="AG3" i="3" s="1"/>
  <c r="AH3" i="3" s="1"/>
  <c r="AE903" i="3"/>
  <c r="AG903" i="3" s="1"/>
  <c r="AH903" i="3" s="1"/>
  <c r="AC821" i="3"/>
  <c r="AC844" i="3"/>
  <c r="AE526" i="3"/>
  <c r="AG526" i="3" s="1"/>
  <c r="AH526" i="3" s="1"/>
  <c r="AD641" i="3"/>
  <c r="AA640" i="14" s="1"/>
  <c r="AB640" i="14" s="1"/>
  <c r="AC640" i="14" s="1"/>
  <c r="AD640" i="14" s="1"/>
  <c r="AD641" i="14" s="1"/>
  <c r="AE641" i="14" s="1"/>
  <c r="AE124" i="3"/>
  <c r="AG124" i="3" s="1"/>
  <c r="AH124" i="3" s="1"/>
  <c r="X7" i="3"/>
  <c r="N129" i="3"/>
  <c r="X42" i="3"/>
  <c r="AC893" i="3"/>
  <c r="AC469" i="3"/>
  <c r="AD469" i="3" s="1"/>
  <c r="AC515" i="3"/>
  <c r="AD515" i="3" s="1"/>
  <c r="AE748" i="3"/>
  <c r="AG748" i="3" s="1"/>
  <c r="AH748" i="3" s="1"/>
  <c r="N20" i="3"/>
  <c r="AC689" i="3"/>
  <c r="O19" i="3"/>
  <c r="P19" i="3" s="1"/>
  <c r="Q19" i="3" s="1"/>
  <c r="S19" i="3" s="1"/>
  <c r="T19" i="3" s="1"/>
  <c r="U19" i="3" s="1"/>
  <c r="V19" i="3" s="1"/>
  <c r="AC79" i="3"/>
  <c r="AE99" i="3"/>
  <c r="AG99" i="3" s="1"/>
  <c r="AH99" i="3" s="1"/>
  <c r="AE504" i="3"/>
  <c r="AG504" i="3" s="1"/>
  <c r="AH504" i="3" s="1"/>
  <c r="AC160" i="3"/>
  <c r="O103" i="3"/>
  <c r="P103" i="3" s="1"/>
  <c r="Q103" i="3" s="1"/>
  <c r="S103" i="3" s="1"/>
  <c r="T103" i="3" s="1"/>
  <c r="U103" i="3" s="1"/>
  <c r="V103" i="3" s="1"/>
  <c r="AH773" i="3"/>
  <c r="AG774" i="3"/>
  <c r="AH774" i="3" s="1"/>
  <c r="AD676" i="3"/>
  <c r="AA675" i="14" s="1"/>
  <c r="AB675" i="14" s="1"/>
  <c r="AC675" i="14" s="1"/>
  <c r="AD675" i="14" s="1"/>
  <c r="AA6" i="3"/>
  <c r="W213" i="3"/>
  <c r="AD773" i="3"/>
  <c r="AA772" i="14" s="1"/>
  <c r="AB772" i="14" s="1"/>
  <c r="AC772" i="14" s="1"/>
  <c r="AD772" i="14" s="1"/>
  <c r="AD773" i="14" s="1"/>
  <c r="AE773" i="14" s="1"/>
  <c r="N104" i="3"/>
  <c r="N105" i="3" s="1"/>
  <c r="AF213" i="3"/>
  <c r="AC652" i="3"/>
  <c r="AC808" i="3"/>
  <c r="N213" i="3"/>
  <c r="M104" i="3"/>
  <c r="M213" i="3"/>
  <c r="AE597" i="3"/>
  <c r="AG597" i="3" s="1"/>
  <c r="AH597" i="3" s="1"/>
  <c r="AC677" i="3"/>
  <c r="AC749" i="3"/>
  <c r="AB6" i="3"/>
  <c r="P72" i="3"/>
  <c r="Q72" i="3" s="1"/>
  <c r="S72" i="3" s="1"/>
  <c r="T72" i="3" s="1"/>
  <c r="U72" i="3" s="1"/>
  <c r="V72" i="3" s="1"/>
  <c r="Y72" i="3" s="1"/>
  <c r="Z72" i="3" s="1"/>
  <c r="AB71" i="3"/>
  <c r="AF104" i="3"/>
  <c r="D214" i="3"/>
  <c r="M214" i="3" s="1"/>
  <c r="AD549" i="3"/>
  <c r="AC881" i="3"/>
  <c r="P211" i="3"/>
  <c r="Q211" i="3" s="1"/>
  <c r="S211" i="3" s="1"/>
  <c r="T211" i="3" s="1"/>
  <c r="U211" i="3" s="1"/>
  <c r="V211" i="3" s="1"/>
  <c r="AB211" i="3" s="1"/>
  <c r="Y424" i="3"/>
  <c r="Z424" i="3" s="1"/>
  <c r="Y71" i="3"/>
  <c r="Z71" i="3" s="1"/>
  <c r="W104" i="3"/>
  <c r="AC28" i="3"/>
  <c r="AE856" i="3"/>
  <c r="AG856" i="3" s="1"/>
  <c r="AH856" i="3" s="1"/>
  <c r="AB424" i="3"/>
  <c r="AD784" i="3"/>
  <c r="AA783" i="14" s="1"/>
  <c r="AB783" i="14" s="1"/>
  <c r="AC783" i="14" s="1"/>
  <c r="AD783" i="14" s="1"/>
  <c r="AC664" i="3"/>
  <c r="AC629" i="3"/>
  <c r="AC701" i="3"/>
  <c r="Z700" i="14" s="1"/>
  <c r="N74" i="3"/>
  <c r="O73" i="3"/>
  <c r="P73" i="3" s="1"/>
  <c r="Q73" i="3" s="1"/>
  <c r="S73" i="3" s="1"/>
  <c r="T73" i="3" s="1"/>
  <c r="U73" i="3" s="1"/>
  <c r="V73" i="3" s="1"/>
  <c r="Y665" i="3"/>
  <c r="Z665" i="3" s="1"/>
  <c r="AA665" i="3"/>
  <c r="AB665" i="3"/>
  <c r="AB905" i="3"/>
  <c r="AA905" i="3"/>
  <c r="Y905" i="3"/>
  <c r="Z905" i="3" s="1"/>
  <c r="Y869" i="3"/>
  <c r="Z869" i="3" s="1"/>
  <c r="AA869" i="3"/>
  <c r="AB869" i="3"/>
  <c r="Y797" i="3"/>
  <c r="Z797" i="3" s="1"/>
  <c r="AA797" i="3"/>
  <c r="AB797" i="3"/>
  <c r="AE807" i="3"/>
  <c r="AG807" i="3" s="1"/>
  <c r="AD807" i="3"/>
  <c r="AA806" i="14" s="1"/>
  <c r="AB806" i="14" s="1"/>
  <c r="AC806" i="14" s="1"/>
  <c r="AD806" i="14" s="1"/>
  <c r="AE651" i="3"/>
  <c r="AG651" i="3" s="1"/>
  <c r="AH651" i="3" s="1"/>
  <c r="AD651" i="3"/>
  <c r="AA650" i="14" s="1"/>
  <c r="AB650" i="14" s="1"/>
  <c r="AC650" i="14" s="1"/>
  <c r="AD650" i="14" s="1"/>
  <c r="AC904" i="3"/>
  <c r="Z903" i="14" s="1"/>
  <c r="AE820" i="3"/>
  <c r="AG820" i="3" s="1"/>
  <c r="AD820" i="3"/>
  <c r="AA819" i="14" s="1"/>
  <c r="AB819" i="14" s="1"/>
  <c r="AC819" i="14" s="1"/>
  <c r="AD819" i="14" s="1"/>
  <c r="AA809" i="3"/>
  <c r="Y809" i="3"/>
  <c r="Z809" i="3" s="1"/>
  <c r="AB809" i="3"/>
  <c r="AD880" i="3"/>
  <c r="AA879" i="14" s="1"/>
  <c r="AB879" i="14" s="1"/>
  <c r="AC879" i="14" s="1"/>
  <c r="AD879" i="14" s="1"/>
  <c r="AE880" i="3"/>
  <c r="AG880" i="3" s="1"/>
  <c r="AC917" i="3"/>
  <c r="Z916" i="14" s="1"/>
  <c r="AA845" i="3"/>
  <c r="AB845" i="3"/>
  <c r="Y845" i="3"/>
  <c r="Z845" i="3" s="1"/>
  <c r="AA653" i="3"/>
  <c r="AB653" i="3"/>
  <c r="Y653" i="3"/>
  <c r="Z653" i="3" s="1"/>
  <c r="AC857" i="3"/>
  <c r="Z856" i="14" s="1"/>
  <c r="AC785" i="3"/>
  <c r="Z784" i="14" s="1"/>
  <c r="AC737" i="3"/>
  <c r="Z736" i="14" s="1"/>
  <c r="AC868" i="3"/>
  <c r="Z867" i="14" s="1"/>
  <c r="AC40" i="3"/>
  <c r="Z40" i="14" s="1"/>
  <c r="AC52" i="3"/>
  <c r="AE51" i="3"/>
  <c r="AG51" i="3" s="1"/>
  <c r="AH51" i="3" s="1"/>
  <c r="AG714" i="3"/>
  <c r="AH714" i="3" s="1"/>
  <c r="AE255" i="3"/>
  <c r="AG255" i="3" s="1"/>
  <c r="AH255" i="3" s="1"/>
  <c r="AC101" i="3"/>
  <c r="AE219" i="3"/>
  <c r="AG219" i="3" s="1"/>
  <c r="AH219" i="3" s="1"/>
  <c r="AD264" i="3"/>
  <c r="AC112" i="3"/>
  <c r="AD495" i="3"/>
  <c r="AE159" i="3"/>
  <c r="AG159" i="3" s="1"/>
  <c r="AH159" i="3" s="1"/>
  <c r="AC433" i="3"/>
  <c r="AE433" i="3" s="1"/>
  <c r="AG433" i="3" s="1"/>
  <c r="AH433" i="3" s="1"/>
  <c r="AE196" i="3"/>
  <c r="AG196" i="3" s="1"/>
  <c r="AH196" i="3" s="1"/>
  <c r="AC41" i="3"/>
  <c r="AC220" i="3"/>
  <c r="AH254" i="3"/>
  <c r="D94" i="3"/>
  <c r="AF93" i="3"/>
  <c r="M93" i="3"/>
  <c r="W93" i="3"/>
  <c r="AD325" i="3"/>
  <c r="AH134" i="3"/>
  <c r="AD397" i="3"/>
  <c r="AD573" i="3"/>
  <c r="AA573" i="14" s="1"/>
  <c r="AB573" i="14" s="1"/>
  <c r="AC573" i="14" s="1"/>
  <c r="AD573" i="14" s="1"/>
  <c r="AC610" i="3"/>
  <c r="Z610" i="14" s="1"/>
  <c r="AE98" i="3"/>
  <c r="AG98" i="3" s="1"/>
  <c r="AH98" i="3" s="1"/>
  <c r="AD98" i="3"/>
  <c r="AA98" i="14" s="1"/>
  <c r="AA611" i="3"/>
  <c r="AB611" i="3"/>
  <c r="Y611" i="3"/>
  <c r="Z611" i="3" s="1"/>
  <c r="AH60" i="3"/>
  <c r="AE609" i="3"/>
  <c r="AG609" i="3" s="1"/>
  <c r="AH609" i="3" s="1"/>
  <c r="AD609" i="3"/>
  <c r="AA609" i="14" s="1"/>
  <c r="AB609" i="14" s="1"/>
  <c r="AC609" i="14" s="1"/>
  <c r="AD609" i="14" s="1"/>
  <c r="M32" i="3"/>
  <c r="W32" i="3"/>
  <c r="AC327" i="3"/>
  <c r="AD327" i="3" s="1"/>
  <c r="AH395" i="3"/>
  <c r="AC148" i="3"/>
  <c r="AE183" i="3"/>
  <c r="AG183" i="3" s="1"/>
  <c r="AH183" i="3" s="1"/>
  <c r="N614" i="3"/>
  <c r="O613" i="3"/>
  <c r="AC245" i="3"/>
  <c r="AD315" i="3"/>
  <c r="AC210" i="3"/>
  <c r="AC412" i="3"/>
  <c r="AE412" i="3" s="1"/>
  <c r="AG412" i="3" s="1"/>
  <c r="AH412" i="3" s="1"/>
  <c r="AC126" i="3"/>
  <c r="AH275" i="3"/>
  <c r="AD87" i="3"/>
  <c r="AA87" i="14" s="1"/>
  <c r="AB87" i="14" s="1"/>
  <c r="AC87" i="14" s="1"/>
  <c r="AD87" i="14" s="1"/>
  <c r="AE336" i="3"/>
  <c r="AG336" i="3" s="1"/>
  <c r="AH38" i="3"/>
  <c r="AH323" i="3"/>
  <c r="AF20" i="3"/>
  <c r="M20" i="3"/>
  <c r="W20" i="3"/>
  <c r="AH263" i="3"/>
  <c r="AC197" i="3"/>
  <c r="X612" i="3"/>
  <c r="P612" i="3"/>
  <c r="Q612" i="3" s="1"/>
  <c r="S612" i="3" s="1"/>
  <c r="T612" i="3" s="1"/>
  <c r="U612" i="3" s="1"/>
  <c r="V612" i="3" s="1"/>
  <c r="AH206" i="3"/>
  <c r="AC184" i="3"/>
  <c r="AC172" i="3"/>
  <c r="AC587" i="3"/>
  <c r="Z587" i="14" s="1"/>
  <c r="AD574" i="3"/>
  <c r="AA574" i="14" s="1"/>
  <c r="AB574" i="14" s="1"/>
  <c r="AC574" i="14" s="1"/>
  <c r="AD574" i="14" s="1"/>
  <c r="AE574" i="3"/>
  <c r="AG574" i="3" s="1"/>
  <c r="AH574" i="3" s="1"/>
  <c r="AH573" i="3"/>
  <c r="AA576" i="3"/>
  <c r="AD563" i="3"/>
  <c r="AA563" i="14" s="1"/>
  <c r="AB563" i="14" s="1"/>
  <c r="AC563" i="14" s="1"/>
  <c r="AD563" i="14" s="1"/>
  <c r="AE563" i="3"/>
  <c r="AG563" i="3" s="1"/>
  <c r="AC564" i="3"/>
  <c r="Z564" i="14" s="1"/>
  <c r="AA575" i="3"/>
  <c r="Y575" i="3"/>
  <c r="Z575" i="3" s="1"/>
  <c r="AB575" i="3"/>
  <c r="Y576" i="3"/>
  <c r="Z576" i="3" s="1"/>
  <c r="X576" i="3"/>
  <c r="O577" i="3"/>
  <c r="N578" i="3"/>
  <c r="AH549" i="3"/>
  <c r="AC550" i="3"/>
  <c r="AD550" i="3" s="1"/>
  <c r="AC527" i="3"/>
  <c r="AD527" i="3" s="1"/>
  <c r="AC505" i="3"/>
  <c r="AE505" i="3" s="1"/>
  <c r="AG505" i="3" s="1"/>
  <c r="AH505" i="3" s="1"/>
  <c r="AH495" i="3"/>
  <c r="AC481" i="3"/>
  <c r="AD481" i="3" s="1"/>
  <c r="AH443" i="3"/>
  <c r="AH431" i="3"/>
  <c r="AH420" i="3"/>
  <c r="AH315" i="3"/>
  <c r="AC277" i="3"/>
  <c r="AE277" i="3" s="1"/>
  <c r="AG277" i="3" s="1"/>
  <c r="AH277" i="3" s="1"/>
  <c r="AE265" i="3"/>
  <c r="AG265" i="3" s="1"/>
  <c r="AH265" i="3" s="1"/>
  <c r="AC540" i="3"/>
  <c r="AE514" i="3"/>
  <c r="AG514" i="3" s="1"/>
  <c r="AD514" i="3"/>
  <c r="AE480" i="3"/>
  <c r="AG480" i="3" s="1"/>
  <c r="AD480" i="3"/>
  <c r="AE468" i="3"/>
  <c r="AG468" i="3" s="1"/>
  <c r="AD468" i="3"/>
  <c r="AC458" i="3"/>
  <c r="AD457" i="3"/>
  <c r="AE457" i="3"/>
  <c r="AG457" i="3" s="1"/>
  <c r="AC448" i="3"/>
  <c r="AD447" i="3"/>
  <c r="AE447" i="3"/>
  <c r="AG447" i="3" s="1"/>
  <c r="AH447" i="3" s="1"/>
  <c r="AE432" i="3"/>
  <c r="AG432" i="3" s="1"/>
  <c r="AH432" i="3" s="1"/>
  <c r="AD432" i="3"/>
  <c r="AE423" i="3"/>
  <c r="AG423" i="3" s="1"/>
  <c r="AH423" i="3" s="1"/>
  <c r="AD423" i="3"/>
  <c r="AD411" i="3"/>
  <c r="AE411" i="3"/>
  <c r="AG411" i="3" s="1"/>
  <c r="AC398" i="3"/>
  <c r="AC385" i="3"/>
  <c r="AE384" i="3"/>
  <c r="AG384" i="3" s="1"/>
  <c r="AD384" i="3"/>
  <c r="AD171" i="3"/>
  <c r="AA171" i="14" s="1"/>
  <c r="AB171" i="14" s="1"/>
  <c r="AC171" i="14" s="1"/>
  <c r="AD171" i="14" s="1"/>
  <c r="AE171" i="3"/>
  <c r="AG171" i="3" s="1"/>
  <c r="AH171" i="3" s="1"/>
  <c r="AC161" i="3"/>
  <c r="Z161" i="14" s="1"/>
  <c r="AC373" i="3"/>
  <c r="AE372" i="3"/>
  <c r="AG372" i="3" s="1"/>
  <c r="AD372" i="3"/>
  <c r="AD147" i="3"/>
  <c r="AA147" i="14" s="1"/>
  <c r="AB147" i="14" s="1"/>
  <c r="AC147" i="14" s="1"/>
  <c r="AD147" i="14" s="1"/>
  <c r="AE147" i="3"/>
  <c r="AG147" i="3" s="1"/>
  <c r="AC363" i="3"/>
  <c r="AE362" i="3"/>
  <c r="AG362" i="3" s="1"/>
  <c r="AD362" i="3"/>
  <c r="AD135" i="3"/>
  <c r="AA135" i="14" s="1"/>
  <c r="AB135" i="14" s="1"/>
  <c r="AC135" i="14" s="1"/>
  <c r="AD135" i="14" s="1"/>
  <c r="AE135" i="3"/>
  <c r="AG135" i="3" s="1"/>
  <c r="AH135" i="3" s="1"/>
  <c r="AC136" i="3"/>
  <c r="Z136" i="14" s="1"/>
  <c r="AC350" i="3"/>
  <c r="AD349" i="3"/>
  <c r="AE349" i="3"/>
  <c r="AG349" i="3" s="1"/>
  <c r="AH349" i="3" s="1"/>
  <c r="AC337" i="3"/>
  <c r="AD111" i="3"/>
  <c r="AA111" i="14" s="1"/>
  <c r="AB111" i="14" s="1"/>
  <c r="AC111" i="14" s="1"/>
  <c r="AD111" i="14" s="1"/>
  <c r="AE111" i="3"/>
  <c r="AG111" i="3" s="1"/>
  <c r="AC326" i="3"/>
  <c r="AC316" i="3"/>
  <c r="AC88" i="3"/>
  <c r="Z88" i="14" s="1"/>
  <c r="AC80" i="3"/>
  <c r="Z80" i="14" s="1"/>
  <c r="AC302" i="3"/>
  <c r="AC291" i="3"/>
  <c r="AC61" i="3"/>
  <c r="Z61" i="14" s="1"/>
  <c r="AC266" i="3"/>
  <c r="AE266" i="3" s="1"/>
  <c r="AG266" i="3" s="1"/>
  <c r="AH266" i="3" s="1"/>
  <c r="AC256" i="3"/>
  <c r="Z256" i="14" s="1"/>
  <c r="AC235" i="3"/>
  <c r="Z235" i="14" s="1"/>
  <c r="AE234" i="3"/>
  <c r="AG234" i="3" s="1"/>
  <c r="AH234" i="3" s="1"/>
  <c r="AD234" i="3"/>
  <c r="AA234" i="14" s="1"/>
  <c r="AB234" i="14" s="1"/>
  <c r="AC234" i="14" s="1"/>
  <c r="AD234" i="14" s="1"/>
  <c r="AB29" i="3"/>
  <c r="Y29" i="3"/>
  <c r="Z29" i="3" s="1"/>
  <c r="AA29" i="3"/>
  <c r="O31" i="3"/>
  <c r="X31" i="3" s="1"/>
  <c r="N32" i="3"/>
  <c r="P30" i="3"/>
  <c r="Q30" i="3" s="1"/>
  <c r="S30" i="3" s="1"/>
  <c r="T30" i="3" s="1"/>
  <c r="U30" i="3" s="1"/>
  <c r="V30" i="3" s="1"/>
  <c r="AC17" i="3"/>
  <c r="AD16" i="3"/>
  <c r="AA16" i="14" s="1"/>
  <c r="AB16" i="14" s="1"/>
  <c r="AC16" i="14" s="1"/>
  <c r="AD16" i="14" s="1"/>
  <c r="AE16" i="3"/>
  <c r="AG16" i="3" s="1"/>
  <c r="N200" i="3"/>
  <c r="O199" i="3"/>
  <c r="X198" i="3"/>
  <c r="P198" i="3"/>
  <c r="Q198" i="3" s="1"/>
  <c r="S198" i="3" s="1"/>
  <c r="T198" i="3" s="1"/>
  <c r="U198" i="3" s="1"/>
  <c r="V198" i="3" s="1"/>
  <c r="W200" i="3"/>
  <c r="AF200" i="3"/>
  <c r="D201" i="3"/>
  <c r="M200" i="3"/>
  <c r="W188" i="3"/>
  <c r="M188" i="3"/>
  <c r="D189" i="3"/>
  <c r="AF188" i="3"/>
  <c r="D178" i="3"/>
  <c r="M177" i="3"/>
  <c r="W177" i="3"/>
  <c r="AF177" i="3"/>
  <c r="X162" i="3"/>
  <c r="P162" i="3"/>
  <c r="Q162" i="3" s="1"/>
  <c r="S162" i="3" s="1"/>
  <c r="T162" i="3" s="1"/>
  <c r="U162" i="3" s="1"/>
  <c r="V162" i="3" s="1"/>
  <c r="AF164" i="3"/>
  <c r="M164" i="3"/>
  <c r="D165" i="3"/>
  <c r="W164" i="3"/>
  <c r="O163" i="3"/>
  <c r="P163" i="3" s="1"/>
  <c r="Q163" i="3" s="1"/>
  <c r="S163" i="3" s="1"/>
  <c r="T163" i="3" s="1"/>
  <c r="U163" i="3" s="1"/>
  <c r="V163" i="3" s="1"/>
  <c r="AA163" i="3" s="1"/>
  <c r="N164" i="3"/>
  <c r="AF140" i="3"/>
  <c r="D141" i="3"/>
  <c r="W140" i="3"/>
  <c r="M140" i="3"/>
  <c r="D130" i="3"/>
  <c r="M129" i="3"/>
  <c r="W129" i="3"/>
  <c r="AF129" i="3"/>
  <c r="W117" i="3"/>
  <c r="AF117" i="3"/>
  <c r="D118" i="3"/>
  <c r="M117" i="3"/>
  <c r="AB102" i="3"/>
  <c r="AA102" i="3"/>
  <c r="Y102" i="3"/>
  <c r="Z102" i="3" s="1"/>
  <c r="W105" i="3"/>
  <c r="AF105" i="3"/>
  <c r="D106" i="3"/>
  <c r="M105" i="3"/>
  <c r="M92" i="3"/>
  <c r="W92" i="3"/>
  <c r="AF92" i="3"/>
  <c r="W74" i="3"/>
  <c r="M74" i="3"/>
  <c r="AF74" i="3"/>
  <c r="M65" i="3"/>
  <c r="W65" i="3"/>
  <c r="AF65" i="3"/>
  <c r="AA62" i="3"/>
  <c r="AB62" i="3"/>
  <c r="Y62" i="3"/>
  <c r="Z62" i="3" s="1"/>
  <c r="N65" i="3"/>
  <c r="O64" i="3"/>
  <c r="P64" i="3" s="1"/>
  <c r="Q64" i="3" s="1"/>
  <c r="S64" i="3" s="1"/>
  <c r="T64" i="3" s="1"/>
  <c r="U64" i="3" s="1"/>
  <c r="V64" i="3" s="1"/>
  <c r="Y64" i="3" s="1"/>
  <c r="Z64" i="3" s="1"/>
  <c r="X63" i="3"/>
  <c r="P63" i="3"/>
  <c r="Q63" i="3" s="1"/>
  <c r="S63" i="3" s="1"/>
  <c r="T63" i="3" s="1"/>
  <c r="U63" i="3" s="1"/>
  <c r="V63" i="3" s="1"/>
  <c r="Y54" i="3"/>
  <c r="Z54" i="3" s="1"/>
  <c r="AB54" i="3"/>
  <c r="AA54" i="3"/>
  <c r="M56" i="3"/>
  <c r="W56" i="3"/>
  <c r="AF56" i="3"/>
  <c r="N56" i="3"/>
  <c r="O55" i="3"/>
  <c r="X55" i="3" s="1"/>
  <c r="Y53" i="3"/>
  <c r="Z53" i="3" s="1"/>
  <c r="AB53" i="3"/>
  <c r="AA53" i="3"/>
  <c r="X54" i="3"/>
  <c r="M44" i="3"/>
  <c r="D45" i="3"/>
  <c r="W44" i="3"/>
  <c r="AF44" i="3"/>
  <c r="D33" i="3"/>
  <c r="AF32" i="3"/>
  <c r="D21" i="3"/>
  <c r="W10" i="3"/>
  <c r="AF10" i="3"/>
  <c r="M10" i="3"/>
  <c r="D11" i="3"/>
  <c r="X328" i="3"/>
  <c r="P328" i="3"/>
  <c r="Q328" i="3" s="1"/>
  <c r="S328" i="3" s="1"/>
  <c r="T328" i="3" s="1"/>
  <c r="U328" i="3" s="1"/>
  <c r="V328" i="3" s="1"/>
  <c r="N330" i="3"/>
  <c r="O329" i="3"/>
  <c r="P329" i="3" s="1"/>
  <c r="Q329" i="3" s="1"/>
  <c r="S329" i="3" s="1"/>
  <c r="T329" i="3" s="1"/>
  <c r="U329" i="3" s="1"/>
  <c r="V329" i="3" s="1"/>
  <c r="Y329" i="3" s="1"/>
  <c r="Z329" i="3" s="1"/>
  <c r="P267" i="3"/>
  <c r="Q267" i="3" s="1"/>
  <c r="S267" i="3" s="1"/>
  <c r="T267" i="3" s="1"/>
  <c r="U267" i="3" s="1"/>
  <c r="V267" i="3" s="1"/>
  <c r="N269" i="3"/>
  <c r="O268" i="3"/>
  <c r="P268" i="3" s="1"/>
  <c r="Q268" i="3" s="1"/>
  <c r="S268" i="3" s="1"/>
  <c r="T268" i="3" s="1"/>
  <c r="U268" i="3" s="1"/>
  <c r="V268" i="3" s="1"/>
  <c r="X267" i="3"/>
  <c r="AB482" i="3"/>
  <c r="Y482" i="3"/>
  <c r="Z482" i="3" s="1"/>
  <c r="AA482" i="3"/>
  <c r="AB470" i="3"/>
  <c r="Y470" i="3"/>
  <c r="Z470" i="3" s="1"/>
  <c r="AA470" i="3"/>
  <c r="AB246" i="3"/>
  <c r="Y246" i="3"/>
  <c r="Z246" i="3" s="1"/>
  <c r="AA246" i="3"/>
  <c r="AB351" i="3"/>
  <c r="AA351" i="3"/>
  <c r="Y351" i="3"/>
  <c r="Z351" i="3" s="1"/>
  <c r="Y81" i="3"/>
  <c r="Z81" i="3" s="1"/>
  <c r="AA81" i="3"/>
  <c r="AB81" i="3"/>
  <c r="AA113" i="3"/>
  <c r="AB113" i="3"/>
  <c r="Y113" i="3"/>
  <c r="Z113" i="3" s="1"/>
  <c r="AB257" i="3"/>
  <c r="Y257" i="3"/>
  <c r="Z257" i="3" s="1"/>
  <c r="AA257" i="3"/>
  <c r="Y399" i="3"/>
  <c r="Z399" i="3" s="1"/>
  <c r="AA399" i="3"/>
  <c r="AB399" i="3"/>
  <c r="AA149" i="3"/>
  <c r="Y149" i="3"/>
  <c r="Z149" i="3" s="1"/>
  <c r="AB149" i="3"/>
  <c r="Y541" i="3"/>
  <c r="Z541" i="3" s="1"/>
  <c r="AA541" i="3"/>
  <c r="AB541" i="3"/>
  <c r="Y89" i="3"/>
  <c r="Z89" i="3" s="1"/>
  <c r="AA89" i="3"/>
  <c r="AB89" i="3"/>
  <c r="Y565" i="3"/>
  <c r="Z565" i="3" s="1"/>
  <c r="AA565" i="3"/>
  <c r="AB565" i="3"/>
  <c r="Y551" i="3"/>
  <c r="Z551" i="3" s="1"/>
  <c r="AB551" i="3"/>
  <c r="AA551" i="3"/>
  <c r="AB364" i="3"/>
  <c r="AA364" i="3"/>
  <c r="Y364" i="3"/>
  <c r="Z364" i="3" s="1"/>
  <c r="AB317" i="3"/>
  <c r="AA317" i="3"/>
  <c r="Y317" i="3"/>
  <c r="Z317" i="3" s="1"/>
  <c r="Y588" i="3"/>
  <c r="Z588" i="3" s="1"/>
  <c r="AB588" i="3"/>
  <c r="AA588" i="3"/>
  <c r="AA137" i="3"/>
  <c r="Y137" i="3"/>
  <c r="Z137" i="3" s="1"/>
  <c r="AB137" i="3"/>
  <c r="AB386" i="3"/>
  <c r="Y386" i="3"/>
  <c r="Z386" i="3" s="1"/>
  <c r="AA386" i="3"/>
  <c r="Y413" i="3"/>
  <c r="Z413" i="3" s="1"/>
  <c r="AB413" i="3"/>
  <c r="AA413" i="3"/>
  <c r="AA497" i="3"/>
  <c r="AB497" i="3"/>
  <c r="Y497" i="3"/>
  <c r="Z497" i="3" s="1"/>
  <c r="AB528" i="3"/>
  <c r="Y528" i="3"/>
  <c r="Z528" i="3" s="1"/>
  <c r="AA528" i="3"/>
  <c r="AB185" i="3"/>
  <c r="AA185" i="3"/>
  <c r="Y185" i="3"/>
  <c r="Z185" i="3" s="1"/>
  <c r="P517" i="3"/>
  <c r="Q517" i="3" s="1"/>
  <c r="S517" i="3" s="1"/>
  <c r="T517" i="3" s="1"/>
  <c r="U517" i="3" s="1"/>
  <c r="V517" i="3" s="1"/>
  <c r="AA599" i="3"/>
  <c r="AB599" i="3"/>
  <c r="Y599" i="3"/>
  <c r="Z599" i="3" s="1"/>
  <c r="AB434" i="3"/>
  <c r="AA434" i="3"/>
  <c r="Y434" i="3"/>
  <c r="Z434" i="3" s="1"/>
  <c r="X517" i="3"/>
  <c r="P552" i="3"/>
  <c r="Q552" i="3" s="1"/>
  <c r="S552" i="3" s="1"/>
  <c r="T552" i="3" s="1"/>
  <c r="U552" i="3" s="1"/>
  <c r="V552" i="3" s="1"/>
  <c r="P450" i="3"/>
  <c r="Q450" i="3" s="1"/>
  <c r="S450" i="3" s="1"/>
  <c r="T450" i="3" s="1"/>
  <c r="U450" i="3" s="1"/>
  <c r="V450" i="3" s="1"/>
  <c r="P174" i="3"/>
  <c r="Q174" i="3" s="1"/>
  <c r="S174" i="3" s="1"/>
  <c r="T174" i="3" s="1"/>
  <c r="U174" i="3" s="1"/>
  <c r="V174" i="3" s="1"/>
  <c r="O499" i="3"/>
  <c r="N500" i="3"/>
  <c r="AB338" i="3"/>
  <c r="AA338" i="3"/>
  <c r="Y338" i="3"/>
  <c r="Z338" i="3" s="1"/>
  <c r="N402" i="3"/>
  <c r="O401" i="3"/>
  <c r="X401" i="3" s="1"/>
  <c r="P542" i="3"/>
  <c r="Q542" i="3" s="1"/>
  <c r="S542" i="3" s="1"/>
  <c r="T542" i="3" s="1"/>
  <c r="U542" i="3" s="1"/>
  <c r="V542" i="3" s="1"/>
  <c r="Y236" i="3"/>
  <c r="Z236" i="3" s="1"/>
  <c r="AA236" i="3"/>
  <c r="AB236" i="3"/>
  <c r="O484" i="3"/>
  <c r="X484" i="3" s="1"/>
  <c r="N485" i="3"/>
  <c r="N519" i="3"/>
  <c r="O518" i="3"/>
  <c r="X518" i="3" s="1"/>
  <c r="O415" i="3"/>
  <c r="X415" i="3" s="1"/>
  <c r="N416" i="3"/>
  <c r="AB292" i="3"/>
  <c r="AA292" i="3"/>
  <c r="Y292" i="3"/>
  <c r="Z292" i="3" s="1"/>
  <c r="O553" i="3"/>
  <c r="X553" i="3" s="1"/>
  <c r="N554" i="3"/>
  <c r="AA221" i="3"/>
  <c r="Y221" i="3"/>
  <c r="Z221" i="3" s="1"/>
  <c r="AB221" i="3"/>
  <c r="P82" i="3"/>
  <c r="Q82" i="3" s="1"/>
  <c r="S82" i="3" s="1"/>
  <c r="T82" i="3" s="1"/>
  <c r="U82" i="3" s="1"/>
  <c r="V82" i="3" s="1"/>
  <c r="N152" i="3"/>
  <c r="O151" i="3"/>
  <c r="P566" i="3"/>
  <c r="Q566" i="3" s="1"/>
  <c r="S566" i="3" s="1"/>
  <c r="T566" i="3" s="1"/>
  <c r="U566" i="3" s="1"/>
  <c r="V566" i="3" s="1"/>
  <c r="X450" i="3"/>
  <c r="N428" i="3"/>
  <c r="O427" i="3"/>
  <c r="X427" i="3" s="1"/>
  <c r="P352" i="3"/>
  <c r="Q352" i="3" s="1"/>
  <c r="S352" i="3" s="1"/>
  <c r="T352" i="3" s="1"/>
  <c r="U352" i="3" s="1"/>
  <c r="V352" i="3" s="1"/>
  <c r="O366" i="3"/>
  <c r="X366" i="3" s="1"/>
  <c r="N367" i="3"/>
  <c r="N437" i="3"/>
  <c r="O436" i="3"/>
  <c r="X436" i="3" s="1"/>
  <c r="N602" i="3"/>
  <c r="O601" i="3"/>
  <c r="X601" i="3" s="1"/>
  <c r="P304" i="3"/>
  <c r="Q304" i="3" s="1"/>
  <c r="S304" i="3" s="1"/>
  <c r="T304" i="3" s="1"/>
  <c r="U304" i="3" s="1"/>
  <c r="V304" i="3" s="1"/>
  <c r="P529" i="3"/>
  <c r="Q529" i="3" s="1"/>
  <c r="S529" i="3" s="1"/>
  <c r="T529" i="3" s="1"/>
  <c r="U529" i="3" s="1"/>
  <c r="V529" i="3" s="1"/>
  <c r="P237" i="3"/>
  <c r="Q237" i="3" s="1"/>
  <c r="S237" i="3" s="1"/>
  <c r="T237" i="3" s="1"/>
  <c r="U237" i="3" s="1"/>
  <c r="V237" i="3" s="1"/>
  <c r="N452" i="3"/>
  <c r="O451" i="3"/>
  <c r="X451" i="3" s="1"/>
  <c r="AB459" i="3"/>
  <c r="AA459" i="3"/>
  <c r="Y459" i="3"/>
  <c r="Z459" i="3" s="1"/>
  <c r="N591" i="3"/>
  <c r="O590" i="3"/>
  <c r="P279" i="3"/>
  <c r="Q279" i="3" s="1"/>
  <c r="S279" i="3" s="1"/>
  <c r="T279" i="3" s="1"/>
  <c r="U279" i="3" s="1"/>
  <c r="V279" i="3" s="1"/>
  <c r="Y374" i="3"/>
  <c r="Z374" i="3" s="1"/>
  <c r="AB374" i="3"/>
  <c r="AA374" i="3"/>
  <c r="N531" i="3"/>
  <c r="O530" i="3"/>
  <c r="X530" i="3" s="1"/>
  <c r="AB303" i="3"/>
  <c r="Y303" i="3"/>
  <c r="Z303" i="3" s="1"/>
  <c r="AA303" i="3"/>
  <c r="P426" i="3"/>
  <c r="Q426" i="3" s="1"/>
  <c r="S426" i="3" s="1"/>
  <c r="T426" i="3" s="1"/>
  <c r="U426" i="3" s="1"/>
  <c r="V426" i="3" s="1"/>
  <c r="P375" i="3"/>
  <c r="Q375" i="3" s="1"/>
  <c r="S375" i="3" s="1"/>
  <c r="T375" i="3" s="1"/>
  <c r="U375" i="3" s="1"/>
  <c r="V375" i="3" s="1"/>
  <c r="N281" i="3"/>
  <c r="O280" i="3"/>
  <c r="X280" i="3" s="1"/>
  <c r="O472" i="3"/>
  <c r="X472" i="3" s="1"/>
  <c r="N473" i="3"/>
  <c r="P600" i="3"/>
  <c r="Q600" i="3" s="1"/>
  <c r="S600" i="3" s="1"/>
  <c r="T600" i="3" s="1"/>
  <c r="U600" i="3" s="1"/>
  <c r="V600" i="3" s="1"/>
  <c r="O248" i="3"/>
  <c r="X248" i="3" s="1"/>
  <c r="N249" i="3"/>
  <c r="P435" i="3"/>
  <c r="Q435" i="3" s="1"/>
  <c r="S435" i="3" s="1"/>
  <c r="T435" i="3" s="1"/>
  <c r="U435" i="3" s="1"/>
  <c r="V435" i="3" s="1"/>
  <c r="O543" i="3"/>
  <c r="X543" i="3" s="1"/>
  <c r="N544" i="3"/>
  <c r="P460" i="3"/>
  <c r="Q460" i="3" s="1"/>
  <c r="S460" i="3" s="1"/>
  <c r="T460" i="3" s="1"/>
  <c r="U460" i="3" s="1"/>
  <c r="V460" i="3" s="1"/>
  <c r="P589" i="3"/>
  <c r="Q589" i="3" s="1"/>
  <c r="S589" i="3" s="1"/>
  <c r="T589" i="3" s="1"/>
  <c r="U589" i="3" s="1"/>
  <c r="V589" i="3" s="1"/>
  <c r="P247" i="3"/>
  <c r="Q247" i="3" s="1"/>
  <c r="S247" i="3" s="1"/>
  <c r="T247" i="3" s="1"/>
  <c r="U247" i="3" s="1"/>
  <c r="V247" i="3" s="1"/>
  <c r="O238" i="3"/>
  <c r="X238" i="3" s="1"/>
  <c r="N239" i="3"/>
  <c r="P150" i="3"/>
  <c r="Q150" i="3" s="1"/>
  <c r="S150" i="3" s="1"/>
  <c r="T150" i="3" s="1"/>
  <c r="U150" i="3" s="1"/>
  <c r="V150" i="3" s="1"/>
  <c r="Y425" i="3"/>
  <c r="Z425" i="3" s="1"/>
  <c r="AA425" i="3"/>
  <c r="AB425" i="3"/>
  <c r="AB506" i="3"/>
  <c r="AA506" i="3"/>
  <c r="Y506" i="3"/>
  <c r="Z506" i="3" s="1"/>
  <c r="Y449" i="3"/>
  <c r="Z449" i="3" s="1"/>
  <c r="AA449" i="3"/>
  <c r="AB449" i="3"/>
  <c r="P318" i="3"/>
  <c r="Q318" i="3" s="1"/>
  <c r="S318" i="3" s="1"/>
  <c r="T318" i="3" s="1"/>
  <c r="U318" i="3" s="1"/>
  <c r="V318" i="3" s="1"/>
  <c r="P400" i="3"/>
  <c r="Q400" i="3" s="1"/>
  <c r="S400" i="3" s="1"/>
  <c r="T400" i="3" s="1"/>
  <c r="U400" i="3" s="1"/>
  <c r="V400" i="3" s="1"/>
  <c r="O461" i="3"/>
  <c r="X461" i="3" s="1"/>
  <c r="P186" i="3"/>
  <c r="Q186" i="3" s="1"/>
  <c r="S186" i="3" s="1"/>
  <c r="T186" i="3" s="1"/>
  <c r="U186" i="3" s="1"/>
  <c r="V186" i="3" s="1"/>
  <c r="P222" i="3"/>
  <c r="Q222" i="3" s="1"/>
  <c r="S222" i="3" s="1"/>
  <c r="T222" i="3" s="1"/>
  <c r="U222" i="3" s="1"/>
  <c r="V222" i="3" s="1"/>
  <c r="O376" i="3"/>
  <c r="X376" i="3" s="1"/>
  <c r="N377" i="3"/>
  <c r="P293" i="3"/>
  <c r="Q293" i="3" s="1"/>
  <c r="S293" i="3" s="1"/>
  <c r="T293" i="3" s="1"/>
  <c r="U293" i="3" s="1"/>
  <c r="V293" i="3" s="1"/>
  <c r="P471" i="3"/>
  <c r="Q471" i="3" s="1"/>
  <c r="S471" i="3" s="1"/>
  <c r="T471" i="3" s="1"/>
  <c r="U471" i="3" s="1"/>
  <c r="V471" i="3" s="1"/>
  <c r="N389" i="3"/>
  <c r="O388" i="3"/>
  <c r="P114" i="3"/>
  <c r="Q114" i="3" s="1"/>
  <c r="S114" i="3" s="1"/>
  <c r="T114" i="3" s="1"/>
  <c r="U114" i="3" s="1"/>
  <c r="V114" i="3" s="1"/>
  <c r="P483" i="3"/>
  <c r="Q483" i="3" s="1"/>
  <c r="S483" i="3" s="1"/>
  <c r="T483" i="3" s="1"/>
  <c r="U483" i="3" s="1"/>
  <c r="V483" i="3" s="1"/>
  <c r="O567" i="3"/>
  <c r="N568" i="3"/>
  <c r="AB278" i="3"/>
  <c r="Y278" i="3"/>
  <c r="Z278" i="3" s="1"/>
  <c r="AA278" i="3"/>
  <c r="P138" i="3"/>
  <c r="Q138" i="3" s="1"/>
  <c r="S138" i="3" s="1"/>
  <c r="T138" i="3" s="1"/>
  <c r="U138" i="3" s="1"/>
  <c r="V138" i="3" s="1"/>
  <c r="P339" i="3"/>
  <c r="Q339" i="3" s="1"/>
  <c r="S339" i="3" s="1"/>
  <c r="T339" i="3" s="1"/>
  <c r="U339" i="3" s="1"/>
  <c r="V339" i="3" s="1"/>
  <c r="X460" i="3"/>
  <c r="N140" i="3"/>
  <c r="O139" i="3"/>
  <c r="X82" i="3"/>
  <c r="N188" i="3"/>
  <c r="O187" i="3"/>
  <c r="X187" i="3" s="1"/>
  <c r="O223" i="3"/>
  <c r="X223" i="3" s="1"/>
  <c r="N224" i="3"/>
  <c r="P258" i="3"/>
  <c r="Q258" i="3" s="1"/>
  <c r="S258" i="3" s="1"/>
  <c r="T258" i="3" s="1"/>
  <c r="U258" i="3" s="1"/>
  <c r="V258" i="3" s="1"/>
  <c r="O294" i="3"/>
  <c r="N295" i="3"/>
  <c r="P387" i="3"/>
  <c r="Q387" i="3" s="1"/>
  <c r="S387" i="3" s="1"/>
  <c r="T387" i="3" s="1"/>
  <c r="U387" i="3" s="1"/>
  <c r="V387" i="3" s="1"/>
  <c r="X114" i="3"/>
  <c r="P507" i="3"/>
  <c r="Q507" i="3" s="1"/>
  <c r="S507" i="3" s="1"/>
  <c r="T507" i="3" s="1"/>
  <c r="U507" i="3" s="1"/>
  <c r="V507" i="3" s="1"/>
  <c r="X529" i="3"/>
  <c r="O175" i="3"/>
  <c r="N176" i="3"/>
  <c r="P498" i="3"/>
  <c r="Q498" i="3" s="1"/>
  <c r="S498" i="3" s="1"/>
  <c r="T498" i="3" s="1"/>
  <c r="U498" i="3" s="1"/>
  <c r="V498" i="3" s="1"/>
  <c r="O508" i="3"/>
  <c r="X508" i="3" s="1"/>
  <c r="N509" i="3"/>
  <c r="AA173" i="3"/>
  <c r="Y173" i="3"/>
  <c r="Z173" i="3" s="1"/>
  <c r="AB173" i="3"/>
  <c r="N354" i="3"/>
  <c r="O353" i="3"/>
  <c r="P365" i="3"/>
  <c r="Q365" i="3" s="1"/>
  <c r="S365" i="3" s="1"/>
  <c r="T365" i="3" s="1"/>
  <c r="U365" i="3" s="1"/>
  <c r="V365" i="3" s="1"/>
  <c r="N306" i="3"/>
  <c r="O305" i="3"/>
  <c r="N320" i="3"/>
  <c r="O319" i="3"/>
  <c r="X319" i="3" s="1"/>
  <c r="P90" i="3"/>
  <c r="Q90" i="3" s="1"/>
  <c r="S90" i="3" s="1"/>
  <c r="T90" i="3" s="1"/>
  <c r="U90" i="3" s="1"/>
  <c r="V90" i="3" s="1"/>
  <c r="O91" i="3"/>
  <c r="X91" i="3" s="1"/>
  <c r="N92" i="3"/>
  <c r="AB516" i="3"/>
  <c r="AA516" i="3"/>
  <c r="Y516" i="3"/>
  <c r="Z516" i="3" s="1"/>
  <c r="X483" i="3"/>
  <c r="O340" i="3"/>
  <c r="X340" i="3" s="1"/>
  <c r="N341" i="3"/>
  <c r="P414" i="3"/>
  <c r="Q414" i="3" s="1"/>
  <c r="S414" i="3" s="1"/>
  <c r="T414" i="3" s="1"/>
  <c r="U414" i="3" s="1"/>
  <c r="V414" i="3" s="1"/>
  <c r="O83" i="3"/>
  <c r="X83" i="3" s="1"/>
  <c r="X222" i="3"/>
  <c r="N260" i="3"/>
  <c r="O259" i="3"/>
  <c r="X293" i="3"/>
  <c r="X387" i="3"/>
  <c r="O115" i="3"/>
  <c r="X115" i="3" s="1"/>
  <c r="N116" i="3"/>
  <c r="Y42" i="3"/>
  <c r="Z42" i="3" s="1"/>
  <c r="AB42" i="3"/>
  <c r="AA42" i="3"/>
  <c r="Y7" i="3"/>
  <c r="Z7" i="3" s="1"/>
  <c r="AB7" i="3"/>
  <c r="AA7" i="3"/>
  <c r="AB123" i="14" l="1"/>
  <c r="AC123" i="14" s="1"/>
  <c r="AD123" i="14" s="1"/>
  <c r="AB183" i="14"/>
  <c r="AC183" i="14" s="1"/>
  <c r="AD183" i="14" s="1"/>
  <c r="AE844" i="3"/>
  <c r="AG844" i="3" s="1"/>
  <c r="AH844" i="3" s="1"/>
  <c r="Z843" i="14"/>
  <c r="AE220" i="3"/>
  <c r="AG220" i="3" s="1"/>
  <c r="AH220" i="3" s="1"/>
  <c r="Z220" i="14"/>
  <c r="AE749" i="3"/>
  <c r="AG749" i="3" s="1"/>
  <c r="AH749" i="3" s="1"/>
  <c r="Z748" i="14"/>
  <c r="AE172" i="3"/>
  <c r="AG172" i="3" s="1"/>
  <c r="Z172" i="14"/>
  <c r="AD148" i="3"/>
  <c r="AA148" i="14" s="1"/>
  <c r="AB148" i="14" s="1"/>
  <c r="AC148" i="14" s="1"/>
  <c r="AD148" i="14" s="1"/>
  <c r="Z148" i="14"/>
  <c r="AE41" i="3"/>
  <c r="AG41" i="3" s="1"/>
  <c r="Z41" i="14"/>
  <c r="AE677" i="3"/>
  <c r="AG677" i="3" s="1"/>
  <c r="Z676" i="14"/>
  <c r="AE125" i="3"/>
  <c r="AG125" i="3" s="1"/>
  <c r="AH125" i="3" s="1"/>
  <c r="Z125" i="14"/>
  <c r="AD881" i="3"/>
  <c r="AA880" i="14" s="1"/>
  <c r="AB880" i="14" s="1"/>
  <c r="AC880" i="14" s="1"/>
  <c r="AD880" i="14" s="1"/>
  <c r="AD881" i="14" s="1"/>
  <c r="AE881" i="14" s="1"/>
  <c r="Z880" i="14"/>
  <c r="AD197" i="3"/>
  <c r="AA197" i="14" s="1"/>
  <c r="AB197" i="14" s="1"/>
  <c r="AC197" i="14" s="1"/>
  <c r="AD197" i="14" s="1"/>
  <c r="Z197" i="14"/>
  <c r="AD210" i="3"/>
  <c r="AA210" i="14" s="1"/>
  <c r="AB210" i="14" s="1"/>
  <c r="AC210" i="14" s="1"/>
  <c r="AD210" i="14" s="1"/>
  <c r="Z210" i="14"/>
  <c r="AD586" i="3"/>
  <c r="AA586" i="14" s="1"/>
  <c r="AB586" i="14" s="1"/>
  <c r="AC586" i="14" s="1"/>
  <c r="AD586" i="14" s="1"/>
  <c r="Z586" i="14"/>
  <c r="AE5" i="3"/>
  <c r="AG5" i="3" s="1"/>
  <c r="AH5" i="3" s="1"/>
  <c r="Z5" i="14"/>
  <c r="AE100" i="3"/>
  <c r="AG100" i="3" s="1"/>
  <c r="AH100" i="3" s="1"/>
  <c r="Z100" i="14"/>
  <c r="AR59" i="3" a="1"/>
  <c r="AR59" i="3" s="1"/>
  <c r="AD101" i="3"/>
  <c r="AA101" i="14" s="1"/>
  <c r="Z101" i="14"/>
  <c r="AS59" i="3" a="1"/>
  <c r="AS59" i="3" s="1"/>
  <c r="AD208" i="3"/>
  <c r="AA208" i="14" s="1"/>
  <c r="AB208" i="14" s="1"/>
  <c r="AC208" i="14" s="1"/>
  <c r="AD208" i="14" s="1"/>
  <c r="Z208" i="14"/>
  <c r="AE28" i="3"/>
  <c r="AG28" i="3" s="1"/>
  <c r="AH28" i="3" s="1"/>
  <c r="Z28" i="14"/>
  <c r="AD184" i="3"/>
  <c r="AA184" i="14" s="1"/>
  <c r="Z184" i="14"/>
  <c r="AE629" i="3"/>
  <c r="AG629" i="3" s="1"/>
  <c r="Z628" i="14"/>
  <c r="AA699" i="14"/>
  <c r="AB699" i="14" s="1"/>
  <c r="AC699" i="14" s="1"/>
  <c r="AD699" i="14" s="1"/>
  <c r="AA711" i="14"/>
  <c r="AB711" i="14" s="1"/>
  <c r="AC711" i="14" s="1"/>
  <c r="AD711" i="14" s="1"/>
  <c r="AM2" i="3"/>
  <c r="AP2" i="3" s="1"/>
  <c r="AR2" i="3" a="1"/>
  <c r="AR2" i="3" s="1"/>
  <c r="AD17" i="3"/>
  <c r="AA17" i="14" s="1"/>
  <c r="AB17" i="14" s="1"/>
  <c r="AC17" i="14" s="1"/>
  <c r="AD17" i="14" s="1"/>
  <c r="Z17" i="14"/>
  <c r="AD245" i="3"/>
  <c r="AA245" i="14" s="1"/>
  <c r="Z245" i="14"/>
  <c r="AE664" i="3"/>
  <c r="AG664" i="3" s="1"/>
  <c r="AH664" i="3" s="1"/>
  <c r="Z663" i="14"/>
  <c r="AE689" i="3"/>
  <c r="AG689" i="3" s="1"/>
  <c r="Z688" i="14"/>
  <c r="AD821" i="3"/>
  <c r="AA820" i="14" s="1"/>
  <c r="AB820" i="14" s="1"/>
  <c r="AC820" i="14" s="1"/>
  <c r="AD820" i="14" s="1"/>
  <c r="Z820" i="14"/>
  <c r="AD598" i="3"/>
  <c r="AA598" i="14" s="1"/>
  <c r="AB598" i="14" s="1"/>
  <c r="AC598" i="14" s="1"/>
  <c r="AD598" i="14" s="1"/>
  <c r="Z598" i="14"/>
  <c r="AD52" i="3"/>
  <c r="AA52" i="14" s="1"/>
  <c r="AB52" i="14" s="1"/>
  <c r="AC52" i="14" s="1"/>
  <c r="AD52" i="14" s="1"/>
  <c r="Z52" i="14"/>
  <c r="AE893" i="3"/>
  <c r="AG893" i="3" s="1"/>
  <c r="AH893" i="3" s="1"/>
  <c r="Z892" i="14"/>
  <c r="AQ50" i="3" a="1"/>
  <c r="AQ50" i="3" s="1"/>
  <c r="AR50" i="3" a="1"/>
  <c r="AR50" i="3" s="1"/>
  <c r="AS50" i="3" a="1"/>
  <c r="AS50" i="3" s="1"/>
  <c r="AD160" i="3"/>
  <c r="AA160" i="14" s="1"/>
  <c r="AB160" i="14" s="1"/>
  <c r="AC160" i="14" s="1"/>
  <c r="AD160" i="14" s="1"/>
  <c r="Z160" i="14"/>
  <c r="AE808" i="3"/>
  <c r="AG808" i="3" s="1"/>
  <c r="AH808" i="3" s="1"/>
  <c r="Z807" i="14"/>
  <c r="AD796" i="3"/>
  <c r="AA795" i="14" s="1"/>
  <c r="Z795" i="14"/>
  <c r="AB794" i="14"/>
  <c r="AC794" i="14" s="1"/>
  <c r="AD794" i="14" s="1"/>
  <c r="AD112" i="3"/>
  <c r="AA112" i="14" s="1"/>
  <c r="Z112" i="14"/>
  <c r="AE652" i="3"/>
  <c r="AG652" i="3" s="1"/>
  <c r="AH652" i="3" s="1"/>
  <c r="Z651" i="14"/>
  <c r="AE79" i="3"/>
  <c r="AG79" i="3" s="1"/>
  <c r="AH79" i="3" s="1"/>
  <c r="Z79" i="14"/>
  <c r="AD70" i="3"/>
  <c r="AA70" i="14" s="1"/>
  <c r="AB70" i="14" s="1"/>
  <c r="AC70" i="14" s="1"/>
  <c r="AD70" i="14" s="1"/>
  <c r="Z70" i="14"/>
  <c r="AD821" i="14"/>
  <c r="AE821" i="14" s="1"/>
  <c r="AR68" i="3" a="1"/>
  <c r="AR68" i="3" s="1"/>
  <c r="AS68" i="3" a="1"/>
  <c r="AS68" i="3" s="1"/>
  <c r="AG642" i="3"/>
  <c r="AH642" i="3" s="1"/>
  <c r="AB561" i="14"/>
  <c r="AC561" i="14" s="1"/>
  <c r="AD561" i="14" s="1"/>
  <c r="AE244" i="3"/>
  <c r="AG244" i="3" s="1"/>
  <c r="AH244" i="3" s="1"/>
  <c r="Z244" i="14"/>
  <c r="AE126" i="3"/>
  <c r="AG126" i="3" s="1"/>
  <c r="AH126" i="3" s="1"/>
  <c r="Z126" i="14"/>
  <c r="AB99" i="14"/>
  <c r="AC99" i="14" s="1"/>
  <c r="AD99" i="14" s="1"/>
  <c r="AE301" i="3"/>
  <c r="AG301" i="3" s="1"/>
  <c r="AH301" i="3" s="1"/>
  <c r="AM146" i="3"/>
  <c r="AP146" i="3" s="1"/>
  <c r="AN146" i="3" a="1"/>
  <c r="AN146" i="3" s="1"/>
  <c r="AQ146" i="3" s="1" a="1"/>
  <c r="AQ146" i="3" s="1"/>
  <c r="AD100" i="3"/>
  <c r="AA100" i="14" s="1"/>
  <c r="AB100" i="14" s="1"/>
  <c r="AC100" i="14" s="1"/>
  <c r="AD100" i="14" s="1"/>
  <c r="AE70" i="3"/>
  <c r="AG70" i="3" s="1"/>
  <c r="AH70" i="3" s="1"/>
  <c r="W154" i="3"/>
  <c r="M154" i="3"/>
  <c r="AF154" i="3"/>
  <c r="AN2" i="3" a="1"/>
  <c r="AN2" i="3" s="1"/>
  <c r="AQ2" i="3" s="1" a="1"/>
  <c r="AQ2" i="3" s="1"/>
  <c r="AC209" i="3"/>
  <c r="AD5" i="3"/>
  <c r="AA5" i="14" s="1"/>
  <c r="AB5" i="14" s="1"/>
  <c r="AC5" i="14" s="1"/>
  <c r="AD5" i="14" s="1"/>
  <c r="AC6" i="3"/>
  <c r="AC496" i="3"/>
  <c r="AD496" i="3" s="1"/>
  <c r="X43" i="3"/>
  <c r="AD290" i="3"/>
  <c r="AE586" i="3"/>
  <c r="AG586" i="3" s="1"/>
  <c r="AH586" i="3" s="1"/>
  <c r="AD125" i="3"/>
  <c r="AA125" i="14" s="1"/>
  <c r="AD539" i="3"/>
  <c r="AA127" i="3"/>
  <c r="X163" i="3"/>
  <c r="AD244" i="3"/>
  <c r="AA244" i="14" s="1"/>
  <c r="AB244" i="14" s="1"/>
  <c r="AC244" i="14" s="1"/>
  <c r="AD244" i="14" s="1"/>
  <c r="AE209" i="3"/>
  <c r="AG209" i="3" s="1"/>
  <c r="AH209" i="3" s="1"/>
  <c r="AE208" i="3"/>
  <c r="AG208" i="3" s="1"/>
  <c r="AH208" i="3" s="1"/>
  <c r="P8" i="3"/>
  <c r="Q8" i="3" s="1"/>
  <c r="S8" i="3" s="1"/>
  <c r="T8" i="3" s="1"/>
  <c r="U8" i="3" s="1"/>
  <c r="V8" i="3" s="1"/>
  <c r="Y8" i="3" s="1"/>
  <c r="Z8" i="3" s="1"/>
  <c r="O9" i="3"/>
  <c r="X9" i="3" s="1"/>
  <c r="AD689" i="3"/>
  <c r="AA688" i="14" s="1"/>
  <c r="AB688" i="14" s="1"/>
  <c r="AC688" i="14" s="1"/>
  <c r="AD688" i="14" s="1"/>
  <c r="AD689" i="14" s="1"/>
  <c r="AE689" i="14" s="1"/>
  <c r="AE796" i="3"/>
  <c r="AG796" i="3" s="1"/>
  <c r="AH796" i="3" s="1"/>
  <c r="P128" i="3"/>
  <c r="Q128" i="3" s="1"/>
  <c r="S128" i="3" s="1"/>
  <c r="T128" i="3" s="1"/>
  <c r="U128" i="3" s="1"/>
  <c r="V128" i="3" s="1"/>
  <c r="Y128" i="3" s="1"/>
  <c r="Z128" i="3" s="1"/>
  <c r="O104" i="3"/>
  <c r="X104" i="3" s="1"/>
  <c r="X212" i="3"/>
  <c r="Y127" i="3"/>
  <c r="Z127" i="3" s="1"/>
  <c r="AD172" i="3"/>
  <c r="AA172" i="14" s="1"/>
  <c r="O129" i="3"/>
  <c r="X129" i="3" s="1"/>
  <c r="AE598" i="3"/>
  <c r="AG598" i="3" s="1"/>
  <c r="AH598" i="3" s="1"/>
  <c r="AA18" i="3"/>
  <c r="X19" i="3"/>
  <c r="Y18" i="3"/>
  <c r="Z18" i="3" s="1"/>
  <c r="AD505" i="3"/>
  <c r="AE515" i="3"/>
  <c r="AG515" i="3" s="1"/>
  <c r="AH515" i="3" s="1"/>
  <c r="AC7" i="3"/>
  <c r="AA211" i="3"/>
  <c r="Y211" i="3"/>
  <c r="Z211" i="3" s="1"/>
  <c r="N45" i="3"/>
  <c r="X103" i="3"/>
  <c r="N130" i="3"/>
  <c r="O44" i="3"/>
  <c r="X44" i="3" s="1"/>
  <c r="AC665" i="3"/>
  <c r="AE17" i="3"/>
  <c r="AG17" i="3" s="1"/>
  <c r="AH17" i="3" s="1"/>
  <c r="AE245" i="3"/>
  <c r="AG245" i="3" s="1"/>
  <c r="AH245" i="3" s="1"/>
  <c r="AE469" i="3"/>
  <c r="AG469" i="3" s="1"/>
  <c r="AH469" i="3" s="1"/>
  <c r="AD844" i="3"/>
  <c r="AA843" i="14" s="1"/>
  <c r="AB843" i="14" s="1"/>
  <c r="AC843" i="14" s="1"/>
  <c r="AD843" i="14" s="1"/>
  <c r="AE821" i="3"/>
  <c r="AG821" i="3" s="1"/>
  <c r="AH821" i="3" s="1"/>
  <c r="AC424" i="3"/>
  <c r="AE424" i="3" s="1"/>
  <c r="AG424" i="3" s="1"/>
  <c r="AH424" i="3" s="1"/>
  <c r="AC809" i="3"/>
  <c r="AE160" i="3"/>
  <c r="AG160" i="3" s="1"/>
  <c r="AH160" i="3" s="1"/>
  <c r="N214" i="3"/>
  <c r="O214" i="3" s="1"/>
  <c r="AD893" i="3"/>
  <c r="AA892" i="14" s="1"/>
  <c r="AB892" i="14" s="1"/>
  <c r="AC892" i="14" s="1"/>
  <c r="AD892" i="14" s="1"/>
  <c r="AD893" i="14" s="1"/>
  <c r="AE893" i="14" s="1"/>
  <c r="AC71" i="3"/>
  <c r="AC869" i="3"/>
  <c r="AH689" i="3"/>
  <c r="AG690" i="3"/>
  <c r="AH690" i="3" s="1"/>
  <c r="AH677" i="3"/>
  <c r="AG678" i="3"/>
  <c r="AH678" i="3" s="1"/>
  <c r="O20" i="3"/>
  <c r="P20" i="3" s="1"/>
  <c r="Q20" i="3" s="1"/>
  <c r="S20" i="3" s="1"/>
  <c r="T20" i="3" s="1"/>
  <c r="U20" i="3" s="1"/>
  <c r="V20" i="3" s="1"/>
  <c r="AD266" i="3"/>
  <c r="AD749" i="3"/>
  <c r="AA748" i="14" s="1"/>
  <c r="AB748" i="14" s="1"/>
  <c r="AC748" i="14" s="1"/>
  <c r="AD748" i="14" s="1"/>
  <c r="AD749" i="14" s="1"/>
  <c r="AE749" i="14" s="1"/>
  <c r="O213" i="3"/>
  <c r="X213" i="3" s="1"/>
  <c r="AD28" i="3"/>
  <c r="AA28" i="14" s="1"/>
  <c r="AB28" i="14" s="1"/>
  <c r="AC28" i="14" s="1"/>
  <c r="AD28" i="14" s="1"/>
  <c r="AD677" i="3"/>
  <c r="AA676" i="14" s="1"/>
  <c r="AB676" i="14" s="1"/>
  <c r="AC676" i="14" s="1"/>
  <c r="AD676" i="14" s="1"/>
  <c r="AD677" i="14" s="1"/>
  <c r="AE677" i="14" s="1"/>
  <c r="AC149" i="3"/>
  <c r="AD79" i="3"/>
  <c r="AA79" i="14" s="1"/>
  <c r="AD808" i="3"/>
  <c r="AA807" i="14" s="1"/>
  <c r="AB807" i="14" s="1"/>
  <c r="AC807" i="14" s="1"/>
  <c r="AD807" i="14" s="1"/>
  <c r="AH629" i="3"/>
  <c r="AG630" i="3"/>
  <c r="AH630" i="3" s="1"/>
  <c r="AF214" i="3"/>
  <c r="AC575" i="3"/>
  <c r="AE881" i="3"/>
  <c r="AG881" i="3" s="1"/>
  <c r="AH881" i="3" s="1"/>
  <c r="AB72" i="3"/>
  <c r="W214" i="3"/>
  <c r="AD277" i="3"/>
  <c r="AD664" i="3"/>
  <c r="AA663" i="14" s="1"/>
  <c r="AB663" i="14" s="1"/>
  <c r="AC663" i="14" s="1"/>
  <c r="AD663" i="14" s="1"/>
  <c r="AC905" i="3"/>
  <c r="AC221" i="3"/>
  <c r="AA72" i="3"/>
  <c r="D215" i="3"/>
  <c r="AE701" i="3"/>
  <c r="AG701" i="3" s="1"/>
  <c r="AD701" i="3"/>
  <c r="AE327" i="3"/>
  <c r="AG327" i="3" s="1"/>
  <c r="AH327" i="3" s="1"/>
  <c r="AD652" i="3"/>
  <c r="AA651" i="14" s="1"/>
  <c r="AB651" i="14" s="1"/>
  <c r="AC651" i="14" s="1"/>
  <c r="AD651" i="14" s="1"/>
  <c r="AD629" i="3"/>
  <c r="AA628" i="14" s="1"/>
  <c r="AB628" i="14" s="1"/>
  <c r="AC628" i="14" s="1"/>
  <c r="AD628" i="14" s="1"/>
  <c r="AD629" i="14" s="1"/>
  <c r="AE629" i="14" s="1"/>
  <c r="AC89" i="3"/>
  <c r="AC797" i="3"/>
  <c r="X73" i="3"/>
  <c r="O74" i="3"/>
  <c r="X74" i="3" s="1"/>
  <c r="AE550" i="3"/>
  <c r="AG550" i="3" s="1"/>
  <c r="AH550" i="3" s="1"/>
  <c r="AH880" i="3"/>
  <c r="AH807" i="3"/>
  <c r="AD857" i="3"/>
  <c r="AA856" i="14" s="1"/>
  <c r="AB856" i="14" s="1"/>
  <c r="AC856" i="14" s="1"/>
  <c r="AD856" i="14" s="1"/>
  <c r="AD857" i="14" s="1"/>
  <c r="AE857" i="14" s="1"/>
  <c r="AE857" i="3"/>
  <c r="AG857" i="3" s="1"/>
  <c r="AH857" i="3" s="1"/>
  <c r="AC653" i="3"/>
  <c r="Z652" i="14" s="1"/>
  <c r="AC845" i="3"/>
  <c r="Z844" i="14" s="1"/>
  <c r="AH820" i="3"/>
  <c r="AD868" i="3"/>
  <c r="AA867" i="14" s="1"/>
  <c r="AB867" i="14" s="1"/>
  <c r="AC867" i="14" s="1"/>
  <c r="AD867" i="14" s="1"/>
  <c r="AE868" i="3"/>
  <c r="AG868" i="3" s="1"/>
  <c r="AH868" i="3" s="1"/>
  <c r="AD737" i="3"/>
  <c r="AA736" i="14" s="1"/>
  <c r="AB736" i="14" s="1"/>
  <c r="AC736" i="14" s="1"/>
  <c r="AD736" i="14" s="1"/>
  <c r="AD737" i="14" s="1"/>
  <c r="AE737" i="14" s="1"/>
  <c r="AE737" i="3"/>
  <c r="AG737" i="3" s="1"/>
  <c r="AH737" i="3" s="1"/>
  <c r="AE785" i="3"/>
  <c r="AG785" i="3" s="1"/>
  <c r="AD785" i="3"/>
  <c r="AA784" i="14" s="1"/>
  <c r="AB784" i="14" s="1"/>
  <c r="AC784" i="14" s="1"/>
  <c r="AD784" i="14" s="1"/>
  <c r="AD785" i="14" s="1"/>
  <c r="AE785" i="14" s="1"/>
  <c r="AD917" i="3"/>
  <c r="AA916" i="14" s="1"/>
  <c r="AB916" i="14" s="1"/>
  <c r="AC916" i="14" s="1"/>
  <c r="AD916" i="14" s="1"/>
  <c r="AD917" i="14" s="1"/>
  <c r="AE917" i="14" s="1"/>
  <c r="AE917" i="3"/>
  <c r="AG917" i="3" s="1"/>
  <c r="AH917" i="3" s="1"/>
  <c r="AE904" i="3"/>
  <c r="AG904" i="3" s="1"/>
  <c r="AD904" i="3"/>
  <c r="AA903" i="14" s="1"/>
  <c r="AB903" i="14" s="1"/>
  <c r="AC903" i="14" s="1"/>
  <c r="AD903" i="14" s="1"/>
  <c r="AE527" i="3"/>
  <c r="AG527" i="3" s="1"/>
  <c r="AH527" i="3" s="1"/>
  <c r="AE40" i="3"/>
  <c r="AG40" i="3" s="1"/>
  <c r="AH40" i="3" s="1"/>
  <c r="AD40" i="3"/>
  <c r="AA40" i="14" s="1"/>
  <c r="AB40" i="14" s="1"/>
  <c r="AC40" i="14" s="1"/>
  <c r="AD40" i="14" s="1"/>
  <c r="AE52" i="3"/>
  <c r="AG52" i="3" s="1"/>
  <c r="AH52" i="3" s="1"/>
  <c r="AC81" i="3"/>
  <c r="AD220" i="3"/>
  <c r="AA220" i="14" s="1"/>
  <c r="AB220" i="14" s="1"/>
  <c r="AC220" i="14" s="1"/>
  <c r="AD220" i="14" s="1"/>
  <c r="AG762" i="3"/>
  <c r="AH762" i="3" s="1"/>
  <c r="AG834" i="3"/>
  <c r="AH834" i="3" s="1"/>
  <c r="AE148" i="3"/>
  <c r="AG148" i="3" s="1"/>
  <c r="AH148" i="3" s="1"/>
  <c r="AD433" i="3"/>
  <c r="AE112" i="3"/>
  <c r="AG112" i="3" s="1"/>
  <c r="AH112" i="3" s="1"/>
  <c r="AC425" i="3"/>
  <c r="AD425" i="3" s="1"/>
  <c r="AC137" i="3"/>
  <c r="AE101" i="3"/>
  <c r="AG101" i="3" s="1"/>
  <c r="AH101" i="3" s="1"/>
  <c r="AE210" i="3"/>
  <c r="AG210" i="3" s="1"/>
  <c r="AH210" i="3" s="1"/>
  <c r="AH41" i="3"/>
  <c r="AE184" i="3"/>
  <c r="AG184" i="3" s="1"/>
  <c r="AH184" i="3" s="1"/>
  <c r="AC611" i="3"/>
  <c r="Z611" i="14" s="1"/>
  <c r="AH384" i="3"/>
  <c r="AH372" i="3"/>
  <c r="AA612" i="3"/>
  <c r="AB612" i="3"/>
  <c r="Y612" i="3"/>
  <c r="Z612" i="3" s="1"/>
  <c r="AH111" i="3"/>
  <c r="AH411" i="3"/>
  <c r="AC528" i="3"/>
  <c r="AE528" i="3" s="1"/>
  <c r="AG528" i="3" s="1"/>
  <c r="AH528" i="3" s="1"/>
  <c r="M21" i="3"/>
  <c r="AF21" i="3"/>
  <c r="W21" i="3"/>
  <c r="AD41" i="3"/>
  <c r="AA41" i="14" s="1"/>
  <c r="AB41" i="14" s="1"/>
  <c r="AC41" i="14" s="1"/>
  <c r="AD41" i="14" s="1"/>
  <c r="M33" i="3"/>
  <c r="W33" i="3"/>
  <c r="AC29" i="3"/>
  <c r="AD412" i="3"/>
  <c r="AE481" i="3"/>
  <c r="AG481" i="3" s="1"/>
  <c r="AH481" i="3" s="1"/>
  <c r="AH336" i="3"/>
  <c r="AD610" i="3"/>
  <c r="AA610" i="14" s="1"/>
  <c r="AB610" i="14" s="1"/>
  <c r="AC610" i="14" s="1"/>
  <c r="AD610" i="14" s="1"/>
  <c r="AE610" i="3"/>
  <c r="AG610" i="3" s="1"/>
  <c r="AH610" i="3" s="1"/>
  <c r="AC54" i="3"/>
  <c r="AH362" i="3"/>
  <c r="AH147" i="3"/>
  <c r="AE197" i="3"/>
  <c r="AG197" i="3" s="1"/>
  <c r="AE496" i="3"/>
  <c r="AG496" i="3" s="1"/>
  <c r="AH496" i="3" s="1"/>
  <c r="N21" i="3"/>
  <c r="AC42" i="3"/>
  <c r="AC449" i="3"/>
  <c r="AE449" i="3" s="1"/>
  <c r="AG449" i="3" s="1"/>
  <c r="AH449" i="3" s="1"/>
  <c r="AC236" i="3"/>
  <c r="X613" i="3"/>
  <c r="P613" i="3"/>
  <c r="Q613" i="3" s="1"/>
  <c r="S613" i="3" s="1"/>
  <c r="T613" i="3" s="1"/>
  <c r="U613" i="3" s="1"/>
  <c r="V613" i="3" s="1"/>
  <c r="AD126" i="3"/>
  <c r="AA126" i="14" s="1"/>
  <c r="AB126" i="14" s="1"/>
  <c r="AC126" i="14" s="1"/>
  <c r="AD126" i="14" s="1"/>
  <c r="AC53" i="3"/>
  <c r="N615" i="3"/>
  <c r="O614" i="3"/>
  <c r="M94" i="3"/>
  <c r="W94" i="3"/>
  <c r="D95" i="3"/>
  <c r="AF94" i="3"/>
  <c r="AC185" i="3"/>
  <c r="AC173" i="3"/>
  <c r="AH172" i="3"/>
  <c r="AC599" i="3"/>
  <c r="Z599" i="14" s="1"/>
  <c r="AC588" i="3"/>
  <c r="Z588" i="14" s="1"/>
  <c r="AE587" i="3"/>
  <c r="AG587" i="3" s="1"/>
  <c r="AH587" i="3" s="1"/>
  <c r="AD587" i="3"/>
  <c r="AA587" i="14" s="1"/>
  <c r="AB587" i="14" s="1"/>
  <c r="AC587" i="14" s="1"/>
  <c r="AD587" i="14" s="1"/>
  <c r="AC576" i="3"/>
  <c r="AD564" i="3"/>
  <c r="AA564" i="14" s="1"/>
  <c r="AB564" i="14" s="1"/>
  <c r="AC564" i="14" s="1"/>
  <c r="AD564" i="14" s="1"/>
  <c r="AE564" i="3"/>
  <c r="AG564" i="3" s="1"/>
  <c r="AH564" i="3" s="1"/>
  <c r="AH563" i="3"/>
  <c r="AC565" i="3"/>
  <c r="Z565" i="14" s="1"/>
  <c r="P577" i="3"/>
  <c r="Q577" i="3" s="1"/>
  <c r="S577" i="3" s="1"/>
  <c r="T577" i="3" s="1"/>
  <c r="U577" i="3" s="1"/>
  <c r="V577" i="3" s="1"/>
  <c r="X577" i="3"/>
  <c r="O578" i="3"/>
  <c r="P578" i="3" s="1"/>
  <c r="Q578" i="3" s="1"/>
  <c r="S578" i="3" s="1"/>
  <c r="T578" i="3" s="1"/>
  <c r="U578" i="3" s="1"/>
  <c r="V578" i="3" s="1"/>
  <c r="AB578" i="3" s="1"/>
  <c r="N579" i="3"/>
  <c r="AH514" i="3"/>
  <c r="AC482" i="3"/>
  <c r="AE482" i="3" s="1"/>
  <c r="AG482" i="3" s="1"/>
  <c r="AH482" i="3" s="1"/>
  <c r="AH480" i="3"/>
  <c r="AH468" i="3"/>
  <c r="AC470" i="3"/>
  <c r="AE470" i="3" s="1"/>
  <c r="AG470" i="3" s="1"/>
  <c r="AH470" i="3" s="1"/>
  <c r="AH457" i="3"/>
  <c r="AC102" i="3"/>
  <c r="AC351" i="3"/>
  <c r="AE351" i="3" s="1"/>
  <c r="AG351" i="3" s="1"/>
  <c r="AH351" i="3" s="1"/>
  <c r="AC303" i="3"/>
  <c r="AE303" i="3" s="1"/>
  <c r="AG303" i="3" s="1"/>
  <c r="AH303" i="3" s="1"/>
  <c r="AC551" i="3"/>
  <c r="AC541" i="3"/>
  <c r="AE540" i="3"/>
  <c r="AG540" i="3" s="1"/>
  <c r="AD540" i="3"/>
  <c r="AC516" i="3"/>
  <c r="AC506" i="3"/>
  <c r="AC497" i="3"/>
  <c r="AC459" i="3"/>
  <c r="AE458" i="3"/>
  <c r="AG458" i="3" s="1"/>
  <c r="AH458" i="3" s="1"/>
  <c r="AD458" i="3"/>
  <c r="AE448" i="3"/>
  <c r="AG448" i="3" s="1"/>
  <c r="AH448" i="3" s="1"/>
  <c r="AD448" i="3"/>
  <c r="AC434" i="3"/>
  <c r="AC413" i="3"/>
  <c r="AC399" i="3"/>
  <c r="AD398" i="3"/>
  <c r="AE398" i="3"/>
  <c r="AG398" i="3" s="1"/>
  <c r="AC386" i="3"/>
  <c r="AE385" i="3"/>
  <c r="AG385" i="3" s="1"/>
  <c r="AH385" i="3" s="1"/>
  <c r="AD385" i="3"/>
  <c r="AE161" i="3"/>
  <c r="AG161" i="3" s="1"/>
  <c r="AD161" i="3"/>
  <c r="AA161" i="14" s="1"/>
  <c r="AB161" i="14" s="1"/>
  <c r="AC161" i="14" s="1"/>
  <c r="AD161" i="14" s="1"/>
  <c r="AE373" i="3"/>
  <c r="AG373" i="3" s="1"/>
  <c r="AH373" i="3" s="1"/>
  <c r="AD373" i="3"/>
  <c r="AC374" i="3"/>
  <c r="AC364" i="3"/>
  <c r="AE363" i="3"/>
  <c r="AG363" i="3" s="1"/>
  <c r="AH363" i="3" s="1"/>
  <c r="AD363" i="3"/>
  <c r="AD136" i="3"/>
  <c r="AA136" i="14" s="1"/>
  <c r="AB136" i="14" s="1"/>
  <c r="AC136" i="14" s="1"/>
  <c r="AD136" i="14" s="1"/>
  <c r="AE136" i="3"/>
  <c r="AG136" i="3" s="1"/>
  <c r="AH136" i="3" s="1"/>
  <c r="AD350" i="3"/>
  <c r="AE350" i="3"/>
  <c r="AG350" i="3" s="1"/>
  <c r="AC338" i="3"/>
  <c r="AE337" i="3"/>
  <c r="AG337" i="3" s="1"/>
  <c r="AH337" i="3" s="1"/>
  <c r="AD337" i="3"/>
  <c r="AC113" i="3"/>
  <c r="Z113" i="14" s="1"/>
  <c r="AA329" i="3"/>
  <c r="AB329" i="3"/>
  <c r="AE326" i="3"/>
  <c r="AG326" i="3" s="1"/>
  <c r="AD326" i="3"/>
  <c r="AC317" i="3"/>
  <c r="AD316" i="3"/>
  <c r="AE316" i="3"/>
  <c r="AG316" i="3" s="1"/>
  <c r="AE88" i="3"/>
  <c r="AG88" i="3" s="1"/>
  <c r="AD88" i="3"/>
  <c r="AA88" i="14" s="1"/>
  <c r="AB88" i="14" s="1"/>
  <c r="AC88" i="14" s="1"/>
  <c r="AD88" i="14" s="1"/>
  <c r="AD80" i="3"/>
  <c r="AA80" i="14" s="1"/>
  <c r="AB80" i="14" s="1"/>
  <c r="AC80" i="14" s="1"/>
  <c r="AD80" i="14" s="1"/>
  <c r="AE80" i="3"/>
  <c r="AG80" i="3" s="1"/>
  <c r="AE302" i="3"/>
  <c r="AG302" i="3" s="1"/>
  <c r="AH302" i="3" s="1"/>
  <c r="AD302" i="3"/>
  <c r="AC292" i="3"/>
  <c r="AD291" i="3"/>
  <c r="AE291" i="3"/>
  <c r="AG291" i="3" s="1"/>
  <c r="AC62" i="3"/>
  <c r="Z62" i="14" s="1"/>
  <c r="AE61" i="3"/>
  <c r="AG61" i="3" s="1"/>
  <c r="AD61" i="3"/>
  <c r="AA61" i="14" s="1"/>
  <c r="AB61" i="14" s="1"/>
  <c r="AC61" i="14" s="1"/>
  <c r="AD61" i="14" s="1"/>
  <c r="AC278" i="3"/>
  <c r="AC246" i="3"/>
  <c r="Z246" i="14" s="1"/>
  <c r="AE256" i="3"/>
  <c r="AG256" i="3" s="1"/>
  <c r="AD256" i="3"/>
  <c r="AA256" i="14" s="1"/>
  <c r="AB256" i="14" s="1"/>
  <c r="AC256" i="14" s="1"/>
  <c r="AD256" i="14" s="1"/>
  <c r="AC257" i="3"/>
  <c r="Z257" i="14" s="1"/>
  <c r="AD235" i="3"/>
  <c r="AA235" i="14" s="1"/>
  <c r="AB235" i="14" s="1"/>
  <c r="AC235" i="14" s="1"/>
  <c r="AD235" i="14" s="1"/>
  <c r="AE235" i="3"/>
  <c r="AG235" i="3" s="1"/>
  <c r="AH235" i="3" s="1"/>
  <c r="AA30" i="3"/>
  <c r="Y30" i="3"/>
  <c r="Z30" i="3" s="1"/>
  <c r="AB30" i="3"/>
  <c r="N33" i="3"/>
  <c r="O32" i="3"/>
  <c r="P31" i="3"/>
  <c r="Q31" i="3" s="1"/>
  <c r="S31" i="3" s="1"/>
  <c r="T31" i="3" s="1"/>
  <c r="U31" i="3" s="1"/>
  <c r="V31" i="3" s="1"/>
  <c r="AH16" i="3"/>
  <c r="AB19" i="3"/>
  <c r="AA19" i="3"/>
  <c r="Y19" i="3"/>
  <c r="Z19" i="3" s="1"/>
  <c r="D202" i="3"/>
  <c r="M201" i="3"/>
  <c r="W201" i="3"/>
  <c r="AF201" i="3"/>
  <c r="AA198" i="3"/>
  <c r="AB198" i="3"/>
  <c r="Y198" i="3"/>
  <c r="Z198" i="3" s="1"/>
  <c r="P199" i="3"/>
  <c r="Q199" i="3" s="1"/>
  <c r="S199" i="3" s="1"/>
  <c r="T199" i="3" s="1"/>
  <c r="U199" i="3" s="1"/>
  <c r="V199" i="3" s="1"/>
  <c r="X199" i="3"/>
  <c r="O200" i="3"/>
  <c r="P200" i="3" s="1"/>
  <c r="Q200" i="3" s="1"/>
  <c r="S200" i="3" s="1"/>
  <c r="T200" i="3" s="1"/>
  <c r="U200" i="3" s="1"/>
  <c r="V200" i="3" s="1"/>
  <c r="N201" i="3"/>
  <c r="W189" i="3"/>
  <c r="AF189" i="3"/>
  <c r="D190" i="3"/>
  <c r="M189" i="3"/>
  <c r="D179" i="3"/>
  <c r="W178" i="3"/>
  <c r="AF178" i="3"/>
  <c r="M178" i="3"/>
  <c r="N165" i="3"/>
  <c r="O164" i="3"/>
  <c r="D166" i="3"/>
  <c r="M165" i="3"/>
  <c r="W165" i="3"/>
  <c r="AF165" i="3"/>
  <c r="Y163" i="3"/>
  <c r="Z163" i="3" s="1"/>
  <c r="AA162" i="3"/>
  <c r="Y162" i="3"/>
  <c r="Z162" i="3" s="1"/>
  <c r="AB162" i="3"/>
  <c r="AB163" i="3"/>
  <c r="M155" i="3"/>
  <c r="W155" i="3"/>
  <c r="AF155" i="3"/>
  <c r="D142" i="3"/>
  <c r="W141" i="3"/>
  <c r="M141" i="3"/>
  <c r="AF141" i="3"/>
  <c r="D131" i="3"/>
  <c r="AF130" i="3"/>
  <c r="M130" i="3"/>
  <c r="W130" i="3"/>
  <c r="D119" i="3"/>
  <c r="M118" i="3"/>
  <c r="W118" i="3"/>
  <c r="AF118" i="3"/>
  <c r="N106" i="3"/>
  <c r="O105" i="3"/>
  <c r="Y103" i="3"/>
  <c r="Z103" i="3" s="1"/>
  <c r="AA103" i="3"/>
  <c r="AB103" i="3"/>
  <c r="D107" i="3"/>
  <c r="M106" i="3"/>
  <c r="W106" i="3"/>
  <c r="AF106" i="3"/>
  <c r="AA63" i="3"/>
  <c r="AB63" i="3"/>
  <c r="Y63" i="3"/>
  <c r="Z63" i="3" s="1"/>
  <c r="O65" i="3"/>
  <c r="X64" i="3"/>
  <c r="AB64" i="3"/>
  <c r="AA64" i="3"/>
  <c r="P55" i="3"/>
  <c r="Q55" i="3" s="1"/>
  <c r="S55" i="3" s="1"/>
  <c r="T55" i="3" s="1"/>
  <c r="U55" i="3" s="1"/>
  <c r="V55" i="3" s="1"/>
  <c r="O56" i="3"/>
  <c r="D46" i="3"/>
  <c r="M45" i="3"/>
  <c r="W45" i="3"/>
  <c r="AF45" i="3"/>
  <c r="D34" i="3"/>
  <c r="AF33" i="3"/>
  <c r="D22" i="3"/>
  <c r="M11" i="3"/>
  <c r="AF11" i="3"/>
  <c r="W11" i="3"/>
  <c r="O330" i="3"/>
  <c r="N331" i="3"/>
  <c r="AB328" i="3"/>
  <c r="AA328" i="3"/>
  <c r="Y328" i="3"/>
  <c r="Z328" i="3" s="1"/>
  <c r="X329" i="3"/>
  <c r="AA267" i="3"/>
  <c r="Y267" i="3"/>
  <c r="Z267" i="3" s="1"/>
  <c r="AB267" i="3"/>
  <c r="X268" i="3"/>
  <c r="AB268" i="3"/>
  <c r="AA268" i="3"/>
  <c r="Y268" i="3"/>
  <c r="Z268" i="3" s="1"/>
  <c r="N270" i="3"/>
  <c r="O269" i="3"/>
  <c r="P269" i="3" s="1"/>
  <c r="Q269" i="3" s="1"/>
  <c r="S269" i="3" s="1"/>
  <c r="T269" i="3" s="1"/>
  <c r="U269" i="3" s="1"/>
  <c r="V269" i="3" s="1"/>
  <c r="AB279" i="3"/>
  <c r="AA279" i="3"/>
  <c r="Y279" i="3"/>
  <c r="Z279" i="3" s="1"/>
  <c r="Y365" i="3"/>
  <c r="Z365" i="3" s="1"/>
  <c r="AA365" i="3"/>
  <c r="AB365" i="3"/>
  <c r="AB542" i="3"/>
  <c r="Y542" i="3"/>
  <c r="Z542" i="3" s="1"/>
  <c r="AA542" i="3"/>
  <c r="Y90" i="3"/>
  <c r="Z90" i="3" s="1"/>
  <c r="AA90" i="3"/>
  <c r="AB90" i="3"/>
  <c r="Y339" i="3"/>
  <c r="Z339" i="3" s="1"/>
  <c r="AA339" i="3"/>
  <c r="AB339" i="3"/>
  <c r="AA589" i="3"/>
  <c r="Y589" i="3"/>
  <c r="Z589" i="3" s="1"/>
  <c r="AB589" i="3"/>
  <c r="AB82" i="3"/>
  <c r="AA82" i="3"/>
  <c r="Y82" i="3"/>
  <c r="Z82" i="3" s="1"/>
  <c r="AA222" i="3"/>
  <c r="Y222" i="3"/>
  <c r="Z222" i="3" s="1"/>
  <c r="AB222" i="3"/>
  <c r="Y247" i="3"/>
  <c r="Z247" i="3" s="1"/>
  <c r="AB247" i="3"/>
  <c r="AA247" i="3"/>
  <c r="AB471" i="3"/>
  <c r="AA471" i="3"/>
  <c r="Y471" i="3"/>
  <c r="Z471" i="3" s="1"/>
  <c r="Y293" i="3"/>
  <c r="Z293" i="3" s="1"/>
  <c r="AA293" i="3"/>
  <c r="AB293" i="3"/>
  <c r="AB150" i="3"/>
  <c r="Y150" i="3"/>
  <c r="Z150" i="3" s="1"/>
  <c r="AA150" i="3"/>
  <c r="AB387" i="3"/>
  <c r="Y387" i="3"/>
  <c r="Z387" i="3" s="1"/>
  <c r="AA387" i="3"/>
  <c r="AB460" i="3"/>
  <c r="AA460" i="3"/>
  <c r="Y460" i="3"/>
  <c r="Z460" i="3" s="1"/>
  <c r="Y375" i="3"/>
  <c r="Z375" i="3" s="1"/>
  <c r="AA375" i="3"/>
  <c r="AB375" i="3"/>
  <c r="Y529" i="3"/>
  <c r="Z529" i="3" s="1"/>
  <c r="AB529" i="3"/>
  <c r="AA529" i="3"/>
  <c r="AA186" i="3"/>
  <c r="Y186" i="3"/>
  <c r="Z186" i="3" s="1"/>
  <c r="AB186" i="3"/>
  <c r="AB600" i="3"/>
  <c r="AA600" i="3"/>
  <c r="Y600" i="3"/>
  <c r="Z600" i="3" s="1"/>
  <c r="AB73" i="3"/>
  <c r="AA73" i="3"/>
  <c r="Y73" i="3"/>
  <c r="Z73" i="3" s="1"/>
  <c r="AB426" i="3"/>
  <c r="AA426" i="3"/>
  <c r="Y426" i="3"/>
  <c r="Z426" i="3" s="1"/>
  <c r="Y237" i="3"/>
  <c r="Z237" i="3" s="1"/>
  <c r="AB237" i="3"/>
  <c r="AA237" i="3"/>
  <c r="P294" i="3"/>
  <c r="Q294" i="3" s="1"/>
  <c r="S294" i="3" s="1"/>
  <c r="T294" i="3" s="1"/>
  <c r="U294" i="3" s="1"/>
  <c r="V294" i="3" s="1"/>
  <c r="P139" i="3"/>
  <c r="Q139" i="3" s="1"/>
  <c r="S139" i="3" s="1"/>
  <c r="T139" i="3" s="1"/>
  <c r="U139" i="3" s="1"/>
  <c r="V139" i="3" s="1"/>
  <c r="P567" i="3"/>
  <c r="Q567" i="3" s="1"/>
  <c r="S567" i="3" s="1"/>
  <c r="T567" i="3" s="1"/>
  <c r="U567" i="3" s="1"/>
  <c r="V567" i="3" s="1"/>
  <c r="O452" i="3"/>
  <c r="Y258" i="3"/>
  <c r="Z258" i="3" s="1"/>
  <c r="AB258" i="3"/>
  <c r="AA258" i="3"/>
  <c r="Y174" i="3"/>
  <c r="Z174" i="3" s="1"/>
  <c r="AA174" i="3"/>
  <c r="AB174" i="3"/>
  <c r="P590" i="3"/>
  <c r="Q590" i="3" s="1"/>
  <c r="S590" i="3" s="1"/>
  <c r="T590" i="3" s="1"/>
  <c r="U590" i="3" s="1"/>
  <c r="V590" i="3" s="1"/>
  <c r="O531" i="3"/>
  <c r="X531" i="3" s="1"/>
  <c r="N532" i="3"/>
  <c r="N403" i="3"/>
  <c r="O402" i="3"/>
  <c r="X402" i="3" s="1"/>
  <c r="O509" i="3"/>
  <c r="N592" i="3"/>
  <c r="O591" i="3"/>
  <c r="X591" i="3" s="1"/>
  <c r="AB352" i="3"/>
  <c r="AA352" i="3"/>
  <c r="Y352" i="3"/>
  <c r="Z352" i="3" s="1"/>
  <c r="Y566" i="3"/>
  <c r="Z566" i="3" s="1"/>
  <c r="AA566" i="3"/>
  <c r="AB566" i="3"/>
  <c r="N486" i="3"/>
  <c r="O485" i="3"/>
  <c r="AB517" i="3"/>
  <c r="AA517" i="3"/>
  <c r="Y517" i="3"/>
  <c r="Z517" i="3" s="1"/>
  <c r="N307" i="3"/>
  <c r="O306" i="3"/>
  <c r="P508" i="3"/>
  <c r="Q508" i="3" s="1"/>
  <c r="S508" i="3" s="1"/>
  <c r="T508" i="3" s="1"/>
  <c r="U508" i="3" s="1"/>
  <c r="V508" i="3" s="1"/>
  <c r="P223" i="3"/>
  <c r="Q223" i="3" s="1"/>
  <c r="S223" i="3" s="1"/>
  <c r="T223" i="3" s="1"/>
  <c r="U223" i="3" s="1"/>
  <c r="V223" i="3" s="1"/>
  <c r="O377" i="3"/>
  <c r="X377" i="3" s="1"/>
  <c r="N378" i="3"/>
  <c r="P484" i="3"/>
  <c r="Q484" i="3" s="1"/>
  <c r="S484" i="3" s="1"/>
  <c r="T484" i="3" s="1"/>
  <c r="U484" i="3" s="1"/>
  <c r="V484" i="3" s="1"/>
  <c r="Y114" i="3"/>
  <c r="Z114" i="3" s="1"/>
  <c r="AA114" i="3"/>
  <c r="AB114" i="3"/>
  <c r="P376" i="3"/>
  <c r="Q376" i="3" s="1"/>
  <c r="S376" i="3" s="1"/>
  <c r="T376" i="3" s="1"/>
  <c r="U376" i="3" s="1"/>
  <c r="V376" i="3" s="1"/>
  <c r="P543" i="3"/>
  <c r="Q543" i="3" s="1"/>
  <c r="S543" i="3" s="1"/>
  <c r="T543" i="3" s="1"/>
  <c r="U543" i="3" s="1"/>
  <c r="V543" i="3" s="1"/>
  <c r="N250" i="3"/>
  <c r="O249" i="3"/>
  <c r="X249" i="3" s="1"/>
  <c r="Y304" i="3"/>
  <c r="Z304" i="3" s="1"/>
  <c r="AB304" i="3"/>
  <c r="AA304" i="3"/>
  <c r="P427" i="3"/>
  <c r="Q427" i="3" s="1"/>
  <c r="S427" i="3" s="1"/>
  <c r="T427" i="3" s="1"/>
  <c r="U427" i="3" s="1"/>
  <c r="V427" i="3" s="1"/>
  <c r="O416" i="3"/>
  <c r="X416" i="3" s="1"/>
  <c r="O554" i="3"/>
  <c r="X554" i="3" s="1"/>
  <c r="N555" i="3"/>
  <c r="O281" i="3"/>
  <c r="X281" i="3" s="1"/>
  <c r="N282" i="3"/>
  <c r="AB414" i="3"/>
  <c r="Y414" i="3"/>
  <c r="Z414" i="3" s="1"/>
  <c r="AA414" i="3"/>
  <c r="O116" i="3"/>
  <c r="X116" i="3" s="1"/>
  <c r="N117" i="3"/>
  <c r="P388" i="3"/>
  <c r="Q388" i="3" s="1"/>
  <c r="S388" i="3" s="1"/>
  <c r="T388" i="3" s="1"/>
  <c r="U388" i="3" s="1"/>
  <c r="V388" i="3" s="1"/>
  <c r="O428" i="3"/>
  <c r="X428" i="3" s="1"/>
  <c r="P415" i="3"/>
  <c r="Q415" i="3" s="1"/>
  <c r="S415" i="3" s="1"/>
  <c r="T415" i="3" s="1"/>
  <c r="U415" i="3" s="1"/>
  <c r="V415" i="3" s="1"/>
  <c r="P530" i="3"/>
  <c r="Q530" i="3" s="1"/>
  <c r="S530" i="3" s="1"/>
  <c r="T530" i="3" s="1"/>
  <c r="U530" i="3" s="1"/>
  <c r="V530" i="3" s="1"/>
  <c r="N225" i="3"/>
  <c r="N226" i="3" s="1"/>
  <c r="O224" i="3"/>
  <c r="X224" i="3" s="1"/>
  <c r="N390" i="3"/>
  <c r="O389" i="3"/>
  <c r="X389" i="3" s="1"/>
  <c r="AB435" i="3"/>
  <c r="Y435" i="3"/>
  <c r="Z435" i="3" s="1"/>
  <c r="AA435" i="3"/>
  <c r="P601" i="3"/>
  <c r="Q601" i="3" s="1"/>
  <c r="S601" i="3" s="1"/>
  <c r="T601" i="3" s="1"/>
  <c r="U601" i="3" s="1"/>
  <c r="V601" i="3" s="1"/>
  <c r="P151" i="3"/>
  <c r="Q151" i="3" s="1"/>
  <c r="S151" i="3" s="1"/>
  <c r="T151" i="3" s="1"/>
  <c r="U151" i="3" s="1"/>
  <c r="V151" i="3" s="1"/>
  <c r="N368" i="3"/>
  <c r="O367" i="3"/>
  <c r="X367" i="3" s="1"/>
  <c r="AB483" i="3"/>
  <c r="AA483" i="3"/>
  <c r="Y483" i="3"/>
  <c r="Z483" i="3" s="1"/>
  <c r="N93" i="3"/>
  <c r="O92" i="3"/>
  <c r="X92" i="3" s="1"/>
  <c r="P187" i="3"/>
  <c r="Q187" i="3" s="1"/>
  <c r="S187" i="3" s="1"/>
  <c r="T187" i="3" s="1"/>
  <c r="U187" i="3" s="1"/>
  <c r="V187" i="3" s="1"/>
  <c r="P115" i="3"/>
  <c r="Q115" i="3" s="1"/>
  <c r="S115" i="3" s="1"/>
  <c r="T115" i="3" s="1"/>
  <c r="U115" i="3" s="1"/>
  <c r="V115" i="3" s="1"/>
  <c r="AB498" i="3"/>
  <c r="AA498" i="3"/>
  <c r="Y498" i="3"/>
  <c r="Z498" i="3" s="1"/>
  <c r="O462" i="3"/>
  <c r="X462" i="3" s="1"/>
  <c r="P83" i="3"/>
  <c r="Q83" i="3" s="1"/>
  <c r="S83" i="3" s="1"/>
  <c r="T83" i="3" s="1"/>
  <c r="U83" i="3" s="1"/>
  <c r="V83" i="3" s="1"/>
  <c r="O140" i="3"/>
  <c r="N141" i="3"/>
  <c r="AB507" i="3"/>
  <c r="AA507" i="3"/>
  <c r="Y507" i="3"/>
  <c r="Z507" i="3" s="1"/>
  <c r="X590" i="3"/>
  <c r="AB450" i="3"/>
  <c r="AA450" i="3"/>
  <c r="Y450" i="3"/>
  <c r="Z450" i="3" s="1"/>
  <c r="O260" i="3"/>
  <c r="X260" i="3" s="1"/>
  <c r="P305" i="3"/>
  <c r="Q305" i="3" s="1"/>
  <c r="S305" i="3" s="1"/>
  <c r="T305" i="3" s="1"/>
  <c r="U305" i="3" s="1"/>
  <c r="V305" i="3" s="1"/>
  <c r="AA138" i="3"/>
  <c r="AB138" i="3"/>
  <c r="Y138" i="3"/>
  <c r="Z138" i="3" s="1"/>
  <c r="N545" i="3"/>
  <c r="O544" i="3"/>
  <c r="X544" i="3" s="1"/>
  <c r="X305" i="3"/>
  <c r="P91" i="3"/>
  <c r="Q91" i="3" s="1"/>
  <c r="S91" i="3" s="1"/>
  <c r="T91" i="3" s="1"/>
  <c r="U91" i="3" s="1"/>
  <c r="V91" i="3" s="1"/>
  <c r="Y400" i="3"/>
  <c r="Z400" i="3" s="1"/>
  <c r="AB400" i="3"/>
  <c r="AA400" i="3"/>
  <c r="O341" i="3"/>
  <c r="X341" i="3" s="1"/>
  <c r="N342" i="3"/>
  <c r="P353" i="3"/>
  <c r="Q353" i="3" s="1"/>
  <c r="S353" i="3" s="1"/>
  <c r="T353" i="3" s="1"/>
  <c r="U353" i="3" s="1"/>
  <c r="V353" i="3" s="1"/>
  <c r="O602" i="3"/>
  <c r="X602" i="3" s="1"/>
  <c r="N603" i="3"/>
  <c r="P340" i="3"/>
  <c r="Q340" i="3" s="1"/>
  <c r="S340" i="3" s="1"/>
  <c r="T340" i="3" s="1"/>
  <c r="U340" i="3" s="1"/>
  <c r="V340" i="3" s="1"/>
  <c r="P319" i="3"/>
  <c r="Q319" i="3" s="1"/>
  <c r="S319" i="3" s="1"/>
  <c r="T319" i="3" s="1"/>
  <c r="U319" i="3" s="1"/>
  <c r="V319" i="3" s="1"/>
  <c r="N355" i="3"/>
  <c r="O354" i="3"/>
  <c r="X354" i="3" s="1"/>
  <c r="N296" i="3"/>
  <c r="O295" i="3"/>
  <c r="X295" i="3" s="1"/>
  <c r="N569" i="3"/>
  <c r="O568" i="3"/>
  <c r="X568" i="3" s="1"/>
  <c r="O239" i="3"/>
  <c r="X239" i="3" s="1"/>
  <c r="P436" i="3"/>
  <c r="Q436" i="3" s="1"/>
  <c r="S436" i="3" s="1"/>
  <c r="T436" i="3" s="1"/>
  <c r="U436" i="3" s="1"/>
  <c r="V436" i="3" s="1"/>
  <c r="O152" i="3"/>
  <c r="X152" i="3" s="1"/>
  <c r="N153" i="3"/>
  <c r="P518" i="3"/>
  <c r="Q518" i="3" s="1"/>
  <c r="S518" i="3" s="1"/>
  <c r="T518" i="3" s="1"/>
  <c r="U518" i="3" s="1"/>
  <c r="V518" i="3" s="1"/>
  <c r="AA212" i="3"/>
  <c r="Y212" i="3"/>
  <c r="Z212" i="3" s="1"/>
  <c r="AB212" i="3"/>
  <c r="O500" i="3"/>
  <c r="X500" i="3" s="1"/>
  <c r="P175" i="3"/>
  <c r="Q175" i="3" s="1"/>
  <c r="S175" i="3" s="1"/>
  <c r="T175" i="3" s="1"/>
  <c r="U175" i="3" s="1"/>
  <c r="V175" i="3" s="1"/>
  <c r="AA318" i="3"/>
  <c r="Y318" i="3"/>
  <c r="Z318" i="3" s="1"/>
  <c r="AB318" i="3"/>
  <c r="P499" i="3"/>
  <c r="Q499" i="3" s="1"/>
  <c r="S499" i="3" s="1"/>
  <c r="T499" i="3" s="1"/>
  <c r="U499" i="3" s="1"/>
  <c r="V499" i="3" s="1"/>
  <c r="X175" i="3"/>
  <c r="P472" i="3"/>
  <c r="Q472" i="3" s="1"/>
  <c r="S472" i="3" s="1"/>
  <c r="T472" i="3" s="1"/>
  <c r="U472" i="3" s="1"/>
  <c r="V472" i="3" s="1"/>
  <c r="P259" i="3"/>
  <c r="Q259" i="3" s="1"/>
  <c r="S259" i="3" s="1"/>
  <c r="T259" i="3" s="1"/>
  <c r="U259" i="3" s="1"/>
  <c r="V259" i="3" s="1"/>
  <c r="X139" i="3"/>
  <c r="P280" i="3"/>
  <c r="Q280" i="3" s="1"/>
  <c r="S280" i="3" s="1"/>
  <c r="T280" i="3" s="1"/>
  <c r="U280" i="3" s="1"/>
  <c r="V280" i="3" s="1"/>
  <c r="P553" i="3"/>
  <c r="Q553" i="3" s="1"/>
  <c r="S553" i="3" s="1"/>
  <c r="T553" i="3" s="1"/>
  <c r="U553" i="3" s="1"/>
  <c r="V553" i="3" s="1"/>
  <c r="P401" i="3"/>
  <c r="Q401" i="3" s="1"/>
  <c r="S401" i="3" s="1"/>
  <c r="T401" i="3" s="1"/>
  <c r="U401" i="3" s="1"/>
  <c r="V401" i="3" s="1"/>
  <c r="X259" i="3"/>
  <c r="P366" i="3"/>
  <c r="Q366" i="3" s="1"/>
  <c r="S366" i="3" s="1"/>
  <c r="T366" i="3" s="1"/>
  <c r="U366" i="3" s="1"/>
  <c r="V366" i="3" s="1"/>
  <c r="Y552" i="3"/>
  <c r="Z552" i="3" s="1"/>
  <c r="AB552" i="3"/>
  <c r="AA552" i="3"/>
  <c r="N189" i="3"/>
  <c r="O188" i="3"/>
  <c r="P248" i="3"/>
  <c r="Q248" i="3" s="1"/>
  <c r="S248" i="3" s="1"/>
  <c r="T248" i="3" s="1"/>
  <c r="U248" i="3" s="1"/>
  <c r="V248" i="3" s="1"/>
  <c r="X388" i="3"/>
  <c r="X151" i="3"/>
  <c r="O320" i="3"/>
  <c r="X353" i="3"/>
  <c r="O176" i="3"/>
  <c r="X176" i="3" s="1"/>
  <c r="N177" i="3"/>
  <c r="X294" i="3"/>
  <c r="X567" i="3"/>
  <c r="P461" i="3"/>
  <c r="Q461" i="3" s="1"/>
  <c r="S461" i="3" s="1"/>
  <c r="T461" i="3" s="1"/>
  <c r="U461" i="3" s="1"/>
  <c r="V461" i="3" s="1"/>
  <c r="P238" i="3"/>
  <c r="Q238" i="3" s="1"/>
  <c r="S238" i="3" s="1"/>
  <c r="T238" i="3" s="1"/>
  <c r="U238" i="3" s="1"/>
  <c r="V238" i="3" s="1"/>
  <c r="N474" i="3"/>
  <c r="O473" i="3"/>
  <c r="P451" i="3"/>
  <c r="Q451" i="3" s="1"/>
  <c r="S451" i="3" s="1"/>
  <c r="T451" i="3" s="1"/>
  <c r="U451" i="3" s="1"/>
  <c r="V451" i="3" s="1"/>
  <c r="O437" i="3"/>
  <c r="X437" i="3" s="1"/>
  <c r="N438" i="3"/>
  <c r="N520" i="3"/>
  <c r="O519" i="3"/>
  <c r="X519" i="3" s="1"/>
  <c r="X499" i="3"/>
  <c r="Y43" i="3"/>
  <c r="Z43" i="3" s="1"/>
  <c r="AA43" i="3"/>
  <c r="AB43" i="3"/>
  <c r="O10" i="3"/>
  <c r="X10" i="3" s="1"/>
  <c r="N11" i="3"/>
  <c r="AB79" i="14" l="1"/>
  <c r="AC79" i="14" s="1"/>
  <c r="AD79" i="14" s="1"/>
  <c r="AB172" i="14"/>
  <c r="AC172" i="14" s="1"/>
  <c r="AD172" i="14" s="1"/>
  <c r="AD42" i="3"/>
  <c r="AA42" i="14" s="1"/>
  <c r="AB42" i="14" s="1"/>
  <c r="AC42" i="14" s="1"/>
  <c r="AD42" i="14" s="1"/>
  <c r="Z42" i="14"/>
  <c r="AA700" i="14"/>
  <c r="AB700" i="14" s="1"/>
  <c r="AC700" i="14" s="1"/>
  <c r="AD700" i="14" s="1"/>
  <c r="AD701" i="14" s="1"/>
  <c r="AE701" i="14" s="1"/>
  <c r="AA712" i="14"/>
  <c r="AB712" i="14" s="1"/>
  <c r="AC712" i="14" s="1"/>
  <c r="AD712" i="14" s="1"/>
  <c r="AD713" i="14" s="1"/>
  <c r="AE713" i="14" s="1"/>
  <c r="AS110" i="3" a="1"/>
  <c r="AS110" i="3" s="1"/>
  <c r="AR110" i="3" a="1"/>
  <c r="AR110" i="3" s="1"/>
  <c r="AE905" i="3"/>
  <c r="AG905" i="3" s="1"/>
  <c r="AH905" i="3" s="1"/>
  <c r="Z904" i="14"/>
  <c r="AE53" i="3"/>
  <c r="AG53" i="3" s="1"/>
  <c r="Z53" i="14"/>
  <c r="AE81" i="3"/>
  <c r="AG81" i="3" s="1"/>
  <c r="AH81" i="3" s="1"/>
  <c r="Z81" i="14"/>
  <c r="AS2" i="3" a="1"/>
  <c r="AS2" i="3" s="1"/>
  <c r="AS170" i="3" a="1"/>
  <c r="AS170" i="3" s="1"/>
  <c r="AE797" i="3"/>
  <c r="AG797" i="3" s="1"/>
  <c r="AH797" i="3" s="1"/>
  <c r="Z796" i="14"/>
  <c r="AR146" i="3" a="1"/>
  <c r="AR146" i="3" s="1"/>
  <c r="AS86" i="3" a="1"/>
  <c r="AS86" i="3" s="1"/>
  <c r="AD71" i="3"/>
  <c r="AA71" i="14" s="1"/>
  <c r="AB71" i="14" s="1"/>
  <c r="AC71" i="14" s="1"/>
  <c r="AD71" i="14" s="1"/>
  <c r="Z71" i="14"/>
  <c r="AD89" i="3"/>
  <c r="AA89" i="14" s="1"/>
  <c r="AB89" i="14" s="1"/>
  <c r="AC89" i="14" s="1"/>
  <c r="AD89" i="14" s="1"/>
  <c r="Z89" i="14"/>
  <c r="AB101" i="14"/>
  <c r="AC101" i="14" s="1"/>
  <c r="AD101" i="14" s="1"/>
  <c r="AE29" i="3"/>
  <c r="AG29" i="3" s="1"/>
  <c r="Z29" i="14"/>
  <c r="AB184" i="14"/>
  <c r="AC184" i="14" s="1"/>
  <c r="AD184" i="14" s="1"/>
  <c r="AB245" i="14"/>
  <c r="AC245" i="14" s="1"/>
  <c r="AD245" i="14" s="1"/>
  <c r="AE6" i="3"/>
  <c r="AG6" i="3" s="1"/>
  <c r="Z6" i="14"/>
  <c r="AD221" i="3"/>
  <c r="AA221" i="14" s="1"/>
  <c r="AB221" i="14" s="1"/>
  <c r="AC221" i="14" s="1"/>
  <c r="AD221" i="14" s="1"/>
  <c r="Z221" i="14"/>
  <c r="AD869" i="3"/>
  <c r="AA868" i="14" s="1"/>
  <c r="AB868" i="14" s="1"/>
  <c r="AC868" i="14" s="1"/>
  <c r="AD868" i="14" s="1"/>
  <c r="AD869" i="14" s="1"/>
  <c r="AE869" i="14" s="1"/>
  <c r="Z868" i="14"/>
  <c r="AS122" i="3" a="1"/>
  <c r="AS122" i="3" s="1"/>
  <c r="AD809" i="3"/>
  <c r="AA808" i="14" s="1"/>
  <c r="AB808" i="14" s="1"/>
  <c r="AC808" i="14" s="1"/>
  <c r="AD808" i="14" s="1"/>
  <c r="AD809" i="14" s="1"/>
  <c r="AE809" i="14" s="1"/>
  <c r="Z808" i="14"/>
  <c r="AD576" i="3"/>
  <c r="AA576" i="14" s="1"/>
  <c r="AB576" i="14" s="1"/>
  <c r="AC576" i="14" s="1"/>
  <c r="AD576" i="14" s="1"/>
  <c r="Z576" i="14"/>
  <c r="AE665" i="3"/>
  <c r="AG665" i="3" s="1"/>
  <c r="AH665" i="3" s="1"/>
  <c r="Z664" i="14"/>
  <c r="AS146" i="3" a="1"/>
  <c r="AS146" i="3" s="1"/>
  <c r="AD173" i="3"/>
  <c r="AA173" i="14" s="1"/>
  <c r="Z173" i="14"/>
  <c r="AE236" i="3"/>
  <c r="AG236" i="3" s="1"/>
  <c r="AH236" i="3" s="1"/>
  <c r="Z236" i="14"/>
  <c r="AD137" i="3"/>
  <c r="AA137" i="14" s="1"/>
  <c r="Z137" i="14"/>
  <c r="AB125" i="14"/>
  <c r="AC125" i="14" s="1"/>
  <c r="AD125" i="14" s="1"/>
  <c r="AB112" i="14"/>
  <c r="AC112" i="14" s="1"/>
  <c r="AD112" i="14" s="1"/>
  <c r="AE102" i="3"/>
  <c r="AG102" i="3" s="1"/>
  <c r="Z102" i="14"/>
  <c r="AB795" i="14"/>
  <c r="AC795" i="14" s="1"/>
  <c r="AD795" i="14" s="1"/>
  <c r="AE149" i="3"/>
  <c r="AG149" i="3" s="1"/>
  <c r="AH149" i="3" s="1"/>
  <c r="Z149" i="14"/>
  <c r="AD209" i="3"/>
  <c r="AA209" i="14" s="1"/>
  <c r="AB209" i="14" s="1"/>
  <c r="AC209" i="14" s="1"/>
  <c r="AD209" i="14" s="1"/>
  <c r="Z209" i="14"/>
  <c r="AE54" i="3"/>
  <c r="AG54" i="3" s="1"/>
  <c r="AH54" i="3" s="1"/>
  <c r="Z54" i="14"/>
  <c r="AE185" i="3"/>
  <c r="AG185" i="3" s="1"/>
  <c r="AH185" i="3" s="1"/>
  <c r="Z185" i="14"/>
  <c r="AE575" i="3"/>
  <c r="AG575" i="3" s="1"/>
  <c r="Z575" i="14"/>
  <c r="AE7" i="3"/>
  <c r="AG7" i="3" s="1"/>
  <c r="AH7" i="3" s="1"/>
  <c r="Z7" i="14"/>
  <c r="AM110" i="3"/>
  <c r="AP110" i="3" s="1"/>
  <c r="AN110" i="3" a="1"/>
  <c r="AN110" i="3" s="1"/>
  <c r="AQ110" i="3" s="1" a="1"/>
  <c r="AQ110" i="3" s="1"/>
  <c r="AM122" i="3"/>
  <c r="AP122" i="3" s="1"/>
  <c r="AN122" i="3" a="1"/>
  <c r="AN122" i="3" s="1"/>
  <c r="AQ122" i="3" s="1" a="1"/>
  <c r="AQ122" i="3" s="1"/>
  <c r="AM98" i="3"/>
  <c r="AP98" i="3" s="1"/>
  <c r="AN98" i="3" a="1"/>
  <c r="AN98" i="3" s="1"/>
  <c r="AM170" i="3"/>
  <c r="AP170" i="3" s="1"/>
  <c r="AN170" i="3" a="1"/>
  <c r="AN170" i="3" s="1"/>
  <c r="AQ170" i="3" s="1" a="1"/>
  <c r="AQ170" i="3" s="1"/>
  <c r="AM206" i="3"/>
  <c r="AP206" i="3" s="1"/>
  <c r="AN206" i="3" a="1"/>
  <c r="AN206" i="3" s="1"/>
  <c r="AQ206" i="3" s="1" a="1"/>
  <c r="AQ206" i="3" s="1"/>
  <c r="AM86" i="3"/>
  <c r="AP86" i="3" s="1"/>
  <c r="AN86" i="3" a="1"/>
  <c r="AN86" i="3" s="1"/>
  <c r="P129" i="3"/>
  <c r="Q129" i="3" s="1"/>
  <c r="S129" i="3" s="1"/>
  <c r="T129" i="3" s="1"/>
  <c r="U129" i="3" s="1"/>
  <c r="V129" i="3" s="1"/>
  <c r="AB128" i="3"/>
  <c r="AC127" i="3"/>
  <c r="AA128" i="3"/>
  <c r="AC211" i="3"/>
  <c r="P9" i="3"/>
  <c r="Q9" i="3" s="1"/>
  <c r="S9" i="3" s="1"/>
  <c r="T9" i="3" s="1"/>
  <c r="U9" i="3" s="1"/>
  <c r="V9" i="3" s="1"/>
  <c r="AB9" i="3" s="1"/>
  <c r="AA8" i="3"/>
  <c r="AB8" i="3"/>
  <c r="AC18" i="3"/>
  <c r="P104" i="3"/>
  <c r="Q104" i="3" s="1"/>
  <c r="S104" i="3" s="1"/>
  <c r="T104" i="3" s="1"/>
  <c r="U104" i="3" s="1"/>
  <c r="V104" i="3" s="1"/>
  <c r="AB104" i="3" s="1"/>
  <c r="N46" i="3"/>
  <c r="X200" i="3"/>
  <c r="AF215" i="3"/>
  <c r="W215" i="3"/>
  <c r="P213" i="3"/>
  <c r="Q213" i="3" s="1"/>
  <c r="S213" i="3" s="1"/>
  <c r="T213" i="3" s="1"/>
  <c r="U213" i="3" s="1"/>
  <c r="V213" i="3" s="1"/>
  <c r="AB213" i="3" s="1"/>
  <c r="P44" i="3"/>
  <c r="Q44" i="3" s="1"/>
  <c r="S44" i="3" s="1"/>
  <c r="T44" i="3" s="1"/>
  <c r="U44" i="3" s="1"/>
  <c r="V44" i="3" s="1"/>
  <c r="AB44" i="3" s="1"/>
  <c r="AD424" i="3"/>
  <c r="AE809" i="3"/>
  <c r="AG809" i="3" s="1"/>
  <c r="AH809" i="3" s="1"/>
  <c r="M215" i="3"/>
  <c r="AD665" i="3"/>
  <c r="AA664" i="14" s="1"/>
  <c r="AB664" i="14" s="1"/>
  <c r="AC664" i="14" s="1"/>
  <c r="AD664" i="14" s="1"/>
  <c r="AD665" i="14" s="1"/>
  <c r="AE665" i="14" s="1"/>
  <c r="X214" i="3"/>
  <c r="O45" i="3"/>
  <c r="P45" i="3" s="1"/>
  <c r="Q45" i="3" s="1"/>
  <c r="S45" i="3" s="1"/>
  <c r="T45" i="3" s="1"/>
  <c r="U45" i="3" s="1"/>
  <c r="V45" i="3" s="1"/>
  <c r="AE221" i="3"/>
  <c r="AG221" i="3" s="1"/>
  <c r="AH221" i="3" s="1"/>
  <c r="O130" i="3"/>
  <c r="X130" i="3" s="1"/>
  <c r="AE71" i="3"/>
  <c r="AG71" i="3" s="1"/>
  <c r="AH71" i="3" s="1"/>
  <c r="AG918" i="3"/>
  <c r="AH918" i="3" s="1"/>
  <c r="AD6" i="3"/>
  <c r="AA6" i="14" s="1"/>
  <c r="AB6" i="14" s="1"/>
  <c r="AC6" i="14" s="1"/>
  <c r="AD6" i="14" s="1"/>
  <c r="AC72" i="3"/>
  <c r="AG822" i="3"/>
  <c r="AH822" i="3" s="1"/>
  <c r="N215" i="3"/>
  <c r="X20" i="3"/>
  <c r="AD575" i="3"/>
  <c r="AA575" i="14" s="1"/>
  <c r="AG882" i="3"/>
  <c r="AH882" i="3" s="1"/>
  <c r="AE869" i="3"/>
  <c r="AG869" i="3" s="1"/>
  <c r="AH869" i="3" s="1"/>
  <c r="AC589" i="3"/>
  <c r="AC267" i="3"/>
  <c r="AE267" i="3" s="1"/>
  <c r="AG267" i="3" s="1"/>
  <c r="AC612" i="3"/>
  <c r="AD149" i="3"/>
  <c r="AA149" i="14" s="1"/>
  <c r="AB149" i="14" s="1"/>
  <c r="AC149" i="14" s="1"/>
  <c r="AD149" i="14" s="1"/>
  <c r="AG666" i="3"/>
  <c r="AH666" i="3" s="1"/>
  <c r="AC375" i="3"/>
  <c r="AE375" i="3" s="1"/>
  <c r="AG375" i="3" s="1"/>
  <c r="AH375" i="3" s="1"/>
  <c r="AC293" i="3"/>
  <c r="AD293" i="3" s="1"/>
  <c r="AE89" i="3"/>
  <c r="AG89" i="3" s="1"/>
  <c r="AH89" i="3" s="1"/>
  <c r="AD185" i="3"/>
  <c r="AA185" i="14" s="1"/>
  <c r="AB185" i="14" s="1"/>
  <c r="AC185" i="14" s="1"/>
  <c r="AD185" i="14" s="1"/>
  <c r="AD29" i="3"/>
  <c r="AA29" i="14" s="1"/>
  <c r="AB29" i="14" s="1"/>
  <c r="AC29" i="14" s="1"/>
  <c r="AD29" i="14" s="1"/>
  <c r="AD905" i="3"/>
  <c r="AA904" i="14" s="1"/>
  <c r="AB904" i="14" s="1"/>
  <c r="AC904" i="14" s="1"/>
  <c r="AD904" i="14" s="1"/>
  <c r="AD905" i="14" s="1"/>
  <c r="AE905" i="14" s="1"/>
  <c r="P74" i="3"/>
  <c r="Q74" i="3" s="1"/>
  <c r="S74" i="3" s="1"/>
  <c r="T74" i="3" s="1"/>
  <c r="U74" i="3" s="1"/>
  <c r="V74" i="3" s="1"/>
  <c r="Y74" i="3" s="1"/>
  <c r="Z74" i="3" s="1"/>
  <c r="AH701" i="3"/>
  <c r="AG702" i="3"/>
  <c r="AH702" i="3" s="1"/>
  <c r="AC163" i="3"/>
  <c r="AD797" i="3"/>
  <c r="AA796" i="14" s="1"/>
  <c r="AH785" i="3"/>
  <c r="AG786" i="3"/>
  <c r="AH786" i="3" s="1"/>
  <c r="AG738" i="3"/>
  <c r="AH738" i="3" s="1"/>
  <c r="AD845" i="3"/>
  <c r="AA844" i="14" s="1"/>
  <c r="AB844" i="14" s="1"/>
  <c r="AC844" i="14" s="1"/>
  <c r="AD844" i="14" s="1"/>
  <c r="AD845" i="14" s="1"/>
  <c r="AE845" i="14" s="1"/>
  <c r="AE845" i="3"/>
  <c r="AG845" i="3" s="1"/>
  <c r="AH904" i="3"/>
  <c r="AG906" i="3"/>
  <c r="AH906" i="3" s="1"/>
  <c r="AD653" i="3"/>
  <c r="AA652" i="14" s="1"/>
  <c r="AB652" i="14" s="1"/>
  <c r="AC652" i="14" s="1"/>
  <c r="AD652" i="14" s="1"/>
  <c r="AD653" i="14" s="1"/>
  <c r="AE653" i="14" s="1"/>
  <c r="AE653" i="3"/>
  <c r="AG653" i="3" s="1"/>
  <c r="AE42" i="3"/>
  <c r="AG42" i="3" s="1"/>
  <c r="AH42" i="3" s="1"/>
  <c r="AD81" i="3"/>
  <c r="AA81" i="14" s="1"/>
  <c r="AB81" i="14" s="1"/>
  <c r="AC81" i="14" s="1"/>
  <c r="AD81" i="14" s="1"/>
  <c r="AG726" i="3"/>
  <c r="AH726" i="3" s="1"/>
  <c r="AG750" i="3"/>
  <c r="AH750" i="3" s="1"/>
  <c r="AC318" i="3"/>
  <c r="AD318" i="3" s="1"/>
  <c r="AG858" i="3"/>
  <c r="AH858" i="3" s="1"/>
  <c r="AG894" i="3"/>
  <c r="AH894" i="3" s="1"/>
  <c r="AD449" i="3"/>
  <c r="AE173" i="3"/>
  <c r="AG173" i="3" s="1"/>
  <c r="AH173" i="3" s="1"/>
  <c r="AC566" i="3"/>
  <c r="AD236" i="3"/>
  <c r="AA236" i="14" s="1"/>
  <c r="AB236" i="14" s="1"/>
  <c r="AC236" i="14" s="1"/>
  <c r="AD236" i="14" s="1"/>
  <c r="AE425" i="3"/>
  <c r="AG425" i="3" s="1"/>
  <c r="AH425" i="3" s="1"/>
  <c r="AE137" i="3"/>
  <c r="AG137" i="3" s="1"/>
  <c r="AH137" i="3" s="1"/>
  <c r="AD54" i="3"/>
  <c r="AA54" i="14" s="1"/>
  <c r="AB54" i="14" s="1"/>
  <c r="AC54" i="14" s="1"/>
  <c r="AD54" i="14" s="1"/>
  <c r="O21" i="3"/>
  <c r="X21" i="3" s="1"/>
  <c r="AH29" i="3"/>
  <c r="AH53" i="3"/>
  <c r="AH161" i="3"/>
  <c r="X614" i="3"/>
  <c r="P614" i="3"/>
  <c r="Q614" i="3" s="1"/>
  <c r="S614" i="3" s="1"/>
  <c r="T614" i="3" s="1"/>
  <c r="U614" i="3" s="1"/>
  <c r="V614" i="3" s="1"/>
  <c r="AH88" i="3"/>
  <c r="AC162" i="3"/>
  <c r="AH256" i="3"/>
  <c r="AH61" i="3"/>
  <c r="N22" i="3"/>
  <c r="AC600" i="3"/>
  <c r="M34" i="3"/>
  <c r="W34" i="3"/>
  <c r="AC198" i="3"/>
  <c r="AD102" i="3"/>
  <c r="AA102" i="14" s="1"/>
  <c r="AB102" i="14" s="1"/>
  <c r="AC102" i="14" s="1"/>
  <c r="AD102" i="14" s="1"/>
  <c r="AH350" i="3"/>
  <c r="AD528" i="3"/>
  <c r="AB613" i="3"/>
  <c r="Y613" i="3"/>
  <c r="Z613" i="3" s="1"/>
  <c r="AA613" i="3"/>
  <c r="AH326" i="3"/>
  <c r="AH197" i="3"/>
  <c r="N616" i="3"/>
  <c r="O615" i="3"/>
  <c r="AE611" i="3"/>
  <c r="AG611" i="3" s="1"/>
  <c r="AH611" i="3" s="1"/>
  <c r="AD611" i="3"/>
  <c r="AA611" i="14" s="1"/>
  <c r="AB611" i="14" s="1"/>
  <c r="AC611" i="14" s="1"/>
  <c r="AD611" i="14" s="1"/>
  <c r="AC73" i="3"/>
  <c r="AH291" i="3"/>
  <c r="AH6" i="3"/>
  <c r="AD351" i="3"/>
  <c r="AH398" i="3"/>
  <c r="AD53" i="3"/>
  <c r="AA53" i="14" s="1"/>
  <c r="AB53" i="14" s="1"/>
  <c r="AC53" i="14" s="1"/>
  <c r="AD53" i="14" s="1"/>
  <c r="AE576" i="3"/>
  <c r="AG576" i="3" s="1"/>
  <c r="AH576" i="3" s="1"/>
  <c r="AC63" i="3"/>
  <c r="AC258" i="3"/>
  <c r="AC82" i="3"/>
  <c r="AF22" i="3"/>
  <c r="M22" i="3"/>
  <c r="W22" i="3"/>
  <c r="AC329" i="3"/>
  <c r="AE329" i="3" s="1"/>
  <c r="AG329" i="3" s="1"/>
  <c r="AH329" i="3" s="1"/>
  <c r="AC114" i="3"/>
  <c r="AC222" i="3"/>
  <c r="AC90" i="3"/>
  <c r="AH80" i="3"/>
  <c r="AF95" i="3"/>
  <c r="M95" i="3"/>
  <c r="W95" i="3"/>
  <c r="AC186" i="3"/>
  <c r="AD599" i="3"/>
  <c r="AA599" i="14" s="1"/>
  <c r="AB599" i="14" s="1"/>
  <c r="AC599" i="14" s="1"/>
  <c r="AD599" i="14" s="1"/>
  <c r="AE599" i="3"/>
  <c r="AG599" i="3" s="1"/>
  <c r="AD588" i="3"/>
  <c r="AA588" i="14" s="1"/>
  <c r="AB588" i="14" s="1"/>
  <c r="AC588" i="14" s="1"/>
  <c r="AD588" i="14" s="1"/>
  <c r="AE588" i="3"/>
  <c r="AG588" i="3" s="1"/>
  <c r="AA578" i="3"/>
  <c r="Y578" i="3"/>
  <c r="Z578" i="3" s="1"/>
  <c r="AH575" i="3"/>
  <c r="AD565" i="3"/>
  <c r="AA565" i="14" s="1"/>
  <c r="AB565" i="14" s="1"/>
  <c r="AC565" i="14" s="1"/>
  <c r="AD565" i="14" s="1"/>
  <c r="AE565" i="3"/>
  <c r="AG565" i="3" s="1"/>
  <c r="AC483" i="3"/>
  <c r="AD483" i="3" s="1"/>
  <c r="AD482" i="3"/>
  <c r="AD470" i="3"/>
  <c r="O579" i="3"/>
  <c r="X579" i="3" s="1"/>
  <c r="N580" i="3"/>
  <c r="AA577" i="3"/>
  <c r="Y577" i="3"/>
  <c r="Z577" i="3" s="1"/>
  <c r="AB577" i="3"/>
  <c r="X578" i="3"/>
  <c r="AC552" i="3"/>
  <c r="AE552" i="3" s="1"/>
  <c r="AG552" i="3" s="1"/>
  <c r="AH552" i="3" s="1"/>
  <c r="AH540" i="3"/>
  <c r="AC529" i="3"/>
  <c r="AE529" i="3" s="1"/>
  <c r="AG529" i="3" s="1"/>
  <c r="AH529" i="3" s="1"/>
  <c r="AC517" i="3"/>
  <c r="AE517" i="3" s="1"/>
  <c r="AG517" i="3" s="1"/>
  <c r="AH517" i="3" s="1"/>
  <c r="AC498" i="3"/>
  <c r="AD498" i="3" s="1"/>
  <c r="AC460" i="3"/>
  <c r="AD460" i="3" s="1"/>
  <c r="AC450" i="3"/>
  <c r="AD450" i="3" s="1"/>
  <c r="AC426" i="3"/>
  <c r="AE426" i="3" s="1"/>
  <c r="AG426" i="3" s="1"/>
  <c r="AH426" i="3" s="1"/>
  <c r="AH316" i="3"/>
  <c r="AH102" i="3"/>
  <c r="AC103" i="3"/>
  <c r="AC387" i="3"/>
  <c r="AD387" i="3" s="1"/>
  <c r="AC339" i="3"/>
  <c r="AD339" i="3" s="1"/>
  <c r="AC328" i="3"/>
  <c r="AE328" i="3" s="1"/>
  <c r="AG328" i="3" s="1"/>
  <c r="AD303" i="3"/>
  <c r="AC247" i="3"/>
  <c r="AE541" i="3"/>
  <c r="AG541" i="3" s="1"/>
  <c r="AH541" i="3" s="1"/>
  <c r="AD541" i="3"/>
  <c r="AC542" i="3"/>
  <c r="AD551" i="3"/>
  <c r="AE551" i="3"/>
  <c r="AG551" i="3" s="1"/>
  <c r="AC507" i="3"/>
  <c r="AE506" i="3"/>
  <c r="AG506" i="3" s="1"/>
  <c r="AD506" i="3"/>
  <c r="AE516" i="3"/>
  <c r="AG516" i="3" s="1"/>
  <c r="AD516" i="3"/>
  <c r="AD497" i="3"/>
  <c r="AE497" i="3"/>
  <c r="AG497" i="3" s="1"/>
  <c r="AC471" i="3"/>
  <c r="AE459" i="3"/>
  <c r="AG459" i="3" s="1"/>
  <c r="AH459" i="3" s="1"/>
  <c r="AD459" i="3"/>
  <c r="AC435" i="3"/>
  <c r="AD434" i="3"/>
  <c r="AE434" i="3"/>
  <c r="AG434" i="3" s="1"/>
  <c r="AC212" i="3"/>
  <c r="Z212" i="14" s="1"/>
  <c r="AC414" i="3"/>
  <c r="AD413" i="3"/>
  <c r="AE413" i="3"/>
  <c r="AG413" i="3" s="1"/>
  <c r="AC400" i="3"/>
  <c r="AD399" i="3"/>
  <c r="AE399" i="3"/>
  <c r="AG399" i="3" s="1"/>
  <c r="AH399" i="3" s="1"/>
  <c r="AE386" i="3"/>
  <c r="AG386" i="3" s="1"/>
  <c r="AD386" i="3"/>
  <c r="AC174" i="3"/>
  <c r="Z174" i="14" s="1"/>
  <c r="AE374" i="3"/>
  <c r="AG374" i="3" s="1"/>
  <c r="AH374" i="3" s="1"/>
  <c r="AD374" i="3"/>
  <c r="AC150" i="3"/>
  <c r="Z150" i="14" s="1"/>
  <c r="AC365" i="3"/>
  <c r="AE364" i="3"/>
  <c r="AG364" i="3" s="1"/>
  <c r="AH364" i="3" s="1"/>
  <c r="AD364" i="3"/>
  <c r="AC138" i="3"/>
  <c r="Z138" i="14" s="1"/>
  <c r="AC352" i="3"/>
  <c r="AE338" i="3"/>
  <c r="AG338" i="3" s="1"/>
  <c r="AD338" i="3"/>
  <c r="AE113" i="3"/>
  <c r="AG113" i="3" s="1"/>
  <c r="AD113" i="3"/>
  <c r="AA113" i="14" s="1"/>
  <c r="AB113" i="14" s="1"/>
  <c r="AC113" i="14" s="1"/>
  <c r="AD113" i="14" s="1"/>
  <c r="AE317" i="3"/>
  <c r="AG317" i="3" s="1"/>
  <c r="AH317" i="3" s="1"/>
  <c r="AD317" i="3"/>
  <c r="AC304" i="3"/>
  <c r="AD292" i="3"/>
  <c r="AE292" i="3"/>
  <c r="AG292" i="3" s="1"/>
  <c r="AH292" i="3" s="1"/>
  <c r="AC64" i="3"/>
  <c r="AE62" i="3"/>
  <c r="AG62" i="3" s="1"/>
  <c r="AH62" i="3" s="1"/>
  <c r="AD62" i="3"/>
  <c r="AA62" i="14" s="1"/>
  <c r="AB62" i="14" s="1"/>
  <c r="AC62" i="14" s="1"/>
  <c r="AD62" i="14" s="1"/>
  <c r="AC279" i="3"/>
  <c r="AE278" i="3"/>
  <c r="AG278" i="3" s="1"/>
  <c r="AD278" i="3"/>
  <c r="X269" i="3"/>
  <c r="AC268" i="3"/>
  <c r="AE268" i="3" s="1"/>
  <c r="AG268" i="3" s="1"/>
  <c r="AH268" i="3" s="1"/>
  <c r="AC43" i="3"/>
  <c r="Z43" i="14" s="1"/>
  <c r="AD257" i="3"/>
  <c r="AA257" i="14" s="1"/>
  <c r="AB257" i="14" s="1"/>
  <c r="AC257" i="14" s="1"/>
  <c r="AD257" i="14" s="1"/>
  <c r="AE257" i="3"/>
  <c r="AG257" i="3" s="1"/>
  <c r="AH257" i="3" s="1"/>
  <c r="AD246" i="3"/>
  <c r="AA246" i="14" s="1"/>
  <c r="AB246" i="14" s="1"/>
  <c r="AC246" i="14" s="1"/>
  <c r="AD246" i="14" s="1"/>
  <c r="AE246" i="3"/>
  <c r="AG246" i="3" s="1"/>
  <c r="AC237" i="3"/>
  <c r="Z237" i="14" s="1"/>
  <c r="AC30" i="3"/>
  <c r="Z30" i="14" s="1"/>
  <c r="AA31" i="3"/>
  <c r="AB31" i="3"/>
  <c r="Y31" i="3"/>
  <c r="Z31" i="3" s="1"/>
  <c r="P32" i="3"/>
  <c r="Q32" i="3" s="1"/>
  <c r="S32" i="3" s="1"/>
  <c r="T32" i="3" s="1"/>
  <c r="U32" i="3" s="1"/>
  <c r="V32" i="3" s="1"/>
  <c r="AA32" i="3" s="1"/>
  <c r="X32" i="3"/>
  <c r="O33" i="3"/>
  <c r="X33" i="3" s="1"/>
  <c r="N34" i="3"/>
  <c r="AC19" i="3"/>
  <c r="Z19" i="14" s="1"/>
  <c r="AB20" i="3"/>
  <c r="AA20" i="3"/>
  <c r="Y20" i="3"/>
  <c r="Z20" i="3" s="1"/>
  <c r="O201" i="3"/>
  <c r="P201" i="3" s="1"/>
  <c r="Q201" i="3" s="1"/>
  <c r="S201" i="3" s="1"/>
  <c r="T201" i="3" s="1"/>
  <c r="U201" i="3" s="1"/>
  <c r="V201" i="3" s="1"/>
  <c r="N202" i="3"/>
  <c r="Y199" i="3"/>
  <c r="Z199" i="3" s="1"/>
  <c r="AA199" i="3"/>
  <c r="AB199" i="3"/>
  <c r="AA200" i="3"/>
  <c r="AB200" i="3"/>
  <c r="Y200" i="3"/>
  <c r="Z200" i="3" s="1"/>
  <c r="D203" i="3"/>
  <c r="M202" i="3"/>
  <c r="W202" i="3"/>
  <c r="AF202" i="3"/>
  <c r="D191" i="3"/>
  <c r="AF190" i="3"/>
  <c r="M190" i="3"/>
  <c r="W190" i="3"/>
  <c r="AF179" i="3"/>
  <c r="M179" i="3"/>
  <c r="W179" i="3"/>
  <c r="X164" i="3"/>
  <c r="P164" i="3"/>
  <c r="Q164" i="3" s="1"/>
  <c r="S164" i="3" s="1"/>
  <c r="T164" i="3" s="1"/>
  <c r="U164" i="3" s="1"/>
  <c r="V164" i="3" s="1"/>
  <c r="O165" i="3"/>
  <c r="N166" i="3"/>
  <c r="D167" i="3"/>
  <c r="M166" i="3"/>
  <c r="AF166" i="3"/>
  <c r="W166" i="3"/>
  <c r="D143" i="3"/>
  <c r="M142" i="3"/>
  <c r="W142" i="3"/>
  <c r="AF142" i="3"/>
  <c r="W131" i="3"/>
  <c r="AF131" i="3"/>
  <c r="M131" i="3"/>
  <c r="N131" i="3"/>
  <c r="M119" i="3"/>
  <c r="W119" i="3"/>
  <c r="AF119" i="3"/>
  <c r="M107" i="3"/>
  <c r="W107" i="3"/>
  <c r="AF107" i="3"/>
  <c r="X105" i="3"/>
  <c r="P105" i="3"/>
  <c r="Q105" i="3" s="1"/>
  <c r="S105" i="3" s="1"/>
  <c r="T105" i="3" s="1"/>
  <c r="U105" i="3" s="1"/>
  <c r="V105" i="3" s="1"/>
  <c r="O106" i="3"/>
  <c r="P106" i="3" s="1"/>
  <c r="Q106" i="3" s="1"/>
  <c r="S106" i="3" s="1"/>
  <c r="T106" i="3" s="1"/>
  <c r="U106" i="3" s="1"/>
  <c r="V106" i="3" s="1"/>
  <c r="AB106" i="3" s="1"/>
  <c r="N107" i="3"/>
  <c r="X65" i="3"/>
  <c r="P65" i="3"/>
  <c r="Q65" i="3" s="1"/>
  <c r="S65" i="3" s="1"/>
  <c r="T65" i="3" s="1"/>
  <c r="U65" i="3" s="1"/>
  <c r="V65" i="3" s="1"/>
  <c r="Y55" i="3"/>
  <c r="Z55" i="3" s="1"/>
  <c r="AB55" i="3"/>
  <c r="AA55" i="3"/>
  <c r="X56" i="3"/>
  <c r="P56" i="3"/>
  <c r="Q56" i="3" s="1"/>
  <c r="S56" i="3" s="1"/>
  <c r="T56" i="3" s="1"/>
  <c r="U56" i="3" s="1"/>
  <c r="V56" i="3" s="1"/>
  <c r="D47" i="3"/>
  <c r="M46" i="3"/>
  <c r="W46" i="3"/>
  <c r="AF46" i="3"/>
  <c r="D35" i="3"/>
  <c r="AF34" i="3"/>
  <c r="D23" i="3"/>
  <c r="O331" i="3"/>
  <c r="P331" i="3" s="1"/>
  <c r="Q331" i="3" s="1"/>
  <c r="S331" i="3" s="1"/>
  <c r="T331" i="3" s="1"/>
  <c r="U331" i="3" s="1"/>
  <c r="V331" i="3" s="1"/>
  <c r="AA331" i="3" s="1"/>
  <c r="N332" i="3"/>
  <c r="X330" i="3"/>
  <c r="P330" i="3"/>
  <c r="Q330" i="3" s="1"/>
  <c r="S330" i="3" s="1"/>
  <c r="T330" i="3" s="1"/>
  <c r="U330" i="3" s="1"/>
  <c r="V330" i="3" s="1"/>
  <c r="Y269" i="3"/>
  <c r="Z269" i="3" s="1"/>
  <c r="AA269" i="3"/>
  <c r="AB269" i="3"/>
  <c r="O270" i="3"/>
  <c r="P270" i="3" s="1"/>
  <c r="Q270" i="3" s="1"/>
  <c r="S270" i="3" s="1"/>
  <c r="T270" i="3" s="1"/>
  <c r="U270" i="3" s="1"/>
  <c r="V270" i="3" s="1"/>
  <c r="N271" i="3"/>
  <c r="AA401" i="3"/>
  <c r="Y401" i="3"/>
  <c r="Z401" i="3" s="1"/>
  <c r="AB401" i="3"/>
  <c r="AA590" i="3"/>
  <c r="Y590" i="3"/>
  <c r="Z590" i="3" s="1"/>
  <c r="AB590" i="3"/>
  <c r="AA187" i="3"/>
  <c r="Y187" i="3"/>
  <c r="Z187" i="3" s="1"/>
  <c r="AB187" i="3"/>
  <c r="AB340" i="3"/>
  <c r="Y340" i="3"/>
  <c r="Z340" i="3" s="1"/>
  <c r="AA340" i="3"/>
  <c r="Y366" i="3"/>
  <c r="Z366" i="3" s="1"/>
  <c r="AB366" i="3"/>
  <c r="AA366" i="3"/>
  <c r="AB508" i="3"/>
  <c r="AA508" i="3"/>
  <c r="Y508" i="3"/>
  <c r="Z508" i="3" s="1"/>
  <c r="AA139" i="3"/>
  <c r="AB139" i="3"/>
  <c r="Y139" i="3"/>
  <c r="Z139" i="3" s="1"/>
  <c r="Y451" i="3"/>
  <c r="Z451" i="3" s="1"/>
  <c r="AB451" i="3"/>
  <c r="AA451" i="3"/>
  <c r="AA567" i="3"/>
  <c r="AB567" i="3"/>
  <c r="Y567" i="3"/>
  <c r="Z567" i="3" s="1"/>
  <c r="AB461" i="3"/>
  <c r="AA461" i="3"/>
  <c r="Y461" i="3"/>
  <c r="Z461" i="3" s="1"/>
  <c r="Y129" i="3"/>
  <c r="Z129" i="3" s="1"/>
  <c r="AA129" i="3"/>
  <c r="AB129" i="3"/>
  <c r="Y83" i="3"/>
  <c r="Z83" i="3" s="1"/>
  <c r="AA83" i="3"/>
  <c r="AB83" i="3"/>
  <c r="AB484" i="3"/>
  <c r="Y484" i="3"/>
  <c r="Z484" i="3" s="1"/>
  <c r="AA484" i="3"/>
  <c r="Y305" i="3"/>
  <c r="Z305" i="3" s="1"/>
  <c r="AB305" i="3"/>
  <c r="AA305" i="3"/>
  <c r="AA553" i="3"/>
  <c r="Y553" i="3"/>
  <c r="Z553" i="3" s="1"/>
  <c r="AB553" i="3"/>
  <c r="AA223" i="3"/>
  <c r="AB223" i="3"/>
  <c r="Y223" i="3"/>
  <c r="Z223" i="3" s="1"/>
  <c r="AA543" i="3"/>
  <c r="AB543" i="3"/>
  <c r="Y543" i="3"/>
  <c r="Z543" i="3" s="1"/>
  <c r="Y151" i="3"/>
  <c r="Z151" i="3" s="1"/>
  <c r="AA151" i="3"/>
  <c r="AB151" i="3"/>
  <c r="N343" i="3"/>
  <c r="O342" i="3"/>
  <c r="P462" i="3"/>
  <c r="Q462" i="3" s="1"/>
  <c r="S462" i="3" s="1"/>
  <c r="T462" i="3" s="1"/>
  <c r="U462" i="3" s="1"/>
  <c r="V462" i="3" s="1"/>
  <c r="O403" i="3"/>
  <c r="X403" i="3" s="1"/>
  <c r="N404" i="3"/>
  <c r="O520" i="3"/>
  <c r="N521" i="3"/>
  <c r="O592" i="3"/>
  <c r="X592" i="3" s="1"/>
  <c r="N593" i="3"/>
  <c r="AB294" i="3"/>
  <c r="Y294" i="3"/>
  <c r="Z294" i="3" s="1"/>
  <c r="AA294" i="3"/>
  <c r="AB259" i="3"/>
  <c r="AA259" i="3"/>
  <c r="Y259" i="3"/>
  <c r="Z259" i="3" s="1"/>
  <c r="P281" i="3"/>
  <c r="Q281" i="3" s="1"/>
  <c r="S281" i="3" s="1"/>
  <c r="T281" i="3" s="1"/>
  <c r="U281" i="3" s="1"/>
  <c r="V281" i="3" s="1"/>
  <c r="AA427" i="3"/>
  <c r="AB427" i="3"/>
  <c r="Y427" i="3"/>
  <c r="Z427" i="3" s="1"/>
  <c r="AA376" i="3"/>
  <c r="Y376" i="3"/>
  <c r="Z376" i="3" s="1"/>
  <c r="AB376" i="3"/>
  <c r="P485" i="3"/>
  <c r="Q485" i="3" s="1"/>
  <c r="S485" i="3" s="1"/>
  <c r="T485" i="3" s="1"/>
  <c r="U485" i="3" s="1"/>
  <c r="V485" i="3" s="1"/>
  <c r="N439" i="3"/>
  <c r="O438" i="3"/>
  <c r="X438" i="3" s="1"/>
  <c r="P214" i="3"/>
  <c r="Q214" i="3" s="1"/>
  <c r="S214" i="3" s="1"/>
  <c r="T214" i="3" s="1"/>
  <c r="U214" i="3" s="1"/>
  <c r="V214" i="3" s="1"/>
  <c r="P224" i="3"/>
  <c r="Q224" i="3" s="1"/>
  <c r="S224" i="3" s="1"/>
  <c r="T224" i="3" s="1"/>
  <c r="U224" i="3" s="1"/>
  <c r="V224" i="3" s="1"/>
  <c r="N487" i="3"/>
  <c r="O486" i="3"/>
  <c r="X486" i="3" s="1"/>
  <c r="P320" i="3"/>
  <c r="Q320" i="3" s="1"/>
  <c r="S320" i="3" s="1"/>
  <c r="T320" i="3" s="1"/>
  <c r="U320" i="3" s="1"/>
  <c r="V320" i="3" s="1"/>
  <c r="AA248" i="3"/>
  <c r="AB248" i="3"/>
  <c r="Y248" i="3"/>
  <c r="Z248" i="3" s="1"/>
  <c r="AB436" i="3"/>
  <c r="AA436" i="3"/>
  <c r="Y436" i="3"/>
  <c r="Z436" i="3" s="1"/>
  <c r="O545" i="3"/>
  <c r="X545" i="3" s="1"/>
  <c r="N142" i="3"/>
  <c r="O141" i="3"/>
  <c r="X141" i="3" s="1"/>
  <c r="P92" i="3"/>
  <c r="Q92" i="3" s="1"/>
  <c r="S92" i="3" s="1"/>
  <c r="T92" i="3" s="1"/>
  <c r="U92" i="3" s="1"/>
  <c r="V92" i="3" s="1"/>
  <c r="O225" i="3"/>
  <c r="X225" i="3" s="1"/>
  <c r="AB415" i="3"/>
  <c r="AA415" i="3"/>
  <c r="Y415" i="3"/>
  <c r="Z415" i="3" s="1"/>
  <c r="X485" i="3"/>
  <c r="O532" i="3"/>
  <c r="X532" i="3" s="1"/>
  <c r="N533" i="3"/>
  <c r="AB518" i="3"/>
  <c r="AA518" i="3"/>
  <c r="Y518" i="3"/>
  <c r="Z518" i="3" s="1"/>
  <c r="P519" i="3"/>
  <c r="Q519" i="3" s="1"/>
  <c r="S519" i="3" s="1"/>
  <c r="T519" i="3" s="1"/>
  <c r="U519" i="3" s="1"/>
  <c r="V519" i="3" s="1"/>
  <c r="P367" i="3"/>
  <c r="Q367" i="3" s="1"/>
  <c r="S367" i="3" s="1"/>
  <c r="T367" i="3" s="1"/>
  <c r="U367" i="3" s="1"/>
  <c r="V367" i="3" s="1"/>
  <c r="O296" i="3"/>
  <c r="X296" i="3" s="1"/>
  <c r="O368" i="3"/>
  <c r="X368" i="3" s="1"/>
  <c r="P437" i="3"/>
  <c r="Q437" i="3" s="1"/>
  <c r="S437" i="3" s="1"/>
  <c r="T437" i="3" s="1"/>
  <c r="U437" i="3" s="1"/>
  <c r="V437" i="3" s="1"/>
  <c r="P140" i="3"/>
  <c r="Q140" i="3" s="1"/>
  <c r="S140" i="3" s="1"/>
  <c r="T140" i="3" s="1"/>
  <c r="U140" i="3" s="1"/>
  <c r="V140" i="3" s="1"/>
  <c r="AB388" i="3"/>
  <c r="Y388" i="3"/>
  <c r="Z388" i="3" s="1"/>
  <c r="AA388" i="3"/>
  <c r="AB601" i="3"/>
  <c r="AA601" i="3"/>
  <c r="Y601" i="3"/>
  <c r="Z601" i="3" s="1"/>
  <c r="AA472" i="3"/>
  <c r="AB472" i="3"/>
  <c r="Y472" i="3"/>
  <c r="Z472" i="3" s="1"/>
  <c r="P354" i="3"/>
  <c r="Q354" i="3" s="1"/>
  <c r="S354" i="3" s="1"/>
  <c r="T354" i="3" s="1"/>
  <c r="U354" i="3" s="1"/>
  <c r="V354" i="3" s="1"/>
  <c r="N604" i="3"/>
  <c r="O603" i="3"/>
  <c r="O93" i="3"/>
  <c r="X93" i="3" s="1"/>
  <c r="N94" i="3"/>
  <c r="Y530" i="3"/>
  <c r="Z530" i="3" s="1"/>
  <c r="AB530" i="3"/>
  <c r="AA530" i="3"/>
  <c r="P428" i="3"/>
  <c r="Q428" i="3" s="1"/>
  <c r="S428" i="3" s="1"/>
  <c r="T428" i="3" s="1"/>
  <c r="U428" i="3" s="1"/>
  <c r="V428" i="3" s="1"/>
  <c r="O117" i="3"/>
  <c r="X117" i="3" s="1"/>
  <c r="N118" i="3"/>
  <c r="N556" i="3"/>
  <c r="O555" i="3"/>
  <c r="X555" i="3" s="1"/>
  <c r="P306" i="3"/>
  <c r="Q306" i="3" s="1"/>
  <c r="S306" i="3" s="1"/>
  <c r="T306" i="3" s="1"/>
  <c r="U306" i="3" s="1"/>
  <c r="V306" i="3" s="1"/>
  <c r="P531" i="3"/>
  <c r="Q531" i="3" s="1"/>
  <c r="S531" i="3" s="1"/>
  <c r="T531" i="3" s="1"/>
  <c r="U531" i="3" s="1"/>
  <c r="V531" i="3" s="1"/>
  <c r="AB238" i="3"/>
  <c r="Y238" i="3"/>
  <c r="Z238" i="3" s="1"/>
  <c r="AA238" i="3"/>
  <c r="X320" i="3"/>
  <c r="O282" i="3"/>
  <c r="X282" i="3" s="1"/>
  <c r="N283" i="3"/>
  <c r="P554" i="3"/>
  <c r="Q554" i="3" s="1"/>
  <c r="S554" i="3" s="1"/>
  <c r="T554" i="3" s="1"/>
  <c r="U554" i="3" s="1"/>
  <c r="V554" i="3" s="1"/>
  <c r="N308" i="3"/>
  <c r="O307" i="3"/>
  <c r="X307" i="3" s="1"/>
  <c r="P452" i="3"/>
  <c r="Q452" i="3" s="1"/>
  <c r="S452" i="3" s="1"/>
  <c r="T452" i="3" s="1"/>
  <c r="U452" i="3" s="1"/>
  <c r="V452" i="3" s="1"/>
  <c r="P509" i="3"/>
  <c r="Q509" i="3" s="1"/>
  <c r="S509" i="3" s="1"/>
  <c r="T509" i="3" s="1"/>
  <c r="U509" i="3" s="1"/>
  <c r="V509" i="3" s="1"/>
  <c r="O390" i="3"/>
  <c r="X390" i="3" s="1"/>
  <c r="N391" i="3"/>
  <c r="P341" i="3"/>
  <c r="Q341" i="3" s="1"/>
  <c r="S341" i="3" s="1"/>
  <c r="T341" i="3" s="1"/>
  <c r="U341" i="3" s="1"/>
  <c r="V341" i="3" s="1"/>
  <c r="AB115" i="3"/>
  <c r="Y115" i="3"/>
  <c r="Z115" i="3" s="1"/>
  <c r="AA115" i="3"/>
  <c r="P295" i="3"/>
  <c r="Q295" i="3" s="1"/>
  <c r="S295" i="3" s="1"/>
  <c r="T295" i="3" s="1"/>
  <c r="U295" i="3" s="1"/>
  <c r="V295" i="3" s="1"/>
  <c r="P152" i="3"/>
  <c r="Q152" i="3" s="1"/>
  <c r="S152" i="3" s="1"/>
  <c r="T152" i="3" s="1"/>
  <c r="U152" i="3" s="1"/>
  <c r="V152" i="3" s="1"/>
  <c r="P544" i="3"/>
  <c r="Q544" i="3" s="1"/>
  <c r="S544" i="3" s="1"/>
  <c r="T544" i="3" s="1"/>
  <c r="U544" i="3" s="1"/>
  <c r="V544" i="3" s="1"/>
  <c r="AB280" i="3"/>
  <c r="Y280" i="3"/>
  <c r="Z280" i="3" s="1"/>
  <c r="AA280" i="3"/>
  <c r="N356" i="3"/>
  <c r="O355" i="3"/>
  <c r="X140" i="3"/>
  <c r="AA499" i="3"/>
  <c r="Y499" i="3"/>
  <c r="Z499" i="3" s="1"/>
  <c r="AB499" i="3"/>
  <c r="Y319" i="3"/>
  <c r="Z319" i="3" s="1"/>
  <c r="AA319" i="3"/>
  <c r="AB319" i="3"/>
  <c r="AA353" i="3"/>
  <c r="Y353" i="3"/>
  <c r="Z353" i="3" s="1"/>
  <c r="AB353" i="3"/>
  <c r="P116" i="3"/>
  <c r="Q116" i="3" s="1"/>
  <c r="S116" i="3" s="1"/>
  <c r="T116" i="3" s="1"/>
  <c r="U116" i="3" s="1"/>
  <c r="V116" i="3" s="1"/>
  <c r="P249" i="3"/>
  <c r="Q249" i="3" s="1"/>
  <c r="S249" i="3" s="1"/>
  <c r="T249" i="3" s="1"/>
  <c r="U249" i="3" s="1"/>
  <c r="V249" i="3" s="1"/>
  <c r="X306" i="3"/>
  <c r="X452" i="3"/>
  <c r="O569" i="3"/>
  <c r="P377" i="3"/>
  <c r="Q377" i="3" s="1"/>
  <c r="S377" i="3" s="1"/>
  <c r="T377" i="3" s="1"/>
  <c r="U377" i="3" s="1"/>
  <c r="V377" i="3" s="1"/>
  <c r="AA91" i="3"/>
  <c r="AB91" i="3"/>
  <c r="Y91" i="3"/>
  <c r="Z91" i="3" s="1"/>
  <c r="P402" i="3"/>
  <c r="Q402" i="3" s="1"/>
  <c r="S402" i="3" s="1"/>
  <c r="T402" i="3" s="1"/>
  <c r="U402" i="3" s="1"/>
  <c r="V402" i="3" s="1"/>
  <c r="P260" i="3"/>
  <c r="Q260" i="3" s="1"/>
  <c r="S260" i="3" s="1"/>
  <c r="T260" i="3" s="1"/>
  <c r="U260" i="3" s="1"/>
  <c r="V260" i="3" s="1"/>
  <c r="AA260" i="3" s="1"/>
  <c r="P591" i="3"/>
  <c r="Q591" i="3" s="1"/>
  <c r="S591" i="3" s="1"/>
  <c r="T591" i="3" s="1"/>
  <c r="U591" i="3" s="1"/>
  <c r="V591" i="3" s="1"/>
  <c r="O153" i="3"/>
  <c r="X153" i="3" s="1"/>
  <c r="N154" i="3"/>
  <c r="AA175" i="3"/>
  <c r="AB175" i="3"/>
  <c r="Y175" i="3"/>
  <c r="Z175" i="3" s="1"/>
  <c r="P188" i="3"/>
  <c r="Q188" i="3" s="1"/>
  <c r="S188" i="3" s="1"/>
  <c r="T188" i="3" s="1"/>
  <c r="U188" i="3" s="1"/>
  <c r="V188" i="3" s="1"/>
  <c r="O189" i="3"/>
  <c r="X189" i="3" s="1"/>
  <c r="N190" i="3"/>
  <c r="P473" i="3"/>
  <c r="Q473" i="3" s="1"/>
  <c r="S473" i="3" s="1"/>
  <c r="T473" i="3" s="1"/>
  <c r="U473" i="3" s="1"/>
  <c r="V473" i="3" s="1"/>
  <c r="X188" i="3"/>
  <c r="P500" i="3"/>
  <c r="Q500" i="3" s="1"/>
  <c r="S500" i="3" s="1"/>
  <c r="T500" i="3" s="1"/>
  <c r="U500" i="3" s="1"/>
  <c r="V500" i="3" s="1"/>
  <c r="P239" i="3"/>
  <c r="Q239" i="3" s="1"/>
  <c r="S239" i="3" s="1"/>
  <c r="T239" i="3" s="1"/>
  <c r="U239" i="3" s="1"/>
  <c r="V239" i="3" s="1"/>
  <c r="P602" i="3"/>
  <c r="Q602" i="3" s="1"/>
  <c r="S602" i="3" s="1"/>
  <c r="T602" i="3" s="1"/>
  <c r="U602" i="3" s="1"/>
  <c r="V602" i="3" s="1"/>
  <c r="X473" i="3"/>
  <c r="O177" i="3"/>
  <c r="X177" i="3" s="1"/>
  <c r="N178" i="3"/>
  <c r="N475" i="3"/>
  <c r="O474" i="3"/>
  <c r="P176" i="3"/>
  <c r="Q176" i="3" s="1"/>
  <c r="S176" i="3" s="1"/>
  <c r="T176" i="3" s="1"/>
  <c r="U176" i="3" s="1"/>
  <c r="V176" i="3" s="1"/>
  <c r="P568" i="3"/>
  <c r="Q568" i="3" s="1"/>
  <c r="S568" i="3" s="1"/>
  <c r="T568" i="3" s="1"/>
  <c r="U568" i="3" s="1"/>
  <c r="V568" i="3" s="1"/>
  <c r="O463" i="3"/>
  <c r="X463" i="3" s="1"/>
  <c r="P389" i="3"/>
  <c r="Q389" i="3" s="1"/>
  <c r="S389" i="3" s="1"/>
  <c r="T389" i="3" s="1"/>
  <c r="U389" i="3" s="1"/>
  <c r="V389" i="3" s="1"/>
  <c r="P416" i="3"/>
  <c r="Q416" i="3" s="1"/>
  <c r="S416" i="3" s="1"/>
  <c r="T416" i="3" s="1"/>
  <c r="U416" i="3" s="1"/>
  <c r="V416" i="3" s="1"/>
  <c r="N251" i="3"/>
  <c r="O250" i="3"/>
  <c r="N379" i="3"/>
  <c r="O378" i="3"/>
  <c r="X509" i="3"/>
  <c r="AD7" i="3"/>
  <c r="AA7" i="14" s="1"/>
  <c r="AB7" i="14" s="1"/>
  <c r="AC7" i="14" s="1"/>
  <c r="AD7" i="14" s="1"/>
  <c r="O11" i="3"/>
  <c r="P10" i="3"/>
  <c r="Q10" i="3" s="1"/>
  <c r="S10" i="3" s="1"/>
  <c r="T10" i="3" s="1"/>
  <c r="U10" i="3" s="1"/>
  <c r="V10" i="3" s="1"/>
  <c r="AB575" i="14" l="1"/>
  <c r="AC575" i="14" s="1"/>
  <c r="AD575" i="14" s="1"/>
  <c r="AB137" i="14"/>
  <c r="AC137" i="14" s="1"/>
  <c r="AD137" i="14" s="1"/>
  <c r="AE82" i="3"/>
  <c r="AG82" i="3" s="1"/>
  <c r="AH82" i="3" s="1"/>
  <c r="Z82" i="14"/>
  <c r="AB173" i="14"/>
  <c r="AC173" i="14" s="1"/>
  <c r="AD173" i="14" s="1"/>
  <c r="AR98" i="3" a="1"/>
  <c r="AR98" i="3" s="1"/>
  <c r="AD90" i="3"/>
  <c r="AA90" i="14" s="1"/>
  <c r="AB90" i="14" s="1"/>
  <c r="AC90" i="14" s="1"/>
  <c r="AD90" i="14" s="1"/>
  <c r="Z90" i="14"/>
  <c r="AD162" i="3"/>
  <c r="AA162" i="14" s="1"/>
  <c r="AB162" i="14" s="1"/>
  <c r="AC162" i="14" s="1"/>
  <c r="AD162" i="14" s="1"/>
  <c r="Z162" i="14"/>
  <c r="AD566" i="3"/>
  <c r="AA566" i="14" s="1"/>
  <c r="AB566" i="14" s="1"/>
  <c r="AC566" i="14" s="1"/>
  <c r="AD566" i="14" s="1"/>
  <c r="Z566" i="14"/>
  <c r="AG798" i="3"/>
  <c r="AH798" i="3" s="1"/>
  <c r="AS98" i="3" a="1"/>
  <c r="AS98" i="3" s="1"/>
  <c r="AR122" i="3" a="1"/>
  <c r="AR122" i="3" s="1"/>
  <c r="AN26" i="3" a="1"/>
  <c r="AN26" i="3" s="1"/>
  <c r="AR194" i="3" a="1"/>
  <c r="AR194" i="3" s="1"/>
  <c r="AD222" i="3"/>
  <c r="AA222" i="14" s="1"/>
  <c r="AB222" i="14" s="1"/>
  <c r="AC222" i="14" s="1"/>
  <c r="AD222" i="14" s="1"/>
  <c r="Z222" i="14"/>
  <c r="AD18" i="3"/>
  <c r="AA18" i="14" s="1"/>
  <c r="AB18" i="14" s="1"/>
  <c r="AC18" i="14" s="1"/>
  <c r="AD18" i="14" s="1"/>
  <c r="Z18" i="14"/>
  <c r="AE72" i="3"/>
  <c r="AG72" i="3" s="1"/>
  <c r="AH72" i="3" s="1"/>
  <c r="Z72" i="14"/>
  <c r="AD127" i="3"/>
  <c r="AA127" i="14" s="1"/>
  <c r="AB127" i="14" s="1"/>
  <c r="AC127" i="14" s="1"/>
  <c r="AD127" i="14" s="1"/>
  <c r="Z127" i="14"/>
  <c r="AE258" i="3"/>
  <c r="AG258" i="3" s="1"/>
  <c r="AH258" i="3" s="1"/>
  <c r="Z258" i="14"/>
  <c r="AE600" i="3"/>
  <c r="AG600" i="3" s="1"/>
  <c r="AH600" i="3" s="1"/>
  <c r="Z600" i="14"/>
  <c r="AB796" i="14"/>
  <c r="AC796" i="14" s="1"/>
  <c r="AD796" i="14" s="1"/>
  <c r="AD797" i="14" s="1"/>
  <c r="AR158" i="3" a="1"/>
  <c r="AR158" i="3" s="1"/>
  <c r="AQ86" i="3" a="1"/>
  <c r="AQ86" i="3" s="1"/>
  <c r="AR86" i="3" a="1"/>
  <c r="AR86" i="3" s="1"/>
  <c r="AE589" i="3"/>
  <c r="AG589" i="3" s="1"/>
  <c r="AH589" i="3" s="1"/>
  <c r="Z589" i="14"/>
  <c r="AE103" i="3"/>
  <c r="AG103" i="3" s="1"/>
  <c r="AH103" i="3" s="1"/>
  <c r="Z103" i="14"/>
  <c r="AE114" i="3"/>
  <c r="AG114" i="3" s="1"/>
  <c r="AH114" i="3" s="1"/>
  <c r="Z114" i="14"/>
  <c r="AR170" i="3" a="1"/>
  <c r="AR170" i="3" s="1"/>
  <c r="AD198" i="3"/>
  <c r="AA198" i="14" s="1"/>
  <c r="AB198" i="14" s="1"/>
  <c r="AC198" i="14" s="1"/>
  <c r="AD198" i="14" s="1"/>
  <c r="Z198" i="14"/>
  <c r="AE211" i="3"/>
  <c r="AG211" i="3" s="1"/>
  <c r="AH211" i="3" s="1"/>
  <c r="Z211" i="14"/>
  <c r="AE247" i="3"/>
  <c r="AG247" i="3" s="1"/>
  <c r="AH247" i="3" s="1"/>
  <c r="Z247" i="14"/>
  <c r="AD163" i="3"/>
  <c r="AA163" i="14" s="1"/>
  <c r="AB163" i="14" s="1"/>
  <c r="AC163" i="14" s="1"/>
  <c r="AD163" i="14" s="1"/>
  <c r="Z163" i="14"/>
  <c r="AR14" i="3" a="1"/>
  <c r="AR14" i="3" s="1"/>
  <c r="AS14" i="3" a="1"/>
  <c r="AS14" i="3" s="1"/>
  <c r="AE64" i="3"/>
  <c r="AG64" i="3" s="1"/>
  <c r="AH64" i="3" s="1"/>
  <c r="Z64" i="14"/>
  <c r="AS206" i="3" a="1"/>
  <c r="AS206" i="3" s="1"/>
  <c r="AE186" i="3"/>
  <c r="AG186" i="3" s="1"/>
  <c r="AH186" i="3" s="1"/>
  <c r="Z186" i="14"/>
  <c r="AD63" i="3"/>
  <c r="AA63" i="14" s="1"/>
  <c r="AB63" i="14" s="1"/>
  <c r="AC63" i="14" s="1"/>
  <c r="AD63" i="14" s="1"/>
  <c r="Z63" i="14"/>
  <c r="AE612" i="3"/>
  <c r="AG612" i="3" s="1"/>
  <c r="AH612" i="3" s="1"/>
  <c r="Z612" i="14"/>
  <c r="AD73" i="3"/>
  <c r="AA73" i="14" s="1"/>
  <c r="AB73" i="14" s="1"/>
  <c r="AC73" i="14" s="1"/>
  <c r="AD73" i="14" s="1"/>
  <c r="Z73" i="14"/>
  <c r="AQ98" i="3" a="1"/>
  <c r="AQ98" i="3" s="1"/>
  <c r="AR206" i="3" a="1"/>
  <c r="AR206" i="3" s="1"/>
  <c r="AM194" i="3"/>
  <c r="AP194" i="3" s="1"/>
  <c r="AN194" i="3" a="1"/>
  <c r="AN194" i="3" s="1"/>
  <c r="AQ194" i="3" s="1" a="1"/>
  <c r="AQ194" i="3" s="1"/>
  <c r="AM134" i="3"/>
  <c r="AP134" i="3" s="1"/>
  <c r="AN134" i="3" a="1"/>
  <c r="AN134" i="3" s="1"/>
  <c r="AQ134" i="3" s="1" a="1"/>
  <c r="AQ134" i="3" s="1"/>
  <c r="AM158" i="3"/>
  <c r="AP158" i="3" s="1"/>
  <c r="AN158" i="3" a="1"/>
  <c r="AN158" i="3" s="1"/>
  <c r="AQ158" i="3" s="1" a="1"/>
  <c r="AQ158" i="3" s="1"/>
  <c r="AM182" i="3"/>
  <c r="AP182" i="3" s="1"/>
  <c r="AN182" i="3" a="1"/>
  <c r="AN182" i="3" s="1"/>
  <c r="AS182" i="3" s="1" a="1"/>
  <c r="AS182" i="3" s="1"/>
  <c r="AC128" i="3"/>
  <c r="Y9" i="3"/>
  <c r="Z9" i="3" s="1"/>
  <c r="AA9" i="3"/>
  <c r="AM38" i="3"/>
  <c r="AP38" i="3" s="1"/>
  <c r="AN38" i="3" a="1"/>
  <c r="AN38" i="3" s="1"/>
  <c r="AS38" i="3" s="1" a="1"/>
  <c r="AS38" i="3" s="1"/>
  <c r="AM14" i="3"/>
  <c r="AP14" i="3" s="1"/>
  <c r="AN14" i="3" a="1"/>
  <c r="AN14" i="3" s="1"/>
  <c r="AQ14" i="3" s="1" a="1"/>
  <c r="AQ14" i="3" s="1"/>
  <c r="AE127" i="3"/>
  <c r="AG127" i="3" s="1"/>
  <c r="AH127" i="3" s="1"/>
  <c r="Y104" i="3"/>
  <c r="Z104" i="3" s="1"/>
  <c r="O46" i="3"/>
  <c r="X46" i="3" s="1"/>
  <c r="AA104" i="3"/>
  <c r="AD211" i="3"/>
  <c r="AA211" i="14" s="1"/>
  <c r="AB211" i="14" s="1"/>
  <c r="AC211" i="14" s="1"/>
  <c r="AD211" i="14" s="1"/>
  <c r="AC8" i="3"/>
  <c r="AE18" i="3"/>
  <c r="AG18" i="3" s="1"/>
  <c r="AH18" i="3" s="1"/>
  <c r="X45" i="3"/>
  <c r="Y213" i="3"/>
  <c r="Z213" i="3" s="1"/>
  <c r="AA213" i="3"/>
  <c r="O215" i="3"/>
  <c r="X215" i="3" s="1"/>
  <c r="AE293" i="3"/>
  <c r="AG293" i="3" s="1"/>
  <c r="AH293" i="3" s="1"/>
  <c r="Y44" i="3"/>
  <c r="Z44" i="3" s="1"/>
  <c r="AE318" i="3"/>
  <c r="AG318" i="3" s="1"/>
  <c r="AH318" i="3" s="1"/>
  <c r="N47" i="3"/>
  <c r="AA44" i="3"/>
  <c r="X270" i="3"/>
  <c r="AG810" i="3"/>
  <c r="AH810" i="3" s="1"/>
  <c r="AC499" i="3"/>
  <c r="AE499" i="3" s="1"/>
  <c r="AG499" i="3" s="1"/>
  <c r="AH499" i="3" s="1"/>
  <c r="P130" i="3"/>
  <c r="Q130" i="3" s="1"/>
  <c r="S130" i="3" s="1"/>
  <c r="T130" i="3" s="1"/>
  <c r="U130" i="3" s="1"/>
  <c r="V130" i="3" s="1"/>
  <c r="AB130" i="3" s="1"/>
  <c r="AD267" i="3"/>
  <c r="AD72" i="3"/>
  <c r="AA72" i="14" s="1"/>
  <c r="AB72" i="14" s="1"/>
  <c r="AC72" i="14" s="1"/>
  <c r="AD72" i="14" s="1"/>
  <c r="AE566" i="3"/>
  <c r="AG566" i="3" s="1"/>
  <c r="AH566" i="3" s="1"/>
  <c r="X201" i="3"/>
  <c r="AD589" i="3"/>
  <c r="AA589" i="14" s="1"/>
  <c r="AB589" i="14" s="1"/>
  <c r="AC589" i="14" s="1"/>
  <c r="AD589" i="14" s="1"/>
  <c r="AE198" i="3"/>
  <c r="AG198" i="3" s="1"/>
  <c r="AH198" i="3" s="1"/>
  <c r="AD375" i="3"/>
  <c r="AD612" i="3"/>
  <c r="AA612" i="14" s="1"/>
  <c r="AB612" i="14" s="1"/>
  <c r="AC612" i="14" s="1"/>
  <c r="AD612" i="14" s="1"/>
  <c r="AD247" i="3"/>
  <c r="AA247" i="14" s="1"/>
  <c r="AB247" i="14" s="1"/>
  <c r="AC247" i="14" s="1"/>
  <c r="AD247" i="14" s="1"/>
  <c r="AC590" i="3"/>
  <c r="AC199" i="3"/>
  <c r="AB74" i="3"/>
  <c r="AA74" i="3"/>
  <c r="AE387" i="3"/>
  <c r="AG387" i="3" s="1"/>
  <c r="AH387" i="3" s="1"/>
  <c r="AE90" i="3"/>
  <c r="AG90" i="3" s="1"/>
  <c r="AH90" i="3" s="1"/>
  <c r="AC353" i="3"/>
  <c r="AD353" i="3" s="1"/>
  <c r="AE163" i="3"/>
  <c r="AG163" i="3" s="1"/>
  <c r="AH163" i="3" s="1"/>
  <c r="AD114" i="3"/>
  <c r="AA114" i="14" s="1"/>
  <c r="AB114" i="14" s="1"/>
  <c r="AC114" i="14" s="1"/>
  <c r="AD114" i="14" s="1"/>
  <c r="M35" i="3"/>
  <c r="AM26" i="3"/>
  <c r="AP26" i="3" s="1"/>
  <c r="AD329" i="3"/>
  <c r="AD268" i="3"/>
  <c r="AC577" i="3"/>
  <c r="O22" i="3"/>
  <c r="X22" i="3" s="1"/>
  <c r="AH653" i="3"/>
  <c r="AG654" i="3"/>
  <c r="AH654" i="3" s="1"/>
  <c r="AH845" i="3"/>
  <c r="AG846" i="3"/>
  <c r="AH846" i="3" s="1"/>
  <c r="AD82" i="3"/>
  <c r="AA82" i="14" s="1"/>
  <c r="AB82" i="14" s="1"/>
  <c r="AC82" i="14" s="1"/>
  <c r="AD82" i="14" s="1"/>
  <c r="AG870" i="3"/>
  <c r="AH870" i="3" s="1"/>
  <c r="Y331" i="3"/>
  <c r="Z331" i="3" s="1"/>
  <c r="AC259" i="3"/>
  <c r="AD258" i="3"/>
  <c r="AA258" i="14" s="1"/>
  <c r="AB258" i="14" s="1"/>
  <c r="AC258" i="14" s="1"/>
  <c r="AD258" i="14" s="1"/>
  <c r="AD103" i="3"/>
  <c r="AA103" i="14" s="1"/>
  <c r="AB103" i="14" s="1"/>
  <c r="AC103" i="14" s="1"/>
  <c r="AD103" i="14" s="1"/>
  <c r="AC366" i="3"/>
  <c r="AD366" i="3" s="1"/>
  <c r="AE162" i="3"/>
  <c r="AG162" i="3" s="1"/>
  <c r="AH162" i="3" s="1"/>
  <c r="AE222" i="3"/>
  <c r="AG222" i="3" s="1"/>
  <c r="AH222" i="3" s="1"/>
  <c r="AE73" i="3"/>
  <c r="AG73" i="3" s="1"/>
  <c r="AH73" i="3" s="1"/>
  <c r="AD328" i="3"/>
  <c r="AD426" i="3"/>
  <c r="AE63" i="3"/>
  <c r="AG63" i="3" s="1"/>
  <c r="AH63" i="3" s="1"/>
  <c r="AC567" i="3"/>
  <c r="P21" i="3"/>
  <c r="Q21" i="3" s="1"/>
  <c r="S21" i="3" s="1"/>
  <c r="T21" i="3" s="1"/>
  <c r="U21" i="3" s="1"/>
  <c r="V21" i="3" s="1"/>
  <c r="AB21" i="3" s="1"/>
  <c r="AE460" i="3"/>
  <c r="AG460" i="3" s="1"/>
  <c r="AH460" i="3" s="1"/>
  <c r="AE450" i="3"/>
  <c r="AG450" i="3" s="1"/>
  <c r="AH450" i="3" s="1"/>
  <c r="AH328" i="3"/>
  <c r="Y614" i="3"/>
  <c r="Z614" i="3" s="1"/>
  <c r="AB614" i="3"/>
  <c r="AA614" i="3"/>
  <c r="W23" i="3"/>
  <c r="AF23" i="3"/>
  <c r="M23" i="3"/>
  <c r="AD600" i="3"/>
  <c r="AA600" i="14" s="1"/>
  <c r="AB600" i="14" s="1"/>
  <c r="AC600" i="14" s="1"/>
  <c r="AD600" i="14" s="1"/>
  <c r="N23" i="3"/>
  <c r="AH338" i="3"/>
  <c r="AE483" i="3"/>
  <c r="AG483" i="3" s="1"/>
  <c r="AH483" i="3" s="1"/>
  <c r="AE339" i="3"/>
  <c r="AG339" i="3" s="1"/>
  <c r="AH339" i="3" s="1"/>
  <c r="AD517" i="3"/>
  <c r="AH267" i="3"/>
  <c r="AC613" i="3"/>
  <c r="Z613" i="14" s="1"/>
  <c r="AC200" i="3"/>
  <c r="AD529" i="3"/>
  <c r="AD64" i="3"/>
  <c r="AA64" i="14" s="1"/>
  <c r="AB64" i="14" s="1"/>
  <c r="AC64" i="14" s="1"/>
  <c r="AD64" i="14" s="1"/>
  <c r="AH246" i="3"/>
  <c r="AD186" i="3"/>
  <c r="AA186" i="14" s="1"/>
  <c r="AB186" i="14" s="1"/>
  <c r="AC186" i="14" s="1"/>
  <c r="AD186" i="14" s="1"/>
  <c r="AE498" i="3"/>
  <c r="AG498" i="3" s="1"/>
  <c r="AH498" i="3" s="1"/>
  <c r="AC151" i="3"/>
  <c r="O107" i="3"/>
  <c r="P107" i="3" s="1"/>
  <c r="Q107" i="3" s="1"/>
  <c r="S107" i="3" s="1"/>
  <c r="T107" i="3" s="1"/>
  <c r="U107" i="3" s="1"/>
  <c r="V107" i="3" s="1"/>
  <c r="AA107" i="3" s="1"/>
  <c r="P615" i="3"/>
  <c r="Q615" i="3" s="1"/>
  <c r="S615" i="3" s="1"/>
  <c r="T615" i="3" s="1"/>
  <c r="U615" i="3" s="1"/>
  <c r="V615" i="3" s="1"/>
  <c r="X615" i="3"/>
  <c r="AH113" i="3"/>
  <c r="AC139" i="3"/>
  <c r="AH386" i="3"/>
  <c r="AC553" i="3"/>
  <c r="AE553" i="3" s="1"/>
  <c r="AG553" i="3" s="1"/>
  <c r="AH553" i="3" s="1"/>
  <c r="AC129" i="3"/>
  <c r="AC401" i="3"/>
  <c r="AE401" i="3" s="1"/>
  <c r="AG401" i="3" s="1"/>
  <c r="AH401" i="3" s="1"/>
  <c r="X331" i="3"/>
  <c r="AH278" i="3"/>
  <c r="AH413" i="3"/>
  <c r="O616" i="3"/>
  <c r="AC187" i="3"/>
  <c r="AC175" i="3"/>
  <c r="AH599" i="3"/>
  <c r="AC601" i="3"/>
  <c r="Z601" i="14" s="1"/>
  <c r="AH588" i="3"/>
  <c r="AC578" i="3"/>
  <c r="AH565" i="3"/>
  <c r="P579" i="3"/>
  <c r="Q579" i="3" s="1"/>
  <c r="S579" i="3" s="1"/>
  <c r="T579" i="3" s="1"/>
  <c r="U579" i="3" s="1"/>
  <c r="V579" i="3" s="1"/>
  <c r="N581" i="3"/>
  <c r="O580" i="3"/>
  <c r="AH551" i="3"/>
  <c r="AD552" i="3"/>
  <c r="AH516" i="3"/>
  <c r="AC508" i="3"/>
  <c r="AD508" i="3" s="1"/>
  <c r="AH506" i="3"/>
  <c r="AH497" i="3"/>
  <c r="AC472" i="3"/>
  <c r="AD472" i="3" s="1"/>
  <c r="AC436" i="3"/>
  <c r="AE436" i="3" s="1"/>
  <c r="AG436" i="3" s="1"/>
  <c r="AH436" i="3" s="1"/>
  <c r="AH434" i="3"/>
  <c r="AC305" i="3"/>
  <c r="AE305" i="3" s="1"/>
  <c r="AG305" i="3" s="1"/>
  <c r="AC388" i="3"/>
  <c r="AE388" i="3" s="1"/>
  <c r="AG388" i="3" s="1"/>
  <c r="AH388" i="3" s="1"/>
  <c r="AC340" i="3"/>
  <c r="AE340" i="3" s="1"/>
  <c r="AG340" i="3" s="1"/>
  <c r="AH340" i="3" s="1"/>
  <c r="AC294" i="3"/>
  <c r="AE294" i="3" s="1"/>
  <c r="AG294" i="3" s="1"/>
  <c r="AC238" i="3"/>
  <c r="AE542" i="3"/>
  <c r="AG542" i="3" s="1"/>
  <c r="AH542" i="3" s="1"/>
  <c r="AD542" i="3"/>
  <c r="AC543" i="3"/>
  <c r="AD507" i="3"/>
  <c r="AE507" i="3"/>
  <c r="AG507" i="3" s="1"/>
  <c r="AH507" i="3" s="1"/>
  <c r="AC518" i="3"/>
  <c r="AC530" i="3"/>
  <c r="AC484" i="3"/>
  <c r="AE471" i="3"/>
  <c r="AG471" i="3" s="1"/>
  <c r="AD471" i="3"/>
  <c r="AC461" i="3"/>
  <c r="AC451" i="3"/>
  <c r="AD435" i="3"/>
  <c r="AE435" i="3"/>
  <c r="AG435" i="3" s="1"/>
  <c r="AH435" i="3" s="1"/>
  <c r="AD212" i="3"/>
  <c r="AA212" i="14" s="1"/>
  <c r="AB212" i="14" s="1"/>
  <c r="AC212" i="14" s="1"/>
  <c r="AD212" i="14" s="1"/>
  <c r="AE212" i="3"/>
  <c r="AG212" i="3" s="1"/>
  <c r="AC427" i="3"/>
  <c r="AC415" i="3"/>
  <c r="AE414" i="3"/>
  <c r="AG414" i="3" s="1"/>
  <c r="AH414" i="3" s="1"/>
  <c r="AD414" i="3"/>
  <c r="AE400" i="3"/>
  <c r="AG400" i="3" s="1"/>
  <c r="AD400" i="3"/>
  <c r="AD174" i="3"/>
  <c r="AA174" i="14" s="1"/>
  <c r="AB174" i="14" s="1"/>
  <c r="AC174" i="14" s="1"/>
  <c r="AD174" i="14" s="1"/>
  <c r="AE174" i="3"/>
  <c r="AG174" i="3" s="1"/>
  <c r="AC376" i="3"/>
  <c r="AE150" i="3"/>
  <c r="AG150" i="3" s="1"/>
  <c r="AD150" i="3"/>
  <c r="AA150" i="14" s="1"/>
  <c r="AB150" i="14" s="1"/>
  <c r="AC150" i="14" s="1"/>
  <c r="AD150" i="14" s="1"/>
  <c r="AD365" i="3"/>
  <c r="AE365" i="3"/>
  <c r="AG365" i="3" s="1"/>
  <c r="AH365" i="3" s="1"/>
  <c r="AD138" i="3"/>
  <c r="AA138" i="14" s="1"/>
  <c r="AB138" i="14" s="1"/>
  <c r="AC138" i="14" s="1"/>
  <c r="AD138" i="14" s="1"/>
  <c r="AE138" i="3"/>
  <c r="AG138" i="3" s="1"/>
  <c r="AD352" i="3"/>
  <c r="AE352" i="3"/>
  <c r="AG352" i="3" s="1"/>
  <c r="O131" i="3"/>
  <c r="X131" i="3" s="1"/>
  <c r="AC115" i="3"/>
  <c r="Z115" i="14" s="1"/>
  <c r="AB331" i="3"/>
  <c r="AC319" i="3"/>
  <c r="AA106" i="3"/>
  <c r="AC91" i="3"/>
  <c r="Z91" i="14" s="1"/>
  <c r="AC83" i="3"/>
  <c r="Z83" i="14" s="1"/>
  <c r="AE304" i="3"/>
  <c r="AG304" i="3" s="1"/>
  <c r="AH304" i="3" s="1"/>
  <c r="AD304" i="3"/>
  <c r="AC280" i="3"/>
  <c r="AE279" i="3"/>
  <c r="AG279" i="3" s="1"/>
  <c r="AH279" i="3" s="1"/>
  <c r="AD279" i="3"/>
  <c r="AC55" i="3"/>
  <c r="Z55" i="14" s="1"/>
  <c r="AC269" i="3"/>
  <c r="AD43" i="3"/>
  <c r="AA43" i="14" s="1"/>
  <c r="AB43" i="14" s="1"/>
  <c r="AC43" i="14" s="1"/>
  <c r="AD43" i="14" s="1"/>
  <c r="AE43" i="3"/>
  <c r="AG43" i="3" s="1"/>
  <c r="AC248" i="3"/>
  <c r="Z248" i="14" s="1"/>
  <c r="AC223" i="3"/>
  <c r="Z223" i="14" s="1"/>
  <c r="AE237" i="3"/>
  <c r="AG237" i="3" s="1"/>
  <c r="AH237" i="3" s="1"/>
  <c r="AD237" i="3"/>
  <c r="AA237" i="14" s="1"/>
  <c r="AB237" i="14" s="1"/>
  <c r="AC237" i="14" s="1"/>
  <c r="AD237" i="14" s="1"/>
  <c r="AC31" i="3"/>
  <c r="Z31" i="14" s="1"/>
  <c r="AD30" i="3"/>
  <c r="AA30" i="14" s="1"/>
  <c r="AB30" i="14" s="1"/>
  <c r="AC30" i="14" s="1"/>
  <c r="AD30" i="14" s="1"/>
  <c r="AE30" i="3"/>
  <c r="AG30" i="3" s="1"/>
  <c r="O34" i="3"/>
  <c r="X34" i="3" s="1"/>
  <c r="N35" i="3"/>
  <c r="P33" i="3"/>
  <c r="Q33" i="3" s="1"/>
  <c r="S33" i="3" s="1"/>
  <c r="T33" i="3" s="1"/>
  <c r="U33" i="3" s="1"/>
  <c r="V33" i="3" s="1"/>
  <c r="AB33" i="3" s="1"/>
  <c r="Y32" i="3"/>
  <c r="Z32" i="3" s="1"/>
  <c r="AB32" i="3"/>
  <c r="AD19" i="3"/>
  <c r="AA19" i="14" s="1"/>
  <c r="AB19" i="14" s="1"/>
  <c r="AC19" i="14" s="1"/>
  <c r="AD19" i="14" s="1"/>
  <c r="AE19" i="3"/>
  <c r="AG19" i="3" s="1"/>
  <c r="AC20" i="3"/>
  <c r="Z20" i="14" s="1"/>
  <c r="AA201" i="3"/>
  <c r="AB201" i="3"/>
  <c r="Y201" i="3"/>
  <c r="Z201" i="3" s="1"/>
  <c r="N203" i="3"/>
  <c r="O202" i="3"/>
  <c r="W203" i="3"/>
  <c r="AF203" i="3"/>
  <c r="M203" i="3"/>
  <c r="W191" i="3"/>
  <c r="AF191" i="3"/>
  <c r="M191" i="3"/>
  <c r="O166" i="3"/>
  <c r="N167" i="3"/>
  <c r="X165" i="3"/>
  <c r="P165" i="3"/>
  <c r="Q165" i="3" s="1"/>
  <c r="S165" i="3" s="1"/>
  <c r="T165" i="3" s="1"/>
  <c r="U165" i="3" s="1"/>
  <c r="V165" i="3" s="1"/>
  <c r="AF167" i="3"/>
  <c r="M167" i="3"/>
  <c r="W167" i="3"/>
  <c r="AA164" i="3"/>
  <c r="AB164" i="3"/>
  <c r="Y164" i="3"/>
  <c r="Z164" i="3" s="1"/>
  <c r="W143" i="3"/>
  <c r="M143" i="3"/>
  <c r="AF143" i="3"/>
  <c r="Y106" i="3"/>
  <c r="Z106" i="3" s="1"/>
  <c r="Y105" i="3"/>
  <c r="Z105" i="3" s="1"/>
  <c r="AA105" i="3"/>
  <c r="AB105" i="3"/>
  <c r="X106" i="3"/>
  <c r="AA65" i="3"/>
  <c r="AB65" i="3"/>
  <c r="Y65" i="3"/>
  <c r="Z65" i="3" s="1"/>
  <c r="AA56" i="3"/>
  <c r="AB56" i="3"/>
  <c r="Y56" i="3"/>
  <c r="Z56" i="3" s="1"/>
  <c r="M47" i="3"/>
  <c r="W47" i="3"/>
  <c r="AF47" i="3"/>
  <c r="W35" i="3"/>
  <c r="AF35" i="3"/>
  <c r="AA330" i="3"/>
  <c r="Y330" i="3"/>
  <c r="Z330" i="3" s="1"/>
  <c r="AB330" i="3"/>
  <c r="O332" i="3"/>
  <c r="P332" i="3" s="1"/>
  <c r="Q332" i="3" s="1"/>
  <c r="S332" i="3" s="1"/>
  <c r="T332" i="3" s="1"/>
  <c r="U332" i="3" s="1"/>
  <c r="V332" i="3" s="1"/>
  <c r="Y332" i="3" s="1"/>
  <c r="Z332" i="3" s="1"/>
  <c r="O271" i="3"/>
  <c r="P271" i="3" s="1"/>
  <c r="Q271" i="3" s="1"/>
  <c r="S271" i="3" s="1"/>
  <c r="T271" i="3" s="1"/>
  <c r="U271" i="3" s="1"/>
  <c r="V271" i="3" s="1"/>
  <c r="N272" i="3"/>
  <c r="AA270" i="3"/>
  <c r="Y270" i="3"/>
  <c r="Z270" i="3" s="1"/>
  <c r="AB270" i="3"/>
  <c r="AB437" i="3"/>
  <c r="Y437" i="3"/>
  <c r="Z437" i="3" s="1"/>
  <c r="AA437" i="3"/>
  <c r="AB224" i="3"/>
  <c r="Y224" i="3"/>
  <c r="Z224" i="3" s="1"/>
  <c r="AA224" i="3"/>
  <c r="AA602" i="3"/>
  <c r="AB602" i="3"/>
  <c r="Y602" i="3"/>
  <c r="Z602" i="3" s="1"/>
  <c r="AB416" i="3"/>
  <c r="AA416" i="3"/>
  <c r="Y416" i="3"/>
  <c r="Z416" i="3" s="1"/>
  <c r="Y452" i="3"/>
  <c r="Z452" i="3" s="1"/>
  <c r="AB452" i="3"/>
  <c r="AA452" i="3"/>
  <c r="AB402" i="3"/>
  <c r="Y402" i="3"/>
  <c r="Z402" i="3" s="1"/>
  <c r="AA402" i="3"/>
  <c r="Y500" i="3"/>
  <c r="Z500" i="3" s="1"/>
  <c r="AB500" i="3"/>
  <c r="AA500" i="3"/>
  <c r="Y544" i="3"/>
  <c r="Z544" i="3" s="1"/>
  <c r="AA544" i="3"/>
  <c r="AB544" i="3"/>
  <c r="AA214" i="3"/>
  <c r="Y214" i="3"/>
  <c r="Z214" i="3" s="1"/>
  <c r="AB214" i="3"/>
  <c r="Y188" i="3"/>
  <c r="Z188" i="3" s="1"/>
  <c r="AB188" i="3"/>
  <c r="AA188" i="3"/>
  <c r="AB509" i="3"/>
  <c r="AA509" i="3"/>
  <c r="Y509" i="3"/>
  <c r="Z509" i="3" s="1"/>
  <c r="AA281" i="3"/>
  <c r="AB281" i="3"/>
  <c r="Y281" i="3"/>
  <c r="Z281" i="3" s="1"/>
  <c r="Y239" i="3"/>
  <c r="Z239" i="3" s="1"/>
  <c r="AB239" i="3"/>
  <c r="AA239" i="3"/>
  <c r="AA92" i="3"/>
  <c r="Y92" i="3"/>
  <c r="Z92" i="3" s="1"/>
  <c r="AB92" i="3"/>
  <c r="AB176" i="3"/>
  <c r="Y176" i="3"/>
  <c r="Z176" i="3" s="1"/>
  <c r="AA176" i="3"/>
  <c r="AA341" i="3"/>
  <c r="AB341" i="3"/>
  <c r="Y341" i="3"/>
  <c r="Z341" i="3" s="1"/>
  <c r="AB306" i="3"/>
  <c r="AA306" i="3"/>
  <c r="Y306" i="3"/>
  <c r="Z306" i="3" s="1"/>
  <c r="Y473" i="3"/>
  <c r="Z473" i="3" s="1"/>
  <c r="AB473" i="3"/>
  <c r="AA473" i="3"/>
  <c r="Y140" i="3"/>
  <c r="Z140" i="3" s="1"/>
  <c r="AA140" i="3"/>
  <c r="AB140" i="3"/>
  <c r="Y377" i="3"/>
  <c r="Z377" i="3" s="1"/>
  <c r="AA377" i="3"/>
  <c r="AB377" i="3"/>
  <c r="P355" i="3"/>
  <c r="Q355" i="3" s="1"/>
  <c r="S355" i="3" s="1"/>
  <c r="T355" i="3" s="1"/>
  <c r="U355" i="3" s="1"/>
  <c r="V355" i="3" s="1"/>
  <c r="P378" i="3"/>
  <c r="Q378" i="3" s="1"/>
  <c r="S378" i="3" s="1"/>
  <c r="T378" i="3" s="1"/>
  <c r="U378" i="3" s="1"/>
  <c r="V378" i="3" s="1"/>
  <c r="P474" i="3"/>
  <c r="Q474" i="3" s="1"/>
  <c r="S474" i="3" s="1"/>
  <c r="T474" i="3" s="1"/>
  <c r="U474" i="3" s="1"/>
  <c r="V474" i="3" s="1"/>
  <c r="P545" i="3"/>
  <c r="Q545" i="3" s="1"/>
  <c r="S545" i="3" s="1"/>
  <c r="T545" i="3" s="1"/>
  <c r="U545" i="3" s="1"/>
  <c r="V545" i="3" s="1"/>
  <c r="AB462" i="3"/>
  <c r="AA462" i="3"/>
  <c r="Y462" i="3"/>
  <c r="Z462" i="3" s="1"/>
  <c r="N380" i="3"/>
  <c r="O379" i="3"/>
  <c r="X379" i="3" s="1"/>
  <c r="P463" i="3"/>
  <c r="Q463" i="3" s="1"/>
  <c r="S463" i="3" s="1"/>
  <c r="T463" i="3" s="1"/>
  <c r="U463" i="3" s="1"/>
  <c r="V463" i="3" s="1"/>
  <c r="X474" i="3"/>
  <c r="P189" i="3"/>
  <c r="Q189" i="3" s="1"/>
  <c r="S189" i="3" s="1"/>
  <c r="T189" i="3" s="1"/>
  <c r="U189" i="3" s="1"/>
  <c r="V189" i="3" s="1"/>
  <c r="N284" i="3"/>
  <c r="O283" i="3"/>
  <c r="P438" i="3"/>
  <c r="Q438" i="3" s="1"/>
  <c r="S438" i="3" s="1"/>
  <c r="T438" i="3" s="1"/>
  <c r="U438" i="3" s="1"/>
  <c r="V438" i="3" s="1"/>
  <c r="P592" i="3"/>
  <c r="Q592" i="3" s="1"/>
  <c r="S592" i="3" s="1"/>
  <c r="T592" i="3" s="1"/>
  <c r="U592" i="3" s="1"/>
  <c r="V592" i="3" s="1"/>
  <c r="O356" i="3"/>
  <c r="Y389" i="3"/>
  <c r="Z389" i="3" s="1"/>
  <c r="AA389" i="3"/>
  <c r="AB389" i="3"/>
  <c r="N95" i="3"/>
  <c r="O94" i="3"/>
  <c r="P307" i="3"/>
  <c r="Q307" i="3" s="1"/>
  <c r="S307" i="3" s="1"/>
  <c r="T307" i="3" s="1"/>
  <c r="U307" i="3" s="1"/>
  <c r="V307" i="3" s="1"/>
  <c r="P282" i="3"/>
  <c r="Q282" i="3" s="1"/>
  <c r="S282" i="3" s="1"/>
  <c r="T282" i="3" s="1"/>
  <c r="U282" i="3" s="1"/>
  <c r="V282" i="3" s="1"/>
  <c r="P368" i="3"/>
  <c r="Q368" i="3" s="1"/>
  <c r="S368" i="3" s="1"/>
  <c r="T368" i="3" s="1"/>
  <c r="U368" i="3" s="1"/>
  <c r="V368" i="3" s="1"/>
  <c r="P225" i="3"/>
  <c r="Q225" i="3" s="1"/>
  <c r="S225" i="3" s="1"/>
  <c r="T225" i="3" s="1"/>
  <c r="U225" i="3" s="1"/>
  <c r="V225" i="3" s="1"/>
  <c r="AA320" i="3"/>
  <c r="AB320" i="3"/>
  <c r="Y320" i="3"/>
  <c r="Z320" i="3" s="1"/>
  <c r="N440" i="3"/>
  <c r="O439" i="3"/>
  <c r="P342" i="3"/>
  <c r="Q342" i="3" s="1"/>
  <c r="S342" i="3" s="1"/>
  <c r="T342" i="3" s="1"/>
  <c r="U342" i="3" s="1"/>
  <c r="V342" i="3" s="1"/>
  <c r="P569" i="3"/>
  <c r="Q569" i="3" s="1"/>
  <c r="S569" i="3" s="1"/>
  <c r="T569" i="3" s="1"/>
  <c r="U569" i="3" s="1"/>
  <c r="V569" i="3" s="1"/>
  <c r="Y568" i="3"/>
  <c r="Z568" i="3" s="1"/>
  <c r="AA568" i="3"/>
  <c r="AB568" i="3"/>
  <c r="O308" i="3"/>
  <c r="X308" i="3" s="1"/>
  <c r="N119" i="3"/>
  <c r="O118" i="3"/>
  <c r="X118" i="3" s="1"/>
  <c r="P603" i="3"/>
  <c r="Q603" i="3" s="1"/>
  <c r="S603" i="3" s="1"/>
  <c r="T603" i="3" s="1"/>
  <c r="U603" i="3" s="1"/>
  <c r="V603" i="3" s="1"/>
  <c r="P296" i="3"/>
  <c r="Q296" i="3" s="1"/>
  <c r="S296" i="3" s="1"/>
  <c r="T296" i="3" s="1"/>
  <c r="U296" i="3" s="1"/>
  <c r="V296" i="3" s="1"/>
  <c r="O226" i="3"/>
  <c r="X226" i="3" s="1"/>
  <c r="N227" i="3"/>
  <c r="O343" i="3"/>
  <c r="X343" i="3" s="1"/>
  <c r="N344" i="3"/>
  <c r="Y295" i="3"/>
  <c r="Z295" i="3" s="1"/>
  <c r="AB295" i="3"/>
  <c r="AA295" i="3"/>
  <c r="X355" i="3"/>
  <c r="X378" i="3"/>
  <c r="O464" i="3"/>
  <c r="X464" i="3" s="1"/>
  <c r="O251" i="3"/>
  <c r="X251" i="3" s="1"/>
  <c r="P117" i="3"/>
  <c r="Q117" i="3" s="1"/>
  <c r="S117" i="3" s="1"/>
  <c r="T117" i="3" s="1"/>
  <c r="U117" i="3" s="1"/>
  <c r="V117" i="3" s="1"/>
  <c r="N605" i="3"/>
  <c r="O604" i="3"/>
  <c r="X604" i="3" s="1"/>
  <c r="O533" i="3"/>
  <c r="X533" i="3" s="1"/>
  <c r="P486" i="3"/>
  <c r="Q486" i="3" s="1"/>
  <c r="S486" i="3" s="1"/>
  <c r="T486" i="3" s="1"/>
  <c r="U486" i="3" s="1"/>
  <c r="V486" i="3" s="1"/>
  <c r="O521" i="3"/>
  <c r="X521" i="3" s="1"/>
  <c r="X342" i="3"/>
  <c r="N191" i="3"/>
  <c r="O190" i="3"/>
  <c r="AB260" i="3"/>
  <c r="Y260" i="3"/>
  <c r="Z260" i="3" s="1"/>
  <c r="N557" i="3"/>
  <c r="O556" i="3"/>
  <c r="X556" i="3" s="1"/>
  <c r="O487" i="3"/>
  <c r="X487" i="3" s="1"/>
  <c r="N488" i="3"/>
  <c r="P520" i="3"/>
  <c r="Q520" i="3" s="1"/>
  <c r="S520" i="3" s="1"/>
  <c r="T520" i="3" s="1"/>
  <c r="U520" i="3" s="1"/>
  <c r="V520" i="3" s="1"/>
  <c r="Y249" i="3"/>
  <c r="Z249" i="3" s="1"/>
  <c r="AA249" i="3"/>
  <c r="AB249" i="3"/>
  <c r="O475" i="3"/>
  <c r="X475" i="3" s="1"/>
  <c r="N476" i="3"/>
  <c r="Y116" i="3"/>
  <c r="Z116" i="3" s="1"/>
  <c r="AB116" i="3"/>
  <c r="AA116" i="3"/>
  <c r="P93" i="3"/>
  <c r="Q93" i="3" s="1"/>
  <c r="S93" i="3" s="1"/>
  <c r="T93" i="3" s="1"/>
  <c r="U93" i="3" s="1"/>
  <c r="V93" i="3" s="1"/>
  <c r="P250" i="3"/>
  <c r="Q250" i="3" s="1"/>
  <c r="S250" i="3" s="1"/>
  <c r="T250" i="3" s="1"/>
  <c r="U250" i="3" s="1"/>
  <c r="V250" i="3" s="1"/>
  <c r="N179" i="3"/>
  <c r="O178" i="3"/>
  <c r="X178" i="3" s="1"/>
  <c r="Y152" i="3"/>
  <c r="Z152" i="3" s="1"/>
  <c r="AA152" i="3"/>
  <c r="AB152" i="3"/>
  <c r="P177" i="3"/>
  <c r="Q177" i="3" s="1"/>
  <c r="S177" i="3" s="1"/>
  <c r="T177" i="3" s="1"/>
  <c r="U177" i="3" s="1"/>
  <c r="V177" i="3" s="1"/>
  <c r="X250" i="3"/>
  <c r="AA531" i="3"/>
  <c r="Y531" i="3"/>
  <c r="Z531" i="3" s="1"/>
  <c r="AB531" i="3"/>
  <c r="Y367" i="3"/>
  <c r="Z367" i="3" s="1"/>
  <c r="AB367" i="3"/>
  <c r="AA367" i="3"/>
  <c r="N155" i="3"/>
  <c r="O154" i="3"/>
  <c r="P390" i="3"/>
  <c r="Q390" i="3" s="1"/>
  <c r="S390" i="3" s="1"/>
  <c r="T390" i="3" s="1"/>
  <c r="U390" i="3" s="1"/>
  <c r="V390" i="3" s="1"/>
  <c r="P532" i="3"/>
  <c r="Q532" i="3" s="1"/>
  <c r="S532" i="3" s="1"/>
  <c r="T532" i="3" s="1"/>
  <c r="U532" i="3" s="1"/>
  <c r="V532" i="3" s="1"/>
  <c r="P141" i="3"/>
  <c r="Q141" i="3" s="1"/>
  <c r="S141" i="3" s="1"/>
  <c r="T141" i="3" s="1"/>
  <c r="U141" i="3" s="1"/>
  <c r="V141" i="3" s="1"/>
  <c r="X520" i="3"/>
  <c r="AA591" i="3"/>
  <c r="Y591" i="3"/>
  <c r="Z591" i="3" s="1"/>
  <c r="AB591" i="3"/>
  <c r="Y554" i="3"/>
  <c r="Z554" i="3" s="1"/>
  <c r="AA554" i="3"/>
  <c r="AB554" i="3"/>
  <c r="AA519" i="3"/>
  <c r="Y519" i="3"/>
  <c r="Z519" i="3" s="1"/>
  <c r="AB519" i="3"/>
  <c r="Y485" i="3"/>
  <c r="Z485" i="3" s="1"/>
  <c r="AB485" i="3"/>
  <c r="AA485" i="3"/>
  <c r="P403" i="3"/>
  <c r="Q403" i="3" s="1"/>
  <c r="S403" i="3" s="1"/>
  <c r="T403" i="3" s="1"/>
  <c r="U403" i="3" s="1"/>
  <c r="V403" i="3" s="1"/>
  <c r="P555" i="3"/>
  <c r="Q555" i="3" s="1"/>
  <c r="S555" i="3" s="1"/>
  <c r="T555" i="3" s="1"/>
  <c r="U555" i="3" s="1"/>
  <c r="V555" i="3" s="1"/>
  <c r="O593" i="3"/>
  <c r="X569" i="3"/>
  <c r="O391" i="3"/>
  <c r="N392" i="3"/>
  <c r="AB428" i="3"/>
  <c r="Y428" i="3"/>
  <c r="Z428" i="3" s="1"/>
  <c r="AA428" i="3"/>
  <c r="X603" i="3"/>
  <c r="P153" i="3"/>
  <c r="Q153" i="3" s="1"/>
  <c r="S153" i="3" s="1"/>
  <c r="T153" i="3" s="1"/>
  <c r="U153" i="3" s="1"/>
  <c r="V153" i="3" s="1"/>
  <c r="AA354" i="3"/>
  <c r="AB354" i="3"/>
  <c r="Y354" i="3"/>
  <c r="Z354" i="3" s="1"/>
  <c r="O142" i="3"/>
  <c r="X142" i="3" s="1"/>
  <c r="N143" i="3"/>
  <c r="O404" i="3"/>
  <c r="X404" i="3" s="1"/>
  <c r="AB45" i="3"/>
  <c r="Y45" i="3"/>
  <c r="Z45" i="3" s="1"/>
  <c r="AA45" i="3"/>
  <c r="AB10" i="3"/>
  <c r="AA10" i="3"/>
  <c r="Y10" i="3"/>
  <c r="Z10" i="3" s="1"/>
  <c r="P11" i="3"/>
  <c r="Q11" i="3" s="1"/>
  <c r="S11" i="3" s="1"/>
  <c r="T11" i="3" s="1"/>
  <c r="U11" i="3" s="1"/>
  <c r="V11" i="3" s="1"/>
  <c r="AB11" i="3" s="1"/>
  <c r="X11" i="3"/>
  <c r="AE129" i="3" l="1"/>
  <c r="AG129" i="3" s="1"/>
  <c r="Z129" i="14"/>
  <c r="AS194" i="3" a="1"/>
  <c r="AS194" i="3" s="1"/>
  <c r="AE259" i="3"/>
  <c r="AG259" i="3" s="1"/>
  <c r="AH259" i="3" s="1"/>
  <c r="Z259" i="14"/>
  <c r="AR182" i="3" a="1"/>
  <c r="AR182" i="3" s="1"/>
  <c r="AE578" i="3"/>
  <c r="AG578" i="3" s="1"/>
  <c r="AH578" i="3" s="1"/>
  <c r="Z578" i="14"/>
  <c r="AR26" i="3" a="1"/>
  <c r="AR26" i="3" s="1"/>
  <c r="AE200" i="3"/>
  <c r="AG200" i="3" s="1"/>
  <c r="AH200" i="3" s="1"/>
  <c r="Z200" i="14"/>
  <c r="AS26" i="3" a="1"/>
  <c r="AS26" i="3" s="1"/>
  <c r="AD139" i="3"/>
  <c r="AA139" i="14" s="1"/>
  <c r="AB139" i="14" s="1"/>
  <c r="AC139" i="14" s="1"/>
  <c r="AD139" i="14" s="1"/>
  <c r="Z139" i="14"/>
  <c r="AD577" i="3"/>
  <c r="AA577" i="14" s="1"/>
  <c r="AB577" i="14" s="1"/>
  <c r="AC577" i="14" s="1"/>
  <c r="AD577" i="14" s="1"/>
  <c r="Z577" i="14"/>
  <c r="AE199" i="3"/>
  <c r="AG199" i="3" s="1"/>
  <c r="AH199" i="3" s="1"/>
  <c r="Z199" i="14"/>
  <c r="AD238" i="3"/>
  <c r="AA238" i="14" s="1"/>
  <c r="AB238" i="14" s="1"/>
  <c r="AC238" i="14" s="1"/>
  <c r="AD238" i="14" s="1"/>
  <c r="Z238" i="14"/>
  <c r="AE175" i="3"/>
  <c r="AG175" i="3" s="1"/>
  <c r="AH175" i="3" s="1"/>
  <c r="Z175" i="14"/>
  <c r="AE590" i="3"/>
  <c r="AG590" i="3" s="1"/>
  <c r="AH590" i="3" s="1"/>
  <c r="Z590" i="14"/>
  <c r="AE8" i="3"/>
  <c r="AG8" i="3" s="1"/>
  <c r="Z8" i="14"/>
  <c r="AD128" i="3"/>
  <c r="AA128" i="14" s="1"/>
  <c r="AB128" i="14" s="1"/>
  <c r="AC128" i="14" s="1"/>
  <c r="AD128" i="14" s="1"/>
  <c r="Z128" i="14"/>
  <c r="AR38" i="3" a="1"/>
  <c r="AR38" i="3" s="1"/>
  <c r="AR134" i="3" a="1"/>
  <c r="AR134" i="3" s="1"/>
  <c r="AD151" i="3"/>
  <c r="AA151" i="14" s="1"/>
  <c r="AB151" i="14" s="1"/>
  <c r="AC151" i="14" s="1"/>
  <c r="AD151" i="14" s="1"/>
  <c r="Z151" i="14"/>
  <c r="AE567" i="3"/>
  <c r="AG567" i="3" s="1"/>
  <c r="AH567" i="3" s="1"/>
  <c r="Z567" i="14"/>
  <c r="AE187" i="3"/>
  <c r="AG187" i="3" s="1"/>
  <c r="AH187" i="3" s="1"/>
  <c r="Z187" i="14"/>
  <c r="AQ182" i="3" a="1"/>
  <c r="AQ182" i="3" s="1"/>
  <c r="AS158" i="3" a="1"/>
  <c r="AS158" i="3" s="1"/>
  <c r="AS134" i="3" a="1"/>
  <c r="AS134" i="3" s="1"/>
  <c r="AQ38" i="3" a="1"/>
  <c r="AQ38" i="3" s="1"/>
  <c r="AQ26" i="3" a="1"/>
  <c r="AQ26" i="3" s="1"/>
  <c r="AC9" i="3"/>
  <c r="Z9" i="14" s="1"/>
  <c r="AE128" i="3"/>
  <c r="AG128" i="3" s="1"/>
  <c r="AH128" i="3" s="1"/>
  <c r="AC104" i="3"/>
  <c r="AD8" i="3"/>
  <c r="AA8" i="14" s="1"/>
  <c r="AB8" i="14" s="1"/>
  <c r="AC8" i="14" s="1"/>
  <c r="AD8" i="14" s="1"/>
  <c r="P46" i="3"/>
  <c r="Q46" i="3" s="1"/>
  <c r="S46" i="3" s="1"/>
  <c r="T46" i="3" s="1"/>
  <c r="U46" i="3" s="1"/>
  <c r="V46" i="3" s="1"/>
  <c r="AB46" i="3" s="1"/>
  <c r="AC213" i="3"/>
  <c r="P215" i="3"/>
  <c r="Q215" i="3" s="1"/>
  <c r="S215" i="3" s="1"/>
  <c r="T215" i="3" s="1"/>
  <c r="U215" i="3" s="1"/>
  <c r="V215" i="3" s="1"/>
  <c r="AA215" i="3" s="1"/>
  <c r="AC44" i="3"/>
  <c r="AD499" i="3"/>
  <c r="O47" i="3"/>
  <c r="P47" i="3" s="1"/>
  <c r="Q47" i="3" s="1"/>
  <c r="S47" i="3" s="1"/>
  <c r="T47" i="3" s="1"/>
  <c r="U47" i="3" s="1"/>
  <c r="V47" i="3" s="1"/>
  <c r="AA130" i="3"/>
  <c r="Y130" i="3"/>
  <c r="Z130" i="3" s="1"/>
  <c r="P22" i="3"/>
  <c r="Q22" i="3" s="1"/>
  <c r="S22" i="3" s="1"/>
  <c r="T22" i="3" s="1"/>
  <c r="U22" i="3" s="1"/>
  <c r="V22" i="3" s="1"/>
  <c r="AA22" i="3" s="1"/>
  <c r="O35" i="3"/>
  <c r="X35" i="3" s="1"/>
  <c r="AD590" i="3"/>
  <c r="AA590" i="14" s="1"/>
  <c r="AB590" i="14" s="1"/>
  <c r="AC590" i="14" s="1"/>
  <c r="AD590" i="14" s="1"/>
  <c r="AC10" i="3"/>
  <c r="Z10" i="14" s="1"/>
  <c r="AD199" i="3"/>
  <c r="AA199" i="14" s="1"/>
  <c r="AB199" i="14" s="1"/>
  <c r="AC199" i="14" s="1"/>
  <c r="AD199" i="14" s="1"/>
  <c r="AD259" i="3"/>
  <c r="AA259" i="14" s="1"/>
  <c r="AB259" i="14" s="1"/>
  <c r="AC259" i="14" s="1"/>
  <c r="AD259" i="14" s="1"/>
  <c r="AC140" i="3"/>
  <c r="AC389" i="3"/>
  <c r="AD389" i="3" s="1"/>
  <c r="AC74" i="3"/>
  <c r="AE139" i="3"/>
  <c r="AG139" i="3" s="1"/>
  <c r="AH139" i="3" s="1"/>
  <c r="AD340" i="3"/>
  <c r="AD175" i="3"/>
  <c r="AA175" i="14" s="1"/>
  <c r="AB175" i="14" s="1"/>
  <c r="AC175" i="14" s="1"/>
  <c r="AD175" i="14" s="1"/>
  <c r="O23" i="3"/>
  <c r="X23" i="3" s="1"/>
  <c r="AE353" i="3"/>
  <c r="AG353" i="3" s="1"/>
  <c r="AH353" i="3" s="1"/>
  <c r="AD388" i="3"/>
  <c r="AC92" i="3"/>
  <c r="Y21" i="3"/>
  <c r="Z21" i="3" s="1"/>
  <c r="X332" i="3"/>
  <c r="AE238" i="3"/>
  <c r="AG238" i="3" s="1"/>
  <c r="AH238" i="3" s="1"/>
  <c r="AD294" i="3"/>
  <c r="AE577" i="3"/>
  <c r="AG577" i="3" s="1"/>
  <c r="AH577" i="3" s="1"/>
  <c r="AC152" i="3"/>
  <c r="AC568" i="3"/>
  <c r="AC106" i="3"/>
  <c r="AD578" i="3"/>
  <c r="AA578" i="14" s="1"/>
  <c r="AB578" i="14" s="1"/>
  <c r="AC578" i="14" s="1"/>
  <c r="AD578" i="14" s="1"/>
  <c r="AC260" i="3"/>
  <c r="AC105" i="3"/>
  <c r="AA21" i="3"/>
  <c r="AC270" i="3"/>
  <c r="AE270" i="3" s="1"/>
  <c r="AG270" i="3" s="1"/>
  <c r="AH270" i="3" s="1"/>
  <c r="AE366" i="3"/>
  <c r="AG366" i="3" s="1"/>
  <c r="AH366" i="3" s="1"/>
  <c r="AD553" i="3"/>
  <c r="AD567" i="3"/>
  <c r="AA567" i="14" s="1"/>
  <c r="AB567" i="14" s="1"/>
  <c r="AC567" i="14" s="1"/>
  <c r="AD567" i="14" s="1"/>
  <c r="AD305" i="3"/>
  <c r="AC281" i="3"/>
  <c r="AE281" i="3" s="1"/>
  <c r="AG281" i="3" s="1"/>
  <c r="AH281" i="3" s="1"/>
  <c r="AC591" i="3"/>
  <c r="AC214" i="3"/>
  <c r="AC331" i="3"/>
  <c r="AD331" i="3" s="1"/>
  <c r="AD200" i="3"/>
  <c r="AA200" i="14" s="1"/>
  <c r="AB200" i="14" s="1"/>
  <c r="AC200" i="14" s="1"/>
  <c r="AD200" i="14" s="1"/>
  <c r="AH129" i="3"/>
  <c r="AC45" i="3"/>
  <c r="AH8" i="3"/>
  <c r="AC473" i="3"/>
  <c r="AE473" i="3" s="1"/>
  <c r="AG473" i="3" s="1"/>
  <c r="AH473" i="3" s="1"/>
  <c r="AC201" i="3"/>
  <c r="AD129" i="3"/>
  <c r="AA129" i="14" s="1"/>
  <c r="AB129" i="14" s="1"/>
  <c r="AC129" i="14" s="1"/>
  <c r="AD129" i="14" s="1"/>
  <c r="AC56" i="3"/>
  <c r="AE151" i="3"/>
  <c r="AG151" i="3" s="1"/>
  <c r="AH151" i="3" s="1"/>
  <c r="AD187" i="3"/>
  <c r="AA187" i="14" s="1"/>
  <c r="AB187" i="14" s="1"/>
  <c r="AC187" i="14" s="1"/>
  <c r="AD187" i="14" s="1"/>
  <c r="AC614" i="3"/>
  <c r="Z614" i="14" s="1"/>
  <c r="AH150" i="3"/>
  <c r="AC32" i="3"/>
  <c r="AD401" i="3"/>
  <c r="X616" i="3"/>
  <c r="P616" i="3"/>
  <c r="Q616" i="3" s="1"/>
  <c r="S616" i="3" s="1"/>
  <c r="T616" i="3" s="1"/>
  <c r="U616" i="3" s="1"/>
  <c r="V616" i="3" s="1"/>
  <c r="X107" i="3"/>
  <c r="AH294" i="3"/>
  <c r="AH138" i="3"/>
  <c r="AE508" i="3"/>
  <c r="AG508" i="3" s="1"/>
  <c r="AH508" i="3" s="1"/>
  <c r="AH30" i="3"/>
  <c r="AC65" i="3"/>
  <c r="AH212" i="3"/>
  <c r="AA332" i="3"/>
  <c r="AD436" i="3"/>
  <c r="AD613" i="3"/>
  <c r="AA613" i="14" s="1"/>
  <c r="AB613" i="14" s="1"/>
  <c r="AC613" i="14" s="1"/>
  <c r="AD613" i="14" s="1"/>
  <c r="AE613" i="3"/>
  <c r="AG613" i="3" s="1"/>
  <c r="AH613" i="3" s="1"/>
  <c r="AC164" i="3"/>
  <c r="AH352" i="3"/>
  <c r="AE472" i="3"/>
  <c r="AG472" i="3" s="1"/>
  <c r="AH472" i="3" s="1"/>
  <c r="AH400" i="3"/>
  <c r="AC341" i="3"/>
  <c r="AE341" i="3" s="1"/>
  <c r="AG341" i="3" s="1"/>
  <c r="AH341" i="3" s="1"/>
  <c r="AC544" i="3"/>
  <c r="AD544" i="3" s="1"/>
  <c r="AC330" i="3"/>
  <c r="AE330" i="3" s="1"/>
  <c r="AG330" i="3" s="1"/>
  <c r="AH43" i="3"/>
  <c r="AB615" i="3"/>
  <c r="AA615" i="3"/>
  <c r="Y615" i="3"/>
  <c r="Z615" i="3" s="1"/>
  <c r="AC188" i="3"/>
  <c r="AH174" i="3"/>
  <c r="AC602" i="3"/>
  <c r="Z602" i="14" s="1"/>
  <c r="AD601" i="3"/>
  <c r="AA601" i="14" s="1"/>
  <c r="AB601" i="14" s="1"/>
  <c r="AC601" i="14" s="1"/>
  <c r="AD601" i="14" s="1"/>
  <c r="AE601" i="3"/>
  <c r="AG601" i="3" s="1"/>
  <c r="O581" i="3"/>
  <c r="X581" i="3" s="1"/>
  <c r="Y579" i="3"/>
  <c r="Z579" i="3" s="1"/>
  <c r="AB579" i="3"/>
  <c r="AA579" i="3"/>
  <c r="P580" i="3"/>
  <c r="Q580" i="3" s="1"/>
  <c r="S580" i="3" s="1"/>
  <c r="T580" i="3" s="1"/>
  <c r="U580" i="3" s="1"/>
  <c r="V580" i="3" s="1"/>
  <c r="X580" i="3"/>
  <c r="AC554" i="3"/>
  <c r="AE554" i="3" s="1"/>
  <c r="AG554" i="3" s="1"/>
  <c r="AH554" i="3" s="1"/>
  <c r="AC519" i="3"/>
  <c r="AE519" i="3" s="1"/>
  <c r="AG519" i="3" s="1"/>
  <c r="AH519" i="3" s="1"/>
  <c r="AC509" i="3"/>
  <c r="AD509" i="3" s="1"/>
  <c r="AC485" i="3"/>
  <c r="AD485" i="3" s="1"/>
  <c r="AH471" i="3"/>
  <c r="AC452" i="3"/>
  <c r="AE452" i="3" s="1"/>
  <c r="AG452" i="3" s="1"/>
  <c r="AH452" i="3" s="1"/>
  <c r="AH305" i="3"/>
  <c r="AC377" i="3"/>
  <c r="AE377" i="3" s="1"/>
  <c r="AG377" i="3" s="1"/>
  <c r="AH377" i="3" s="1"/>
  <c r="AC367" i="3"/>
  <c r="AD367" i="3" s="1"/>
  <c r="AC320" i="3"/>
  <c r="AE320" i="3" s="1"/>
  <c r="AG320" i="3" s="1"/>
  <c r="AH320" i="3" s="1"/>
  <c r="AC306" i="3"/>
  <c r="AD306" i="3" s="1"/>
  <c r="AD543" i="3"/>
  <c r="AE543" i="3"/>
  <c r="AG543" i="3" s="1"/>
  <c r="AH543" i="3" s="1"/>
  <c r="AE530" i="3"/>
  <c r="AG530" i="3" s="1"/>
  <c r="AH530" i="3" s="1"/>
  <c r="AD530" i="3"/>
  <c r="AD518" i="3"/>
  <c r="AE518" i="3"/>
  <c r="AG518" i="3" s="1"/>
  <c r="AC531" i="3"/>
  <c r="AC500" i="3"/>
  <c r="AE484" i="3"/>
  <c r="AG484" i="3" s="1"/>
  <c r="AD484" i="3"/>
  <c r="AC462" i="3"/>
  <c r="AE461" i="3"/>
  <c r="AG461" i="3" s="1"/>
  <c r="AD461" i="3"/>
  <c r="AD451" i="3"/>
  <c r="AE451" i="3"/>
  <c r="AG451" i="3" s="1"/>
  <c r="AC437" i="3"/>
  <c r="AC428" i="3"/>
  <c r="AD427" i="3"/>
  <c r="AE427" i="3"/>
  <c r="AG427" i="3" s="1"/>
  <c r="AH427" i="3" s="1"/>
  <c r="AC416" i="3"/>
  <c r="AE415" i="3"/>
  <c r="AG415" i="3" s="1"/>
  <c r="AD415" i="3"/>
  <c r="AC402" i="3"/>
  <c r="AC176" i="3"/>
  <c r="Z176" i="14" s="1"/>
  <c r="AE376" i="3"/>
  <c r="AG376" i="3" s="1"/>
  <c r="AD376" i="3"/>
  <c r="P131" i="3"/>
  <c r="Q131" i="3" s="1"/>
  <c r="S131" i="3" s="1"/>
  <c r="T131" i="3" s="1"/>
  <c r="U131" i="3" s="1"/>
  <c r="V131" i="3" s="1"/>
  <c r="AB131" i="3" s="1"/>
  <c r="AC354" i="3"/>
  <c r="AC116" i="3"/>
  <c r="Z116" i="14" s="1"/>
  <c r="AE115" i="3"/>
  <c r="AG115" i="3" s="1"/>
  <c r="AD115" i="3"/>
  <c r="AA115" i="14" s="1"/>
  <c r="AB115" i="14" s="1"/>
  <c r="AC115" i="14" s="1"/>
  <c r="AD115" i="14" s="1"/>
  <c r="AB332" i="3"/>
  <c r="AD319" i="3"/>
  <c r="AE319" i="3"/>
  <c r="AG319" i="3" s="1"/>
  <c r="AD91" i="3"/>
  <c r="AA91" i="14" s="1"/>
  <c r="AB91" i="14" s="1"/>
  <c r="AC91" i="14" s="1"/>
  <c r="AD91" i="14" s="1"/>
  <c r="AE91" i="3"/>
  <c r="AG91" i="3" s="1"/>
  <c r="AD83" i="3"/>
  <c r="AA83" i="14" s="1"/>
  <c r="AB83" i="14" s="1"/>
  <c r="AC83" i="14" s="1"/>
  <c r="AD83" i="14" s="1"/>
  <c r="AD84" i="14" s="1"/>
  <c r="AE84" i="14" s="1"/>
  <c r="AE83" i="3"/>
  <c r="AG83" i="3" s="1"/>
  <c r="AC295" i="3"/>
  <c r="AD280" i="3"/>
  <c r="AE280" i="3"/>
  <c r="AG280" i="3" s="1"/>
  <c r="AH280" i="3" s="1"/>
  <c r="AE55" i="3"/>
  <c r="AG55" i="3" s="1"/>
  <c r="AD55" i="3"/>
  <c r="AA55" i="14" s="1"/>
  <c r="AB55" i="14" s="1"/>
  <c r="AC55" i="14" s="1"/>
  <c r="AD55" i="14" s="1"/>
  <c r="X271" i="3"/>
  <c r="AE269" i="3"/>
  <c r="AG269" i="3" s="1"/>
  <c r="AD269" i="3"/>
  <c r="AD248" i="3"/>
  <c r="AA248" i="14" s="1"/>
  <c r="AB248" i="14" s="1"/>
  <c r="AC248" i="14" s="1"/>
  <c r="AD248" i="14" s="1"/>
  <c r="AE248" i="3"/>
  <c r="AG248" i="3" s="1"/>
  <c r="AC249" i="3"/>
  <c r="Z249" i="14" s="1"/>
  <c r="AD223" i="3"/>
  <c r="AA223" i="14" s="1"/>
  <c r="AB223" i="14" s="1"/>
  <c r="AC223" i="14" s="1"/>
  <c r="AD223" i="14" s="1"/>
  <c r="AE223" i="3"/>
  <c r="AG223" i="3" s="1"/>
  <c r="AC239" i="3"/>
  <c r="Z239" i="14" s="1"/>
  <c r="AC224" i="3"/>
  <c r="Z224" i="14" s="1"/>
  <c r="AA33" i="3"/>
  <c r="AD31" i="3"/>
  <c r="AA31" i="14" s="1"/>
  <c r="AB31" i="14" s="1"/>
  <c r="AC31" i="14" s="1"/>
  <c r="AD31" i="14" s="1"/>
  <c r="AE31" i="3"/>
  <c r="AG31" i="3" s="1"/>
  <c r="AH31" i="3" s="1"/>
  <c r="Y33" i="3"/>
  <c r="Z33" i="3" s="1"/>
  <c r="P34" i="3"/>
  <c r="Q34" i="3" s="1"/>
  <c r="S34" i="3" s="1"/>
  <c r="T34" i="3" s="1"/>
  <c r="U34" i="3" s="1"/>
  <c r="V34" i="3" s="1"/>
  <c r="AD20" i="3"/>
  <c r="AA20" i="14" s="1"/>
  <c r="AB20" i="14" s="1"/>
  <c r="AC20" i="14" s="1"/>
  <c r="AD20" i="14" s="1"/>
  <c r="AE20" i="3"/>
  <c r="AG20" i="3" s="1"/>
  <c r="AH20" i="3" s="1"/>
  <c r="AH19" i="3"/>
  <c r="O203" i="3"/>
  <c r="P203" i="3" s="1"/>
  <c r="Q203" i="3" s="1"/>
  <c r="S203" i="3" s="1"/>
  <c r="T203" i="3" s="1"/>
  <c r="U203" i="3" s="1"/>
  <c r="V203" i="3" s="1"/>
  <c r="X202" i="3"/>
  <c r="P202" i="3"/>
  <c r="Q202" i="3" s="1"/>
  <c r="S202" i="3" s="1"/>
  <c r="T202" i="3" s="1"/>
  <c r="U202" i="3" s="1"/>
  <c r="V202" i="3" s="1"/>
  <c r="Y165" i="3"/>
  <c r="Z165" i="3" s="1"/>
  <c r="AA165" i="3"/>
  <c r="AB165" i="3"/>
  <c r="O167" i="3"/>
  <c r="X166" i="3"/>
  <c r="P166" i="3"/>
  <c r="Q166" i="3" s="1"/>
  <c r="S166" i="3" s="1"/>
  <c r="T166" i="3" s="1"/>
  <c r="U166" i="3" s="1"/>
  <c r="V166" i="3" s="1"/>
  <c r="AB107" i="3"/>
  <c r="Y107" i="3"/>
  <c r="Z107" i="3" s="1"/>
  <c r="O272" i="3"/>
  <c r="X272" i="3" s="1"/>
  <c r="Y271" i="3"/>
  <c r="Z271" i="3" s="1"/>
  <c r="AB271" i="3"/>
  <c r="AA271" i="3"/>
  <c r="Y520" i="3"/>
  <c r="Z520" i="3" s="1"/>
  <c r="AB520" i="3"/>
  <c r="AA520" i="3"/>
  <c r="Y378" i="3"/>
  <c r="Z378" i="3" s="1"/>
  <c r="AA378" i="3"/>
  <c r="AB378" i="3"/>
  <c r="AA93" i="3"/>
  <c r="AB93" i="3"/>
  <c r="Y93" i="3"/>
  <c r="Z93" i="3" s="1"/>
  <c r="Y282" i="3"/>
  <c r="Z282" i="3" s="1"/>
  <c r="AA282" i="3"/>
  <c r="AB282" i="3"/>
  <c r="AA368" i="3"/>
  <c r="Y368" i="3"/>
  <c r="Z368" i="3" s="1"/>
  <c r="AB368" i="3"/>
  <c r="Y555" i="3"/>
  <c r="Z555" i="3" s="1"/>
  <c r="AA555" i="3"/>
  <c r="AB555" i="3"/>
  <c r="AA545" i="3"/>
  <c r="AB545" i="3"/>
  <c r="Y545" i="3"/>
  <c r="Z545" i="3" s="1"/>
  <c r="AB438" i="3"/>
  <c r="Y438" i="3"/>
  <c r="Z438" i="3" s="1"/>
  <c r="AA438" i="3"/>
  <c r="AB532" i="3"/>
  <c r="AA532" i="3"/>
  <c r="Y532" i="3"/>
  <c r="Z532" i="3" s="1"/>
  <c r="Y403" i="3"/>
  <c r="Z403" i="3" s="1"/>
  <c r="AB403" i="3"/>
  <c r="AA403" i="3"/>
  <c r="Y307" i="3"/>
  <c r="Z307" i="3" s="1"/>
  <c r="AA307" i="3"/>
  <c r="AB307" i="3"/>
  <c r="AB569" i="3"/>
  <c r="Y569" i="3"/>
  <c r="Z569" i="3" s="1"/>
  <c r="AA569" i="3"/>
  <c r="AA177" i="3"/>
  <c r="AB177" i="3"/>
  <c r="Y177" i="3"/>
  <c r="Z177" i="3" s="1"/>
  <c r="AB250" i="3"/>
  <c r="Y250" i="3"/>
  <c r="Z250" i="3" s="1"/>
  <c r="AA250" i="3"/>
  <c r="AA117" i="3"/>
  <c r="Y117" i="3"/>
  <c r="Z117" i="3" s="1"/>
  <c r="AB117" i="3"/>
  <c r="O143" i="3"/>
  <c r="X143" i="3" s="1"/>
  <c r="P391" i="3"/>
  <c r="Q391" i="3" s="1"/>
  <c r="S391" i="3" s="1"/>
  <c r="T391" i="3" s="1"/>
  <c r="U391" i="3" s="1"/>
  <c r="V391" i="3" s="1"/>
  <c r="P283" i="3"/>
  <c r="Q283" i="3" s="1"/>
  <c r="S283" i="3" s="1"/>
  <c r="T283" i="3" s="1"/>
  <c r="U283" i="3" s="1"/>
  <c r="V283" i="3" s="1"/>
  <c r="X283" i="3"/>
  <c r="AA153" i="3"/>
  <c r="AB153" i="3"/>
  <c r="Y153" i="3"/>
  <c r="Z153" i="3" s="1"/>
  <c r="Y603" i="3"/>
  <c r="Z603" i="3" s="1"/>
  <c r="AA603" i="3"/>
  <c r="AB603" i="3"/>
  <c r="O392" i="3"/>
  <c r="X392" i="3" s="1"/>
  <c r="O119" i="3"/>
  <c r="X119" i="3" s="1"/>
  <c r="AB390" i="3"/>
  <c r="AA390" i="3"/>
  <c r="Y390" i="3"/>
  <c r="Z390" i="3" s="1"/>
  <c r="O605" i="3"/>
  <c r="O284" i="3"/>
  <c r="P356" i="3"/>
  <c r="Q356" i="3" s="1"/>
  <c r="S356" i="3" s="1"/>
  <c r="T356" i="3" s="1"/>
  <c r="U356" i="3" s="1"/>
  <c r="V356" i="3" s="1"/>
  <c r="AA474" i="3"/>
  <c r="AB474" i="3"/>
  <c r="Y474" i="3"/>
  <c r="Z474" i="3" s="1"/>
  <c r="P464" i="3"/>
  <c r="Q464" i="3" s="1"/>
  <c r="S464" i="3" s="1"/>
  <c r="T464" i="3" s="1"/>
  <c r="U464" i="3" s="1"/>
  <c r="V464" i="3" s="1"/>
  <c r="O488" i="3"/>
  <c r="X488" i="3" s="1"/>
  <c r="O344" i="3"/>
  <c r="X344" i="3" s="1"/>
  <c r="P142" i="3"/>
  <c r="Q142" i="3" s="1"/>
  <c r="S142" i="3" s="1"/>
  <c r="T142" i="3" s="1"/>
  <c r="U142" i="3" s="1"/>
  <c r="V142" i="3" s="1"/>
  <c r="Y225" i="3"/>
  <c r="Z225" i="3" s="1"/>
  <c r="AB225" i="3"/>
  <c r="AA225" i="3"/>
  <c r="P154" i="3"/>
  <c r="Q154" i="3" s="1"/>
  <c r="S154" i="3" s="1"/>
  <c r="T154" i="3" s="1"/>
  <c r="U154" i="3" s="1"/>
  <c r="V154" i="3" s="1"/>
  <c r="O476" i="3"/>
  <c r="X476" i="3" s="1"/>
  <c r="P94" i="3"/>
  <c r="Q94" i="3" s="1"/>
  <c r="S94" i="3" s="1"/>
  <c r="T94" i="3" s="1"/>
  <c r="U94" i="3" s="1"/>
  <c r="V94" i="3" s="1"/>
  <c r="O155" i="3"/>
  <c r="P178" i="3"/>
  <c r="Q178" i="3" s="1"/>
  <c r="S178" i="3" s="1"/>
  <c r="T178" i="3" s="1"/>
  <c r="U178" i="3" s="1"/>
  <c r="V178" i="3" s="1"/>
  <c r="P521" i="3"/>
  <c r="Q521" i="3" s="1"/>
  <c r="S521" i="3" s="1"/>
  <c r="T521" i="3" s="1"/>
  <c r="U521" i="3" s="1"/>
  <c r="V521" i="3" s="1"/>
  <c r="O227" i="3"/>
  <c r="X227" i="3" s="1"/>
  <c r="P308" i="3"/>
  <c r="Q308" i="3" s="1"/>
  <c r="S308" i="3" s="1"/>
  <c r="T308" i="3" s="1"/>
  <c r="U308" i="3" s="1"/>
  <c r="V308" i="3" s="1"/>
  <c r="X94" i="3"/>
  <c r="AA189" i="3"/>
  <c r="AB189" i="3"/>
  <c r="Y189" i="3"/>
  <c r="Z189" i="3" s="1"/>
  <c r="X154" i="3"/>
  <c r="O179" i="3"/>
  <c r="X179" i="3" s="1"/>
  <c r="P475" i="3"/>
  <c r="Q475" i="3" s="1"/>
  <c r="S475" i="3" s="1"/>
  <c r="T475" i="3" s="1"/>
  <c r="U475" i="3" s="1"/>
  <c r="V475" i="3" s="1"/>
  <c r="P487" i="3"/>
  <c r="Q487" i="3" s="1"/>
  <c r="S487" i="3" s="1"/>
  <c r="T487" i="3" s="1"/>
  <c r="U487" i="3" s="1"/>
  <c r="V487" i="3" s="1"/>
  <c r="P226" i="3"/>
  <c r="Q226" i="3" s="1"/>
  <c r="S226" i="3" s="1"/>
  <c r="T226" i="3" s="1"/>
  <c r="U226" i="3" s="1"/>
  <c r="V226" i="3" s="1"/>
  <c r="Y342" i="3"/>
  <c r="Z342" i="3" s="1"/>
  <c r="AB342" i="3"/>
  <c r="AA342" i="3"/>
  <c r="O95" i="3"/>
  <c r="AA592" i="3"/>
  <c r="AB592" i="3"/>
  <c r="Y592" i="3"/>
  <c r="Z592" i="3" s="1"/>
  <c r="P118" i="3"/>
  <c r="Q118" i="3" s="1"/>
  <c r="S118" i="3" s="1"/>
  <c r="T118" i="3" s="1"/>
  <c r="U118" i="3" s="1"/>
  <c r="V118" i="3" s="1"/>
  <c r="P343" i="3"/>
  <c r="Q343" i="3" s="1"/>
  <c r="S343" i="3" s="1"/>
  <c r="T343" i="3" s="1"/>
  <c r="U343" i="3" s="1"/>
  <c r="V343" i="3" s="1"/>
  <c r="Y463" i="3"/>
  <c r="Z463" i="3" s="1"/>
  <c r="AA463" i="3"/>
  <c r="AB463" i="3"/>
  <c r="P251" i="3"/>
  <c r="Q251" i="3" s="1"/>
  <c r="S251" i="3" s="1"/>
  <c r="T251" i="3" s="1"/>
  <c r="U251" i="3" s="1"/>
  <c r="V251" i="3" s="1"/>
  <c r="P556" i="3"/>
  <c r="Q556" i="3" s="1"/>
  <c r="S556" i="3" s="1"/>
  <c r="T556" i="3" s="1"/>
  <c r="U556" i="3" s="1"/>
  <c r="V556" i="3" s="1"/>
  <c r="X391" i="3"/>
  <c r="P604" i="3"/>
  <c r="Q604" i="3" s="1"/>
  <c r="S604" i="3" s="1"/>
  <c r="T604" i="3" s="1"/>
  <c r="U604" i="3" s="1"/>
  <c r="V604" i="3" s="1"/>
  <c r="P593" i="3"/>
  <c r="Q593" i="3" s="1"/>
  <c r="S593" i="3" s="1"/>
  <c r="T593" i="3" s="1"/>
  <c r="U593" i="3" s="1"/>
  <c r="V593" i="3" s="1"/>
  <c r="AB296" i="3"/>
  <c r="Y296" i="3"/>
  <c r="Z296" i="3" s="1"/>
  <c r="AA296" i="3"/>
  <c r="X593" i="3"/>
  <c r="X356" i="3"/>
  <c r="Y355" i="3"/>
  <c r="Z355" i="3" s="1"/>
  <c r="AA355" i="3"/>
  <c r="AB355" i="3"/>
  <c r="O557" i="3"/>
  <c r="X557" i="3" s="1"/>
  <c r="AB141" i="3"/>
  <c r="Y141" i="3"/>
  <c r="Z141" i="3" s="1"/>
  <c r="AA141" i="3"/>
  <c r="P190" i="3"/>
  <c r="Q190" i="3" s="1"/>
  <c r="S190" i="3" s="1"/>
  <c r="T190" i="3" s="1"/>
  <c r="U190" i="3" s="1"/>
  <c r="V190" i="3" s="1"/>
  <c r="Y486" i="3"/>
  <c r="Z486" i="3" s="1"/>
  <c r="AA486" i="3"/>
  <c r="AB486" i="3"/>
  <c r="P439" i="3"/>
  <c r="Q439" i="3" s="1"/>
  <c r="S439" i="3" s="1"/>
  <c r="T439" i="3" s="1"/>
  <c r="U439" i="3" s="1"/>
  <c r="V439" i="3" s="1"/>
  <c r="O191" i="3"/>
  <c r="X191" i="3" s="1"/>
  <c r="O440" i="3"/>
  <c r="X440" i="3" s="1"/>
  <c r="P379" i="3"/>
  <c r="Q379" i="3" s="1"/>
  <c r="S379" i="3" s="1"/>
  <c r="T379" i="3" s="1"/>
  <c r="U379" i="3" s="1"/>
  <c r="V379" i="3" s="1"/>
  <c r="P404" i="3"/>
  <c r="Q404" i="3" s="1"/>
  <c r="S404" i="3" s="1"/>
  <c r="T404" i="3" s="1"/>
  <c r="U404" i="3" s="1"/>
  <c r="V404" i="3" s="1"/>
  <c r="X190" i="3"/>
  <c r="P533" i="3"/>
  <c r="Q533" i="3" s="1"/>
  <c r="S533" i="3" s="1"/>
  <c r="T533" i="3" s="1"/>
  <c r="U533" i="3" s="1"/>
  <c r="V533" i="3" s="1"/>
  <c r="X439" i="3"/>
  <c r="O380" i="3"/>
  <c r="X380" i="3" s="1"/>
  <c r="AA11" i="3"/>
  <c r="Y11" i="3"/>
  <c r="Z11" i="3" s="1"/>
  <c r="AE45" i="3" l="1"/>
  <c r="AG45" i="3" s="1"/>
  <c r="AH45" i="3" s="1"/>
  <c r="Z45" i="14"/>
  <c r="AE106" i="3"/>
  <c r="AG106" i="3" s="1"/>
  <c r="AH106" i="3" s="1"/>
  <c r="Z106" i="14"/>
  <c r="AE32" i="3"/>
  <c r="AG32" i="3" s="1"/>
  <c r="AH32" i="3" s="1"/>
  <c r="Z32" i="14"/>
  <c r="AD104" i="3"/>
  <c r="AA104" i="14" s="1"/>
  <c r="AB104" i="14" s="1"/>
  <c r="AC104" i="14" s="1"/>
  <c r="AD104" i="14" s="1"/>
  <c r="Z104" i="14"/>
  <c r="AE65" i="3"/>
  <c r="AG65" i="3" s="1"/>
  <c r="AH65" i="3" s="1"/>
  <c r="Z65" i="14"/>
  <c r="AE591" i="3"/>
  <c r="AG591" i="3" s="1"/>
  <c r="AH591" i="3" s="1"/>
  <c r="Z591" i="14"/>
  <c r="AE568" i="3"/>
  <c r="AG568" i="3" s="1"/>
  <c r="Z568" i="14"/>
  <c r="AE105" i="3"/>
  <c r="AG105" i="3" s="1"/>
  <c r="AH105" i="3" s="1"/>
  <c r="Z105" i="14"/>
  <c r="AE9" i="3"/>
  <c r="AG9" i="3" s="1"/>
  <c r="AH9" i="3" s="1"/>
  <c r="AE104" i="3"/>
  <c r="AG104" i="3" s="1"/>
  <c r="AH104" i="3" s="1"/>
  <c r="AD188" i="3"/>
  <c r="AA188" i="14" s="1"/>
  <c r="AB188" i="14" s="1"/>
  <c r="AC188" i="14" s="1"/>
  <c r="AD188" i="14" s="1"/>
  <c r="Z188" i="14"/>
  <c r="AE152" i="3"/>
  <c r="AG152" i="3" s="1"/>
  <c r="AH152" i="3" s="1"/>
  <c r="Z152" i="14"/>
  <c r="AD9" i="3"/>
  <c r="AA9" i="14" s="1"/>
  <c r="AB9" i="14" s="1"/>
  <c r="AC9" i="14" s="1"/>
  <c r="AD9" i="14" s="1"/>
  <c r="AE56" i="3"/>
  <c r="AG56" i="3" s="1"/>
  <c r="AH56" i="3" s="1"/>
  <c r="Z56" i="14"/>
  <c r="AE74" i="3"/>
  <c r="AG74" i="3" s="1"/>
  <c r="Z74" i="14"/>
  <c r="AE92" i="3"/>
  <c r="AG92" i="3" s="1"/>
  <c r="AH92" i="3" s="1"/>
  <c r="Z92" i="14"/>
  <c r="AE260" i="3"/>
  <c r="AG260" i="3" s="1"/>
  <c r="AH260" i="3" s="1"/>
  <c r="Z260" i="14"/>
  <c r="AD44" i="3"/>
  <c r="AA44" i="14" s="1"/>
  <c r="AB44" i="14" s="1"/>
  <c r="AC44" i="14" s="1"/>
  <c r="AD44" i="14" s="1"/>
  <c r="Z44" i="14"/>
  <c r="AD201" i="3"/>
  <c r="AA201" i="14" s="1"/>
  <c r="AB201" i="14" s="1"/>
  <c r="AC201" i="14" s="1"/>
  <c r="AD201" i="14" s="1"/>
  <c r="Z201" i="14"/>
  <c r="AA46" i="3"/>
  <c r="AD140" i="3"/>
  <c r="AA140" i="14" s="1"/>
  <c r="AB140" i="14" s="1"/>
  <c r="AC140" i="14" s="1"/>
  <c r="AD140" i="14" s="1"/>
  <c r="Z140" i="14"/>
  <c r="AE214" i="3"/>
  <c r="AG214" i="3" s="1"/>
  <c r="AH214" i="3" s="1"/>
  <c r="Z214" i="14"/>
  <c r="AD164" i="3"/>
  <c r="AA164" i="14" s="1"/>
  <c r="AB164" i="14" s="1"/>
  <c r="AC164" i="14" s="1"/>
  <c r="AD164" i="14" s="1"/>
  <c r="Z164" i="14"/>
  <c r="AD213" i="3"/>
  <c r="AA213" i="14" s="1"/>
  <c r="AB213" i="14" s="1"/>
  <c r="AC213" i="14" s="1"/>
  <c r="AD213" i="14" s="1"/>
  <c r="Z213" i="14"/>
  <c r="AB215" i="3"/>
  <c r="AE213" i="3"/>
  <c r="AG213" i="3" s="1"/>
  <c r="AH213" i="3" s="1"/>
  <c r="Y215" i="3"/>
  <c r="Z215" i="3" s="1"/>
  <c r="AC215" i="3" s="1"/>
  <c r="Z215" i="14" s="1"/>
  <c r="AC11" i="3"/>
  <c r="Z11" i="14" s="1"/>
  <c r="Y46" i="3"/>
  <c r="Z46" i="3" s="1"/>
  <c r="P35" i="3"/>
  <c r="Q35" i="3" s="1"/>
  <c r="S35" i="3" s="1"/>
  <c r="T35" i="3" s="1"/>
  <c r="U35" i="3" s="1"/>
  <c r="V35" i="3" s="1"/>
  <c r="AA35" i="3" s="1"/>
  <c r="AC130" i="3"/>
  <c r="X47" i="3"/>
  <c r="AE44" i="3"/>
  <c r="AG44" i="3" s="1"/>
  <c r="AH44" i="3" s="1"/>
  <c r="AE140" i="3"/>
  <c r="AG140" i="3" s="1"/>
  <c r="AH140" i="3" s="1"/>
  <c r="AC33" i="3"/>
  <c r="Y22" i="3"/>
  <c r="Z22" i="3" s="1"/>
  <c r="AB22" i="3"/>
  <c r="AE389" i="3"/>
  <c r="AG389" i="3" s="1"/>
  <c r="AH389" i="3" s="1"/>
  <c r="AD281" i="3"/>
  <c r="AD591" i="3"/>
  <c r="AA591" i="14" s="1"/>
  <c r="AB591" i="14" s="1"/>
  <c r="AC591" i="14" s="1"/>
  <c r="AD591" i="14" s="1"/>
  <c r="AD74" i="3"/>
  <c r="AA74" i="14" s="1"/>
  <c r="AB74" i="14" s="1"/>
  <c r="AC74" i="14" s="1"/>
  <c r="AD74" i="14" s="1"/>
  <c r="AD75" i="14" s="1"/>
  <c r="AE75" i="14" s="1"/>
  <c r="AC355" i="3"/>
  <c r="AE355" i="3" s="1"/>
  <c r="AG355" i="3" s="1"/>
  <c r="AH355" i="3" s="1"/>
  <c r="AC117" i="3"/>
  <c r="P23" i="3"/>
  <c r="Q23" i="3" s="1"/>
  <c r="S23" i="3" s="1"/>
  <c r="T23" i="3" s="1"/>
  <c r="U23" i="3" s="1"/>
  <c r="V23" i="3" s="1"/>
  <c r="Y23" i="3" s="1"/>
  <c r="Z23" i="3" s="1"/>
  <c r="AD92" i="3"/>
  <c r="AA92" i="14" s="1"/>
  <c r="AB92" i="14" s="1"/>
  <c r="AC92" i="14" s="1"/>
  <c r="AD92" i="14" s="1"/>
  <c r="AD152" i="3"/>
  <c r="AA152" i="14" s="1"/>
  <c r="AB152" i="14" s="1"/>
  <c r="AC152" i="14" s="1"/>
  <c r="AD152" i="14" s="1"/>
  <c r="AD473" i="3"/>
  <c r="AC21" i="3"/>
  <c r="AD106" i="3"/>
  <c r="AA106" i="14" s="1"/>
  <c r="AB106" i="14" s="1"/>
  <c r="AC106" i="14" s="1"/>
  <c r="AD106" i="14" s="1"/>
  <c r="AA131" i="3"/>
  <c r="AC165" i="3"/>
  <c r="AE306" i="3"/>
  <c r="AG306" i="3" s="1"/>
  <c r="AH306" i="3" s="1"/>
  <c r="AD377" i="3"/>
  <c r="AD568" i="3"/>
  <c r="AA568" i="14" s="1"/>
  <c r="AB568" i="14" s="1"/>
  <c r="AC568" i="14" s="1"/>
  <c r="AD568" i="14" s="1"/>
  <c r="AE331" i="3"/>
  <c r="AG331" i="3" s="1"/>
  <c r="AH331" i="3" s="1"/>
  <c r="AC486" i="3"/>
  <c r="AE486" i="3" s="1"/>
  <c r="AG486" i="3" s="1"/>
  <c r="AH486" i="3" s="1"/>
  <c r="AE164" i="3"/>
  <c r="AG164" i="3" s="1"/>
  <c r="AH164" i="3" s="1"/>
  <c r="AC603" i="3"/>
  <c r="AD260" i="3"/>
  <c r="AA260" i="14" s="1"/>
  <c r="AB260" i="14" s="1"/>
  <c r="AC260" i="14" s="1"/>
  <c r="AD260" i="14" s="1"/>
  <c r="AD261" i="14" s="1"/>
  <c r="AE261" i="14" s="1"/>
  <c r="AD105" i="3"/>
  <c r="AA105" i="14" s="1"/>
  <c r="AB105" i="14" s="1"/>
  <c r="AC105" i="14" s="1"/>
  <c r="AD105" i="14" s="1"/>
  <c r="AE509" i="3"/>
  <c r="AG509" i="3" s="1"/>
  <c r="AH509" i="3" s="1"/>
  <c r="X203" i="3"/>
  <c r="AC378" i="3"/>
  <c r="AE378" i="3" s="1"/>
  <c r="AG378" i="3" s="1"/>
  <c r="AH378" i="3" s="1"/>
  <c r="AC555" i="3"/>
  <c r="AE555" i="3" s="1"/>
  <c r="AG555" i="3" s="1"/>
  <c r="AH555" i="3" s="1"/>
  <c r="AD554" i="3"/>
  <c r="AD270" i="3"/>
  <c r="AD341" i="3"/>
  <c r="AH415" i="3"/>
  <c r="AD65" i="3"/>
  <c r="AA65" i="14" s="1"/>
  <c r="AB65" i="14" s="1"/>
  <c r="AC65" i="14" s="1"/>
  <c r="AD65" i="14" s="1"/>
  <c r="AD66" i="14" s="1"/>
  <c r="AE66" i="14" s="1"/>
  <c r="AD214" i="3"/>
  <c r="AA214" i="14" s="1"/>
  <c r="AB214" i="14" s="1"/>
  <c r="AC214" i="14" s="1"/>
  <c r="AD214" i="14" s="1"/>
  <c r="AC368" i="3"/>
  <c r="AD368" i="3" s="1"/>
  <c r="AE201" i="3"/>
  <c r="AG201" i="3" s="1"/>
  <c r="AH201" i="3" s="1"/>
  <c r="AH330" i="3"/>
  <c r="AH55" i="3"/>
  <c r="AD56" i="3"/>
  <c r="AA56" i="14" s="1"/>
  <c r="AB56" i="14" s="1"/>
  <c r="AC56" i="14" s="1"/>
  <c r="AD56" i="14" s="1"/>
  <c r="AD57" i="14" s="1"/>
  <c r="AE57" i="14" s="1"/>
  <c r="AD330" i="3"/>
  <c r="AC342" i="3"/>
  <c r="AE342" i="3" s="1"/>
  <c r="AG342" i="3" s="1"/>
  <c r="AH342" i="3" s="1"/>
  <c r="AE367" i="3"/>
  <c r="AG367" i="3" s="1"/>
  <c r="AH367" i="3" s="1"/>
  <c r="AC332" i="3"/>
  <c r="AE332" i="3" s="1"/>
  <c r="AG332" i="3" s="1"/>
  <c r="AH332" i="3" s="1"/>
  <c r="AH248" i="3"/>
  <c r="AH83" i="3"/>
  <c r="AG84" i="3"/>
  <c r="AH84" i="3" s="1"/>
  <c r="AE544" i="3"/>
  <c r="AG544" i="3" s="1"/>
  <c r="AH544" i="3" s="1"/>
  <c r="AC569" i="3"/>
  <c r="AD45" i="3"/>
  <c r="AA45" i="14" s="1"/>
  <c r="AB45" i="14" s="1"/>
  <c r="AC45" i="14" s="1"/>
  <c r="AD45" i="14" s="1"/>
  <c r="AH91" i="3"/>
  <c r="AC615" i="3"/>
  <c r="Z615" i="14" s="1"/>
  <c r="Y616" i="3"/>
  <c r="Z616" i="3" s="1"/>
  <c r="AA616" i="3"/>
  <c r="AB616" i="3"/>
  <c r="AH74" i="3"/>
  <c r="AG75" i="3"/>
  <c r="AH75" i="3" s="1"/>
  <c r="AC307" i="3"/>
  <c r="AE307" i="3" s="1"/>
  <c r="AG307" i="3" s="1"/>
  <c r="AD32" i="3"/>
  <c r="AA32" i="14" s="1"/>
  <c r="AB32" i="14" s="1"/>
  <c r="AC32" i="14" s="1"/>
  <c r="AD32" i="14" s="1"/>
  <c r="AH115" i="3"/>
  <c r="AD452" i="3"/>
  <c r="AD614" i="3"/>
  <c r="AA614" i="14" s="1"/>
  <c r="AB614" i="14" s="1"/>
  <c r="AC614" i="14" s="1"/>
  <c r="AD614" i="14" s="1"/>
  <c r="AE614" i="3"/>
  <c r="AG614" i="3" s="1"/>
  <c r="AH614" i="3" s="1"/>
  <c r="AH269" i="3"/>
  <c r="AH376" i="3"/>
  <c r="AH223" i="3"/>
  <c r="AD320" i="3"/>
  <c r="AC463" i="3"/>
  <c r="AE463" i="3" s="1"/>
  <c r="AG463" i="3" s="1"/>
  <c r="AH463" i="3" s="1"/>
  <c r="AC153" i="3"/>
  <c r="AE188" i="3"/>
  <c r="AG188" i="3" s="1"/>
  <c r="AH601" i="3"/>
  <c r="AE602" i="3"/>
  <c r="AG602" i="3" s="1"/>
  <c r="AH602" i="3" s="1"/>
  <c r="AD602" i="3"/>
  <c r="AA602" i="14" s="1"/>
  <c r="AB602" i="14" s="1"/>
  <c r="AC602" i="14" s="1"/>
  <c r="AD602" i="14" s="1"/>
  <c r="AC592" i="3"/>
  <c r="Z592" i="14" s="1"/>
  <c r="AC579" i="3"/>
  <c r="Z579" i="14" s="1"/>
  <c r="AH568" i="3"/>
  <c r="AE485" i="3"/>
  <c r="AG485" i="3" s="1"/>
  <c r="AH485" i="3" s="1"/>
  <c r="AA580" i="3"/>
  <c r="Y580" i="3"/>
  <c r="Z580" i="3" s="1"/>
  <c r="AB580" i="3"/>
  <c r="P581" i="3"/>
  <c r="Q581" i="3" s="1"/>
  <c r="S581" i="3" s="1"/>
  <c r="T581" i="3" s="1"/>
  <c r="U581" i="3" s="1"/>
  <c r="V581" i="3" s="1"/>
  <c r="AC532" i="3"/>
  <c r="AD532" i="3" s="1"/>
  <c r="AD519" i="3"/>
  <c r="AC520" i="3"/>
  <c r="AE520" i="3" s="1"/>
  <c r="AG520" i="3" s="1"/>
  <c r="AH518" i="3"/>
  <c r="AH484" i="3"/>
  <c r="AC474" i="3"/>
  <c r="AD474" i="3" s="1"/>
  <c r="AH461" i="3"/>
  <c r="AH451" i="3"/>
  <c r="AG453" i="3"/>
  <c r="AH453" i="3" s="1"/>
  <c r="AH319" i="3"/>
  <c r="AG321" i="3"/>
  <c r="AH321" i="3" s="1"/>
  <c r="AC107" i="3"/>
  <c r="AC250" i="3"/>
  <c r="AC545" i="3"/>
  <c r="AD531" i="3"/>
  <c r="AE531" i="3"/>
  <c r="AG531" i="3" s="1"/>
  <c r="AH531" i="3" s="1"/>
  <c r="AE500" i="3"/>
  <c r="AG500" i="3" s="1"/>
  <c r="AD500" i="3"/>
  <c r="AE462" i="3"/>
  <c r="AG462" i="3" s="1"/>
  <c r="AH462" i="3" s="1"/>
  <c r="AD462" i="3"/>
  <c r="AC438" i="3"/>
  <c r="AD437" i="3"/>
  <c r="AE437" i="3"/>
  <c r="AG437" i="3" s="1"/>
  <c r="AE428" i="3"/>
  <c r="AG428" i="3" s="1"/>
  <c r="AD428" i="3"/>
  <c r="AE416" i="3"/>
  <c r="AG416" i="3" s="1"/>
  <c r="AH416" i="3" s="1"/>
  <c r="AD416" i="3"/>
  <c r="AC189" i="3"/>
  <c r="Z189" i="14" s="1"/>
  <c r="AC403" i="3"/>
  <c r="AD402" i="3"/>
  <c r="AE402" i="3"/>
  <c r="AG402" i="3" s="1"/>
  <c r="AC390" i="3"/>
  <c r="AE176" i="3"/>
  <c r="AG176" i="3" s="1"/>
  <c r="AD176" i="3"/>
  <c r="AA176" i="14" s="1"/>
  <c r="AB176" i="14" s="1"/>
  <c r="AC176" i="14" s="1"/>
  <c r="AD176" i="14" s="1"/>
  <c r="AC177" i="3"/>
  <c r="Z177" i="14" s="1"/>
  <c r="AC141" i="3"/>
  <c r="Z141" i="14" s="1"/>
  <c r="Y131" i="3"/>
  <c r="Z131" i="3" s="1"/>
  <c r="AD354" i="3"/>
  <c r="AE354" i="3"/>
  <c r="AG354" i="3" s="1"/>
  <c r="AE116" i="3"/>
  <c r="AG116" i="3" s="1"/>
  <c r="AH116" i="3" s="1"/>
  <c r="AD116" i="3"/>
  <c r="AA116" i="14" s="1"/>
  <c r="AB116" i="14" s="1"/>
  <c r="AC116" i="14" s="1"/>
  <c r="AD116" i="14" s="1"/>
  <c r="AC93" i="3"/>
  <c r="Z93" i="14" s="1"/>
  <c r="AC296" i="3"/>
  <c r="AE295" i="3"/>
  <c r="AG295" i="3" s="1"/>
  <c r="AD295" i="3"/>
  <c r="AC282" i="3"/>
  <c r="AC271" i="3"/>
  <c r="AE249" i="3"/>
  <c r="AG249" i="3" s="1"/>
  <c r="AH249" i="3" s="1"/>
  <c r="AD249" i="3"/>
  <c r="AA249" i="14" s="1"/>
  <c r="AB249" i="14" s="1"/>
  <c r="AC249" i="14" s="1"/>
  <c r="AD249" i="14" s="1"/>
  <c r="AC225" i="3"/>
  <c r="Z225" i="14" s="1"/>
  <c r="AD224" i="3"/>
  <c r="AA224" i="14" s="1"/>
  <c r="AB224" i="14" s="1"/>
  <c r="AC224" i="14" s="1"/>
  <c r="AD224" i="14" s="1"/>
  <c r="AE224" i="3"/>
  <c r="AG224" i="3" s="1"/>
  <c r="AH224" i="3" s="1"/>
  <c r="AE239" i="3"/>
  <c r="AG239" i="3" s="1"/>
  <c r="AD239" i="3"/>
  <c r="AA239" i="14" s="1"/>
  <c r="AB239" i="14" s="1"/>
  <c r="AC239" i="14" s="1"/>
  <c r="AD239" i="14" s="1"/>
  <c r="AD240" i="14" s="1"/>
  <c r="AE240" i="14" s="1"/>
  <c r="Y34" i="3"/>
  <c r="Z34" i="3" s="1"/>
  <c r="AB34" i="3"/>
  <c r="AA34" i="3"/>
  <c r="Y202" i="3"/>
  <c r="Z202" i="3" s="1"/>
  <c r="AA202" i="3"/>
  <c r="AB202" i="3"/>
  <c r="AA203" i="3"/>
  <c r="Y203" i="3"/>
  <c r="Z203" i="3" s="1"/>
  <c r="AB203" i="3"/>
  <c r="AB166" i="3"/>
  <c r="AA166" i="3"/>
  <c r="Y166" i="3"/>
  <c r="Z166" i="3" s="1"/>
  <c r="P167" i="3"/>
  <c r="Q167" i="3" s="1"/>
  <c r="S167" i="3" s="1"/>
  <c r="T167" i="3" s="1"/>
  <c r="U167" i="3" s="1"/>
  <c r="V167" i="3" s="1"/>
  <c r="X167" i="3"/>
  <c r="P272" i="3"/>
  <c r="Q272" i="3" s="1"/>
  <c r="S272" i="3" s="1"/>
  <c r="T272" i="3" s="1"/>
  <c r="U272" i="3" s="1"/>
  <c r="V272" i="3" s="1"/>
  <c r="AB464" i="3"/>
  <c r="AA464" i="3"/>
  <c r="Y464" i="3"/>
  <c r="Z464" i="3" s="1"/>
  <c r="Y251" i="3"/>
  <c r="Z251" i="3" s="1"/>
  <c r="AA251" i="3"/>
  <c r="AB251" i="3"/>
  <c r="AB521" i="3"/>
  <c r="Y521" i="3"/>
  <c r="Z521" i="3" s="1"/>
  <c r="AA521" i="3"/>
  <c r="AA533" i="3"/>
  <c r="Y533" i="3"/>
  <c r="Z533" i="3" s="1"/>
  <c r="AB533" i="3"/>
  <c r="AA379" i="3"/>
  <c r="Y379" i="3"/>
  <c r="Z379" i="3" s="1"/>
  <c r="AB379" i="3"/>
  <c r="AB343" i="3"/>
  <c r="AA343" i="3"/>
  <c r="Y343" i="3"/>
  <c r="Z343" i="3" s="1"/>
  <c r="Y283" i="3"/>
  <c r="Z283" i="3" s="1"/>
  <c r="AA283" i="3"/>
  <c r="AB283" i="3"/>
  <c r="AA356" i="3"/>
  <c r="AB356" i="3"/>
  <c r="Y356" i="3"/>
  <c r="Z356" i="3" s="1"/>
  <c r="Y556" i="3"/>
  <c r="Z556" i="3" s="1"/>
  <c r="AA556" i="3"/>
  <c r="AB556" i="3"/>
  <c r="Y142" i="3"/>
  <c r="Z142" i="3" s="1"/>
  <c r="AB142" i="3"/>
  <c r="AA142" i="3"/>
  <c r="Y154" i="3"/>
  <c r="Z154" i="3" s="1"/>
  <c r="AA154" i="3"/>
  <c r="AB154" i="3"/>
  <c r="Y94" i="3"/>
  <c r="Z94" i="3" s="1"/>
  <c r="AA94" i="3"/>
  <c r="AB94" i="3"/>
  <c r="AB593" i="3"/>
  <c r="Y593" i="3"/>
  <c r="Z593" i="3" s="1"/>
  <c r="AA593" i="3"/>
  <c r="AA226" i="3"/>
  <c r="AB226" i="3"/>
  <c r="Y226" i="3"/>
  <c r="Z226" i="3" s="1"/>
  <c r="P95" i="3"/>
  <c r="Q95" i="3" s="1"/>
  <c r="S95" i="3" s="1"/>
  <c r="T95" i="3" s="1"/>
  <c r="U95" i="3" s="1"/>
  <c r="V95" i="3" s="1"/>
  <c r="X95" i="3"/>
  <c r="AA475" i="3"/>
  <c r="AB475" i="3"/>
  <c r="Y475" i="3"/>
  <c r="Z475" i="3" s="1"/>
  <c r="P155" i="3"/>
  <c r="Q155" i="3" s="1"/>
  <c r="S155" i="3" s="1"/>
  <c r="T155" i="3" s="1"/>
  <c r="U155" i="3" s="1"/>
  <c r="V155" i="3" s="1"/>
  <c r="X155" i="3"/>
  <c r="P488" i="3"/>
  <c r="Q488" i="3" s="1"/>
  <c r="S488" i="3" s="1"/>
  <c r="T488" i="3" s="1"/>
  <c r="U488" i="3" s="1"/>
  <c r="V488" i="3" s="1"/>
  <c r="AB404" i="3"/>
  <c r="AA404" i="3"/>
  <c r="Y404" i="3"/>
  <c r="Z404" i="3" s="1"/>
  <c r="P119" i="3"/>
  <c r="Q119" i="3" s="1"/>
  <c r="S119" i="3" s="1"/>
  <c r="T119" i="3" s="1"/>
  <c r="U119" i="3" s="1"/>
  <c r="V119" i="3" s="1"/>
  <c r="P179" i="3"/>
  <c r="Q179" i="3" s="1"/>
  <c r="S179" i="3" s="1"/>
  <c r="T179" i="3" s="1"/>
  <c r="U179" i="3" s="1"/>
  <c r="V179" i="3" s="1"/>
  <c r="P392" i="3"/>
  <c r="Q392" i="3" s="1"/>
  <c r="S392" i="3" s="1"/>
  <c r="T392" i="3" s="1"/>
  <c r="U392" i="3" s="1"/>
  <c r="V392" i="3" s="1"/>
  <c r="P605" i="3"/>
  <c r="Q605" i="3" s="1"/>
  <c r="S605" i="3" s="1"/>
  <c r="T605" i="3" s="1"/>
  <c r="U605" i="3" s="1"/>
  <c r="V605" i="3" s="1"/>
  <c r="P284" i="3"/>
  <c r="Q284" i="3" s="1"/>
  <c r="S284" i="3" s="1"/>
  <c r="T284" i="3" s="1"/>
  <c r="U284" i="3" s="1"/>
  <c r="V284" i="3" s="1"/>
  <c r="Y391" i="3"/>
  <c r="Z391" i="3" s="1"/>
  <c r="AB391" i="3"/>
  <c r="AA391" i="3"/>
  <c r="P557" i="3"/>
  <c r="Q557" i="3" s="1"/>
  <c r="S557" i="3" s="1"/>
  <c r="T557" i="3" s="1"/>
  <c r="U557" i="3" s="1"/>
  <c r="V557" i="3" s="1"/>
  <c r="AB190" i="3"/>
  <c r="Y190" i="3"/>
  <c r="Z190" i="3" s="1"/>
  <c r="AA190" i="3"/>
  <c r="P380" i="3"/>
  <c r="Q380" i="3" s="1"/>
  <c r="S380" i="3" s="1"/>
  <c r="T380" i="3" s="1"/>
  <c r="U380" i="3" s="1"/>
  <c r="V380" i="3" s="1"/>
  <c r="P344" i="3"/>
  <c r="Q344" i="3" s="1"/>
  <c r="S344" i="3" s="1"/>
  <c r="T344" i="3" s="1"/>
  <c r="U344" i="3" s="1"/>
  <c r="V344" i="3" s="1"/>
  <c r="Y604" i="3"/>
  <c r="Z604" i="3" s="1"/>
  <c r="AB604" i="3"/>
  <c r="AA604" i="3"/>
  <c r="Y439" i="3"/>
  <c r="Z439" i="3" s="1"/>
  <c r="AA439" i="3"/>
  <c r="AB439" i="3"/>
  <c r="AA118" i="3"/>
  <c r="AB118" i="3"/>
  <c r="Y118" i="3"/>
  <c r="Z118" i="3" s="1"/>
  <c r="X284" i="3"/>
  <c r="P143" i="3"/>
  <c r="Q143" i="3" s="1"/>
  <c r="S143" i="3" s="1"/>
  <c r="T143" i="3" s="1"/>
  <c r="U143" i="3" s="1"/>
  <c r="V143" i="3" s="1"/>
  <c r="Y178" i="3"/>
  <c r="Z178" i="3" s="1"/>
  <c r="AB178" i="3"/>
  <c r="AA178" i="3"/>
  <c r="AB487" i="3"/>
  <c r="Y487" i="3"/>
  <c r="Z487" i="3" s="1"/>
  <c r="AA487" i="3"/>
  <c r="P476" i="3"/>
  <c r="Q476" i="3" s="1"/>
  <c r="S476" i="3" s="1"/>
  <c r="T476" i="3" s="1"/>
  <c r="U476" i="3" s="1"/>
  <c r="V476" i="3" s="1"/>
  <c r="AB308" i="3"/>
  <c r="Y308" i="3"/>
  <c r="Z308" i="3" s="1"/>
  <c r="AA308" i="3"/>
  <c r="P227" i="3"/>
  <c r="Q227" i="3" s="1"/>
  <c r="S227" i="3" s="1"/>
  <c r="T227" i="3" s="1"/>
  <c r="U227" i="3" s="1"/>
  <c r="V227" i="3" s="1"/>
  <c r="P440" i="3"/>
  <c r="Q440" i="3" s="1"/>
  <c r="S440" i="3" s="1"/>
  <c r="T440" i="3" s="1"/>
  <c r="U440" i="3" s="1"/>
  <c r="V440" i="3" s="1"/>
  <c r="P191" i="3"/>
  <c r="Q191" i="3" s="1"/>
  <c r="S191" i="3" s="1"/>
  <c r="T191" i="3" s="1"/>
  <c r="U191" i="3" s="1"/>
  <c r="V191" i="3" s="1"/>
  <c r="X605" i="3"/>
  <c r="AA47" i="3"/>
  <c r="AB47" i="3"/>
  <c r="Y47" i="3"/>
  <c r="Z47" i="3" s="1"/>
  <c r="AE10" i="3"/>
  <c r="AG10" i="3" s="1"/>
  <c r="AH10" i="3" s="1"/>
  <c r="AD10" i="3"/>
  <c r="AA10" i="14" s="1"/>
  <c r="AB10" i="14" s="1"/>
  <c r="AC10" i="14" s="1"/>
  <c r="AD10" i="14" s="1"/>
  <c r="AE107" i="3" l="1"/>
  <c r="AG107" i="3" s="1"/>
  <c r="AH107" i="3" s="1"/>
  <c r="Z107" i="14"/>
  <c r="AE21" i="3"/>
  <c r="AG21" i="3" s="1"/>
  <c r="Z21" i="14"/>
  <c r="AD165" i="3"/>
  <c r="AA165" i="14" s="1"/>
  <c r="AB165" i="14" s="1"/>
  <c r="AC165" i="14" s="1"/>
  <c r="AD165" i="14" s="1"/>
  <c r="Z165" i="14"/>
  <c r="AE33" i="3"/>
  <c r="AG33" i="3" s="1"/>
  <c r="AH33" i="3" s="1"/>
  <c r="Z33" i="14"/>
  <c r="AE603" i="3"/>
  <c r="AG603" i="3" s="1"/>
  <c r="AH603" i="3" s="1"/>
  <c r="Z603" i="14"/>
  <c r="AE250" i="3"/>
  <c r="AG250" i="3" s="1"/>
  <c r="AH250" i="3" s="1"/>
  <c r="Z250" i="14"/>
  <c r="AE11" i="3"/>
  <c r="AG11" i="3" s="1"/>
  <c r="AH11" i="3" s="1"/>
  <c r="AG66" i="3"/>
  <c r="AH66" i="3" s="1"/>
  <c r="AD117" i="3"/>
  <c r="AA117" i="14" s="1"/>
  <c r="AB117" i="14" s="1"/>
  <c r="AC117" i="14" s="1"/>
  <c r="AD117" i="14" s="1"/>
  <c r="Z117" i="14"/>
  <c r="AD130" i="3"/>
  <c r="AA130" i="14" s="1"/>
  <c r="AB130" i="14" s="1"/>
  <c r="AC130" i="14" s="1"/>
  <c r="AD130" i="14" s="1"/>
  <c r="Z130" i="14"/>
  <c r="AE153" i="3"/>
  <c r="AG153" i="3" s="1"/>
  <c r="Z153" i="14"/>
  <c r="AE569" i="3"/>
  <c r="AG569" i="3" s="1"/>
  <c r="AH569" i="3" s="1"/>
  <c r="Z569" i="14"/>
  <c r="AC46" i="3"/>
  <c r="AB35" i="3"/>
  <c r="Y35" i="3"/>
  <c r="Z35" i="3" s="1"/>
  <c r="AD33" i="3"/>
  <c r="AA33" i="14" s="1"/>
  <c r="AB33" i="14" s="1"/>
  <c r="AC33" i="14" s="1"/>
  <c r="AD33" i="14" s="1"/>
  <c r="AC22" i="3"/>
  <c r="AE130" i="3"/>
  <c r="AG130" i="3" s="1"/>
  <c r="AD355" i="3"/>
  <c r="AD555" i="3"/>
  <c r="AE117" i="3"/>
  <c r="AG117" i="3" s="1"/>
  <c r="AH117" i="3" s="1"/>
  <c r="AD21" i="3"/>
  <c r="AA21" i="14" s="1"/>
  <c r="AB21" i="14" s="1"/>
  <c r="AC21" i="14" s="1"/>
  <c r="AD21" i="14" s="1"/>
  <c r="AA23" i="3"/>
  <c r="AB23" i="3"/>
  <c r="AE165" i="3"/>
  <c r="AG165" i="3" s="1"/>
  <c r="AH165" i="3" s="1"/>
  <c r="AC94" i="3"/>
  <c r="AC131" i="3"/>
  <c r="AC379" i="3"/>
  <c r="AE379" i="3" s="1"/>
  <c r="AG379" i="3" s="1"/>
  <c r="AD603" i="3"/>
  <c r="AA603" i="14" s="1"/>
  <c r="AB603" i="14" s="1"/>
  <c r="AC603" i="14" s="1"/>
  <c r="AD603" i="14" s="1"/>
  <c r="AD486" i="3"/>
  <c r="AE368" i="3"/>
  <c r="AG368" i="3" s="1"/>
  <c r="AG369" i="3" s="1"/>
  <c r="AH369" i="3" s="1"/>
  <c r="AD378" i="3"/>
  <c r="AC580" i="3"/>
  <c r="AD569" i="3"/>
  <c r="AA569" i="14" s="1"/>
  <c r="AB569" i="14" s="1"/>
  <c r="AC569" i="14" s="1"/>
  <c r="AD569" i="14" s="1"/>
  <c r="AD570" i="14" s="1"/>
  <c r="AE570" i="14" s="1"/>
  <c r="AD332" i="3"/>
  <c r="AC203" i="3"/>
  <c r="AC439" i="3"/>
  <c r="AD439" i="3" s="1"/>
  <c r="AC533" i="3"/>
  <c r="AD533" i="3" s="1"/>
  <c r="AG417" i="3"/>
  <c r="AH417" i="3" s="1"/>
  <c r="AC154" i="3"/>
  <c r="AC283" i="3"/>
  <c r="AE283" i="3" s="1"/>
  <c r="AG283" i="3" s="1"/>
  <c r="AH283" i="3" s="1"/>
  <c r="AC616" i="3"/>
  <c r="Z616" i="14" s="1"/>
  <c r="AC47" i="3"/>
  <c r="AC251" i="3"/>
  <c r="AD463" i="3"/>
  <c r="AH153" i="3"/>
  <c r="AG261" i="3"/>
  <c r="AH261" i="3" s="1"/>
  <c r="AH307" i="3"/>
  <c r="AH130" i="3"/>
  <c r="AH402" i="3"/>
  <c r="AD307" i="3"/>
  <c r="AC593" i="3"/>
  <c r="AH354" i="3"/>
  <c r="AC226" i="3"/>
  <c r="AG12" i="3"/>
  <c r="AH12" i="3" s="1"/>
  <c r="AC166" i="3"/>
  <c r="AD153" i="3"/>
  <c r="AA153" i="14" s="1"/>
  <c r="AB153" i="14" s="1"/>
  <c r="AC153" i="14" s="1"/>
  <c r="AD153" i="14" s="1"/>
  <c r="AG57" i="3"/>
  <c r="AH57" i="3" s="1"/>
  <c r="AD250" i="3"/>
  <c r="AA250" i="14" s="1"/>
  <c r="AB250" i="14" s="1"/>
  <c r="AC250" i="14" s="1"/>
  <c r="AD250" i="14" s="1"/>
  <c r="AD615" i="3"/>
  <c r="AA615" i="14" s="1"/>
  <c r="AB615" i="14" s="1"/>
  <c r="AC615" i="14" s="1"/>
  <c r="AD615" i="14" s="1"/>
  <c r="AE615" i="3"/>
  <c r="AG615" i="3" s="1"/>
  <c r="AH615" i="3" s="1"/>
  <c r="AD342" i="3"/>
  <c r="AC202" i="3"/>
  <c r="AD107" i="3"/>
  <c r="AA107" i="14" s="1"/>
  <c r="AB107" i="14" s="1"/>
  <c r="AC107" i="14" s="1"/>
  <c r="AD107" i="14" s="1"/>
  <c r="AD108" i="14" s="1"/>
  <c r="AE108" i="14" s="1"/>
  <c r="AG333" i="3"/>
  <c r="AH333" i="3" s="1"/>
  <c r="AH239" i="3"/>
  <c r="AG240" i="3"/>
  <c r="AH240" i="3" s="1"/>
  <c r="AC35" i="3"/>
  <c r="AH295" i="3"/>
  <c r="AC391" i="3"/>
  <c r="AD391" i="3" s="1"/>
  <c r="AC190" i="3"/>
  <c r="AH188" i="3"/>
  <c r="AC178" i="3"/>
  <c r="AH176" i="3"/>
  <c r="AC604" i="3"/>
  <c r="Z604" i="14" s="1"/>
  <c r="AE592" i="3"/>
  <c r="AG592" i="3" s="1"/>
  <c r="AD592" i="3"/>
  <c r="AA592" i="14" s="1"/>
  <c r="AB592" i="14" s="1"/>
  <c r="AC592" i="14" s="1"/>
  <c r="AD592" i="14" s="1"/>
  <c r="AE579" i="3"/>
  <c r="AG579" i="3" s="1"/>
  <c r="AD579" i="3"/>
  <c r="AA579" i="14" s="1"/>
  <c r="AB579" i="14" s="1"/>
  <c r="AC579" i="14" s="1"/>
  <c r="AD579" i="14" s="1"/>
  <c r="AE474" i="3"/>
  <c r="AG474" i="3" s="1"/>
  <c r="AH474" i="3" s="1"/>
  <c r="Y581" i="3"/>
  <c r="Z581" i="3" s="1"/>
  <c r="AB581" i="3"/>
  <c r="AA581" i="3"/>
  <c r="AE532" i="3"/>
  <c r="AG532" i="3" s="1"/>
  <c r="AH532" i="3" s="1"/>
  <c r="AH520" i="3"/>
  <c r="AD520" i="3"/>
  <c r="AH500" i="3"/>
  <c r="AG501" i="3"/>
  <c r="AH501" i="3" s="1"/>
  <c r="AC464" i="3"/>
  <c r="AE464" i="3" s="1"/>
  <c r="AG464" i="3" s="1"/>
  <c r="AH437" i="3"/>
  <c r="AH428" i="3"/>
  <c r="AG429" i="3"/>
  <c r="AH429" i="3" s="1"/>
  <c r="AG108" i="3"/>
  <c r="AH108" i="3" s="1"/>
  <c r="AC356" i="3"/>
  <c r="AE356" i="3" s="1"/>
  <c r="AG356" i="3" s="1"/>
  <c r="AD545" i="3"/>
  <c r="AE545" i="3"/>
  <c r="AG545" i="3" s="1"/>
  <c r="AC556" i="3"/>
  <c r="AC521" i="3"/>
  <c r="AC487" i="3"/>
  <c r="AC475" i="3"/>
  <c r="AE438" i="3"/>
  <c r="AG438" i="3" s="1"/>
  <c r="AH438" i="3" s="1"/>
  <c r="AD438" i="3"/>
  <c r="AE215" i="3"/>
  <c r="AG215" i="3" s="1"/>
  <c r="AD215" i="3"/>
  <c r="AA215" i="14" s="1"/>
  <c r="AB215" i="14" s="1"/>
  <c r="AC215" i="14" s="1"/>
  <c r="AD215" i="14" s="1"/>
  <c r="AD216" i="14" s="1"/>
  <c r="AE216" i="14" s="1"/>
  <c r="AD189" i="3"/>
  <c r="AA189" i="14" s="1"/>
  <c r="AB189" i="14" s="1"/>
  <c r="AC189" i="14" s="1"/>
  <c r="AD189" i="14" s="1"/>
  <c r="AE189" i="3"/>
  <c r="AG189" i="3" s="1"/>
  <c r="AH189" i="3" s="1"/>
  <c r="AC404" i="3"/>
  <c r="AD403" i="3"/>
  <c r="AE403" i="3"/>
  <c r="AG403" i="3" s="1"/>
  <c r="AH403" i="3" s="1"/>
  <c r="AD390" i="3"/>
  <c r="AE390" i="3"/>
  <c r="AG390" i="3" s="1"/>
  <c r="AE177" i="3"/>
  <c r="AG177" i="3" s="1"/>
  <c r="AH177" i="3" s="1"/>
  <c r="AD177" i="3"/>
  <c r="AA177" i="14" s="1"/>
  <c r="AB177" i="14" s="1"/>
  <c r="AC177" i="14" s="1"/>
  <c r="AD177" i="14" s="1"/>
  <c r="AC142" i="3"/>
  <c r="Z142" i="14" s="1"/>
  <c r="AD141" i="3"/>
  <c r="AA141" i="14" s="1"/>
  <c r="AB141" i="14" s="1"/>
  <c r="AC141" i="14" s="1"/>
  <c r="AD141" i="14" s="1"/>
  <c r="AE141" i="3"/>
  <c r="AG141" i="3" s="1"/>
  <c r="AH141" i="3" s="1"/>
  <c r="AC343" i="3"/>
  <c r="AC118" i="3"/>
  <c r="Z118" i="14" s="1"/>
  <c r="AE93" i="3"/>
  <c r="AG93" i="3" s="1"/>
  <c r="AD93" i="3"/>
  <c r="AA93" i="14" s="1"/>
  <c r="AB93" i="14" s="1"/>
  <c r="AC93" i="14" s="1"/>
  <c r="AD93" i="14" s="1"/>
  <c r="AC308" i="3"/>
  <c r="AD296" i="3"/>
  <c r="AE296" i="3"/>
  <c r="AG296" i="3" s="1"/>
  <c r="AH296" i="3" s="1"/>
  <c r="AE282" i="3"/>
  <c r="AG282" i="3" s="1"/>
  <c r="AD282" i="3"/>
  <c r="AE271" i="3"/>
  <c r="AG271" i="3" s="1"/>
  <c r="AD271" i="3"/>
  <c r="AD225" i="3"/>
  <c r="AA225" i="14" s="1"/>
  <c r="AB225" i="14" s="1"/>
  <c r="AC225" i="14" s="1"/>
  <c r="AD225" i="14" s="1"/>
  <c r="AE225" i="3"/>
  <c r="AG225" i="3" s="1"/>
  <c r="AH225" i="3" s="1"/>
  <c r="AC34" i="3"/>
  <c r="Z34" i="14" s="1"/>
  <c r="AH21" i="3"/>
  <c r="AD11" i="3"/>
  <c r="AA11" i="14" s="1"/>
  <c r="AB11" i="14" s="1"/>
  <c r="AC11" i="14" s="1"/>
  <c r="AD11" i="14" s="1"/>
  <c r="AD12" i="14" s="1"/>
  <c r="AE12" i="14" s="1"/>
  <c r="AA167" i="3"/>
  <c r="Y167" i="3"/>
  <c r="Z167" i="3" s="1"/>
  <c r="AB167" i="3"/>
  <c r="AB272" i="3"/>
  <c r="AA272" i="3"/>
  <c r="Y272" i="3"/>
  <c r="Z272" i="3" s="1"/>
  <c r="AA143" i="3"/>
  <c r="Y143" i="3"/>
  <c r="Z143" i="3" s="1"/>
  <c r="AB143" i="3"/>
  <c r="AA227" i="3"/>
  <c r="AB227" i="3"/>
  <c r="Y227" i="3"/>
  <c r="Z227" i="3" s="1"/>
  <c r="AB476" i="3"/>
  <c r="AA476" i="3"/>
  <c r="Y476" i="3"/>
  <c r="Z476" i="3" s="1"/>
  <c r="Y284" i="3"/>
  <c r="Z284" i="3" s="1"/>
  <c r="AA284" i="3"/>
  <c r="AB284" i="3"/>
  <c r="Y392" i="3"/>
  <c r="Z392" i="3" s="1"/>
  <c r="AB392" i="3"/>
  <c r="AA392" i="3"/>
  <c r="AB440" i="3"/>
  <c r="AA440" i="3"/>
  <c r="Y440" i="3"/>
  <c r="Z440" i="3" s="1"/>
  <c r="AB119" i="3"/>
  <c r="AA119" i="3"/>
  <c r="Y119" i="3"/>
  <c r="Z119" i="3" s="1"/>
  <c r="AB380" i="3"/>
  <c r="AA380" i="3"/>
  <c r="Y380" i="3"/>
  <c r="Z380" i="3" s="1"/>
  <c r="Y95" i="3"/>
  <c r="Z95" i="3" s="1"/>
  <c r="AA95" i="3"/>
  <c r="AB95" i="3"/>
  <c r="AA191" i="3"/>
  <c r="Y191" i="3"/>
  <c r="Z191" i="3" s="1"/>
  <c r="AB191" i="3"/>
  <c r="AA605" i="3"/>
  <c r="AB605" i="3"/>
  <c r="Y605" i="3"/>
  <c r="Z605" i="3" s="1"/>
  <c r="Y155" i="3"/>
  <c r="Z155" i="3" s="1"/>
  <c r="AA155" i="3"/>
  <c r="AB155" i="3"/>
  <c r="AB344" i="3"/>
  <c r="AA344" i="3"/>
  <c r="Y344" i="3"/>
  <c r="Z344" i="3" s="1"/>
  <c r="Y488" i="3"/>
  <c r="Z488" i="3" s="1"/>
  <c r="AA488" i="3"/>
  <c r="AB488" i="3"/>
  <c r="Y557" i="3"/>
  <c r="Z557" i="3" s="1"/>
  <c r="AB557" i="3"/>
  <c r="AA557" i="3"/>
  <c r="AA179" i="3"/>
  <c r="Y179" i="3"/>
  <c r="Z179" i="3" s="1"/>
  <c r="AB179" i="3"/>
  <c r="AD46" i="3" l="1"/>
  <c r="AA46" i="14" s="1"/>
  <c r="AB46" i="14" s="1"/>
  <c r="AC46" i="14" s="1"/>
  <c r="AD46" i="14" s="1"/>
  <c r="Z46" i="14"/>
  <c r="AD166" i="3"/>
  <c r="AA166" i="14" s="1"/>
  <c r="AB166" i="14" s="1"/>
  <c r="AC166" i="14" s="1"/>
  <c r="AD166" i="14" s="1"/>
  <c r="Z166" i="14"/>
  <c r="AD251" i="3"/>
  <c r="AA251" i="14" s="1"/>
  <c r="AB251" i="14" s="1"/>
  <c r="AC251" i="14" s="1"/>
  <c r="AD251" i="14" s="1"/>
  <c r="AD252" i="14" s="1"/>
  <c r="AE252" i="14" s="1"/>
  <c r="Z251" i="14"/>
  <c r="AE190" i="3"/>
  <c r="AG190" i="3" s="1"/>
  <c r="AH190" i="3" s="1"/>
  <c r="Z190" i="14"/>
  <c r="AE226" i="3"/>
  <c r="AG226" i="3" s="1"/>
  <c r="AH226" i="3" s="1"/>
  <c r="Z226" i="14"/>
  <c r="AE203" i="3"/>
  <c r="AG203" i="3" s="1"/>
  <c r="AH203" i="3" s="1"/>
  <c r="Z203" i="14"/>
  <c r="AG570" i="3"/>
  <c r="AH570" i="3" s="1"/>
  <c r="AD22" i="3"/>
  <c r="AA22" i="14" s="1"/>
  <c r="AB22" i="14" s="1"/>
  <c r="AC22" i="14" s="1"/>
  <c r="AD22" i="14" s="1"/>
  <c r="Z22" i="14"/>
  <c r="AE47" i="3"/>
  <c r="AG47" i="3" s="1"/>
  <c r="Z47" i="14"/>
  <c r="AE593" i="3"/>
  <c r="AG593" i="3" s="1"/>
  <c r="AH593" i="3" s="1"/>
  <c r="Z593" i="14"/>
  <c r="AD35" i="3"/>
  <c r="AA35" i="14" s="1"/>
  <c r="AB35" i="14" s="1"/>
  <c r="AC35" i="14" s="1"/>
  <c r="AD35" i="14" s="1"/>
  <c r="Z35" i="14"/>
  <c r="AD580" i="3"/>
  <c r="AA580" i="14" s="1"/>
  <c r="AB580" i="14" s="1"/>
  <c r="AC580" i="14" s="1"/>
  <c r="AD580" i="14" s="1"/>
  <c r="Z580" i="14"/>
  <c r="AE46" i="3"/>
  <c r="AG46" i="3" s="1"/>
  <c r="AH46" i="3" s="1"/>
  <c r="AE154" i="3"/>
  <c r="AG154" i="3" s="1"/>
  <c r="AH154" i="3" s="1"/>
  <c r="Z154" i="14"/>
  <c r="AE202" i="3"/>
  <c r="AG202" i="3" s="1"/>
  <c r="AG204" i="3" s="1"/>
  <c r="AH204" i="3" s="1"/>
  <c r="Z202" i="14"/>
  <c r="AE131" i="3"/>
  <c r="AG131" i="3" s="1"/>
  <c r="AH131" i="3" s="1"/>
  <c r="Z131" i="14"/>
  <c r="AD178" i="3"/>
  <c r="AA178" i="14" s="1"/>
  <c r="AB178" i="14" s="1"/>
  <c r="AC178" i="14" s="1"/>
  <c r="AD178" i="14" s="1"/>
  <c r="Z178" i="14"/>
  <c r="AD94" i="3"/>
  <c r="AA94" i="14" s="1"/>
  <c r="AB94" i="14" s="1"/>
  <c r="AC94" i="14" s="1"/>
  <c r="AD94" i="14" s="1"/>
  <c r="Z94" i="14"/>
  <c r="AE22" i="3"/>
  <c r="AG22" i="3" s="1"/>
  <c r="AH22" i="3" s="1"/>
  <c r="AC143" i="3"/>
  <c r="Z143" i="14" s="1"/>
  <c r="AE94" i="3"/>
  <c r="AG94" i="3" s="1"/>
  <c r="AH94" i="3" s="1"/>
  <c r="AH368" i="3"/>
  <c r="AC23" i="3"/>
  <c r="Z23" i="14" s="1"/>
  <c r="AE580" i="3"/>
  <c r="AG580" i="3" s="1"/>
  <c r="AH580" i="3" s="1"/>
  <c r="AD47" i="3"/>
  <c r="AA47" i="14" s="1"/>
  <c r="AB47" i="14" s="1"/>
  <c r="AC47" i="14" s="1"/>
  <c r="AD47" i="14" s="1"/>
  <c r="AD48" i="14" s="1"/>
  <c r="AE48" i="14" s="1"/>
  <c r="AE391" i="3"/>
  <c r="AG391" i="3" s="1"/>
  <c r="AH391" i="3" s="1"/>
  <c r="AD131" i="3"/>
  <c r="AA131" i="14" s="1"/>
  <c r="AB131" i="14" s="1"/>
  <c r="AC131" i="14" s="1"/>
  <c r="AD131" i="14" s="1"/>
  <c r="AD132" i="14" s="1"/>
  <c r="AE132" i="14" s="1"/>
  <c r="AD464" i="3"/>
  <c r="AE439" i="3"/>
  <c r="AG439" i="3" s="1"/>
  <c r="AH439" i="3" s="1"/>
  <c r="AD379" i="3"/>
  <c r="AD190" i="3"/>
  <c r="AA190" i="14" s="1"/>
  <c r="AB190" i="14" s="1"/>
  <c r="AC190" i="14" s="1"/>
  <c r="AD190" i="14" s="1"/>
  <c r="AE533" i="3"/>
  <c r="AG533" i="3" s="1"/>
  <c r="AH533" i="3" s="1"/>
  <c r="AE178" i="3"/>
  <c r="AG178" i="3" s="1"/>
  <c r="AH178" i="3" s="1"/>
  <c r="AD203" i="3"/>
  <c r="AA203" i="14" s="1"/>
  <c r="AB203" i="14" s="1"/>
  <c r="AC203" i="14" s="1"/>
  <c r="AD203" i="14" s="1"/>
  <c r="AD283" i="3"/>
  <c r="AE251" i="3"/>
  <c r="AG251" i="3" s="1"/>
  <c r="AH251" i="3" s="1"/>
  <c r="AD154" i="3"/>
  <c r="AA154" i="14" s="1"/>
  <c r="AB154" i="14" s="1"/>
  <c r="AC154" i="14" s="1"/>
  <c r="AD154" i="14" s="1"/>
  <c r="AD226" i="3"/>
  <c r="AA226" i="14" s="1"/>
  <c r="AB226" i="14" s="1"/>
  <c r="AC226" i="14" s="1"/>
  <c r="AD226" i="14" s="1"/>
  <c r="AE166" i="3"/>
  <c r="AG166" i="3" s="1"/>
  <c r="AH166" i="3" s="1"/>
  <c r="AE35" i="3"/>
  <c r="AG35" i="3" s="1"/>
  <c r="AH35" i="3" s="1"/>
  <c r="AD616" i="3"/>
  <c r="AA616" i="14" s="1"/>
  <c r="AB616" i="14" s="1"/>
  <c r="AC616" i="14" s="1"/>
  <c r="AD616" i="14" s="1"/>
  <c r="AD617" i="14" s="1"/>
  <c r="AE617" i="14" s="1"/>
  <c r="AE616" i="3"/>
  <c r="AG616" i="3" s="1"/>
  <c r="AH616" i="3" s="1"/>
  <c r="AC167" i="3"/>
  <c r="AD356" i="3"/>
  <c r="AG297" i="3"/>
  <c r="AH297" i="3" s="1"/>
  <c r="AC191" i="3"/>
  <c r="AD202" i="3"/>
  <c r="AA202" i="14" s="1"/>
  <c r="AB202" i="14" s="1"/>
  <c r="AC202" i="14" s="1"/>
  <c r="AD202" i="14" s="1"/>
  <c r="AH356" i="3"/>
  <c r="AG357" i="3"/>
  <c r="AH357" i="3" s="1"/>
  <c r="AH215" i="3"/>
  <c r="AG216" i="3"/>
  <c r="AH216" i="3" s="1"/>
  <c r="AH282" i="3"/>
  <c r="AH271" i="3"/>
  <c r="AD593" i="3"/>
  <c r="AA593" i="14" s="1"/>
  <c r="AB593" i="14" s="1"/>
  <c r="AC593" i="14" s="1"/>
  <c r="AD593" i="14" s="1"/>
  <c r="AD594" i="14" s="1"/>
  <c r="AE594" i="14" s="1"/>
  <c r="AH93" i="3"/>
  <c r="AC95" i="3"/>
  <c r="AH390" i="3"/>
  <c r="AH202" i="3"/>
  <c r="AH47" i="3"/>
  <c r="AH379" i="3"/>
  <c r="AC605" i="3"/>
  <c r="AC155" i="3"/>
  <c r="AC284" i="3"/>
  <c r="AD284" i="3" s="1"/>
  <c r="AC179" i="3"/>
  <c r="AD604" i="3"/>
  <c r="AA604" i="14" s="1"/>
  <c r="AB604" i="14" s="1"/>
  <c r="AC604" i="14" s="1"/>
  <c r="AD604" i="14" s="1"/>
  <c r="AE604" i="3"/>
  <c r="AG604" i="3" s="1"/>
  <c r="AH592" i="3"/>
  <c r="AC581" i="3"/>
  <c r="Z581" i="14" s="1"/>
  <c r="AH579" i="3"/>
  <c r="AH545" i="3"/>
  <c r="AG546" i="3"/>
  <c r="AH546" i="3" s="1"/>
  <c r="AH464" i="3"/>
  <c r="AG465" i="3"/>
  <c r="AH465" i="3" s="1"/>
  <c r="AC557" i="3"/>
  <c r="AE556" i="3"/>
  <c r="AG556" i="3" s="1"/>
  <c r="AH556" i="3" s="1"/>
  <c r="AD556" i="3"/>
  <c r="AD521" i="3"/>
  <c r="AE521" i="3"/>
  <c r="AG521" i="3" s="1"/>
  <c r="AC488" i="3"/>
  <c r="AE487" i="3"/>
  <c r="AG487" i="3" s="1"/>
  <c r="AH487" i="3" s="1"/>
  <c r="AD487" i="3"/>
  <c r="AC476" i="3"/>
  <c r="AD475" i="3"/>
  <c r="AE475" i="3"/>
  <c r="AG475" i="3" s="1"/>
  <c r="AH475" i="3" s="1"/>
  <c r="AC440" i="3"/>
  <c r="AE404" i="3"/>
  <c r="AG404" i="3" s="1"/>
  <c r="AH404" i="3" s="1"/>
  <c r="AD404" i="3"/>
  <c r="AC392" i="3"/>
  <c r="AC380" i="3"/>
  <c r="AE142" i="3"/>
  <c r="AG142" i="3" s="1"/>
  <c r="AH142" i="3" s="1"/>
  <c r="AD142" i="3"/>
  <c r="AA142" i="14" s="1"/>
  <c r="AB142" i="14" s="1"/>
  <c r="AC142" i="14" s="1"/>
  <c r="AD142" i="14" s="1"/>
  <c r="AC344" i="3"/>
  <c r="AE343" i="3"/>
  <c r="AG343" i="3" s="1"/>
  <c r="AH343" i="3" s="1"/>
  <c r="AD343" i="3"/>
  <c r="AC119" i="3"/>
  <c r="Z119" i="14" s="1"/>
  <c r="AD118" i="3"/>
  <c r="AA118" i="14" s="1"/>
  <c r="AB118" i="14" s="1"/>
  <c r="AC118" i="14" s="1"/>
  <c r="AD118" i="14" s="1"/>
  <c r="AE118" i="3"/>
  <c r="AG118" i="3" s="1"/>
  <c r="AH118" i="3" s="1"/>
  <c r="AD308" i="3"/>
  <c r="AE308" i="3"/>
  <c r="AG308" i="3" s="1"/>
  <c r="AC272" i="3"/>
  <c r="AC227" i="3"/>
  <c r="Z227" i="14" s="1"/>
  <c r="AE34" i="3"/>
  <c r="AG34" i="3" s="1"/>
  <c r="AH34" i="3" s="1"/>
  <c r="AD34" i="3"/>
  <c r="AA34" i="14" s="1"/>
  <c r="AB34" i="14" s="1"/>
  <c r="AC34" i="14" s="1"/>
  <c r="AD34" i="14" s="1"/>
  <c r="AD23" i="3"/>
  <c r="AA23" i="14" s="1"/>
  <c r="AB23" i="14" s="1"/>
  <c r="AC23" i="14" s="1"/>
  <c r="AD23" i="14" s="1"/>
  <c r="AD24" i="14" s="1"/>
  <c r="AE24" i="14" s="1"/>
  <c r="AE23" i="3"/>
  <c r="AG23" i="3" s="1"/>
  <c r="AH23" i="3" s="1"/>
  <c r="AD36" i="14" l="1"/>
  <c r="AE36" i="14" s="1"/>
  <c r="AD605" i="3"/>
  <c r="AA605" i="14" s="1"/>
  <c r="AB605" i="14" s="1"/>
  <c r="AC605" i="14" s="1"/>
  <c r="AD605" i="14" s="1"/>
  <c r="AD606" i="14" s="1"/>
  <c r="AE606" i="14" s="1"/>
  <c r="Z605" i="14"/>
  <c r="AE167" i="3"/>
  <c r="AG167" i="3" s="1"/>
  <c r="Z167" i="14"/>
  <c r="AG48" i="3"/>
  <c r="AH48" i="3" s="1"/>
  <c r="AE191" i="3"/>
  <c r="AG191" i="3" s="1"/>
  <c r="AH191" i="3" s="1"/>
  <c r="Z191" i="14"/>
  <c r="AD582" i="14"/>
  <c r="AE582" i="14" s="1"/>
  <c r="AE155" i="3"/>
  <c r="AG155" i="3" s="1"/>
  <c r="AG156" i="3" s="1"/>
  <c r="AH156" i="3" s="1"/>
  <c r="Z155" i="14"/>
  <c r="AE143" i="3"/>
  <c r="AG143" i="3" s="1"/>
  <c r="AH143" i="3" s="1"/>
  <c r="AG594" i="3"/>
  <c r="AH594" i="3" s="1"/>
  <c r="AD143" i="3"/>
  <c r="AA143" i="14" s="1"/>
  <c r="AB143" i="14" s="1"/>
  <c r="AC143" i="14" s="1"/>
  <c r="AD143" i="14" s="1"/>
  <c r="AD144" i="14" s="1"/>
  <c r="AE144" i="14" s="1"/>
  <c r="AG132" i="3"/>
  <c r="AH132" i="3" s="1"/>
  <c r="AD204" i="14"/>
  <c r="AE204" i="14" s="1"/>
  <c r="AD179" i="3"/>
  <c r="AA179" i="14" s="1"/>
  <c r="AB179" i="14" s="1"/>
  <c r="AC179" i="14" s="1"/>
  <c r="AD179" i="14" s="1"/>
  <c r="AD180" i="14" s="1"/>
  <c r="AE180" i="14" s="1"/>
  <c r="Z179" i="14"/>
  <c r="AD95" i="3"/>
  <c r="AA95" i="14" s="1"/>
  <c r="AB95" i="14" s="1"/>
  <c r="AC95" i="14" s="1"/>
  <c r="AD95" i="14" s="1"/>
  <c r="AD96" i="14" s="1"/>
  <c r="Z95" i="14"/>
  <c r="AD155" i="3"/>
  <c r="AA155" i="14" s="1"/>
  <c r="AB155" i="14" s="1"/>
  <c r="AC155" i="14" s="1"/>
  <c r="AD155" i="14" s="1"/>
  <c r="AD156" i="14" s="1"/>
  <c r="AE156" i="14" s="1"/>
  <c r="AG534" i="3"/>
  <c r="AH534" i="3" s="1"/>
  <c r="AE605" i="3"/>
  <c r="AG605" i="3" s="1"/>
  <c r="AH605" i="3" s="1"/>
  <c r="AG252" i="3"/>
  <c r="AH252" i="3" s="1"/>
  <c r="AD167" i="3"/>
  <c r="AA167" i="14" s="1"/>
  <c r="AB167" i="14" s="1"/>
  <c r="AC167" i="14" s="1"/>
  <c r="AD167" i="14" s="1"/>
  <c r="AD168" i="14" s="1"/>
  <c r="AE168" i="14" s="1"/>
  <c r="AE95" i="3"/>
  <c r="AG95" i="3" s="1"/>
  <c r="AH95" i="3" s="1"/>
  <c r="AG405" i="3"/>
  <c r="AH405" i="3" s="1"/>
  <c r="AG618" i="3"/>
  <c r="AH618" i="3" s="1"/>
  <c r="AD191" i="3"/>
  <c r="AA191" i="14" s="1"/>
  <c r="AB191" i="14" s="1"/>
  <c r="AC191" i="14" s="1"/>
  <c r="AD191" i="14" s="1"/>
  <c r="AD192" i="14" s="1"/>
  <c r="AE192" i="14" s="1"/>
  <c r="AH167" i="3"/>
  <c r="AG168" i="3"/>
  <c r="AH168" i="3" s="1"/>
  <c r="AE284" i="3"/>
  <c r="AG284" i="3" s="1"/>
  <c r="AH308" i="3"/>
  <c r="AG309" i="3"/>
  <c r="AH309" i="3" s="1"/>
  <c r="AG24" i="3"/>
  <c r="AH24" i="3" s="1"/>
  <c r="AG36" i="3"/>
  <c r="AH36" i="3" s="1"/>
  <c r="AG192" i="3"/>
  <c r="AH192" i="3" s="1"/>
  <c r="AE179" i="3"/>
  <c r="AG179" i="3" s="1"/>
  <c r="AH604" i="3"/>
  <c r="AD581" i="3"/>
  <c r="AA581" i="14" s="1"/>
  <c r="AB581" i="14" s="1"/>
  <c r="AC581" i="14" s="1"/>
  <c r="AD581" i="14" s="1"/>
  <c r="AE581" i="3"/>
  <c r="AG581" i="3" s="1"/>
  <c r="AH521" i="3"/>
  <c r="AG522" i="3"/>
  <c r="AH522" i="3" s="1"/>
  <c r="AG510" i="3"/>
  <c r="AH510" i="3" s="1"/>
  <c r="AD557" i="3"/>
  <c r="AE557" i="3"/>
  <c r="AG557" i="3" s="1"/>
  <c r="AE488" i="3"/>
  <c r="AG488" i="3" s="1"/>
  <c r="AD488" i="3"/>
  <c r="AD476" i="3"/>
  <c r="AE476" i="3"/>
  <c r="AG476" i="3" s="1"/>
  <c r="AE440" i="3"/>
  <c r="AG440" i="3" s="1"/>
  <c r="AD440" i="3"/>
  <c r="AE392" i="3"/>
  <c r="AG392" i="3" s="1"/>
  <c r="AD392" i="3"/>
  <c r="AD380" i="3"/>
  <c r="AE380" i="3"/>
  <c r="AG380" i="3" s="1"/>
  <c r="AE344" i="3"/>
  <c r="AG344" i="3" s="1"/>
  <c r="AD344" i="3"/>
  <c r="AE119" i="3"/>
  <c r="AG119" i="3" s="1"/>
  <c r="AD119" i="3"/>
  <c r="AA119" i="14" s="1"/>
  <c r="AB119" i="14" s="1"/>
  <c r="AC119" i="14" s="1"/>
  <c r="AD119" i="14" s="1"/>
  <c r="AD120" i="14" s="1"/>
  <c r="AE120" i="14" s="1"/>
  <c r="AD272" i="3"/>
  <c r="AE272" i="3"/>
  <c r="AG272" i="3" s="1"/>
  <c r="AD227" i="3"/>
  <c r="AA227" i="14" s="1"/>
  <c r="AB227" i="14" s="1"/>
  <c r="AC227" i="14" s="1"/>
  <c r="AD227" i="14" s="1"/>
  <c r="AD228" i="14" s="1"/>
  <c r="AE228" i="14" s="1"/>
  <c r="AE227" i="3"/>
  <c r="AG227" i="3" s="1"/>
  <c r="AH155" i="3" l="1"/>
  <c r="AG144" i="3"/>
  <c r="AH144" i="3" s="1"/>
  <c r="AG96" i="3"/>
  <c r="AH96" i="3" s="1"/>
  <c r="AG606" i="3"/>
  <c r="AH606" i="3" s="1"/>
  <c r="AH119" i="3"/>
  <c r="AG120" i="3"/>
  <c r="AH120" i="3" s="1"/>
  <c r="AH344" i="3"/>
  <c r="AG345" i="3"/>
  <c r="AH345" i="3" s="1"/>
  <c r="AH380" i="3"/>
  <c r="AG381" i="3"/>
  <c r="AH381" i="3" s="1"/>
  <c r="AH227" i="3"/>
  <c r="AG228" i="3"/>
  <c r="AH228" i="3" s="1"/>
  <c r="AH392" i="3"/>
  <c r="AG393" i="3"/>
  <c r="AH393" i="3" s="1"/>
  <c r="AH284" i="3"/>
  <c r="AG285" i="3"/>
  <c r="AH285" i="3" s="1"/>
  <c r="AH272" i="3"/>
  <c r="AG273" i="3"/>
  <c r="AH273" i="3" s="1"/>
  <c r="AH179" i="3"/>
  <c r="AG180" i="3"/>
  <c r="AH180" i="3" s="1"/>
  <c r="AH581" i="3"/>
  <c r="AG582" i="3"/>
  <c r="AH582" i="3" s="1"/>
  <c r="AH557" i="3"/>
  <c r="AG558" i="3"/>
  <c r="AH558" i="3" s="1"/>
  <c r="AH488" i="3"/>
  <c r="AG489" i="3"/>
  <c r="AH489" i="3" s="1"/>
  <c r="AH476" i="3"/>
  <c r="AG477" i="3"/>
  <c r="AH477" i="3" s="1"/>
  <c r="AH440" i="3"/>
  <c r="AG441" i="3"/>
  <c r="AH441"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<sst xmlns="http://schemas.openxmlformats.org/spreadsheetml/2006/main" count="7739" uniqueCount="384">
  <si>
    <t xml:space="preserve">Latitude </t>
  </si>
  <si>
    <t>Longitude</t>
  </si>
  <si>
    <t>Depth (z)</t>
  </si>
  <si>
    <t>Layer Thickness (z2)</t>
  </si>
  <si>
    <r>
      <t>Total Unit Weight (</t>
    </r>
    <r>
      <rPr>
        <sz val="11"/>
        <color theme="1"/>
        <rFont val="Arial"/>
        <family val="2"/>
      </rPr>
      <t>y</t>
    </r>
    <r>
      <rPr>
        <sz val="11"/>
        <color theme="1"/>
        <rFont val="Aptos Narrow"/>
        <family val="2"/>
        <scheme val="minor"/>
      </rPr>
      <t>)</t>
    </r>
  </si>
  <si>
    <t>N60</t>
  </si>
  <si>
    <t>Fines Content (FC)</t>
  </si>
  <si>
    <t>Magnitude</t>
  </si>
  <si>
    <t>Peak Ground Acceleration (PGA)</t>
  </si>
  <si>
    <t>Gound Water Level (GWL)</t>
  </si>
  <si>
    <t>Pore Pressure (u)</t>
  </si>
  <si>
    <t>Total Stress (Ot)</t>
  </si>
  <si>
    <t>Effective Stress</t>
  </si>
  <si>
    <t>Cn</t>
  </si>
  <si>
    <t>N160</t>
  </si>
  <si>
    <t>N160_2</t>
  </si>
  <si>
    <t>N160cs</t>
  </si>
  <si>
    <t>m</t>
  </si>
  <si>
    <t>Cn_final</t>
  </si>
  <si>
    <t>N160cs_final</t>
  </si>
  <si>
    <t>rd</t>
  </si>
  <si>
    <t>CSR</t>
  </si>
  <si>
    <t>MSFmax</t>
  </si>
  <si>
    <t>MSF</t>
  </si>
  <si>
    <t>Ko</t>
  </si>
  <si>
    <t>CRR7.5</t>
  </si>
  <si>
    <t>FS</t>
  </si>
  <si>
    <t>Remarks</t>
  </si>
  <si>
    <t>Severity (Fi)</t>
  </si>
  <si>
    <t>Weighting Factor</t>
  </si>
  <si>
    <t>LPI</t>
  </si>
  <si>
    <t>TOTAL</t>
  </si>
  <si>
    <t>No. of Boreholes</t>
  </si>
  <si>
    <t>Soil Type</t>
  </si>
  <si>
    <t>Footing Width, B</t>
  </si>
  <si>
    <t>Depth of Footing, Df</t>
  </si>
  <si>
    <t>Tolerable Settlement</t>
  </si>
  <si>
    <t>Depth Factor, Fd</t>
  </si>
  <si>
    <t>N</t>
  </si>
  <si>
    <t>N_Design</t>
  </si>
  <si>
    <t>Nc</t>
  </si>
  <si>
    <t>SBC (qa)</t>
  </si>
  <si>
    <t>SBC (qa) NEW</t>
  </si>
  <si>
    <t>SBC (qa) NEW (Final)</t>
  </si>
  <si>
    <t>REMARKS</t>
  </si>
  <si>
    <t>ML</t>
  </si>
  <si>
    <t>SM</t>
  </si>
  <si>
    <t>Total Unit Weight (y)</t>
  </si>
  <si>
    <t>N161</t>
  </si>
  <si>
    <t>N160_3</t>
  </si>
  <si>
    <t>CRR7.6</t>
  </si>
  <si>
    <t>N162</t>
  </si>
  <si>
    <t>N160_4</t>
  </si>
  <si>
    <t>CRR7.7</t>
  </si>
  <si>
    <t>SP</t>
  </si>
  <si>
    <t>N163</t>
  </si>
  <si>
    <t>N160_5</t>
  </si>
  <si>
    <t>CRR7.8</t>
  </si>
  <si>
    <t>CH</t>
  </si>
  <si>
    <t>N164</t>
  </si>
  <si>
    <t>N160_6</t>
  </si>
  <si>
    <t>CRR7.9</t>
  </si>
  <si>
    <t>MH</t>
  </si>
  <si>
    <t>N165</t>
  </si>
  <si>
    <t>N160_7</t>
  </si>
  <si>
    <t>CRR7.10</t>
  </si>
  <si>
    <t>N166</t>
  </si>
  <si>
    <t>N160_8</t>
  </si>
  <si>
    <t>CRR7.11</t>
  </si>
  <si>
    <t>N167</t>
  </si>
  <si>
    <t>N160_9</t>
  </si>
  <si>
    <t>CRR7.12</t>
  </si>
  <si>
    <t>N168</t>
  </si>
  <si>
    <t>N160_10</t>
  </si>
  <si>
    <t>CRR7.13</t>
  </si>
  <si>
    <t>N169</t>
  </si>
  <si>
    <t>N160_11</t>
  </si>
  <si>
    <t>CRR7.14</t>
  </si>
  <si>
    <t>N170</t>
  </si>
  <si>
    <t>N160_12</t>
  </si>
  <si>
    <t>CRR7.15</t>
  </si>
  <si>
    <t>N171</t>
  </si>
  <si>
    <t>N160_13</t>
  </si>
  <si>
    <t>CRR7.16</t>
  </si>
  <si>
    <t>N172</t>
  </si>
  <si>
    <t>N160_14</t>
  </si>
  <si>
    <t>CRR7.17</t>
  </si>
  <si>
    <t>N173</t>
  </si>
  <si>
    <t>N160_15</t>
  </si>
  <si>
    <t>CRR7.18</t>
  </si>
  <si>
    <t>N174</t>
  </si>
  <si>
    <t>N160_16</t>
  </si>
  <si>
    <t>CRR7.19</t>
  </si>
  <si>
    <t>N175</t>
  </si>
  <si>
    <t>N160_17</t>
  </si>
  <si>
    <t>CRR7.20</t>
  </si>
  <si>
    <t>N176</t>
  </si>
  <si>
    <t>N160_18</t>
  </si>
  <si>
    <t>CRR7.21</t>
  </si>
  <si>
    <t>N177</t>
  </si>
  <si>
    <t>N160_19</t>
  </si>
  <si>
    <t>CRR7.22</t>
  </si>
  <si>
    <t>SANDSTONE</t>
  </si>
  <si>
    <t>N178</t>
  </si>
  <si>
    <t>N160_20</t>
  </si>
  <si>
    <t>CRR7.23</t>
  </si>
  <si>
    <t>CL</t>
  </si>
  <si>
    <t>SP-SM</t>
  </si>
  <si>
    <t>SC</t>
  </si>
  <si>
    <t>N179</t>
  </si>
  <si>
    <t>N160_21</t>
  </si>
  <si>
    <t>CRR7.24</t>
  </si>
  <si>
    <t>N180</t>
  </si>
  <si>
    <t>N160_22</t>
  </si>
  <si>
    <t>CRR7.25</t>
  </si>
  <si>
    <t>N181</t>
  </si>
  <si>
    <t>N160_23</t>
  </si>
  <si>
    <t>CRR7.26</t>
  </si>
  <si>
    <t>N182</t>
  </si>
  <si>
    <t>N160_24</t>
  </si>
  <si>
    <t>CRR7.27</t>
  </si>
  <si>
    <t>sandstone</t>
  </si>
  <si>
    <t>N183</t>
  </si>
  <si>
    <t>N160_25</t>
  </si>
  <si>
    <t>CRR7.28</t>
  </si>
  <si>
    <t>N184</t>
  </si>
  <si>
    <t>N160_26</t>
  </si>
  <si>
    <t>CRR7.29</t>
  </si>
  <si>
    <t>N185</t>
  </si>
  <si>
    <t>N160_27</t>
  </si>
  <si>
    <t>CRR7.30</t>
  </si>
  <si>
    <t>N186</t>
  </si>
  <si>
    <t>N160_28</t>
  </si>
  <si>
    <t>CRR7.31</t>
  </si>
  <si>
    <t>N187</t>
  </si>
  <si>
    <t>N160_29</t>
  </si>
  <si>
    <t>CRR7.32</t>
  </si>
  <si>
    <t>N188</t>
  </si>
  <si>
    <t>N160_30</t>
  </si>
  <si>
    <t>CRR7.33</t>
  </si>
  <si>
    <t>N189</t>
  </si>
  <si>
    <t>N160_31</t>
  </si>
  <si>
    <t>CRR7.34</t>
  </si>
  <si>
    <t>N190</t>
  </si>
  <si>
    <t>N160_32</t>
  </si>
  <si>
    <t>CRR7.35</t>
  </si>
  <si>
    <t>N191</t>
  </si>
  <si>
    <t>N160_33</t>
  </si>
  <si>
    <t>CRR7.36</t>
  </si>
  <si>
    <t>N192</t>
  </si>
  <si>
    <t>N160_34</t>
  </si>
  <si>
    <t>CRR7.37</t>
  </si>
  <si>
    <t>N193</t>
  </si>
  <si>
    <t>N160_35</t>
  </si>
  <si>
    <t>CRR7.38</t>
  </si>
  <si>
    <t>N194</t>
  </si>
  <si>
    <t>N160_36</t>
  </si>
  <si>
    <t>CRR7.39</t>
  </si>
  <si>
    <t>cobble stone</t>
  </si>
  <si>
    <t>N195</t>
  </si>
  <si>
    <t>N160_37</t>
  </si>
  <si>
    <t>CRR7.40</t>
  </si>
  <si>
    <t>Tuff</t>
  </si>
  <si>
    <t>N196</t>
  </si>
  <si>
    <t>N160_38</t>
  </si>
  <si>
    <t>CRR7.41</t>
  </si>
  <si>
    <t>15.3504006°</t>
  </si>
  <si>
    <t>120.4602369°</t>
  </si>
  <si>
    <t>N197</t>
  </si>
  <si>
    <t>N160_39</t>
  </si>
  <si>
    <t>CRR7.42</t>
  </si>
  <si>
    <t>15.3597253°</t>
  </si>
  <si>
    <t>120.5294971°</t>
  </si>
  <si>
    <t>N198</t>
  </si>
  <si>
    <t>N160_40</t>
  </si>
  <si>
    <t>CRR7.43</t>
  </si>
  <si>
    <t>15.3170728°</t>
  </si>
  <si>
    <t>120.5446016°</t>
  </si>
  <si>
    <t>N199</t>
  </si>
  <si>
    <t>N160_41</t>
  </si>
  <si>
    <t>CRR7.44</t>
  </si>
  <si>
    <t>15.3169979°</t>
  </si>
  <si>
    <t>120.5442114°</t>
  </si>
  <si>
    <t>N200</t>
  </si>
  <si>
    <t>N160_42</t>
  </si>
  <si>
    <t>CRR7.45</t>
  </si>
  <si>
    <t>15.3607545°</t>
  </si>
  <si>
    <t>120.5302089°</t>
  </si>
  <si>
    <t>N201</t>
  </si>
  <si>
    <t>N160_43</t>
  </si>
  <si>
    <t>CRR7.46</t>
  </si>
  <si>
    <t>15.3589750°</t>
  </si>
  <si>
    <t>120.5297218°</t>
  </si>
  <si>
    <t>N202</t>
  </si>
  <si>
    <t>N160_44</t>
  </si>
  <si>
    <t>CRR7.47</t>
  </si>
  <si>
    <t>15.3589067°</t>
  </si>
  <si>
    <t>120.5292728°</t>
  </si>
  <si>
    <t>N203</t>
  </si>
  <si>
    <t>N160_45</t>
  </si>
  <si>
    <t>CRR7.48</t>
  </si>
  <si>
    <t>15.3589866°</t>
  </si>
  <si>
    <t>120.5357488°</t>
  </si>
  <si>
    <t>N204</t>
  </si>
  <si>
    <t>N160_46</t>
  </si>
  <si>
    <t>CRR7.49</t>
  </si>
  <si>
    <t>15.368641°</t>
  </si>
  <si>
    <t>120.490274°</t>
  </si>
  <si>
    <t>N205</t>
  </si>
  <si>
    <t>N160_47</t>
  </si>
  <si>
    <t>CRR7.50</t>
  </si>
  <si>
    <t>15.3690462°</t>
  </si>
  <si>
    <t>120.4907796°</t>
  </si>
  <si>
    <t>N206</t>
  </si>
  <si>
    <t>N160_48</t>
  </si>
  <si>
    <t>CRR7.51</t>
  </si>
  <si>
    <t>15.327567°</t>
  </si>
  <si>
    <t>120.591033°</t>
  </si>
  <si>
    <t>N207</t>
  </si>
  <si>
    <t>N160_49</t>
  </si>
  <si>
    <t>CRR7.52</t>
  </si>
  <si>
    <t>15.3358994°</t>
  </si>
  <si>
    <t>120.6253356°</t>
  </si>
  <si>
    <t>N208</t>
  </si>
  <si>
    <t>N160_50</t>
  </si>
  <si>
    <t>CRR7.53</t>
  </si>
  <si>
    <t>15.3030068°</t>
  </si>
  <si>
    <t>120.6949927°</t>
  </si>
  <si>
    <t>N209</t>
  </si>
  <si>
    <t>N160_51</t>
  </si>
  <si>
    <t>CRR7.54</t>
  </si>
  <si>
    <t>15.3244114°</t>
  </si>
  <si>
    <t>120.6564483°</t>
  </si>
  <si>
    <t>N210</t>
  </si>
  <si>
    <t>N160_52</t>
  </si>
  <si>
    <t>CRR7.55</t>
  </si>
  <si>
    <t>15.3262696°</t>
  </si>
  <si>
    <t>120.6544284°</t>
  </si>
  <si>
    <t>15.732336°</t>
  </si>
  <si>
    <t>120.434617°</t>
  </si>
  <si>
    <t>TUFF</t>
  </si>
  <si>
    <t>15.656521°</t>
  </si>
  <si>
    <t>120.400915°</t>
  </si>
  <si>
    <t>15.769566°</t>
  </si>
  <si>
    <t>120.575766°</t>
  </si>
  <si>
    <t>15.744291°</t>
  </si>
  <si>
    <t>120.596494°</t>
  </si>
  <si>
    <t xml:space="preserve"> </t>
  </si>
  <si>
    <t>15.643867°</t>
  </si>
  <si>
    <t>120.672856°</t>
  </si>
  <si>
    <t>15.686441°</t>
  </si>
  <si>
    <t>120.635555°</t>
  </si>
  <si>
    <t>15.786300°</t>
  </si>
  <si>
    <t>120.605656°</t>
  </si>
  <si>
    <t>15.800020°</t>
  </si>
  <si>
    <t>120.611164°</t>
  </si>
  <si>
    <t>15.597202°</t>
  </si>
  <si>
    <t>120.664573°</t>
  </si>
  <si>
    <t>15.759126°</t>
  </si>
  <si>
    <t>120.600236°</t>
  </si>
  <si>
    <t>15.635467°</t>
  </si>
  <si>
    <t>120.624711°</t>
  </si>
  <si>
    <t>15.555744°</t>
  </si>
  <si>
    <t>120.600555°</t>
  </si>
  <si>
    <t>15.578777°</t>
  </si>
  <si>
    <t>120.573149°</t>
  </si>
  <si>
    <t>15.598641°</t>
  </si>
  <si>
    <t>120.517534°</t>
  </si>
  <si>
    <t>GRAVEL</t>
  </si>
  <si>
    <t>15.602424°</t>
  </si>
  <si>
    <t>120.593012°</t>
  </si>
  <si>
    <t>15.642894°</t>
  </si>
  <si>
    <t>120.528764°</t>
  </si>
  <si>
    <t>15.693865°</t>
  </si>
  <si>
    <t>120.551974°</t>
  </si>
  <si>
    <t>15.634186°</t>
  </si>
  <si>
    <t>120.516916°</t>
  </si>
  <si>
    <t>CORING</t>
  </si>
  <si>
    <t>15.621352°</t>
  </si>
  <si>
    <t>120.37284°</t>
  </si>
  <si>
    <t>SBC (qa) 2NEW</t>
  </si>
  <si>
    <t>SILTSTONE</t>
  </si>
  <si>
    <t>COBBLES</t>
  </si>
  <si>
    <t>No. of Borehole</t>
  </si>
  <si>
    <t>Depth of Soil (D)</t>
  </si>
  <si>
    <t>Building Load (P) - KN</t>
  </si>
  <si>
    <t>Width (B)</t>
  </si>
  <si>
    <t>Unit Weight</t>
  </si>
  <si>
    <t>SPT N-Value</t>
  </si>
  <si>
    <t>Modulus of Elasticity</t>
  </si>
  <si>
    <t>Weight of Footing</t>
  </si>
  <si>
    <t>q(gross)</t>
  </si>
  <si>
    <t>Depth of footing (Df)</t>
  </si>
  <si>
    <t>Ground Water Level</t>
  </si>
  <si>
    <t>Porewater at foundation level</t>
  </si>
  <si>
    <t>Effective Overburden Pressure at foundation level</t>
  </si>
  <si>
    <t>Net Foundation Contact Pressure (qn)</t>
  </si>
  <si>
    <t>Po</t>
  </si>
  <si>
    <t>Peak Strain Influence Factor (Izp)</t>
  </si>
  <si>
    <t>Strain Influence Factor (Iz)</t>
  </si>
  <si>
    <t>Layer Thickness</t>
  </si>
  <si>
    <t>Correction Factor (C1)</t>
  </si>
  <si>
    <t>Elapsed time in years (t)</t>
  </si>
  <si>
    <t>Correction Factor (C2)</t>
  </si>
  <si>
    <t>Elastic Settlement</t>
  </si>
  <si>
    <t>Volumetric Strain</t>
  </si>
  <si>
    <t>Volumetric Settlement</t>
  </si>
  <si>
    <t>Settlement</t>
  </si>
  <si>
    <t>No.1</t>
  </si>
  <si>
    <t>NOT LIQUEFIABLE</t>
  </si>
  <si>
    <t>By layer yung effective burden pressure at foundation level kasi. Nasa gilid ang formula</t>
  </si>
  <si>
    <t>kaya 0, kasi wala sa influence depth range</t>
  </si>
  <si>
    <t>TOTAL SETTLEMENT</t>
  </si>
  <si>
    <t>No.2</t>
  </si>
  <si>
    <t>No.3</t>
  </si>
  <si>
    <t>No.4</t>
  </si>
  <si>
    <t>No.5</t>
  </si>
  <si>
    <t>No.6</t>
  </si>
  <si>
    <t>No.7</t>
  </si>
  <si>
    <t>No.8</t>
  </si>
  <si>
    <t>No.9</t>
  </si>
  <si>
    <t>No.10</t>
  </si>
  <si>
    <t>No.11</t>
  </si>
  <si>
    <t>No.12</t>
  </si>
  <si>
    <t>No.13</t>
  </si>
  <si>
    <t>No.14</t>
  </si>
  <si>
    <t>No.15</t>
  </si>
  <si>
    <t>No.16</t>
  </si>
  <si>
    <t>No.17</t>
  </si>
  <si>
    <t>No.18</t>
  </si>
  <si>
    <t>No.19</t>
  </si>
  <si>
    <t>No.20</t>
  </si>
  <si>
    <t>No.21</t>
  </si>
  <si>
    <t>No.22</t>
  </si>
  <si>
    <t>No.23</t>
  </si>
  <si>
    <t>No.24</t>
  </si>
  <si>
    <t>No.25</t>
  </si>
  <si>
    <t>No.26</t>
  </si>
  <si>
    <t>No.27</t>
  </si>
  <si>
    <t>No.28</t>
  </si>
  <si>
    <t>No.29</t>
  </si>
  <si>
    <t>No.30</t>
  </si>
  <si>
    <t>No.31</t>
  </si>
  <si>
    <t>No.32</t>
  </si>
  <si>
    <t>No.33</t>
  </si>
  <si>
    <t>No.34</t>
  </si>
  <si>
    <t>No.35</t>
  </si>
  <si>
    <t>No.36</t>
  </si>
  <si>
    <t>No.37</t>
  </si>
  <si>
    <t>No.38</t>
  </si>
  <si>
    <t>No.39</t>
  </si>
  <si>
    <t>No.40</t>
  </si>
  <si>
    <t>No.41</t>
  </si>
  <si>
    <t>No.42</t>
  </si>
  <si>
    <t>No.43</t>
  </si>
  <si>
    <t>No.44</t>
  </si>
  <si>
    <t>No.45</t>
  </si>
  <si>
    <t>No.46</t>
  </si>
  <si>
    <t>FOR SETTLEMENT</t>
  </si>
  <si>
    <t>Yellow</t>
  </si>
  <si>
    <t>Orange</t>
  </si>
  <si>
    <t>Green</t>
  </si>
  <si>
    <t>Violet</t>
  </si>
  <si>
    <t>=</t>
  </si>
  <si>
    <t>Parameters are given</t>
  </si>
  <si>
    <t>User will input the value</t>
  </si>
  <si>
    <t>Gray</t>
  </si>
  <si>
    <t xml:space="preserve">Light Blue </t>
  </si>
  <si>
    <t>Columns with formula</t>
  </si>
  <si>
    <t>No Meaning</t>
  </si>
  <si>
    <t xml:space="preserve">Dark Blue </t>
  </si>
  <si>
    <t>Values are connected with "Liquefaction Sheet"</t>
  </si>
  <si>
    <t>Values need to predict, aside Liquefaction, Bearing capacity, Settlement</t>
  </si>
  <si>
    <t xml:space="preserve">NOTE: </t>
  </si>
  <si>
    <t>Width increment value is 0.1</t>
  </si>
  <si>
    <t>b=</t>
  </si>
  <si>
    <t xml:space="preserve">t= </t>
  </si>
  <si>
    <t>unit is m</t>
  </si>
  <si>
    <t>years</t>
  </si>
  <si>
    <t xml:space="preserve">"If the total settlement exceeds the  limit of 25 mm, and the foundation dimensions ( width of 3m and 3m maximum practical depth) are already at their maximum limits, the ANN module will recommend mitigation strategies such as ground improvement, deep foundations or etc. </t>
  </si>
  <si>
    <t>Ilagay din ang LPI Value</t>
  </si>
  <si>
    <t>Huwag na sabihin yung "static" at "liquified" sa bearing capacity. Instead, Allowable Soil Bearing Capacity</t>
  </si>
  <si>
    <t>Huwag na sabihin yung "static" at "liquified" sa Settlement. Settlement nalang</t>
  </si>
  <si>
    <t>Kapag CS po yung sample no. means sobrang taas ng SPTN Value, 0 po nakalagay sa data namin, pero dapat 100 for max sana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</si>
</sst>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rial"/>
      <family val="2"/>
    </font>
    <font>
      <sz val="11"/>
      <color theme="1"/>
      <name val="Aptos Narrow"/>
      <family val="2"/>
    </font>
    <font>
      <sz val="11"/>
      <color rgb="FF000000"/>
      <name val="Aptos Narrow"/>
      <family val="2"/>
    </font>
    <font>
      <b/>
      <sz val="11"/>
      <color theme="1"/>
      <name val="Aptos Narrow"/>
      <family val="2"/>
      <scheme val="minor"/>
    </font>
    <font>
      <sz val="11"/>
      <color theme="0"/>
      <name val="Aptos Narrow"/>
      <family val="2"/>
      <scheme val="minor"/>
    </font>
    <font>
      <sz val="10"/>
      <color theme="1"/>
      <name val="Arial Unicode MS"/>
      <family val="2"/>
    </font>
    <font>
      <sz val="11"/>
      <color rgb="FF000000"/>
      <name val="Aptos Narrow"/>
    </font>
    <font>
      <sz val="10"/>
      <color theme="2" tint="-0.249977111117893"/>
      <name val="Arial Unicode MS"/>
      <family val="2"/>
    </font>
    <font>
      <sz val="11"/>
      <color theme="0"/>
      <name val="Aptos Narrow"/>
      <family val="2"/>
    </font>
  </fonts>
  <fills count="13">
    <fill>
      <patternFill patternType="none"/>
    </fill>
    <fill>
      <patternFill patternType="gray125"/>
    </fill>
    <fill>
      <patternFill patternType="solid">
        <fgColor theme="3" tint="0.749992370372631"/>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3" tint="0.249977111117893"/>
        <bgColor indexed="64"/>
      </patternFill>
    </fill>
    <fill>
      <patternFill patternType="solid">
        <fgColor rgb="FF7030A0"/>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43">
    <xf numFmtId="0" fontId="0" fillId="0" borderId="0" xfId="0"/>
    <xf numFmtId="0" fontId="0" fillId="0" borderId="0" xfId="0"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0" fontId="2" fillId="0" borderId="0" xfId="0" applyFont="1" applyAlignment="1">
      <alignment horizontal="center" vertical="center"/>
    </xf>
    <xf numFmtId="0" fontId="3" fillId="0" borderId="0" xfId="0" applyFont="1"/>
    <xf numFmtId="0" fontId="3" fillId="0" borderId="0" xfId="0" quotePrefix="1" applyFont="1"/>
    <xf numFmtId="0" fontId="0" fillId="4" borderId="0" xfId="0" applyFill="1" applyAlignment="1">
      <alignment horizontal="center" vertical="center"/>
    </xf>
    <xf numFmtId="0" fontId="0" fillId="0" borderId="0" xfId="0" applyAlignment="1">
      <alignment horizontal="right" vertical="center"/>
    </xf>
    <xf numFmtId="0" fontId="0" fillId="6" borderId="0" xfId="0" applyFill="1" applyAlignment="1">
      <alignment horizontal="center" vertical="center"/>
    </xf>
    <xf numFmtId="0" fontId="0" fillId="5" borderId="0" xfId="0" applyFill="1" applyAlignment="1">
      <alignment horizontal="center" vertical="center"/>
    </xf>
    <xf numFmtId="0" fontId="4" fillId="5" borderId="0" xfId="0" applyFont="1" applyFill="1" applyAlignment="1">
      <alignment horizontal="center" vertical="center"/>
    </xf>
    <xf numFmtId="0" fontId="0" fillId="7" borderId="0" xfId="0" applyFill="1" applyAlignment="1">
      <alignment horizontal="center" vertical="center"/>
    </xf>
    <xf numFmtId="0" fontId="5" fillId="8" borderId="0" xfId="0" applyFont="1" applyFill="1" applyAlignment="1">
      <alignment horizontal="center" vertical="center"/>
    </xf>
    <xf numFmtId="0" fontId="5" fillId="9" borderId="0" xfId="0" applyFont="1" applyFill="1" applyAlignment="1">
      <alignment horizontal="center" vertical="center"/>
    </xf>
    <xf numFmtId="0" fontId="6" fillId="0" borderId="0" xfId="0" applyFont="1" applyAlignment="1">
      <alignment vertical="center"/>
    </xf>
    <xf numFmtId="0" fontId="4" fillId="0" borderId="0" xfId="0" applyFont="1"/>
    <xf numFmtId="0" fontId="3" fillId="0" borderId="0" xfId="0" applyFont="1" applyAlignment="1">
      <alignment horizontal="right"/>
    </xf>
    <xf numFmtId="0" fontId="0" fillId="0" borderId="0" xfId="0" applyAlignment="1">
      <alignment horizontal="center"/>
    </xf>
    <xf numFmtId="0" fontId="4" fillId="0" borderId="0" xfId="0" applyFont="1" applyAlignment="1">
      <alignment horizontal="center" vertical="center"/>
    </xf>
    <xf numFmtId="0" fontId="3" fillId="0" borderId="0" xfId="0" applyFont="1" applyAlignment="1">
      <alignment horizontal="center" vertical="center"/>
    </xf>
    <xf numFmtId="0" fontId="7" fillId="0" borderId="0" xfId="0" applyFont="1"/>
    <xf numFmtId="0" fontId="7" fillId="0" borderId="0" xfId="0" applyFont="1" applyAlignment="1">
      <alignment horizontal="right"/>
    </xf>
    <xf numFmtId="0" fontId="7" fillId="0" borderId="0" xfId="0" applyFont="1" applyAlignment="1">
      <alignment horizontal="center" vertical="center"/>
    </xf>
    <xf numFmtId="0" fontId="7" fillId="0" borderId="0" xfId="0" applyFont="1" applyAlignment="1">
      <alignment horizontal="center"/>
    </xf>
    <xf numFmtId="0" fontId="3" fillId="0" borderId="0" xfId="0" applyFont="1" applyAlignment="1">
      <alignment horizontal="center"/>
    </xf>
    <xf numFmtId="0" fontId="6" fillId="0" borderId="0" xfId="0" applyFont="1" applyAlignment="1">
      <alignment horizontal="center" vertical="center"/>
    </xf>
    <xf numFmtId="0" fontId="8" fillId="0" borderId="0" xfId="0" applyFont="1" applyAlignment="1">
      <alignment horizontal="center" vertical="center"/>
    </xf>
    <xf numFmtId="0" fontId="4" fillId="10" borderId="0" xfId="0" applyFont="1" applyFill="1" applyAlignment="1">
      <alignment horizontal="center" vertical="center"/>
    </xf>
    <xf numFmtId="0" fontId="0" fillId="11" borderId="0" xfId="0" applyFill="1" applyAlignment="1">
      <alignment horizontal="center" vertical="center"/>
    </xf>
    <xf numFmtId="0" fontId="3" fillId="12" borderId="0" xfId="0" applyFont="1" applyFill="1"/>
    <xf numFmtId="0" fontId="3" fillId="4" borderId="0" xfId="0" applyFont="1" applyFill="1"/>
    <xf numFmtId="0" fontId="3" fillId="6" borderId="0" xfId="0" applyFont="1" applyFill="1"/>
    <xf numFmtId="0" fontId="3" fillId="5" borderId="0" xfId="0" applyFont="1" applyFill="1"/>
    <xf numFmtId="0" fontId="3" fillId="5" borderId="0" xfId="0" applyFont="1" applyFill="1" applyAlignment="1">
      <alignment horizontal="center" vertical="center"/>
    </xf>
    <xf numFmtId="0" fontId="9" fillId="9" borderId="0" xfId="0" applyFont="1" applyFill="1" applyAlignment="1">
      <alignment horizontal="center" vertical="center"/>
    </xf>
    <xf numFmtId="0" fontId="0" fillId="0" borderId="0" xfId="0" applyAlignment="1">
      <alignment horizontal="center" wrapText="1"/>
    </xf>
    <xf numFmtId="0" fontId="0" fillId="0" borderId="0" xfId="0" applyAlignment="1">
      <alignment horizontal="center" wrapText="1"/>
    </xf>
    <xf numFmtId="0" fontId="0" fillId="0" borderId="0" xfId="0" applyAlignment="1">
      <alignment wrapText="1"/>
    </xf>
    <xf numFmtId="0" fontId="0" fillId="4" borderId="0" xfId="0" applyFill="1"/>
    <xf numFmtId="0" fontId="0" fillId="0" borderId="0" xfId="0" applyFill="1" applyAlignment="1">
      <alignment horizontal="center" vertical="center"/>
    </xf>
    <xf numFmtId="0" fontId="4" fillId="0" borderId="0" xfId="0" applyFont="1" applyFill="1" applyAlignment="1">
      <alignment horizontal="center" vertical="center"/>
    </xf>
    <xf numFmtId="0" fontId="0" fillId="0" borderId="0" xfId="0" applyFill="1"/>
  </cellXfs>
  <cellStyles count="1">
    <cellStyle name="Normal" xfId="0" builtinId="0"/>
  </cellStyles>
  <dxfs count="449">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ill>
        <patternFill patternType="solid">
          <fgColor rgb="FFC00000"/>
          <bgColor rgb="FFC00000"/>
        </patternFill>
      </fill>
    </dxf>
    <dxf>
      <font>
        <color theme="0"/>
      </font>
      <fill>
        <patternFill>
          <fgColor rgb="FFC00000"/>
          <bgColor rgb="FFC00000"/>
        </patternFill>
      </fill>
    </dxf>
    <dxf>
      <font>
        <color theme="0"/>
      </font>
      <fill>
        <patternFill>
          <bgColor rgb="FFC00000"/>
        </patternFill>
      </fill>
    </dxf>
    <dxf>
      <font>
        <color theme="0"/>
      </font>
      <fill>
        <patternFill>
          <bgColor rgb="FFC00000"/>
        </patternFill>
      </fill>
    </dxf>
    <dxf>
      <fill>
        <patternFill patternType="solid">
          <fgColor rgb="FFC00000"/>
          <bgColor rgb="FFC00000"/>
        </patternFill>
      </fill>
    </dxf>
    <dxf>
      <font>
        <color theme="0"/>
      </font>
      <fill>
        <patternFill>
          <fgColor rgb="FFC00000"/>
          <bgColor rgb="FFC00000"/>
        </patternFill>
      </fill>
    </dxf>
    <dxf>
      <font>
        <color theme="0"/>
      </font>
      <fill>
        <patternFill>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ill>
        <patternFill patternType="solid">
          <fgColor rgb="FFC00000"/>
          <bgColor rgb="FFC00000"/>
        </patternFill>
      </fill>
    </dxf>
    <dxf>
      <font>
        <color theme="0"/>
      </font>
      <fill>
        <patternFill>
          <fgColor rgb="FFC00000"/>
          <bgColor rgb="FFC00000"/>
        </patternFill>
      </fill>
    </dxf>
    <dxf>
      <font>
        <color theme="0"/>
      </font>
      <fill>
        <patternFill>
          <bgColor rgb="FFC00000"/>
        </patternFill>
      </fill>
    </dxf>
    <dxf>
      <font>
        <color theme="0"/>
      </font>
      <fill>
        <patternFill>
          <bgColor rgb="FFC00000"/>
        </patternFill>
      </fill>
    </dxf>
    <dxf>
      <fill>
        <patternFill patternType="solid">
          <fgColor rgb="FFC00000"/>
          <bgColor rgb="FFC00000"/>
        </patternFill>
      </fill>
    </dxf>
    <dxf>
      <font>
        <color theme="0"/>
      </font>
      <fill>
        <patternFill>
          <fgColor rgb="FFC00000"/>
          <bgColor rgb="FFC00000"/>
        </patternFill>
      </fill>
    </dxf>
    <dxf>
      <font>
        <color theme="0"/>
      </font>
      <fill>
        <patternFill>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fgColor rgb="FFC00000"/>
          <bgColor rgb="FFC00000"/>
        </patternFill>
      </fill>
    </dxf>
    <dxf>
      <fill>
        <patternFill patternType="solid">
          <fgColor rgb="FFC00000"/>
          <bgColor rgb="FFC00000"/>
        </patternFill>
      </fill>
    </dxf>
    <dxf>
      <font>
        <color theme="0"/>
      </font>
      <fill>
        <patternFill>
          <fgColor theme="0"/>
          <bgColor theme="6"/>
        </patternFill>
      </fill>
    </dxf>
    <dxf>
      <font>
        <color theme="0"/>
      </font>
      <fill>
        <patternFill>
          <fgColor rgb="FFC00000"/>
          <bgColor rgb="FFC00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1"/>
      </font>
      <fill>
        <patternFill patternType="solid">
          <bgColor theme="0" tint="-0.14999847407452621"/>
        </patternFill>
      </fill>
    </dxf>
    <dxf>
      <font>
        <color theme="1"/>
      </font>
      <fill>
        <patternFill patternType="solid">
          <bgColor theme="3" tint="0.749992370372631"/>
        </patternFill>
      </fill>
    </dxf>
    <dxf>
      <fill>
        <patternFill>
          <bgColor theme="5" tint="-0.24994659260841701"/>
        </patternFill>
      </fill>
    </dxf>
    <dxf>
      <fill>
        <patternFill>
          <bgColor rgb="FFFF0000"/>
        </patternFill>
      </fill>
    </dxf>
    <dxf>
      <fill>
        <patternFill>
          <bgColor rgb="FF92D050"/>
        </patternFill>
      </fill>
    </dxf>
    <dxf>
      <fill>
        <patternFill>
          <bgColor theme="0"/>
        </patternFill>
      </fill>
    </dxf>
    <dxf>
      <fill>
        <patternFill>
          <bgColor rgb="FFFFC000"/>
        </patternFill>
      </fill>
    </dxf>
    <dxf>
      <font>
        <color theme="1"/>
      </font>
      <fill>
        <patternFill>
          <bgColor theme="3" tint="0.899960325937681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2.png"/><Relationship Id="rId13" Type="http://schemas.openxmlformats.org/officeDocument/2006/relationships/image" Target="../media/image198.png"/><Relationship Id="rId3" Type="http://schemas.openxmlformats.org/officeDocument/2006/relationships/image" Target="../media/image17.png"/><Relationship Id="rId7" Type="http://schemas.openxmlformats.org/officeDocument/2006/relationships/image" Target="../media/image21.png"/><Relationship Id="rId12" Type="http://schemas.openxmlformats.org/officeDocument/2006/relationships/customXml" Target="../ink/ink1.xml"/><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png"/><Relationship Id="rId5" Type="http://schemas.openxmlformats.org/officeDocument/2006/relationships/image" Target="../media/image19.png"/><Relationship Id="rId10" Type="http://schemas.openxmlformats.org/officeDocument/2006/relationships/image" Target="../media/image24.png"/><Relationship Id="rId4" Type="http://schemas.openxmlformats.org/officeDocument/2006/relationships/image" Target="../media/image18.png"/><Relationship Id="rId9"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12</xdr:col>
      <xdr:colOff>1905</xdr:colOff>
      <xdr:row>23</xdr:row>
      <xdr:rowOff>56061</xdr:rowOff>
    </xdr:from>
    <xdr:to>
      <xdr:col>14</xdr:col>
      <xdr:colOff>215</xdr:colOff>
      <xdr:row>28</xdr:row>
      <xdr:rowOff>92386</xdr:rowOff>
    </xdr:to>
    <xdr:pic>
      <xdr:nvPicPr>
        <xdr:cNvPr id="2" name="Picture 1">
          <a:extLst>
            <a:ext uri="{FF2B5EF4-FFF2-40B4-BE49-F238E27FC236}">
              <a16:creationId xmlns:a16="http://schemas.microsoft.com/office/drawing/2014/main" id="{0BDCD118-2DD8-BFE8-687B-F10753D640D2}"/>
            </a:ext>
          </a:extLst>
        </xdr:cNvPr>
        <xdr:cNvPicPr>
          <a:picLocks noChangeAspect="1"/>
        </xdr:cNvPicPr>
      </xdr:nvPicPr>
      <xdr:blipFill>
        <a:blip xmlns:r="http://schemas.openxmlformats.org/officeDocument/2006/relationships" r:embed="rId1"/>
        <a:stretch>
          <a:fillRect/>
        </a:stretch>
      </xdr:blipFill>
      <xdr:spPr>
        <a:xfrm>
          <a:off x="11717655" y="4124597"/>
          <a:ext cx="1527752" cy="915074"/>
        </a:xfrm>
        <a:prstGeom prst="rect">
          <a:avLst/>
        </a:prstGeom>
      </xdr:spPr>
    </xdr:pic>
    <xdr:clientData/>
  </xdr:twoCellAnchor>
  <xdr:twoCellAnchor editAs="oneCell">
    <xdr:from>
      <xdr:col>12</xdr:col>
      <xdr:colOff>0</xdr:colOff>
      <xdr:row>51</xdr:row>
      <xdr:rowOff>50346</xdr:rowOff>
    </xdr:from>
    <xdr:to>
      <xdr:col>13</xdr:col>
      <xdr:colOff>381187</xdr:colOff>
      <xdr:row>53</xdr:row>
      <xdr:rowOff>170428</xdr:rowOff>
    </xdr:to>
    <xdr:pic>
      <xdr:nvPicPr>
        <xdr:cNvPr id="3" name="Picture 2">
          <a:extLst>
            <a:ext uri="{FF2B5EF4-FFF2-40B4-BE49-F238E27FC236}">
              <a16:creationId xmlns:a16="http://schemas.microsoft.com/office/drawing/2014/main" id="{C045D062-331F-9062-5474-15099B9ED1EF}"/>
            </a:ext>
          </a:extLst>
        </xdr:cNvPr>
        <xdr:cNvPicPr>
          <a:picLocks noChangeAspect="1"/>
        </xdr:cNvPicPr>
      </xdr:nvPicPr>
      <xdr:blipFill>
        <a:blip xmlns:r="http://schemas.openxmlformats.org/officeDocument/2006/relationships" r:embed="rId2"/>
        <a:stretch>
          <a:fillRect/>
        </a:stretch>
      </xdr:blipFill>
      <xdr:spPr>
        <a:xfrm>
          <a:off x="11715750" y="9071882"/>
          <a:ext cx="1320079" cy="473867"/>
        </a:xfrm>
        <a:prstGeom prst="rect">
          <a:avLst/>
        </a:prstGeom>
      </xdr:spPr>
    </xdr:pic>
    <xdr:clientData/>
  </xdr:twoCellAnchor>
  <xdr:twoCellAnchor editAs="oneCell">
    <xdr:from>
      <xdr:col>12</xdr:col>
      <xdr:colOff>2721</xdr:colOff>
      <xdr:row>29</xdr:row>
      <xdr:rowOff>23949</xdr:rowOff>
    </xdr:from>
    <xdr:to>
      <xdr:col>17</xdr:col>
      <xdr:colOff>512991</xdr:colOff>
      <xdr:row>50</xdr:row>
      <xdr:rowOff>96607</xdr:rowOff>
    </xdr:to>
    <xdr:pic>
      <xdr:nvPicPr>
        <xdr:cNvPr id="4" name="Picture 3">
          <a:extLst>
            <a:ext uri="{FF2B5EF4-FFF2-40B4-BE49-F238E27FC236}">
              <a16:creationId xmlns:a16="http://schemas.microsoft.com/office/drawing/2014/main" id="{EB7F4496-85FD-F1F5-E329-FCC40E4292F8}"/>
            </a:ext>
          </a:extLst>
        </xdr:cNvPr>
        <xdr:cNvPicPr>
          <a:picLocks noChangeAspect="1"/>
        </xdr:cNvPicPr>
      </xdr:nvPicPr>
      <xdr:blipFill>
        <a:blip xmlns:r="http://schemas.openxmlformats.org/officeDocument/2006/relationships" r:embed="rId3"/>
        <a:stretch>
          <a:fillRect/>
        </a:stretch>
      </xdr:blipFill>
      <xdr:spPr>
        <a:xfrm>
          <a:off x="11718471" y="5153842"/>
          <a:ext cx="3898448" cy="3779788"/>
        </a:xfrm>
        <a:prstGeom prst="rect">
          <a:avLst/>
        </a:prstGeom>
      </xdr:spPr>
    </xdr:pic>
    <xdr:clientData/>
  </xdr:twoCellAnchor>
  <xdr:twoCellAnchor editAs="oneCell">
    <xdr:from>
      <xdr:col>12</xdr:col>
      <xdr:colOff>0</xdr:colOff>
      <xdr:row>54</xdr:row>
      <xdr:rowOff>44632</xdr:rowOff>
    </xdr:from>
    <xdr:to>
      <xdr:col>18</xdr:col>
      <xdr:colOff>95820</xdr:colOff>
      <xdr:row>58</xdr:row>
      <xdr:rowOff>16425</xdr:rowOff>
    </xdr:to>
    <xdr:pic>
      <xdr:nvPicPr>
        <xdr:cNvPr id="5" name="Picture 4">
          <a:extLst>
            <a:ext uri="{FF2B5EF4-FFF2-40B4-BE49-F238E27FC236}">
              <a16:creationId xmlns:a16="http://schemas.microsoft.com/office/drawing/2014/main" id="{BE602FD0-0FF7-0CD3-4389-C8D384A7C6AD}"/>
            </a:ext>
          </a:extLst>
        </xdr:cNvPr>
        <xdr:cNvPicPr>
          <a:picLocks noChangeAspect="1"/>
        </xdr:cNvPicPr>
      </xdr:nvPicPr>
      <xdr:blipFill>
        <a:blip xmlns:r="http://schemas.openxmlformats.org/officeDocument/2006/relationships" r:embed="rId4"/>
        <a:stretch>
          <a:fillRect/>
        </a:stretch>
      </xdr:blipFill>
      <xdr:spPr>
        <a:xfrm>
          <a:off x="11715750" y="9596846"/>
          <a:ext cx="4096319" cy="686985"/>
        </a:xfrm>
        <a:prstGeom prst="rect">
          <a:avLst/>
        </a:prstGeom>
      </xdr:spPr>
    </xdr:pic>
    <xdr:clientData/>
  </xdr:twoCellAnchor>
  <xdr:twoCellAnchor editAs="oneCell">
    <xdr:from>
      <xdr:col>12</xdr:col>
      <xdr:colOff>0</xdr:colOff>
      <xdr:row>58</xdr:row>
      <xdr:rowOff>44631</xdr:rowOff>
    </xdr:from>
    <xdr:to>
      <xdr:col>21</xdr:col>
      <xdr:colOff>250433</xdr:colOff>
      <xdr:row>60</xdr:row>
      <xdr:rowOff>59927</xdr:rowOff>
    </xdr:to>
    <xdr:pic>
      <xdr:nvPicPr>
        <xdr:cNvPr id="6" name="Picture 5">
          <a:extLst>
            <a:ext uri="{FF2B5EF4-FFF2-40B4-BE49-F238E27FC236}">
              <a16:creationId xmlns:a16="http://schemas.microsoft.com/office/drawing/2014/main" id="{4C386BB2-77FA-296A-68CC-C30505BE302E}"/>
            </a:ext>
          </a:extLst>
        </xdr:cNvPr>
        <xdr:cNvPicPr>
          <a:picLocks noChangeAspect="1"/>
        </xdr:cNvPicPr>
      </xdr:nvPicPr>
      <xdr:blipFill>
        <a:blip xmlns:r="http://schemas.openxmlformats.org/officeDocument/2006/relationships" r:embed="rId5"/>
        <a:stretch>
          <a:fillRect/>
        </a:stretch>
      </xdr:blipFill>
      <xdr:spPr>
        <a:xfrm>
          <a:off x="11715750" y="10304417"/>
          <a:ext cx="6292003" cy="374796"/>
        </a:xfrm>
        <a:prstGeom prst="rect">
          <a:avLst/>
        </a:prstGeom>
      </xdr:spPr>
    </xdr:pic>
    <xdr:clientData/>
  </xdr:twoCellAnchor>
  <xdr:twoCellAnchor editAs="oneCell">
    <xdr:from>
      <xdr:col>12</xdr:col>
      <xdr:colOff>0</xdr:colOff>
      <xdr:row>61</xdr:row>
      <xdr:rowOff>44632</xdr:rowOff>
    </xdr:from>
    <xdr:to>
      <xdr:col>21</xdr:col>
      <xdr:colOff>343790</xdr:colOff>
      <xdr:row>63</xdr:row>
      <xdr:rowOff>174242</xdr:rowOff>
    </xdr:to>
    <xdr:pic>
      <xdr:nvPicPr>
        <xdr:cNvPr id="7" name="Picture 6">
          <a:extLst>
            <a:ext uri="{FF2B5EF4-FFF2-40B4-BE49-F238E27FC236}">
              <a16:creationId xmlns:a16="http://schemas.microsoft.com/office/drawing/2014/main" id="{7786DDBC-4753-FC5B-135E-1736C5818D29}"/>
            </a:ext>
          </a:extLst>
        </xdr:cNvPr>
        <xdr:cNvPicPr>
          <a:picLocks noChangeAspect="1"/>
        </xdr:cNvPicPr>
      </xdr:nvPicPr>
      <xdr:blipFill>
        <a:blip xmlns:r="http://schemas.openxmlformats.org/officeDocument/2006/relationships" r:embed="rId6"/>
        <a:stretch>
          <a:fillRect/>
        </a:stretch>
      </xdr:blipFill>
      <xdr:spPr>
        <a:xfrm>
          <a:off x="11715750" y="10835096"/>
          <a:ext cx="6385360" cy="483396"/>
        </a:xfrm>
        <a:prstGeom prst="rect">
          <a:avLst/>
        </a:prstGeom>
      </xdr:spPr>
    </xdr:pic>
    <xdr:clientData/>
  </xdr:twoCellAnchor>
  <xdr:twoCellAnchor editAs="oneCell">
    <xdr:from>
      <xdr:col>12</xdr:col>
      <xdr:colOff>0</xdr:colOff>
      <xdr:row>64</xdr:row>
      <xdr:rowOff>44631</xdr:rowOff>
    </xdr:from>
    <xdr:to>
      <xdr:col>21</xdr:col>
      <xdr:colOff>326644</xdr:colOff>
      <xdr:row>68</xdr:row>
      <xdr:rowOff>16426</xdr:rowOff>
    </xdr:to>
    <xdr:pic>
      <xdr:nvPicPr>
        <xdr:cNvPr id="8" name="Picture 7">
          <a:extLst>
            <a:ext uri="{FF2B5EF4-FFF2-40B4-BE49-F238E27FC236}">
              <a16:creationId xmlns:a16="http://schemas.microsoft.com/office/drawing/2014/main" id="{71481420-8D1C-49C4-71BE-0E37B68C0E73}"/>
            </a:ext>
          </a:extLst>
        </xdr:cNvPr>
        <xdr:cNvPicPr>
          <a:picLocks noChangeAspect="1"/>
        </xdr:cNvPicPr>
      </xdr:nvPicPr>
      <xdr:blipFill>
        <a:blip xmlns:r="http://schemas.openxmlformats.org/officeDocument/2006/relationships" r:embed="rId7"/>
        <a:stretch>
          <a:fillRect/>
        </a:stretch>
      </xdr:blipFill>
      <xdr:spPr>
        <a:xfrm>
          <a:off x="11715750" y="11365774"/>
          <a:ext cx="6368214" cy="686986"/>
        </a:xfrm>
        <a:prstGeom prst="rect">
          <a:avLst/>
        </a:prstGeom>
      </xdr:spPr>
    </xdr:pic>
    <xdr:clientData/>
  </xdr:twoCellAnchor>
  <xdr:twoCellAnchor editAs="oneCell">
    <xdr:from>
      <xdr:col>12</xdr:col>
      <xdr:colOff>0</xdr:colOff>
      <xdr:row>68</xdr:row>
      <xdr:rowOff>44632</xdr:rowOff>
    </xdr:from>
    <xdr:to>
      <xdr:col>21</xdr:col>
      <xdr:colOff>246623</xdr:colOff>
      <xdr:row>70</xdr:row>
      <xdr:rowOff>59927</xdr:rowOff>
    </xdr:to>
    <xdr:pic>
      <xdr:nvPicPr>
        <xdr:cNvPr id="9" name="Picture 8">
          <a:extLst>
            <a:ext uri="{FF2B5EF4-FFF2-40B4-BE49-F238E27FC236}">
              <a16:creationId xmlns:a16="http://schemas.microsoft.com/office/drawing/2014/main" id="{F02B0F55-1E08-45E3-A380-6E32706B6BE7}"/>
            </a:ext>
          </a:extLst>
        </xdr:cNvPr>
        <xdr:cNvPicPr>
          <a:picLocks noChangeAspect="1"/>
        </xdr:cNvPicPr>
      </xdr:nvPicPr>
      <xdr:blipFill>
        <a:blip xmlns:r="http://schemas.openxmlformats.org/officeDocument/2006/relationships" r:embed="rId5"/>
        <a:stretch>
          <a:fillRect/>
        </a:stretch>
      </xdr:blipFill>
      <xdr:spPr>
        <a:xfrm>
          <a:off x="11715750" y="12073346"/>
          <a:ext cx="6288193" cy="369081"/>
        </a:xfrm>
        <a:prstGeom prst="rect">
          <a:avLst/>
        </a:prstGeom>
      </xdr:spPr>
    </xdr:pic>
    <xdr:clientData/>
  </xdr:twoCellAnchor>
  <xdr:twoCellAnchor>
    <xdr:from>
      <xdr:col>13</xdr:col>
      <xdr:colOff>590550</xdr:colOff>
      <xdr:row>65</xdr:row>
      <xdr:rowOff>63681</xdr:rowOff>
    </xdr:from>
    <xdr:to>
      <xdr:col>14</xdr:col>
      <xdr:colOff>573405</xdr:colOff>
      <xdr:row>66</xdr:row>
      <xdr:rowOff>124641</xdr:rowOff>
    </xdr:to>
    <xdr:sp macro="" textlink="">
      <xdr:nvSpPr>
        <xdr:cNvPr id="10" name="TextBox 9">
          <a:extLst>
            <a:ext uri="{FF2B5EF4-FFF2-40B4-BE49-F238E27FC236}">
              <a16:creationId xmlns:a16="http://schemas.microsoft.com/office/drawing/2014/main" id="{B7D0B8DC-E2BB-ABE5-7ED7-15E96737A7B9}"/>
            </a:ext>
          </a:extLst>
        </xdr:cNvPr>
        <xdr:cNvSpPr txBox="1"/>
      </xdr:nvSpPr>
      <xdr:spPr>
        <a:xfrm>
          <a:off x="13245193" y="11561717"/>
          <a:ext cx="595176" cy="2378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FINAL</a:t>
          </a:r>
        </a:p>
      </xdr:txBody>
    </xdr:sp>
    <xdr:clientData/>
  </xdr:twoCellAnchor>
  <xdr:twoCellAnchor>
    <xdr:from>
      <xdr:col>14</xdr:col>
      <xdr:colOff>438150</xdr:colOff>
      <xdr:row>68</xdr:row>
      <xdr:rowOff>103687</xdr:rowOff>
    </xdr:from>
    <xdr:to>
      <xdr:col>15</xdr:col>
      <xdr:colOff>398145</xdr:colOff>
      <xdr:row>69</xdr:row>
      <xdr:rowOff>164647</xdr:rowOff>
    </xdr:to>
    <xdr:sp macro="" textlink="">
      <xdr:nvSpPr>
        <xdr:cNvPr id="11" name="TextBox 10">
          <a:extLst>
            <a:ext uri="{FF2B5EF4-FFF2-40B4-BE49-F238E27FC236}">
              <a16:creationId xmlns:a16="http://schemas.microsoft.com/office/drawing/2014/main" id="{8A0E490C-F815-4158-822E-D87A5F5693AF}"/>
            </a:ext>
          </a:extLst>
        </xdr:cNvPr>
        <xdr:cNvSpPr txBox="1"/>
      </xdr:nvSpPr>
      <xdr:spPr>
        <a:xfrm>
          <a:off x="13705114" y="12132401"/>
          <a:ext cx="572317" cy="2378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FINAL</a:t>
          </a:r>
        </a:p>
      </xdr:txBody>
    </xdr:sp>
    <xdr:clientData/>
  </xdr:twoCellAnchor>
  <xdr:twoCellAnchor editAs="oneCell">
    <xdr:from>
      <xdr:col>12</xdr:col>
      <xdr:colOff>0</xdr:colOff>
      <xdr:row>71</xdr:row>
      <xdr:rowOff>44631</xdr:rowOff>
    </xdr:from>
    <xdr:to>
      <xdr:col>21</xdr:col>
      <xdr:colOff>359033</xdr:colOff>
      <xdr:row>78</xdr:row>
      <xdr:rowOff>56240</xdr:rowOff>
    </xdr:to>
    <xdr:pic>
      <xdr:nvPicPr>
        <xdr:cNvPr id="12" name="Picture 11">
          <a:extLst>
            <a:ext uri="{FF2B5EF4-FFF2-40B4-BE49-F238E27FC236}">
              <a16:creationId xmlns:a16="http://schemas.microsoft.com/office/drawing/2014/main" id="{1191D1EB-6882-CF24-9C4C-33118F20CB9B}"/>
            </a:ext>
          </a:extLst>
        </xdr:cNvPr>
        <xdr:cNvPicPr>
          <a:picLocks noChangeAspect="1"/>
        </xdr:cNvPicPr>
      </xdr:nvPicPr>
      <xdr:blipFill>
        <a:blip xmlns:r="http://schemas.openxmlformats.org/officeDocument/2006/relationships" r:embed="rId8"/>
        <a:stretch>
          <a:fillRect/>
        </a:stretch>
      </xdr:blipFill>
      <xdr:spPr>
        <a:xfrm>
          <a:off x="11715750" y="12604024"/>
          <a:ext cx="6400603" cy="1249859"/>
        </a:xfrm>
        <a:prstGeom prst="rect">
          <a:avLst/>
        </a:prstGeom>
      </xdr:spPr>
    </xdr:pic>
    <xdr:clientData/>
  </xdr:twoCellAnchor>
  <xdr:twoCellAnchor editAs="oneCell">
    <xdr:from>
      <xdr:col>12</xdr:col>
      <xdr:colOff>0</xdr:colOff>
      <xdr:row>79</xdr:row>
      <xdr:rowOff>44631</xdr:rowOff>
    </xdr:from>
    <xdr:to>
      <xdr:col>21</xdr:col>
      <xdr:colOff>248526</xdr:colOff>
      <xdr:row>82</xdr:row>
      <xdr:rowOff>22118</xdr:rowOff>
    </xdr:to>
    <xdr:pic>
      <xdr:nvPicPr>
        <xdr:cNvPr id="13" name="Picture 12">
          <a:extLst>
            <a:ext uri="{FF2B5EF4-FFF2-40B4-BE49-F238E27FC236}">
              <a16:creationId xmlns:a16="http://schemas.microsoft.com/office/drawing/2014/main" id="{CABAFD3C-87F8-6767-6066-CB13A27463C2}"/>
            </a:ext>
          </a:extLst>
        </xdr:cNvPr>
        <xdr:cNvPicPr>
          <a:picLocks noChangeAspect="1"/>
        </xdr:cNvPicPr>
      </xdr:nvPicPr>
      <xdr:blipFill>
        <a:blip xmlns:r="http://schemas.openxmlformats.org/officeDocument/2006/relationships" r:embed="rId9"/>
        <a:stretch>
          <a:fillRect/>
        </a:stretch>
      </xdr:blipFill>
      <xdr:spPr>
        <a:xfrm>
          <a:off x="11715750" y="14019167"/>
          <a:ext cx="6290096" cy="517690"/>
        </a:xfrm>
        <a:prstGeom prst="rect">
          <a:avLst/>
        </a:prstGeom>
      </xdr:spPr>
    </xdr:pic>
    <xdr:clientData/>
  </xdr:twoCellAnchor>
  <xdr:twoCellAnchor editAs="oneCell">
    <xdr:from>
      <xdr:col>12</xdr:col>
      <xdr:colOff>0</xdr:colOff>
      <xdr:row>82</xdr:row>
      <xdr:rowOff>44632</xdr:rowOff>
    </xdr:from>
    <xdr:to>
      <xdr:col>21</xdr:col>
      <xdr:colOff>248526</xdr:colOff>
      <xdr:row>85</xdr:row>
      <xdr:rowOff>92337</xdr:rowOff>
    </xdr:to>
    <xdr:pic>
      <xdr:nvPicPr>
        <xdr:cNvPr id="14" name="Picture 13">
          <a:extLst>
            <a:ext uri="{FF2B5EF4-FFF2-40B4-BE49-F238E27FC236}">
              <a16:creationId xmlns:a16="http://schemas.microsoft.com/office/drawing/2014/main" id="{30E91D97-994C-75C9-E8F4-CE8B02178E58}"/>
            </a:ext>
          </a:extLst>
        </xdr:cNvPr>
        <xdr:cNvPicPr>
          <a:picLocks noChangeAspect="1"/>
        </xdr:cNvPicPr>
      </xdr:nvPicPr>
      <xdr:blipFill>
        <a:blip xmlns:r="http://schemas.openxmlformats.org/officeDocument/2006/relationships" r:embed="rId10"/>
        <a:stretch>
          <a:fillRect/>
        </a:stretch>
      </xdr:blipFill>
      <xdr:spPr>
        <a:xfrm>
          <a:off x="11715750" y="14549846"/>
          <a:ext cx="6290096" cy="572669"/>
        </a:xfrm>
        <a:prstGeom prst="rect">
          <a:avLst/>
        </a:prstGeom>
      </xdr:spPr>
    </xdr:pic>
    <xdr:clientData/>
  </xdr:twoCellAnchor>
  <xdr:twoCellAnchor editAs="oneCell">
    <xdr:from>
      <xdr:col>12</xdr:col>
      <xdr:colOff>0</xdr:colOff>
      <xdr:row>85</xdr:row>
      <xdr:rowOff>44631</xdr:rowOff>
    </xdr:from>
    <xdr:to>
      <xdr:col>21</xdr:col>
      <xdr:colOff>364749</xdr:colOff>
      <xdr:row>88</xdr:row>
      <xdr:rowOff>92338</xdr:rowOff>
    </xdr:to>
    <xdr:pic>
      <xdr:nvPicPr>
        <xdr:cNvPr id="15" name="Picture 14">
          <a:extLst>
            <a:ext uri="{FF2B5EF4-FFF2-40B4-BE49-F238E27FC236}">
              <a16:creationId xmlns:a16="http://schemas.microsoft.com/office/drawing/2014/main" id="{09357F75-952F-8389-1E6D-CB295D3AAE89}"/>
            </a:ext>
          </a:extLst>
        </xdr:cNvPr>
        <xdr:cNvPicPr>
          <a:picLocks noChangeAspect="1"/>
        </xdr:cNvPicPr>
      </xdr:nvPicPr>
      <xdr:blipFill>
        <a:blip xmlns:r="http://schemas.openxmlformats.org/officeDocument/2006/relationships" r:embed="rId11"/>
        <a:stretch>
          <a:fillRect/>
        </a:stretch>
      </xdr:blipFill>
      <xdr:spPr>
        <a:xfrm>
          <a:off x="11715750" y="15080524"/>
          <a:ext cx="6406319" cy="572670"/>
        </a:xfrm>
        <a:prstGeom prst="rect">
          <a:avLst/>
        </a:prstGeom>
      </xdr:spPr>
    </xdr:pic>
    <xdr:clientData/>
  </xdr:twoCellAnchor>
  <xdr:twoCellAnchor editAs="oneCell">
    <xdr:from>
      <xdr:col>12</xdr:col>
      <xdr:colOff>0</xdr:colOff>
      <xdr:row>89</xdr:row>
      <xdr:rowOff>44632</xdr:rowOff>
    </xdr:from>
    <xdr:to>
      <xdr:col>21</xdr:col>
      <xdr:colOff>343790</xdr:colOff>
      <xdr:row>92</xdr:row>
      <xdr:rowOff>96150</xdr:rowOff>
    </xdr:to>
    <xdr:pic>
      <xdr:nvPicPr>
        <xdr:cNvPr id="16" name="Picture 15">
          <a:extLst>
            <a:ext uri="{FF2B5EF4-FFF2-40B4-BE49-F238E27FC236}">
              <a16:creationId xmlns:a16="http://schemas.microsoft.com/office/drawing/2014/main" id="{2294E8B2-6BD9-5384-69E6-4A8DCC735286}"/>
            </a:ext>
          </a:extLst>
        </xdr:cNvPr>
        <xdr:cNvPicPr>
          <a:picLocks noChangeAspect="1"/>
        </xdr:cNvPicPr>
      </xdr:nvPicPr>
      <xdr:blipFill>
        <a:blip xmlns:r="http://schemas.openxmlformats.org/officeDocument/2006/relationships" r:embed="rId12"/>
        <a:stretch>
          <a:fillRect/>
        </a:stretch>
      </xdr:blipFill>
      <xdr:spPr>
        <a:xfrm>
          <a:off x="11715750" y="15788096"/>
          <a:ext cx="6385360" cy="574577"/>
        </a:xfrm>
        <a:prstGeom prst="rect">
          <a:avLst/>
        </a:prstGeom>
      </xdr:spPr>
    </xdr:pic>
    <xdr:clientData/>
  </xdr:twoCellAnchor>
  <xdr:twoCellAnchor editAs="oneCell">
    <xdr:from>
      <xdr:col>12</xdr:col>
      <xdr:colOff>0</xdr:colOff>
      <xdr:row>93</xdr:row>
      <xdr:rowOff>44631</xdr:rowOff>
    </xdr:from>
    <xdr:to>
      <xdr:col>21</xdr:col>
      <xdr:colOff>555276</xdr:colOff>
      <xdr:row>96</xdr:row>
      <xdr:rowOff>94244</xdr:rowOff>
    </xdr:to>
    <xdr:pic>
      <xdr:nvPicPr>
        <xdr:cNvPr id="17" name="Picture 16">
          <a:extLst>
            <a:ext uri="{FF2B5EF4-FFF2-40B4-BE49-F238E27FC236}">
              <a16:creationId xmlns:a16="http://schemas.microsoft.com/office/drawing/2014/main" id="{0A9B6B7A-956A-F88E-D493-7446C45E78DD}"/>
            </a:ext>
          </a:extLst>
        </xdr:cNvPr>
        <xdr:cNvPicPr>
          <a:picLocks noChangeAspect="1"/>
        </xdr:cNvPicPr>
      </xdr:nvPicPr>
      <xdr:blipFill>
        <a:blip xmlns:r="http://schemas.openxmlformats.org/officeDocument/2006/relationships" r:embed="rId13"/>
        <a:stretch>
          <a:fillRect/>
        </a:stretch>
      </xdr:blipFill>
      <xdr:spPr>
        <a:xfrm>
          <a:off x="11715750" y="16495667"/>
          <a:ext cx="6596846" cy="580291"/>
        </a:xfrm>
        <a:prstGeom prst="rect">
          <a:avLst/>
        </a:prstGeom>
      </xdr:spPr>
    </xdr:pic>
    <xdr:clientData/>
  </xdr:twoCellAnchor>
  <xdr:twoCellAnchor editAs="oneCell">
    <xdr:from>
      <xdr:col>12</xdr:col>
      <xdr:colOff>0</xdr:colOff>
      <xdr:row>97</xdr:row>
      <xdr:rowOff>44632</xdr:rowOff>
    </xdr:from>
    <xdr:to>
      <xdr:col>21</xdr:col>
      <xdr:colOff>440960</xdr:colOff>
      <xdr:row>101</xdr:row>
      <xdr:rowOff>168573</xdr:rowOff>
    </xdr:to>
    <xdr:pic>
      <xdr:nvPicPr>
        <xdr:cNvPr id="18" name="Picture 17">
          <a:extLst>
            <a:ext uri="{FF2B5EF4-FFF2-40B4-BE49-F238E27FC236}">
              <a16:creationId xmlns:a16="http://schemas.microsoft.com/office/drawing/2014/main" id="{445A92BF-D286-894D-B023-BA5644695D11}"/>
            </a:ext>
          </a:extLst>
        </xdr:cNvPr>
        <xdr:cNvPicPr>
          <a:picLocks noChangeAspect="1"/>
        </xdr:cNvPicPr>
      </xdr:nvPicPr>
      <xdr:blipFill>
        <a:blip xmlns:r="http://schemas.openxmlformats.org/officeDocument/2006/relationships" r:embed="rId14"/>
        <a:stretch>
          <a:fillRect/>
        </a:stretch>
      </xdr:blipFill>
      <xdr:spPr>
        <a:xfrm>
          <a:off x="11715750" y="17203239"/>
          <a:ext cx="6482530" cy="8257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45</xdr:col>
      <xdr:colOff>24535</xdr:colOff>
      <xdr:row>38</xdr:row>
      <xdr:rowOff>102526</xdr:rowOff>
    </xdr:from>
    <xdr:to>
      <xdr:col>55</xdr:col>
      <xdr:colOff>442800</xdr:colOff>
      <xdr:row>62</xdr:row>
      <xdr:rowOff>151694</xdr:rowOff>
    </xdr:to>
    <xdr:pic>
      <xdr:nvPicPr>
        <xdr:cNvPr id="2" name="Picture 1">
          <a:extLst>
            <a:ext uri="{FF2B5EF4-FFF2-40B4-BE49-F238E27FC236}">
              <a16:creationId xmlns:a16="http://schemas.microsoft.com/office/drawing/2014/main" id="{4CD48DB7-D563-419D-8EE4-7E0FCA6E6158}"/>
            </a:ext>
          </a:extLst>
        </xdr:cNvPr>
        <xdr:cNvPicPr>
          <a:picLocks noChangeAspect="1"/>
        </xdr:cNvPicPr>
      </xdr:nvPicPr>
      <xdr:blipFill>
        <a:blip xmlns:r="http://schemas.openxmlformats.org/officeDocument/2006/relationships" r:embed="rId1"/>
        <a:stretch>
          <a:fillRect/>
        </a:stretch>
      </xdr:blipFill>
      <xdr:spPr>
        <a:xfrm>
          <a:off x="55123485" y="7100226"/>
          <a:ext cx="6514264" cy="4703718"/>
        </a:xfrm>
        <a:prstGeom prst="rect">
          <a:avLst/>
        </a:prstGeom>
      </xdr:spPr>
    </xdr:pic>
    <xdr:clientData/>
  </xdr:twoCellAnchor>
  <xdr:twoCellAnchor editAs="oneCell">
    <xdr:from>
      <xdr:col>44</xdr:col>
      <xdr:colOff>507999</xdr:colOff>
      <xdr:row>16</xdr:row>
      <xdr:rowOff>41239</xdr:rowOff>
    </xdr:from>
    <xdr:to>
      <xdr:col>56</xdr:col>
      <xdr:colOff>62644</xdr:colOff>
      <xdr:row>37</xdr:row>
      <xdr:rowOff>11067</xdr:rowOff>
    </xdr:to>
    <xdr:pic>
      <xdr:nvPicPr>
        <xdr:cNvPr id="3" name="Picture 2">
          <a:extLst>
            <a:ext uri="{FF2B5EF4-FFF2-40B4-BE49-F238E27FC236}">
              <a16:creationId xmlns:a16="http://schemas.microsoft.com/office/drawing/2014/main" id="{B4680616-9DD2-4404-BCE4-D37309474185}"/>
            </a:ext>
          </a:extLst>
        </xdr:cNvPr>
        <xdr:cNvPicPr>
          <a:picLocks noChangeAspect="1"/>
        </xdr:cNvPicPr>
      </xdr:nvPicPr>
      <xdr:blipFill>
        <a:blip xmlns:r="http://schemas.openxmlformats.org/officeDocument/2006/relationships" r:embed="rId2"/>
        <a:stretch>
          <a:fillRect/>
        </a:stretch>
      </xdr:blipFill>
      <xdr:spPr>
        <a:xfrm>
          <a:off x="54997349" y="2987639"/>
          <a:ext cx="6869845" cy="4040178"/>
        </a:xfrm>
        <a:prstGeom prst="rect">
          <a:avLst/>
        </a:prstGeom>
      </xdr:spPr>
    </xdr:pic>
    <xdr:clientData/>
  </xdr:twoCellAnchor>
  <xdr:twoCellAnchor editAs="oneCell">
    <xdr:from>
      <xdr:col>58</xdr:col>
      <xdr:colOff>217715</xdr:colOff>
      <xdr:row>21</xdr:row>
      <xdr:rowOff>45358</xdr:rowOff>
    </xdr:from>
    <xdr:to>
      <xdr:col>65</xdr:col>
      <xdr:colOff>202432</xdr:colOff>
      <xdr:row>22</xdr:row>
      <xdr:rowOff>174575</xdr:rowOff>
    </xdr:to>
    <xdr:pic>
      <xdr:nvPicPr>
        <xdr:cNvPr id="4" name="Picture 3">
          <a:extLst>
            <a:ext uri="{FF2B5EF4-FFF2-40B4-BE49-F238E27FC236}">
              <a16:creationId xmlns:a16="http://schemas.microsoft.com/office/drawing/2014/main" id="{13331527-3ACB-497E-A088-008A7EC8D28A}"/>
            </a:ext>
          </a:extLst>
        </xdr:cNvPr>
        <xdr:cNvPicPr>
          <a:picLocks noChangeAspect="1"/>
        </xdr:cNvPicPr>
      </xdr:nvPicPr>
      <xdr:blipFill>
        <a:blip xmlns:r="http://schemas.openxmlformats.org/officeDocument/2006/relationships" r:embed="rId3"/>
        <a:stretch>
          <a:fillRect/>
        </a:stretch>
      </xdr:blipFill>
      <xdr:spPr>
        <a:xfrm>
          <a:off x="63241465" y="3912508"/>
          <a:ext cx="4251917" cy="317090"/>
        </a:xfrm>
        <a:prstGeom prst="rect">
          <a:avLst/>
        </a:prstGeom>
      </xdr:spPr>
    </xdr:pic>
    <xdr:clientData/>
  </xdr:twoCellAnchor>
  <xdr:twoCellAnchor editAs="oneCell">
    <xdr:from>
      <xdr:col>58</xdr:col>
      <xdr:colOff>27213</xdr:colOff>
      <xdr:row>24</xdr:row>
      <xdr:rowOff>63500</xdr:rowOff>
    </xdr:from>
    <xdr:to>
      <xdr:col>61</xdr:col>
      <xdr:colOff>90071</xdr:colOff>
      <xdr:row>27</xdr:row>
      <xdr:rowOff>14587</xdr:rowOff>
    </xdr:to>
    <xdr:pic>
      <xdr:nvPicPr>
        <xdr:cNvPr id="5" name="Picture 4">
          <a:extLst>
            <a:ext uri="{FF2B5EF4-FFF2-40B4-BE49-F238E27FC236}">
              <a16:creationId xmlns:a16="http://schemas.microsoft.com/office/drawing/2014/main" id="{77F2DC42-0217-4038-A33C-BC69CEC3580B}"/>
            </a:ext>
          </a:extLst>
        </xdr:cNvPr>
        <xdr:cNvPicPr>
          <a:picLocks noChangeAspect="1"/>
        </xdr:cNvPicPr>
      </xdr:nvPicPr>
      <xdr:blipFill>
        <a:blip xmlns:r="http://schemas.openxmlformats.org/officeDocument/2006/relationships" r:embed="rId4"/>
        <a:stretch>
          <a:fillRect/>
        </a:stretch>
      </xdr:blipFill>
      <xdr:spPr>
        <a:xfrm>
          <a:off x="63050963" y="4483100"/>
          <a:ext cx="1891657" cy="532112"/>
        </a:xfrm>
        <a:prstGeom prst="rect">
          <a:avLst/>
        </a:prstGeom>
      </xdr:spPr>
    </xdr:pic>
    <xdr:clientData/>
  </xdr:twoCellAnchor>
  <xdr:twoCellAnchor editAs="oneCell">
    <xdr:from>
      <xdr:col>58</xdr:col>
      <xdr:colOff>45357</xdr:colOff>
      <xdr:row>29</xdr:row>
      <xdr:rowOff>36286</xdr:rowOff>
    </xdr:from>
    <xdr:to>
      <xdr:col>60</xdr:col>
      <xdr:colOff>496895</xdr:colOff>
      <xdr:row>33</xdr:row>
      <xdr:rowOff>34578</xdr:rowOff>
    </xdr:to>
    <xdr:pic>
      <xdr:nvPicPr>
        <xdr:cNvPr id="6" name="Picture 5">
          <a:extLst>
            <a:ext uri="{FF2B5EF4-FFF2-40B4-BE49-F238E27FC236}">
              <a16:creationId xmlns:a16="http://schemas.microsoft.com/office/drawing/2014/main" id="{697FB094-DE26-4BC9-880B-38C9593BD387}"/>
            </a:ext>
          </a:extLst>
        </xdr:cNvPr>
        <xdr:cNvPicPr>
          <a:picLocks noChangeAspect="1"/>
        </xdr:cNvPicPr>
      </xdr:nvPicPr>
      <xdr:blipFill>
        <a:blip xmlns:r="http://schemas.openxmlformats.org/officeDocument/2006/relationships" r:embed="rId5"/>
        <a:stretch>
          <a:fillRect/>
        </a:stretch>
      </xdr:blipFill>
      <xdr:spPr>
        <a:xfrm>
          <a:off x="63069107" y="5376636"/>
          <a:ext cx="1670736" cy="772992"/>
        </a:xfrm>
        <a:prstGeom prst="rect">
          <a:avLst/>
        </a:prstGeom>
      </xdr:spPr>
    </xdr:pic>
    <xdr:clientData/>
  </xdr:twoCellAnchor>
  <xdr:twoCellAnchor editAs="oneCell">
    <xdr:from>
      <xdr:col>58</xdr:col>
      <xdr:colOff>9070</xdr:colOff>
      <xdr:row>35</xdr:row>
      <xdr:rowOff>81643</xdr:rowOff>
    </xdr:from>
    <xdr:to>
      <xdr:col>61</xdr:col>
      <xdr:colOff>90981</xdr:colOff>
      <xdr:row>37</xdr:row>
      <xdr:rowOff>162801</xdr:rowOff>
    </xdr:to>
    <xdr:pic>
      <xdr:nvPicPr>
        <xdr:cNvPr id="7" name="Picture 6">
          <a:extLst>
            <a:ext uri="{FF2B5EF4-FFF2-40B4-BE49-F238E27FC236}">
              <a16:creationId xmlns:a16="http://schemas.microsoft.com/office/drawing/2014/main" id="{58359DF6-C839-400F-AFF2-F41F1897DE64}"/>
            </a:ext>
          </a:extLst>
        </xdr:cNvPr>
        <xdr:cNvPicPr>
          <a:picLocks noChangeAspect="1"/>
        </xdr:cNvPicPr>
      </xdr:nvPicPr>
      <xdr:blipFill>
        <a:blip xmlns:r="http://schemas.openxmlformats.org/officeDocument/2006/relationships" r:embed="rId6"/>
        <a:stretch>
          <a:fillRect/>
        </a:stretch>
      </xdr:blipFill>
      <xdr:spPr>
        <a:xfrm>
          <a:off x="63032820" y="6526893"/>
          <a:ext cx="1910710" cy="462706"/>
        </a:xfrm>
        <a:prstGeom prst="rect">
          <a:avLst/>
        </a:prstGeom>
      </xdr:spPr>
    </xdr:pic>
    <xdr:clientData/>
  </xdr:twoCellAnchor>
  <xdr:twoCellAnchor editAs="oneCell">
    <xdr:from>
      <xdr:col>58</xdr:col>
      <xdr:colOff>18676</xdr:colOff>
      <xdr:row>40</xdr:row>
      <xdr:rowOff>12839</xdr:rowOff>
    </xdr:from>
    <xdr:to>
      <xdr:col>63</xdr:col>
      <xdr:colOff>505371</xdr:colOff>
      <xdr:row>52</xdr:row>
      <xdr:rowOff>100630</xdr:rowOff>
    </xdr:to>
    <xdr:pic>
      <xdr:nvPicPr>
        <xdr:cNvPr id="8" name="Picture 7">
          <a:extLst>
            <a:ext uri="{FF2B5EF4-FFF2-40B4-BE49-F238E27FC236}">
              <a16:creationId xmlns:a16="http://schemas.microsoft.com/office/drawing/2014/main" id="{9EE9A68D-D0C7-452B-938D-E7F2E7FE8913}"/>
            </a:ext>
          </a:extLst>
        </xdr:cNvPr>
        <xdr:cNvPicPr>
          <a:picLocks noChangeAspect="1"/>
        </xdr:cNvPicPr>
      </xdr:nvPicPr>
      <xdr:blipFill>
        <a:blip xmlns:r="http://schemas.openxmlformats.org/officeDocument/2006/relationships" r:embed="rId7"/>
        <a:stretch>
          <a:fillRect/>
        </a:stretch>
      </xdr:blipFill>
      <xdr:spPr>
        <a:xfrm>
          <a:off x="63042426" y="7378839"/>
          <a:ext cx="3534695" cy="2415066"/>
        </a:xfrm>
        <a:prstGeom prst="rect">
          <a:avLst/>
        </a:prstGeom>
      </xdr:spPr>
    </xdr:pic>
    <xdr:clientData/>
  </xdr:twoCellAnchor>
  <xdr:twoCellAnchor editAs="oneCell">
    <xdr:from>
      <xdr:col>65</xdr:col>
      <xdr:colOff>80819</xdr:colOff>
      <xdr:row>25</xdr:row>
      <xdr:rowOff>103909</xdr:rowOff>
    </xdr:from>
    <xdr:to>
      <xdr:col>72</xdr:col>
      <xdr:colOff>517742</xdr:colOff>
      <xdr:row>30</xdr:row>
      <xdr:rowOff>66889</xdr:rowOff>
    </xdr:to>
    <xdr:pic>
      <xdr:nvPicPr>
        <xdr:cNvPr id="9" name="Picture 8">
          <a:extLst>
            <a:ext uri="{FF2B5EF4-FFF2-40B4-BE49-F238E27FC236}">
              <a16:creationId xmlns:a16="http://schemas.microsoft.com/office/drawing/2014/main" id="{8CE7BCEA-3102-4F7E-8789-27E6CD58ABF5}"/>
            </a:ext>
          </a:extLst>
        </xdr:cNvPr>
        <xdr:cNvPicPr>
          <a:picLocks noChangeAspect="1"/>
        </xdr:cNvPicPr>
      </xdr:nvPicPr>
      <xdr:blipFill>
        <a:blip xmlns:r="http://schemas.openxmlformats.org/officeDocument/2006/relationships" r:embed="rId8"/>
        <a:stretch>
          <a:fillRect/>
        </a:stretch>
      </xdr:blipFill>
      <xdr:spPr>
        <a:xfrm>
          <a:off x="67371769" y="4707659"/>
          <a:ext cx="4704123" cy="931355"/>
        </a:xfrm>
        <a:prstGeom prst="rect">
          <a:avLst/>
        </a:prstGeom>
      </xdr:spPr>
    </xdr:pic>
    <xdr:clientData/>
  </xdr:twoCellAnchor>
  <xdr:twoCellAnchor editAs="oneCell">
    <xdr:from>
      <xdr:col>65</xdr:col>
      <xdr:colOff>57727</xdr:colOff>
      <xdr:row>41</xdr:row>
      <xdr:rowOff>23091</xdr:rowOff>
    </xdr:from>
    <xdr:to>
      <xdr:col>69</xdr:col>
      <xdr:colOff>105800</xdr:colOff>
      <xdr:row>52</xdr:row>
      <xdr:rowOff>98817</xdr:rowOff>
    </xdr:to>
    <xdr:pic>
      <xdr:nvPicPr>
        <xdr:cNvPr id="10" name="Picture 9">
          <a:extLst>
            <a:ext uri="{FF2B5EF4-FFF2-40B4-BE49-F238E27FC236}">
              <a16:creationId xmlns:a16="http://schemas.microsoft.com/office/drawing/2014/main" id="{A324F102-4731-466A-9506-E6F907943936}"/>
            </a:ext>
          </a:extLst>
        </xdr:cNvPr>
        <xdr:cNvPicPr>
          <a:picLocks noChangeAspect="1"/>
        </xdr:cNvPicPr>
      </xdr:nvPicPr>
      <xdr:blipFill>
        <a:blip xmlns:r="http://schemas.openxmlformats.org/officeDocument/2006/relationships" r:embed="rId9"/>
        <a:stretch>
          <a:fillRect/>
        </a:stretch>
      </xdr:blipFill>
      <xdr:spPr>
        <a:xfrm>
          <a:off x="67348677" y="7573241"/>
          <a:ext cx="2486473" cy="2209326"/>
        </a:xfrm>
        <a:prstGeom prst="rect">
          <a:avLst/>
        </a:prstGeom>
      </xdr:spPr>
    </xdr:pic>
    <xdr:clientData/>
  </xdr:twoCellAnchor>
  <xdr:twoCellAnchor editAs="oneCell">
    <xdr:from>
      <xdr:col>65</xdr:col>
      <xdr:colOff>150773</xdr:colOff>
      <xdr:row>56</xdr:row>
      <xdr:rowOff>0</xdr:rowOff>
    </xdr:from>
    <xdr:to>
      <xdr:col>68</xdr:col>
      <xdr:colOff>251890</xdr:colOff>
      <xdr:row>61</xdr:row>
      <xdr:rowOff>104113</xdr:rowOff>
    </xdr:to>
    <xdr:pic>
      <xdr:nvPicPr>
        <xdr:cNvPr id="11" name="Picture 10">
          <a:extLst>
            <a:ext uri="{FF2B5EF4-FFF2-40B4-BE49-F238E27FC236}">
              <a16:creationId xmlns:a16="http://schemas.microsoft.com/office/drawing/2014/main" id="{2F179CCC-3350-43FC-AC91-67E0E0284F3A}"/>
            </a:ext>
          </a:extLst>
        </xdr:cNvPr>
        <xdr:cNvPicPr>
          <a:picLocks noChangeAspect="1"/>
        </xdr:cNvPicPr>
      </xdr:nvPicPr>
      <xdr:blipFill>
        <a:blip xmlns:r="http://schemas.openxmlformats.org/officeDocument/2006/relationships" r:embed="rId10"/>
        <a:stretch>
          <a:fillRect/>
        </a:stretch>
      </xdr:blipFill>
      <xdr:spPr>
        <a:xfrm>
          <a:off x="67441723" y="10768286"/>
          <a:ext cx="1929916" cy="1074245"/>
        </a:xfrm>
        <a:prstGeom prst="rect">
          <a:avLst/>
        </a:prstGeom>
      </xdr:spPr>
    </xdr:pic>
    <xdr:clientData/>
  </xdr:twoCellAnchor>
  <xdr:twoCellAnchor editAs="oneCell">
    <xdr:from>
      <xdr:col>58</xdr:col>
      <xdr:colOff>95250</xdr:colOff>
      <xdr:row>56</xdr:row>
      <xdr:rowOff>0</xdr:rowOff>
    </xdr:from>
    <xdr:to>
      <xdr:col>64</xdr:col>
      <xdr:colOff>81734</xdr:colOff>
      <xdr:row>70</xdr:row>
      <xdr:rowOff>80209</xdr:rowOff>
    </xdr:to>
    <xdr:pic>
      <xdr:nvPicPr>
        <xdr:cNvPr id="12" name="Picture 14">
          <a:extLst>
            <a:ext uri="{FF2B5EF4-FFF2-40B4-BE49-F238E27FC236}">
              <a16:creationId xmlns:a16="http://schemas.microsoft.com/office/drawing/2014/main" id="{51A1A20F-2475-4FE0-B6F5-52CA9D74EAE2}"/>
            </a:ext>
          </a:extLst>
        </xdr:cNvPr>
        <xdr:cNvPicPr>
          <a:picLocks noChangeAspect="1"/>
        </xdr:cNvPicPr>
      </xdr:nvPicPr>
      <xdr:blipFill>
        <a:blip xmlns:r="http://schemas.openxmlformats.org/officeDocument/2006/relationships" r:embed="rId11"/>
        <a:stretch>
          <a:fillRect/>
        </a:stretch>
      </xdr:blipFill>
      <xdr:spPr>
        <a:xfrm>
          <a:off x="63119000" y="10391775"/>
          <a:ext cx="3644083" cy="2794834"/>
        </a:xfrm>
        <a:prstGeom prst="rect">
          <a:avLst/>
        </a:prstGeom>
      </xdr:spPr>
    </xdr:pic>
    <xdr:clientData/>
  </xdr:twoCellAnchor>
  <xdr:twoCellAnchor editAs="oneCell">
    <xdr:from>
      <xdr:col>63</xdr:col>
      <xdr:colOff>208397</xdr:colOff>
      <xdr:row>51</xdr:row>
      <xdr:rowOff>180857</xdr:rowOff>
    </xdr:from>
    <xdr:to>
      <xdr:col>65</xdr:col>
      <xdr:colOff>62717</xdr:colOff>
      <xdr:row>59</xdr:row>
      <xdr:rowOff>92337</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3" name="Ink 12">
              <a:extLst>
                <a:ext uri="{FF2B5EF4-FFF2-40B4-BE49-F238E27FC236}">
                  <a16:creationId xmlns:a16="http://schemas.microsoft.com/office/drawing/2014/main" id="{C0D6CCD0-9298-4BAA-970F-DF5FBFB2B083}"/>
                </a:ext>
              </a:extLst>
            </xdr14:cNvPr>
            <xdr14:cNvContentPartPr/>
          </xdr14:nvContentPartPr>
          <xdr14:nvPr macro=""/>
          <xdr14:xfrm>
            <a:off x="58102254" y="9433714"/>
            <a:ext cx="1073520" cy="1460880"/>
          </xdr14:xfrm>
        </xdr:contentPart>
      </mc:Choice>
      <mc:Fallback xmlns="">
        <xdr:pic>
          <xdr:nvPicPr>
            <xdr:cNvPr id="20" name="Ink 19">
              <a:extLst>
                <a:ext uri="{FF2B5EF4-FFF2-40B4-BE49-F238E27FC236}">
                  <a16:creationId xmlns:a16="http://schemas.microsoft.com/office/drawing/2014/main" id="{C0AC67F2-A25F-D39F-DF5F-AD0BEEE41D1E}"/>
                </a:ext>
              </a:extLst>
            </xdr:cNvPr>
            <xdr:cNvPicPr/>
          </xdr:nvPicPr>
          <xdr:blipFill>
            <a:blip xmlns:r="http://schemas.openxmlformats.org/officeDocument/2006/relationships" r:embed="rId13"/>
            <a:stretch>
              <a:fillRect/>
            </a:stretch>
          </xdr:blipFill>
          <xdr:spPr>
            <a:xfrm>
              <a:off x="58096134" y="9427596"/>
              <a:ext cx="1085760" cy="1473117"/>
            </a:xfrm>
            <a:prstGeom prst="rect">
              <a:avLst/>
            </a:prstGeom>
          </xdr:spPr>
        </xdr:pic>
      </mc:Fallback>
    </mc:AlternateContent>
    <xdr:clientData/>
  </xdr:twoCellAnchor>
  <xdr:oneCellAnchor>
    <xdr:from>
      <xdr:col>58</xdr:col>
      <xdr:colOff>217715</xdr:colOff>
      <xdr:row>33</xdr:row>
      <xdr:rowOff>45358</xdr:rowOff>
    </xdr:from>
    <xdr:ext cx="4255404" cy="319705"/>
    <xdr:pic>
      <xdr:nvPicPr>
        <xdr:cNvPr id="14" name="Picture 13">
          <a:extLst>
            <a:ext uri="{FF2B5EF4-FFF2-40B4-BE49-F238E27FC236}">
              <a16:creationId xmlns:a16="http://schemas.microsoft.com/office/drawing/2014/main" id="{24C41C7F-9D8C-4AAA-8846-94FD9C670BF7}"/>
            </a:ext>
          </a:extLst>
        </xdr:cNvPr>
        <xdr:cNvPicPr>
          <a:picLocks noChangeAspect="1"/>
        </xdr:cNvPicPr>
      </xdr:nvPicPr>
      <xdr:blipFill>
        <a:blip xmlns:r="http://schemas.openxmlformats.org/officeDocument/2006/relationships" r:embed="rId3"/>
        <a:stretch>
          <a:fillRect/>
        </a:stretch>
      </xdr:blipFill>
      <xdr:spPr>
        <a:xfrm>
          <a:off x="63241465" y="6122308"/>
          <a:ext cx="4255404" cy="319705"/>
        </a:xfrm>
        <a:prstGeom prst="rect">
          <a:avLst/>
        </a:prstGeom>
      </xdr:spPr>
    </xdr:pic>
    <xdr:clientData/>
  </xdr:oneCellAnchor>
  <xdr:oneCellAnchor>
    <xdr:from>
      <xdr:col>58</xdr:col>
      <xdr:colOff>217715</xdr:colOff>
      <xdr:row>45</xdr:row>
      <xdr:rowOff>45358</xdr:rowOff>
    </xdr:from>
    <xdr:ext cx="4256535" cy="314369"/>
    <xdr:pic>
      <xdr:nvPicPr>
        <xdr:cNvPr id="15" name="Picture 14">
          <a:extLst>
            <a:ext uri="{FF2B5EF4-FFF2-40B4-BE49-F238E27FC236}">
              <a16:creationId xmlns:a16="http://schemas.microsoft.com/office/drawing/2014/main" id="{6107FC83-B561-48CB-9947-D1FD5F05BCCD}"/>
            </a:ext>
          </a:extLst>
        </xdr:cNvPr>
        <xdr:cNvPicPr>
          <a:picLocks noChangeAspect="1"/>
        </xdr:cNvPicPr>
      </xdr:nvPicPr>
      <xdr:blipFill>
        <a:blip xmlns:r="http://schemas.openxmlformats.org/officeDocument/2006/relationships" r:embed="rId3"/>
        <a:stretch>
          <a:fillRect/>
        </a:stretch>
      </xdr:blipFill>
      <xdr:spPr>
        <a:xfrm>
          <a:off x="63241465" y="8332108"/>
          <a:ext cx="4256535" cy="314369"/>
        </a:xfrm>
        <a:prstGeom prst="rect">
          <a:avLst/>
        </a:prstGeom>
      </xdr:spPr>
    </xdr:pic>
    <xdr:clientData/>
  </xdr:oneCellAnchor>
  <xdr:oneCellAnchor>
    <xdr:from>
      <xdr:col>58</xdr:col>
      <xdr:colOff>217715</xdr:colOff>
      <xdr:row>56</xdr:row>
      <xdr:rowOff>0</xdr:rowOff>
    </xdr:from>
    <xdr:ext cx="4256535" cy="314369"/>
    <xdr:pic>
      <xdr:nvPicPr>
        <xdr:cNvPr id="16" name="Picture 15">
          <a:extLst>
            <a:ext uri="{FF2B5EF4-FFF2-40B4-BE49-F238E27FC236}">
              <a16:creationId xmlns:a16="http://schemas.microsoft.com/office/drawing/2014/main" id="{0D228ED4-C55F-4CEA-A567-0D7DC2057B03}"/>
            </a:ext>
          </a:extLst>
        </xdr:cNvPr>
        <xdr:cNvPicPr>
          <a:picLocks noChangeAspect="1"/>
        </xdr:cNvPicPr>
      </xdr:nvPicPr>
      <xdr:blipFill>
        <a:blip xmlns:r="http://schemas.openxmlformats.org/officeDocument/2006/relationships" r:embed="rId3"/>
        <a:stretch>
          <a:fillRect/>
        </a:stretch>
      </xdr:blipFill>
      <xdr:spPr>
        <a:xfrm>
          <a:off x="63241465" y="10541908"/>
          <a:ext cx="4256535" cy="314369"/>
        </a:xfrm>
        <a:prstGeom prst="rect">
          <a:avLst/>
        </a:prstGeom>
      </xdr:spPr>
    </xdr:pic>
    <xdr:clientData/>
  </xdr:oneCellAnchor>
  <xdr:oneCellAnchor>
    <xdr:from>
      <xdr:col>58</xdr:col>
      <xdr:colOff>217715</xdr:colOff>
      <xdr:row>65</xdr:row>
      <xdr:rowOff>0</xdr:rowOff>
    </xdr:from>
    <xdr:ext cx="4256535" cy="314369"/>
    <xdr:pic>
      <xdr:nvPicPr>
        <xdr:cNvPr id="17" name="Picture 16">
          <a:extLst>
            <a:ext uri="{FF2B5EF4-FFF2-40B4-BE49-F238E27FC236}">
              <a16:creationId xmlns:a16="http://schemas.microsoft.com/office/drawing/2014/main" id="{D3954A08-AFFF-434F-BF5D-68F027FF152A}"/>
            </a:ext>
          </a:extLst>
        </xdr:cNvPr>
        <xdr:cNvPicPr>
          <a:picLocks noChangeAspect="1"/>
        </xdr:cNvPicPr>
      </xdr:nvPicPr>
      <xdr:blipFill>
        <a:blip xmlns:r="http://schemas.openxmlformats.org/officeDocument/2006/relationships" r:embed="rId3"/>
        <a:stretch>
          <a:fillRect/>
        </a:stretch>
      </xdr:blipFill>
      <xdr:spPr>
        <a:xfrm>
          <a:off x="63241465" y="12751708"/>
          <a:ext cx="4256535" cy="314369"/>
        </a:xfrm>
        <a:prstGeom prst="rect">
          <a:avLst/>
        </a:prstGeom>
      </xdr:spPr>
    </xdr:pic>
    <xdr:clientData/>
  </xdr:oneCellAnchor>
  <xdr:oneCellAnchor>
    <xdr:from>
      <xdr:col>39</xdr:col>
      <xdr:colOff>0</xdr:colOff>
      <xdr:row>225</xdr:row>
      <xdr:rowOff>45358</xdr:rowOff>
    </xdr:from>
    <xdr:ext cx="4256535" cy="314369"/>
    <xdr:pic>
      <xdr:nvPicPr>
        <xdr:cNvPr id="31" name="Picture 30">
          <a:extLst>
            <a:ext uri="{FF2B5EF4-FFF2-40B4-BE49-F238E27FC236}">
              <a16:creationId xmlns:a16="http://schemas.microsoft.com/office/drawing/2014/main" id="{3835E067-A8D0-4FDB-A242-52C0BB25CC6C}"/>
            </a:ext>
          </a:extLst>
        </xdr:cNvPr>
        <xdr:cNvPicPr>
          <a:picLocks noChangeAspect="1"/>
        </xdr:cNvPicPr>
      </xdr:nvPicPr>
      <xdr:blipFill>
        <a:blip xmlns:r="http://schemas.openxmlformats.org/officeDocument/2006/relationships" r:embed="rId3"/>
        <a:stretch>
          <a:fillRect/>
        </a:stretch>
      </xdr:blipFill>
      <xdr:spPr>
        <a:xfrm>
          <a:off x="63241465" y="43688908"/>
          <a:ext cx="4256535" cy="314369"/>
        </a:xfrm>
        <a:prstGeom prst="rect">
          <a:avLst/>
        </a:prstGeom>
      </xdr:spPr>
    </xdr:pic>
    <xdr:clientData/>
  </xdr:oneCellAnchor>
  <xdr:oneCellAnchor>
    <xdr:from>
      <xdr:col>39</xdr:col>
      <xdr:colOff>0</xdr:colOff>
      <xdr:row>237</xdr:row>
      <xdr:rowOff>45358</xdr:rowOff>
    </xdr:from>
    <xdr:ext cx="4256535" cy="314369"/>
    <xdr:pic>
      <xdr:nvPicPr>
        <xdr:cNvPr id="32" name="Picture 31">
          <a:extLst>
            <a:ext uri="{FF2B5EF4-FFF2-40B4-BE49-F238E27FC236}">
              <a16:creationId xmlns:a16="http://schemas.microsoft.com/office/drawing/2014/main" id="{A84912FA-42A4-4FF2-85DA-84DE3A50A00A}"/>
            </a:ext>
          </a:extLst>
        </xdr:cNvPr>
        <xdr:cNvPicPr>
          <a:picLocks noChangeAspect="1"/>
        </xdr:cNvPicPr>
      </xdr:nvPicPr>
      <xdr:blipFill>
        <a:blip xmlns:r="http://schemas.openxmlformats.org/officeDocument/2006/relationships" r:embed="rId3"/>
        <a:stretch>
          <a:fillRect/>
        </a:stretch>
      </xdr:blipFill>
      <xdr:spPr>
        <a:xfrm>
          <a:off x="63241465" y="45898708"/>
          <a:ext cx="4256535" cy="314369"/>
        </a:xfrm>
        <a:prstGeom prst="rect">
          <a:avLst/>
        </a:prstGeom>
      </xdr:spPr>
    </xdr:pic>
    <xdr:clientData/>
  </xdr:oneCellAnchor>
  <xdr:oneCellAnchor>
    <xdr:from>
      <xdr:col>39</xdr:col>
      <xdr:colOff>0</xdr:colOff>
      <xdr:row>249</xdr:row>
      <xdr:rowOff>45358</xdr:rowOff>
    </xdr:from>
    <xdr:ext cx="4256535" cy="314369"/>
    <xdr:pic>
      <xdr:nvPicPr>
        <xdr:cNvPr id="33" name="Picture 32">
          <a:extLst>
            <a:ext uri="{FF2B5EF4-FFF2-40B4-BE49-F238E27FC236}">
              <a16:creationId xmlns:a16="http://schemas.microsoft.com/office/drawing/2014/main" id="{5023263B-06E0-4173-BE0F-40BABC8970CC}"/>
            </a:ext>
          </a:extLst>
        </xdr:cNvPr>
        <xdr:cNvPicPr>
          <a:picLocks noChangeAspect="1"/>
        </xdr:cNvPicPr>
      </xdr:nvPicPr>
      <xdr:blipFill>
        <a:blip xmlns:r="http://schemas.openxmlformats.org/officeDocument/2006/relationships" r:embed="rId3"/>
        <a:stretch>
          <a:fillRect/>
        </a:stretch>
      </xdr:blipFill>
      <xdr:spPr>
        <a:xfrm>
          <a:off x="63241465" y="48108508"/>
          <a:ext cx="4256535" cy="314369"/>
        </a:xfrm>
        <a:prstGeom prst="rect">
          <a:avLst/>
        </a:prstGeom>
      </xdr:spPr>
    </xdr:pic>
    <xdr:clientData/>
  </xdr:oneCellAnchor>
  <xdr:oneCellAnchor>
    <xdr:from>
      <xdr:col>39</xdr:col>
      <xdr:colOff>0</xdr:colOff>
      <xdr:row>260</xdr:row>
      <xdr:rowOff>0</xdr:rowOff>
    </xdr:from>
    <xdr:ext cx="4256535" cy="314369"/>
    <xdr:pic>
      <xdr:nvPicPr>
        <xdr:cNvPr id="34" name="Picture 33">
          <a:extLst>
            <a:ext uri="{FF2B5EF4-FFF2-40B4-BE49-F238E27FC236}">
              <a16:creationId xmlns:a16="http://schemas.microsoft.com/office/drawing/2014/main" id="{24B9F3F8-4878-47CB-AAFC-926D674E659C}"/>
            </a:ext>
          </a:extLst>
        </xdr:cNvPr>
        <xdr:cNvPicPr>
          <a:picLocks noChangeAspect="1"/>
        </xdr:cNvPicPr>
      </xdr:nvPicPr>
      <xdr:blipFill>
        <a:blip xmlns:r="http://schemas.openxmlformats.org/officeDocument/2006/relationships" r:embed="rId3"/>
        <a:stretch>
          <a:fillRect/>
        </a:stretch>
      </xdr:blipFill>
      <xdr:spPr>
        <a:xfrm>
          <a:off x="63241465" y="50318308"/>
          <a:ext cx="4256535" cy="314369"/>
        </a:xfrm>
        <a:prstGeom prst="rect">
          <a:avLst/>
        </a:prstGeom>
      </xdr:spPr>
    </xdr:pic>
    <xdr:clientData/>
  </xdr:oneCellAnchor>
  <xdr:oneCellAnchor>
    <xdr:from>
      <xdr:col>39</xdr:col>
      <xdr:colOff>0</xdr:colOff>
      <xdr:row>270</xdr:row>
      <xdr:rowOff>45358</xdr:rowOff>
    </xdr:from>
    <xdr:ext cx="4256535" cy="314369"/>
    <xdr:pic>
      <xdr:nvPicPr>
        <xdr:cNvPr id="35" name="Picture 34">
          <a:extLst>
            <a:ext uri="{FF2B5EF4-FFF2-40B4-BE49-F238E27FC236}">
              <a16:creationId xmlns:a16="http://schemas.microsoft.com/office/drawing/2014/main" id="{6C6C9002-1F64-4B5D-A770-7C75D9FBE782}"/>
            </a:ext>
          </a:extLst>
        </xdr:cNvPr>
        <xdr:cNvPicPr>
          <a:picLocks noChangeAspect="1"/>
        </xdr:cNvPicPr>
      </xdr:nvPicPr>
      <xdr:blipFill>
        <a:blip xmlns:r="http://schemas.openxmlformats.org/officeDocument/2006/relationships" r:embed="rId3"/>
        <a:stretch>
          <a:fillRect/>
        </a:stretch>
      </xdr:blipFill>
      <xdr:spPr>
        <a:xfrm>
          <a:off x="63241465" y="52528108"/>
          <a:ext cx="4256535" cy="314369"/>
        </a:xfrm>
        <a:prstGeom prst="rect">
          <a:avLst/>
        </a:prstGeom>
      </xdr:spPr>
    </xdr:pic>
    <xdr:clientData/>
  </xdr:oneCellAnchor>
  <xdr:oneCellAnchor>
    <xdr:from>
      <xdr:col>39</xdr:col>
      <xdr:colOff>0</xdr:colOff>
      <xdr:row>282</xdr:row>
      <xdr:rowOff>45358</xdr:rowOff>
    </xdr:from>
    <xdr:ext cx="4256535" cy="314369"/>
    <xdr:pic>
      <xdr:nvPicPr>
        <xdr:cNvPr id="36" name="Picture 35">
          <a:extLst>
            <a:ext uri="{FF2B5EF4-FFF2-40B4-BE49-F238E27FC236}">
              <a16:creationId xmlns:a16="http://schemas.microsoft.com/office/drawing/2014/main" id="{7FAFC1CC-5D7A-4CC3-B74C-04F80F3C2689}"/>
            </a:ext>
          </a:extLst>
        </xdr:cNvPr>
        <xdr:cNvPicPr>
          <a:picLocks noChangeAspect="1"/>
        </xdr:cNvPicPr>
      </xdr:nvPicPr>
      <xdr:blipFill>
        <a:blip xmlns:r="http://schemas.openxmlformats.org/officeDocument/2006/relationships" r:embed="rId3"/>
        <a:stretch>
          <a:fillRect/>
        </a:stretch>
      </xdr:blipFill>
      <xdr:spPr>
        <a:xfrm>
          <a:off x="63241465" y="54737908"/>
          <a:ext cx="4256535" cy="314369"/>
        </a:xfrm>
        <a:prstGeom prst="rect">
          <a:avLst/>
        </a:prstGeom>
      </xdr:spPr>
    </xdr:pic>
    <xdr:clientData/>
  </xdr:oneCellAnchor>
  <xdr:oneCellAnchor>
    <xdr:from>
      <xdr:col>39</xdr:col>
      <xdr:colOff>0</xdr:colOff>
      <xdr:row>294</xdr:row>
      <xdr:rowOff>45358</xdr:rowOff>
    </xdr:from>
    <xdr:ext cx="4256535" cy="314369"/>
    <xdr:pic>
      <xdr:nvPicPr>
        <xdr:cNvPr id="37" name="Picture 36">
          <a:extLst>
            <a:ext uri="{FF2B5EF4-FFF2-40B4-BE49-F238E27FC236}">
              <a16:creationId xmlns:a16="http://schemas.microsoft.com/office/drawing/2014/main" id="{751B1379-C908-4A9C-A853-C113ADD93A85}"/>
            </a:ext>
          </a:extLst>
        </xdr:cNvPr>
        <xdr:cNvPicPr>
          <a:picLocks noChangeAspect="1"/>
        </xdr:cNvPicPr>
      </xdr:nvPicPr>
      <xdr:blipFill>
        <a:blip xmlns:r="http://schemas.openxmlformats.org/officeDocument/2006/relationships" r:embed="rId3"/>
        <a:stretch>
          <a:fillRect/>
        </a:stretch>
      </xdr:blipFill>
      <xdr:spPr>
        <a:xfrm>
          <a:off x="63241465" y="56947708"/>
          <a:ext cx="4256535" cy="314369"/>
        </a:xfrm>
        <a:prstGeom prst="rect">
          <a:avLst/>
        </a:prstGeom>
      </xdr:spPr>
    </xdr:pic>
    <xdr:clientData/>
  </xdr:oneCellAnchor>
  <xdr:oneCellAnchor>
    <xdr:from>
      <xdr:col>39</xdr:col>
      <xdr:colOff>0</xdr:colOff>
      <xdr:row>306</xdr:row>
      <xdr:rowOff>45358</xdr:rowOff>
    </xdr:from>
    <xdr:ext cx="4256535" cy="314369"/>
    <xdr:pic>
      <xdr:nvPicPr>
        <xdr:cNvPr id="38" name="Picture 37">
          <a:extLst>
            <a:ext uri="{FF2B5EF4-FFF2-40B4-BE49-F238E27FC236}">
              <a16:creationId xmlns:a16="http://schemas.microsoft.com/office/drawing/2014/main" id="{0CB8470F-AE3E-4DA4-A767-F22914DDBA22}"/>
            </a:ext>
          </a:extLst>
        </xdr:cNvPr>
        <xdr:cNvPicPr>
          <a:picLocks noChangeAspect="1"/>
        </xdr:cNvPicPr>
      </xdr:nvPicPr>
      <xdr:blipFill>
        <a:blip xmlns:r="http://schemas.openxmlformats.org/officeDocument/2006/relationships" r:embed="rId3"/>
        <a:stretch>
          <a:fillRect/>
        </a:stretch>
      </xdr:blipFill>
      <xdr:spPr>
        <a:xfrm>
          <a:off x="63241465" y="59157508"/>
          <a:ext cx="4256535" cy="314369"/>
        </a:xfrm>
        <a:prstGeom prst="rect">
          <a:avLst/>
        </a:prstGeom>
      </xdr:spPr>
    </xdr:pic>
    <xdr:clientData/>
  </xdr:oneCellAnchor>
  <xdr:oneCellAnchor>
    <xdr:from>
      <xdr:col>39</xdr:col>
      <xdr:colOff>0</xdr:colOff>
      <xdr:row>318</xdr:row>
      <xdr:rowOff>45358</xdr:rowOff>
    </xdr:from>
    <xdr:ext cx="4256535" cy="314369"/>
    <xdr:pic>
      <xdr:nvPicPr>
        <xdr:cNvPr id="39" name="Picture 38">
          <a:extLst>
            <a:ext uri="{FF2B5EF4-FFF2-40B4-BE49-F238E27FC236}">
              <a16:creationId xmlns:a16="http://schemas.microsoft.com/office/drawing/2014/main" id="{F75A5BF0-7E48-4E7D-BEBE-8653528311C0}"/>
            </a:ext>
          </a:extLst>
        </xdr:cNvPr>
        <xdr:cNvPicPr>
          <a:picLocks noChangeAspect="1"/>
        </xdr:cNvPicPr>
      </xdr:nvPicPr>
      <xdr:blipFill>
        <a:blip xmlns:r="http://schemas.openxmlformats.org/officeDocument/2006/relationships" r:embed="rId3"/>
        <a:stretch>
          <a:fillRect/>
        </a:stretch>
      </xdr:blipFill>
      <xdr:spPr>
        <a:xfrm>
          <a:off x="63241465" y="61367308"/>
          <a:ext cx="4256535" cy="314369"/>
        </a:xfrm>
        <a:prstGeom prst="rect">
          <a:avLst/>
        </a:prstGeom>
      </xdr:spPr>
    </xdr:pic>
    <xdr:clientData/>
  </xdr:oneCellAnchor>
  <xdr:oneCellAnchor>
    <xdr:from>
      <xdr:col>39</xdr:col>
      <xdr:colOff>0</xdr:colOff>
      <xdr:row>330</xdr:row>
      <xdr:rowOff>45358</xdr:rowOff>
    </xdr:from>
    <xdr:ext cx="4256535" cy="314369"/>
    <xdr:pic>
      <xdr:nvPicPr>
        <xdr:cNvPr id="40" name="Picture 39">
          <a:extLst>
            <a:ext uri="{FF2B5EF4-FFF2-40B4-BE49-F238E27FC236}">
              <a16:creationId xmlns:a16="http://schemas.microsoft.com/office/drawing/2014/main" id="{E1D53444-EC4A-48ED-B522-6F57158C08C1}"/>
            </a:ext>
          </a:extLst>
        </xdr:cNvPr>
        <xdr:cNvPicPr>
          <a:picLocks noChangeAspect="1"/>
        </xdr:cNvPicPr>
      </xdr:nvPicPr>
      <xdr:blipFill>
        <a:blip xmlns:r="http://schemas.openxmlformats.org/officeDocument/2006/relationships" r:embed="rId3"/>
        <a:stretch>
          <a:fillRect/>
        </a:stretch>
      </xdr:blipFill>
      <xdr:spPr>
        <a:xfrm>
          <a:off x="63241465" y="63577108"/>
          <a:ext cx="4256535" cy="314369"/>
        </a:xfrm>
        <a:prstGeom prst="rect">
          <a:avLst/>
        </a:prstGeom>
      </xdr:spPr>
    </xdr:pic>
    <xdr:clientData/>
  </xdr:oneCellAnchor>
  <xdr:oneCellAnchor>
    <xdr:from>
      <xdr:col>39</xdr:col>
      <xdr:colOff>0</xdr:colOff>
      <xdr:row>342</xdr:row>
      <xdr:rowOff>45358</xdr:rowOff>
    </xdr:from>
    <xdr:ext cx="4256535" cy="314369"/>
    <xdr:pic>
      <xdr:nvPicPr>
        <xdr:cNvPr id="41" name="Picture 40">
          <a:extLst>
            <a:ext uri="{FF2B5EF4-FFF2-40B4-BE49-F238E27FC236}">
              <a16:creationId xmlns:a16="http://schemas.microsoft.com/office/drawing/2014/main" id="{FE65DF32-F452-4BC3-98C9-A47DC91E2F6F}"/>
            </a:ext>
          </a:extLst>
        </xdr:cNvPr>
        <xdr:cNvPicPr>
          <a:picLocks noChangeAspect="1"/>
        </xdr:cNvPicPr>
      </xdr:nvPicPr>
      <xdr:blipFill>
        <a:blip xmlns:r="http://schemas.openxmlformats.org/officeDocument/2006/relationships" r:embed="rId3"/>
        <a:stretch>
          <a:fillRect/>
        </a:stretch>
      </xdr:blipFill>
      <xdr:spPr>
        <a:xfrm>
          <a:off x="63241465" y="65786908"/>
          <a:ext cx="4256535" cy="314369"/>
        </a:xfrm>
        <a:prstGeom prst="rect">
          <a:avLst/>
        </a:prstGeom>
      </xdr:spPr>
    </xdr:pic>
    <xdr:clientData/>
  </xdr:oneCellAnchor>
  <xdr:oneCellAnchor>
    <xdr:from>
      <xdr:col>39</xdr:col>
      <xdr:colOff>0</xdr:colOff>
      <xdr:row>354</xdr:row>
      <xdr:rowOff>45358</xdr:rowOff>
    </xdr:from>
    <xdr:ext cx="4256535" cy="314369"/>
    <xdr:pic>
      <xdr:nvPicPr>
        <xdr:cNvPr id="42" name="Picture 41">
          <a:extLst>
            <a:ext uri="{FF2B5EF4-FFF2-40B4-BE49-F238E27FC236}">
              <a16:creationId xmlns:a16="http://schemas.microsoft.com/office/drawing/2014/main" id="{E8A0F872-7297-4992-9DB9-E504B7EDCD36}"/>
            </a:ext>
          </a:extLst>
        </xdr:cNvPr>
        <xdr:cNvPicPr>
          <a:picLocks noChangeAspect="1"/>
        </xdr:cNvPicPr>
      </xdr:nvPicPr>
      <xdr:blipFill>
        <a:blip xmlns:r="http://schemas.openxmlformats.org/officeDocument/2006/relationships" r:embed="rId3"/>
        <a:stretch>
          <a:fillRect/>
        </a:stretch>
      </xdr:blipFill>
      <xdr:spPr>
        <a:xfrm>
          <a:off x="63241465" y="67996708"/>
          <a:ext cx="4256535" cy="314369"/>
        </a:xfrm>
        <a:prstGeom prst="rect">
          <a:avLst/>
        </a:prstGeom>
      </xdr:spPr>
    </xdr:pic>
    <xdr:clientData/>
  </xdr:oneCellAnchor>
  <xdr:oneCellAnchor>
    <xdr:from>
      <xdr:col>39</xdr:col>
      <xdr:colOff>0</xdr:colOff>
      <xdr:row>366</xdr:row>
      <xdr:rowOff>45358</xdr:rowOff>
    </xdr:from>
    <xdr:ext cx="4256535" cy="314369"/>
    <xdr:pic>
      <xdr:nvPicPr>
        <xdr:cNvPr id="43" name="Picture 42">
          <a:extLst>
            <a:ext uri="{FF2B5EF4-FFF2-40B4-BE49-F238E27FC236}">
              <a16:creationId xmlns:a16="http://schemas.microsoft.com/office/drawing/2014/main" id="{6BD20BF5-82E2-4912-B434-52F1046F4507}"/>
            </a:ext>
          </a:extLst>
        </xdr:cNvPr>
        <xdr:cNvPicPr>
          <a:picLocks noChangeAspect="1"/>
        </xdr:cNvPicPr>
      </xdr:nvPicPr>
      <xdr:blipFill>
        <a:blip xmlns:r="http://schemas.openxmlformats.org/officeDocument/2006/relationships" r:embed="rId3"/>
        <a:stretch>
          <a:fillRect/>
        </a:stretch>
      </xdr:blipFill>
      <xdr:spPr>
        <a:xfrm>
          <a:off x="63241465" y="70206508"/>
          <a:ext cx="4256535" cy="314369"/>
        </a:xfrm>
        <a:prstGeom prst="rect">
          <a:avLst/>
        </a:prstGeom>
      </xdr:spPr>
    </xdr:pic>
    <xdr:clientData/>
  </xdr:oneCellAnchor>
  <xdr:oneCellAnchor>
    <xdr:from>
      <xdr:col>39</xdr:col>
      <xdr:colOff>0</xdr:colOff>
      <xdr:row>378</xdr:row>
      <xdr:rowOff>45358</xdr:rowOff>
    </xdr:from>
    <xdr:ext cx="4256535" cy="314369"/>
    <xdr:pic>
      <xdr:nvPicPr>
        <xdr:cNvPr id="44" name="Picture 43">
          <a:extLst>
            <a:ext uri="{FF2B5EF4-FFF2-40B4-BE49-F238E27FC236}">
              <a16:creationId xmlns:a16="http://schemas.microsoft.com/office/drawing/2014/main" id="{5222A4A2-9F34-4E4A-8113-0BE2E0457D1F}"/>
            </a:ext>
          </a:extLst>
        </xdr:cNvPr>
        <xdr:cNvPicPr>
          <a:picLocks noChangeAspect="1"/>
        </xdr:cNvPicPr>
      </xdr:nvPicPr>
      <xdr:blipFill>
        <a:blip xmlns:r="http://schemas.openxmlformats.org/officeDocument/2006/relationships" r:embed="rId3"/>
        <a:stretch>
          <a:fillRect/>
        </a:stretch>
      </xdr:blipFill>
      <xdr:spPr>
        <a:xfrm>
          <a:off x="63241465" y="72416308"/>
          <a:ext cx="4256535" cy="314369"/>
        </a:xfrm>
        <a:prstGeom prst="rect">
          <a:avLst/>
        </a:prstGeom>
      </xdr:spPr>
    </xdr:pic>
    <xdr:clientData/>
  </xdr:oneCellAnchor>
  <xdr:oneCellAnchor>
    <xdr:from>
      <xdr:col>39</xdr:col>
      <xdr:colOff>0</xdr:colOff>
      <xdr:row>390</xdr:row>
      <xdr:rowOff>45358</xdr:rowOff>
    </xdr:from>
    <xdr:ext cx="4256535" cy="314369"/>
    <xdr:pic>
      <xdr:nvPicPr>
        <xdr:cNvPr id="45" name="Picture 44">
          <a:extLst>
            <a:ext uri="{FF2B5EF4-FFF2-40B4-BE49-F238E27FC236}">
              <a16:creationId xmlns:a16="http://schemas.microsoft.com/office/drawing/2014/main" id="{EA763256-B8BA-49C5-84A8-CCB3CD8AB6D6}"/>
            </a:ext>
          </a:extLst>
        </xdr:cNvPr>
        <xdr:cNvPicPr>
          <a:picLocks noChangeAspect="1"/>
        </xdr:cNvPicPr>
      </xdr:nvPicPr>
      <xdr:blipFill>
        <a:blip xmlns:r="http://schemas.openxmlformats.org/officeDocument/2006/relationships" r:embed="rId3"/>
        <a:stretch>
          <a:fillRect/>
        </a:stretch>
      </xdr:blipFill>
      <xdr:spPr>
        <a:xfrm>
          <a:off x="63241465" y="74626108"/>
          <a:ext cx="4256535" cy="314369"/>
        </a:xfrm>
        <a:prstGeom prst="rect">
          <a:avLst/>
        </a:prstGeom>
      </xdr:spPr>
    </xdr:pic>
    <xdr:clientData/>
  </xdr:oneCellAnchor>
  <xdr:oneCellAnchor>
    <xdr:from>
      <xdr:col>39</xdr:col>
      <xdr:colOff>0</xdr:colOff>
      <xdr:row>402</xdr:row>
      <xdr:rowOff>45358</xdr:rowOff>
    </xdr:from>
    <xdr:ext cx="4256535" cy="314369"/>
    <xdr:pic>
      <xdr:nvPicPr>
        <xdr:cNvPr id="46" name="Picture 45">
          <a:extLst>
            <a:ext uri="{FF2B5EF4-FFF2-40B4-BE49-F238E27FC236}">
              <a16:creationId xmlns:a16="http://schemas.microsoft.com/office/drawing/2014/main" id="{D56D1686-7419-4DBC-B61E-C7CB13C53305}"/>
            </a:ext>
          </a:extLst>
        </xdr:cNvPr>
        <xdr:cNvPicPr>
          <a:picLocks noChangeAspect="1"/>
        </xdr:cNvPicPr>
      </xdr:nvPicPr>
      <xdr:blipFill>
        <a:blip xmlns:r="http://schemas.openxmlformats.org/officeDocument/2006/relationships" r:embed="rId3"/>
        <a:stretch>
          <a:fillRect/>
        </a:stretch>
      </xdr:blipFill>
      <xdr:spPr>
        <a:xfrm>
          <a:off x="63241465" y="76835908"/>
          <a:ext cx="4256535" cy="314369"/>
        </a:xfrm>
        <a:prstGeom prst="rect">
          <a:avLst/>
        </a:prstGeom>
      </xdr:spPr>
    </xdr:pic>
    <xdr:clientData/>
  </xdr:oneCellAnchor>
  <xdr:oneCellAnchor>
    <xdr:from>
      <xdr:col>39</xdr:col>
      <xdr:colOff>0</xdr:colOff>
      <xdr:row>414</xdr:row>
      <xdr:rowOff>45358</xdr:rowOff>
    </xdr:from>
    <xdr:ext cx="4256535" cy="314369"/>
    <xdr:pic>
      <xdr:nvPicPr>
        <xdr:cNvPr id="47" name="Picture 46">
          <a:extLst>
            <a:ext uri="{FF2B5EF4-FFF2-40B4-BE49-F238E27FC236}">
              <a16:creationId xmlns:a16="http://schemas.microsoft.com/office/drawing/2014/main" id="{314EA509-31B7-4CD2-9D1F-8E2D5315AC4D}"/>
            </a:ext>
          </a:extLst>
        </xdr:cNvPr>
        <xdr:cNvPicPr>
          <a:picLocks noChangeAspect="1"/>
        </xdr:cNvPicPr>
      </xdr:nvPicPr>
      <xdr:blipFill>
        <a:blip xmlns:r="http://schemas.openxmlformats.org/officeDocument/2006/relationships" r:embed="rId3"/>
        <a:stretch>
          <a:fillRect/>
        </a:stretch>
      </xdr:blipFill>
      <xdr:spPr>
        <a:xfrm>
          <a:off x="63241465" y="79045708"/>
          <a:ext cx="4256535" cy="314369"/>
        </a:xfrm>
        <a:prstGeom prst="rect">
          <a:avLst/>
        </a:prstGeom>
      </xdr:spPr>
    </xdr:pic>
    <xdr:clientData/>
  </xdr:oneCellAnchor>
  <xdr:oneCellAnchor>
    <xdr:from>
      <xdr:col>39</xdr:col>
      <xdr:colOff>0</xdr:colOff>
      <xdr:row>426</xdr:row>
      <xdr:rowOff>45358</xdr:rowOff>
    </xdr:from>
    <xdr:ext cx="4256535" cy="314369"/>
    <xdr:pic>
      <xdr:nvPicPr>
        <xdr:cNvPr id="48" name="Picture 47">
          <a:extLst>
            <a:ext uri="{FF2B5EF4-FFF2-40B4-BE49-F238E27FC236}">
              <a16:creationId xmlns:a16="http://schemas.microsoft.com/office/drawing/2014/main" id="{F8FF70F9-C802-4354-81D4-4A48895AAAF5}"/>
            </a:ext>
          </a:extLst>
        </xdr:cNvPr>
        <xdr:cNvPicPr>
          <a:picLocks noChangeAspect="1"/>
        </xdr:cNvPicPr>
      </xdr:nvPicPr>
      <xdr:blipFill>
        <a:blip xmlns:r="http://schemas.openxmlformats.org/officeDocument/2006/relationships" r:embed="rId3"/>
        <a:stretch>
          <a:fillRect/>
        </a:stretch>
      </xdr:blipFill>
      <xdr:spPr>
        <a:xfrm>
          <a:off x="63241465" y="81255508"/>
          <a:ext cx="4256535" cy="314369"/>
        </a:xfrm>
        <a:prstGeom prst="rect">
          <a:avLst/>
        </a:prstGeom>
      </xdr:spPr>
    </xdr:pic>
    <xdr:clientData/>
  </xdr:oneCellAnchor>
  <xdr:oneCellAnchor>
    <xdr:from>
      <xdr:col>39</xdr:col>
      <xdr:colOff>0</xdr:colOff>
      <xdr:row>438</xdr:row>
      <xdr:rowOff>45358</xdr:rowOff>
    </xdr:from>
    <xdr:ext cx="4256535" cy="314369"/>
    <xdr:pic>
      <xdr:nvPicPr>
        <xdr:cNvPr id="49" name="Picture 48">
          <a:extLst>
            <a:ext uri="{FF2B5EF4-FFF2-40B4-BE49-F238E27FC236}">
              <a16:creationId xmlns:a16="http://schemas.microsoft.com/office/drawing/2014/main" id="{58E5455C-2725-4476-9A7D-20F54363FAE6}"/>
            </a:ext>
          </a:extLst>
        </xdr:cNvPr>
        <xdr:cNvPicPr>
          <a:picLocks noChangeAspect="1"/>
        </xdr:cNvPicPr>
      </xdr:nvPicPr>
      <xdr:blipFill>
        <a:blip xmlns:r="http://schemas.openxmlformats.org/officeDocument/2006/relationships" r:embed="rId3"/>
        <a:stretch>
          <a:fillRect/>
        </a:stretch>
      </xdr:blipFill>
      <xdr:spPr>
        <a:xfrm>
          <a:off x="63241465" y="83465308"/>
          <a:ext cx="4256535" cy="314369"/>
        </a:xfrm>
        <a:prstGeom prst="rect">
          <a:avLst/>
        </a:prstGeom>
      </xdr:spPr>
    </xdr:pic>
    <xdr:clientData/>
  </xdr:oneCellAnchor>
  <xdr:oneCellAnchor>
    <xdr:from>
      <xdr:col>39</xdr:col>
      <xdr:colOff>0</xdr:colOff>
      <xdr:row>450</xdr:row>
      <xdr:rowOff>45358</xdr:rowOff>
    </xdr:from>
    <xdr:ext cx="4256535" cy="314369"/>
    <xdr:pic>
      <xdr:nvPicPr>
        <xdr:cNvPr id="50" name="Picture 49">
          <a:extLst>
            <a:ext uri="{FF2B5EF4-FFF2-40B4-BE49-F238E27FC236}">
              <a16:creationId xmlns:a16="http://schemas.microsoft.com/office/drawing/2014/main" id="{14B8C87F-2388-40B4-B89C-D41CA634F825}"/>
            </a:ext>
          </a:extLst>
        </xdr:cNvPr>
        <xdr:cNvPicPr>
          <a:picLocks noChangeAspect="1"/>
        </xdr:cNvPicPr>
      </xdr:nvPicPr>
      <xdr:blipFill>
        <a:blip xmlns:r="http://schemas.openxmlformats.org/officeDocument/2006/relationships" r:embed="rId3"/>
        <a:stretch>
          <a:fillRect/>
        </a:stretch>
      </xdr:blipFill>
      <xdr:spPr>
        <a:xfrm>
          <a:off x="63241465" y="85675108"/>
          <a:ext cx="4256535" cy="314369"/>
        </a:xfrm>
        <a:prstGeom prst="rect">
          <a:avLst/>
        </a:prstGeom>
      </xdr:spPr>
    </xdr:pic>
    <xdr:clientData/>
  </xdr:oneCellAnchor>
  <xdr:oneCellAnchor>
    <xdr:from>
      <xdr:col>39</xdr:col>
      <xdr:colOff>0</xdr:colOff>
      <xdr:row>462</xdr:row>
      <xdr:rowOff>45358</xdr:rowOff>
    </xdr:from>
    <xdr:ext cx="4256535" cy="314369"/>
    <xdr:pic>
      <xdr:nvPicPr>
        <xdr:cNvPr id="51" name="Picture 50">
          <a:extLst>
            <a:ext uri="{FF2B5EF4-FFF2-40B4-BE49-F238E27FC236}">
              <a16:creationId xmlns:a16="http://schemas.microsoft.com/office/drawing/2014/main" id="{FA5894A5-8214-4F28-BB9B-F19358252FA7}"/>
            </a:ext>
          </a:extLst>
        </xdr:cNvPr>
        <xdr:cNvPicPr>
          <a:picLocks noChangeAspect="1"/>
        </xdr:cNvPicPr>
      </xdr:nvPicPr>
      <xdr:blipFill>
        <a:blip xmlns:r="http://schemas.openxmlformats.org/officeDocument/2006/relationships" r:embed="rId3"/>
        <a:stretch>
          <a:fillRect/>
        </a:stretch>
      </xdr:blipFill>
      <xdr:spPr>
        <a:xfrm>
          <a:off x="63241465" y="87884908"/>
          <a:ext cx="4256535" cy="314369"/>
        </a:xfrm>
        <a:prstGeom prst="rect">
          <a:avLst/>
        </a:prstGeom>
      </xdr:spPr>
    </xdr:pic>
    <xdr:clientData/>
  </xdr:oneCellAnchor>
  <xdr:oneCellAnchor>
    <xdr:from>
      <xdr:col>39</xdr:col>
      <xdr:colOff>0</xdr:colOff>
      <xdr:row>474</xdr:row>
      <xdr:rowOff>45358</xdr:rowOff>
    </xdr:from>
    <xdr:ext cx="4256535" cy="314369"/>
    <xdr:pic>
      <xdr:nvPicPr>
        <xdr:cNvPr id="52" name="Picture 51">
          <a:extLst>
            <a:ext uri="{FF2B5EF4-FFF2-40B4-BE49-F238E27FC236}">
              <a16:creationId xmlns:a16="http://schemas.microsoft.com/office/drawing/2014/main" id="{7223C850-824C-444C-85CE-4506EC0E4DD4}"/>
            </a:ext>
          </a:extLst>
        </xdr:cNvPr>
        <xdr:cNvPicPr>
          <a:picLocks noChangeAspect="1"/>
        </xdr:cNvPicPr>
      </xdr:nvPicPr>
      <xdr:blipFill>
        <a:blip xmlns:r="http://schemas.openxmlformats.org/officeDocument/2006/relationships" r:embed="rId3"/>
        <a:stretch>
          <a:fillRect/>
        </a:stretch>
      </xdr:blipFill>
      <xdr:spPr>
        <a:xfrm>
          <a:off x="63241465" y="90094708"/>
          <a:ext cx="4256535" cy="314369"/>
        </a:xfrm>
        <a:prstGeom prst="rect">
          <a:avLst/>
        </a:prstGeom>
      </xdr:spPr>
    </xdr:pic>
    <xdr:clientData/>
  </xdr:oneCellAnchor>
  <xdr:oneCellAnchor>
    <xdr:from>
      <xdr:col>39</xdr:col>
      <xdr:colOff>0</xdr:colOff>
      <xdr:row>486</xdr:row>
      <xdr:rowOff>45358</xdr:rowOff>
    </xdr:from>
    <xdr:ext cx="4256535" cy="314369"/>
    <xdr:pic>
      <xdr:nvPicPr>
        <xdr:cNvPr id="53" name="Picture 52">
          <a:extLst>
            <a:ext uri="{FF2B5EF4-FFF2-40B4-BE49-F238E27FC236}">
              <a16:creationId xmlns:a16="http://schemas.microsoft.com/office/drawing/2014/main" id="{2B6FB439-F254-4D16-A65B-37D50823A3A7}"/>
            </a:ext>
          </a:extLst>
        </xdr:cNvPr>
        <xdr:cNvPicPr>
          <a:picLocks noChangeAspect="1"/>
        </xdr:cNvPicPr>
      </xdr:nvPicPr>
      <xdr:blipFill>
        <a:blip xmlns:r="http://schemas.openxmlformats.org/officeDocument/2006/relationships" r:embed="rId3"/>
        <a:stretch>
          <a:fillRect/>
        </a:stretch>
      </xdr:blipFill>
      <xdr:spPr>
        <a:xfrm>
          <a:off x="63241465" y="92304508"/>
          <a:ext cx="4256535" cy="314369"/>
        </a:xfrm>
        <a:prstGeom prst="rect">
          <a:avLst/>
        </a:prstGeom>
      </xdr:spPr>
    </xdr:pic>
    <xdr:clientData/>
  </xdr:oneCellAnchor>
  <xdr:oneCellAnchor>
    <xdr:from>
      <xdr:col>39</xdr:col>
      <xdr:colOff>0</xdr:colOff>
      <xdr:row>498</xdr:row>
      <xdr:rowOff>45358</xdr:rowOff>
    </xdr:from>
    <xdr:ext cx="4256535" cy="314369"/>
    <xdr:pic>
      <xdr:nvPicPr>
        <xdr:cNvPr id="54" name="Picture 53">
          <a:extLst>
            <a:ext uri="{FF2B5EF4-FFF2-40B4-BE49-F238E27FC236}">
              <a16:creationId xmlns:a16="http://schemas.microsoft.com/office/drawing/2014/main" id="{257723B8-EA86-47B9-BE63-89F37D97C18D}"/>
            </a:ext>
          </a:extLst>
        </xdr:cNvPr>
        <xdr:cNvPicPr>
          <a:picLocks noChangeAspect="1"/>
        </xdr:cNvPicPr>
      </xdr:nvPicPr>
      <xdr:blipFill>
        <a:blip xmlns:r="http://schemas.openxmlformats.org/officeDocument/2006/relationships" r:embed="rId3"/>
        <a:stretch>
          <a:fillRect/>
        </a:stretch>
      </xdr:blipFill>
      <xdr:spPr>
        <a:xfrm>
          <a:off x="63241465" y="94514308"/>
          <a:ext cx="4256535" cy="314369"/>
        </a:xfrm>
        <a:prstGeom prst="rect">
          <a:avLst/>
        </a:prstGeom>
      </xdr:spPr>
    </xdr:pic>
    <xdr:clientData/>
  </xdr:oneCellAnchor>
  <xdr:oneCellAnchor>
    <xdr:from>
      <xdr:col>39</xdr:col>
      <xdr:colOff>0</xdr:colOff>
      <xdr:row>509</xdr:row>
      <xdr:rowOff>0</xdr:rowOff>
    </xdr:from>
    <xdr:ext cx="4256535" cy="314369"/>
    <xdr:pic>
      <xdr:nvPicPr>
        <xdr:cNvPr id="55" name="Picture 54">
          <a:extLst>
            <a:ext uri="{FF2B5EF4-FFF2-40B4-BE49-F238E27FC236}">
              <a16:creationId xmlns:a16="http://schemas.microsoft.com/office/drawing/2014/main" id="{E5E04B5F-08B5-4684-8E3E-DF8E0AC89FE5}"/>
            </a:ext>
          </a:extLst>
        </xdr:cNvPr>
        <xdr:cNvPicPr>
          <a:picLocks noChangeAspect="1"/>
        </xdr:cNvPicPr>
      </xdr:nvPicPr>
      <xdr:blipFill>
        <a:blip xmlns:r="http://schemas.openxmlformats.org/officeDocument/2006/relationships" r:embed="rId3"/>
        <a:stretch>
          <a:fillRect/>
        </a:stretch>
      </xdr:blipFill>
      <xdr:spPr>
        <a:xfrm>
          <a:off x="63241465" y="96724108"/>
          <a:ext cx="4256535" cy="314369"/>
        </a:xfrm>
        <a:prstGeom prst="rect">
          <a:avLst/>
        </a:prstGeom>
      </xdr:spPr>
    </xdr:pic>
    <xdr:clientData/>
  </xdr:oneCellAnchor>
  <xdr:oneCellAnchor>
    <xdr:from>
      <xdr:col>39</xdr:col>
      <xdr:colOff>0</xdr:colOff>
      <xdr:row>486</xdr:row>
      <xdr:rowOff>45358</xdr:rowOff>
    </xdr:from>
    <xdr:ext cx="4256535" cy="314369"/>
    <xdr:pic>
      <xdr:nvPicPr>
        <xdr:cNvPr id="59" name="Picture 58">
          <a:extLst>
            <a:ext uri="{FF2B5EF4-FFF2-40B4-BE49-F238E27FC236}">
              <a16:creationId xmlns:a16="http://schemas.microsoft.com/office/drawing/2014/main" id="{B8194BDB-70B1-4416-8E94-4E75562C0FAD}"/>
            </a:ext>
          </a:extLst>
        </xdr:cNvPr>
        <xdr:cNvPicPr>
          <a:picLocks noChangeAspect="1"/>
        </xdr:cNvPicPr>
      </xdr:nvPicPr>
      <xdr:blipFill>
        <a:blip xmlns:r="http://schemas.openxmlformats.org/officeDocument/2006/relationships" r:embed="rId3"/>
        <a:stretch>
          <a:fillRect/>
        </a:stretch>
      </xdr:blipFill>
      <xdr:spPr>
        <a:xfrm>
          <a:off x="63241465" y="92304508"/>
          <a:ext cx="4256535" cy="314369"/>
        </a:xfrm>
        <a:prstGeom prst="rect">
          <a:avLst/>
        </a:prstGeom>
      </xdr:spPr>
    </xdr:pic>
    <xdr:clientData/>
  </xdr:oneCellAnchor>
  <xdr:oneCellAnchor>
    <xdr:from>
      <xdr:col>39</xdr:col>
      <xdr:colOff>0</xdr:colOff>
      <xdr:row>494</xdr:row>
      <xdr:rowOff>36286</xdr:rowOff>
    </xdr:from>
    <xdr:ext cx="1672055" cy="762106"/>
    <xdr:pic>
      <xdr:nvPicPr>
        <xdr:cNvPr id="61" name="Picture 60">
          <a:extLst>
            <a:ext uri="{FF2B5EF4-FFF2-40B4-BE49-F238E27FC236}">
              <a16:creationId xmlns:a16="http://schemas.microsoft.com/office/drawing/2014/main" id="{39F0371F-8079-425F-A374-BA33E379BFC3}"/>
            </a:ext>
          </a:extLst>
        </xdr:cNvPr>
        <xdr:cNvPicPr>
          <a:picLocks noChangeAspect="1"/>
        </xdr:cNvPicPr>
      </xdr:nvPicPr>
      <xdr:blipFill>
        <a:blip xmlns:r="http://schemas.openxmlformats.org/officeDocument/2006/relationships" r:embed="rId5"/>
        <a:stretch>
          <a:fillRect/>
        </a:stretch>
      </xdr:blipFill>
      <xdr:spPr>
        <a:xfrm>
          <a:off x="63069107" y="93768636"/>
          <a:ext cx="1672055" cy="762106"/>
        </a:xfrm>
        <a:prstGeom prst="rect">
          <a:avLst/>
        </a:prstGeom>
      </xdr:spPr>
    </xdr:pic>
    <xdr:clientData/>
  </xdr:oneCellAnchor>
  <xdr:oneCellAnchor>
    <xdr:from>
      <xdr:col>39</xdr:col>
      <xdr:colOff>0</xdr:colOff>
      <xdr:row>500</xdr:row>
      <xdr:rowOff>81643</xdr:rowOff>
    </xdr:from>
    <xdr:ext cx="1912689" cy="457263"/>
    <xdr:pic>
      <xdr:nvPicPr>
        <xdr:cNvPr id="62" name="Picture 61">
          <a:extLst>
            <a:ext uri="{FF2B5EF4-FFF2-40B4-BE49-F238E27FC236}">
              <a16:creationId xmlns:a16="http://schemas.microsoft.com/office/drawing/2014/main" id="{0EFF0AD3-D933-460C-A1B4-D117EC8D192C}"/>
            </a:ext>
          </a:extLst>
        </xdr:cNvPr>
        <xdr:cNvPicPr>
          <a:picLocks noChangeAspect="1"/>
        </xdr:cNvPicPr>
      </xdr:nvPicPr>
      <xdr:blipFill>
        <a:blip xmlns:r="http://schemas.openxmlformats.org/officeDocument/2006/relationships" r:embed="rId6"/>
        <a:stretch>
          <a:fillRect/>
        </a:stretch>
      </xdr:blipFill>
      <xdr:spPr>
        <a:xfrm>
          <a:off x="63032820" y="94918893"/>
          <a:ext cx="1912689" cy="457263"/>
        </a:xfrm>
        <a:prstGeom prst="rect">
          <a:avLst/>
        </a:prstGeom>
      </xdr:spPr>
    </xdr:pic>
    <xdr:clientData/>
  </xdr:oneCellAnchor>
  <xdr:oneCellAnchor>
    <xdr:from>
      <xdr:col>39</xdr:col>
      <xdr:colOff>0</xdr:colOff>
      <xdr:row>509</xdr:row>
      <xdr:rowOff>0</xdr:rowOff>
    </xdr:from>
    <xdr:ext cx="4256535" cy="314369"/>
    <xdr:pic>
      <xdr:nvPicPr>
        <xdr:cNvPr id="70" name="Picture 69">
          <a:extLst>
            <a:ext uri="{FF2B5EF4-FFF2-40B4-BE49-F238E27FC236}">
              <a16:creationId xmlns:a16="http://schemas.microsoft.com/office/drawing/2014/main" id="{41AE10A6-16F4-41E9-BD3F-46CB6D70BFA6}"/>
            </a:ext>
          </a:extLst>
        </xdr:cNvPr>
        <xdr:cNvPicPr>
          <a:picLocks noChangeAspect="1"/>
        </xdr:cNvPicPr>
      </xdr:nvPicPr>
      <xdr:blipFill>
        <a:blip xmlns:r="http://schemas.openxmlformats.org/officeDocument/2006/relationships" r:embed="rId3"/>
        <a:stretch>
          <a:fillRect/>
        </a:stretch>
      </xdr:blipFill>
      <xdr:spPr>
        <a:xfrm>
          <a:off x="63241465" y="96724108"/>
          <a:ext cx="4256535" cy="314369"/>
        </a:xfrm>
        <a:prstGeom prst="rect">
          <a:avLst/>
        </a:prstGeom>
      </xdr:spPr>
    </xdr:pic>
    <xdr:clientData/>
  </xdr:oneCellAnchor>
  <xdr:oneCellAnchor>
    <xdr:from>
      <xdr:col>39</xdr:col>
      <xdr:colOff>0</xdr:colOff>
      <xdr:row>603</xdr:row>
      <xdr:rowOff>45358</xdr:rowOff>
    </xdr:from>
    <xdr:ext cx="4256535" cy="314369"/>
    <xdr:pic>
      <xdr:nvPicPr>
        <xdr:cNvPr id="78" name="Picture 77">
          <a:extLst>
            <a:ext uri="{FF2B5EF4-FFF2-40B4-BE49-F238E27FC236}">
              <a16:creationId xmlns:a16="http://schemas.microsoft.com/office/drawing/2014/main" id="{68A15D21-1C68-4CF4-980A-2A9B301329ED}"/>
            </a:ext>
          </a:extLst>
        </xdr:cNvPr>
        <xdr:cNvPicPr>
          <a:picLocks noChangeAspect="1"/>
        </xdr:cNvPicPr>
      </xdr:nvPicPr>
      <xdr:blipFill>
        <a:blip xmlns:r="http://schemas.openxmlformats.org/officeDocument/2006/relationships" r:embed="rId3"/>
        <a:stretch>
          <a:fillRect/>
        </a:stretch>
      </xdr:blipFill>
      <xdr:spPr>
        <a:xfrm>
          <a:off x="63241465" y="114402508"/>
          <a:ext cx="4256535" cy="314369"/>
        </a:xfrm>
        <a:prstGeom prst="rect">
          <a:avLst/>
        </a:prstGeom>
      </xdr:spPr>
    </xdr:pic>
    <xdr:clientData/>
  </xdr:oneCellAnchor>
  <xdr:oneCellAnchor>
    <xdr:from>
      <xdr:col>39</xdr:col>
      <xdr:colOff>0</xdr:colOff>
      <xdr:row>615</xdr:row>
      <xdr:rowOff>45358</xdr:rowOff>
    </xdr:from>
    <xdr:ext cx="4256535" cy="314369"/>
    <xdr:pic>
      <xdr:nvPicPr>
        <xdr:cNvPr id="79" name="Picture 78">
          <a:extLst>
            <a:ext uri="{FF2B5EF4-FFF2-40B4-BE49-F238E27FC236}">
              <a16:creationId xmlns:a16="http://schemas.microsoft.com/office/drawing/2014/main" id="{1EF5C302-5D47-460F-9D4C-01A75060A7D3}"/>
            </a:ext>
          </a:extLst>
        </xdr:cNvPr>
        <xdr:cNvPicPr>
          <a:picLocks noChangeAspect="1"/>
        </xdr:cNvPicPr>
      </xdr:nvPicPr>
      <xdr:blipFill>
        <a:blip xmlns:r="http://schemas.openxmlformats.org/officeDocument/2006/relationships" r:embed="rId3"/>
        <a:stretch>
          <a:fillRect/>
        </a:stretch>
      </xdr:blipFill>
      <xdr:spPr>
        <a:xfrm>
          <a:off x="63241465" y="116612308"/>
          <a:ext cx="4256535" cy="314369"/>
        </a:xfrm>
        <a:prstGeom prst="rect">
          <a:avLst/>
        </a:prstGeom>
      </xdr:spPr>
    </xdr:pic>
    <xdr:clientData/>
  </xdr:oneCellAnchor>
  <xdr:oneCellAnchor>
    <xdr:from>
      <xdr:col>39</xdr:col>
      <xdr:colOff>0</xdr:colOff>
      <xdr:row>626</xdr:row>
      <xdr:rowOff>45358</xdr:rowOff>
    </xdr:from>
    <xdr:ext cx="4256535" cy="314369"/>
    <xdr:pic>
      <xdr:nvPicPr>
        <xdr:cNvPr id="80" name="Picture 79">
          <a:extLst>
            <a:ext uri="{FF2B5EF4-FFF2-40B4-BE49-F238E27FC236}">
              <a16:creationId xmlns:a16="http://schemas.microsoft.com/office/drawing/2014/main" id="{FBA6F32D-E009-4A23-9ADC-3CB446E58F2C}"/>
            </a:ext>
          </a:extLst>
        </xdr:cNvPr>
        <xdr:cNvPicPr>
          <a:picLocks noChangeAspect="1"/>
        </xdr:cNvPicPr>
      </xdr:nvPicPr>
      <xdr:blipFill>
        <a:blip xmlns:r="http://schemas.openxmlformats.org/officeDocument/2006/relationships" r:embed="rId3"/>
        <a:stretch>
          <a:fillRect/>
        </a:stretch>
      </xdr:blipFill>
      <xdr:spPr>
        <a:xfrm>
          <a:off x="63241465" y="118822108"/>
          <a:ext cx="4256535" cy="314369"/>
        </a:xfrm>
        <a:prstGeom prst="rect">
          <a:avLst/>
        </a:prstGeom>
      </xdr:spPr>
    </xdr:pic>
    <xdr:clientData/>
  </xdr:oneCellAnchor>
  <xdr:oneCellAnchor>
    <xdr:from>
      <xdr:col>39</xdr:col>
      <xdr:colOff>0</xdr:colOff>
      <xdr:row>638</xdr:row>
      <xdr:rowOff>45358</xdr:rowOff>
    </xdr:from>
    <xdr:ext cx="4256535" cy="314369"/>
    <xdr:pic>
      <xdr:nvPicPr>
        <xdr:cNvPr id="81" name="Picture 80">
          <a:extLst>
            <a:ext uri="{FF2B5EF4-FFF2-40B4-BE49-F238E27FC236}">
              <a16:creationId xmlns:a16="http://schemas.microsoft.com/office/drawing/2014/main" id="{A567F084-CC6D-44F6-8BF8-9B36FD6191FC}"/>
            </a:ext>
          </a:extLst>
        </xdr:cNvPr>
        <xdr:cNvPicPr>
          <a:picLocks noChangeAspect="1"/>
        </xdr:cNvPicPr>
      </xdr:nvPicPr>
      <xdr:blipFill>
        <a:blip xmlns:r="http://schemas.openxmlformats.org/officeDocument/2006/relationships" r:embed="rId3"/>
        <a:stretch>
          <a:fillRect/>
        </a:stretch>
      </xdr:blipFill>
      <xdr:spPr>
        <a:xfrm>
          <a:off x="63241465" y="121031908"/>
          <a:ext cx="4256535" cy="314369"/>
        </a:xfrm>
        <a:prstGeom prst="rect">
          <a:avLst/>
        </a:prstGeom>
      </xdr:spPr>
    </xdr:pic>
    <xdr:clientData/>
  </xdr:oneCellAnchor>
  <xdr:oneCellAnchor>
    <xdr:from>
      <xdr:col>39</xdr:col>
      <xdr:colOff>0</xdr:colOff>
      <xdr:row>650</xdr:row>
      <xdr:rowOff>45358</xdr:rowOff>
    </xdr:from>
    <xdr:ext cx="4256535" cy="314369"/>
    <xdr:pic>
      <xdr:nvPicPr>
        <xdr:cNvPr id="82" name="Picture 81">
          <a:extLst>
            <a:ext uri="{FF2B5EF4-FFF2-40B4-BE49-F238E27FC236}">
              <a16:creationId xmlns:a16="http://schemas.microsoft.com/office/drawing/2014/main" id="{4FB5F366-0807-4BCC-A861-073BBA06039D}"/>
            </a:ext>
          </a:extLst>
        </xdr:cNvPr>
        <xdr:cNvPicPr>
          <a:picLocks noChangeAspect="1"/>
        </xdr:cNvPicPr>
      </xdr:nvPicPr>
      <xdr:blipFill>
        <a:blip xmlns:r="http://schemas.openxmlformats.org/officeDocument/2006/relationships" r:embed="rId3"/>
        <a:stretch>
          <a:fillRect/>
        </a:stretch>
      </xdr:blipFill>
      <xdr:spPr>
        <a:xfrm>
          <a:off x="63241465" y="123241708"/>
          <a:ext cx="4256535" cy="314369"/>
        </a:xfrm>
        <a:prstGeom prst="rect">
          <a:avLst/>
        </a:prstGeom>
      </xdr:spPr>
    </xdr:pic>
    <xdr:clientData/>
  </xdr:oneCellAnchor>
  <xdr:oneCellAnchor>
    <xdr:from>
      <xdr:col>39</xdr:col>
      <xdr:colOff>0</xdr:colOff>
      <xdr:row>662</xdr:row>
      <xdr:rowOff>45358</xdr:rowOff>
    </xdr:from>
    <xdr:ext cx="4256535" cy="314369"/>
    <xdr:pic>
      <xdr:nvPicPr>
        <xdr:cNvPr id="83" name="Picture 82">
          <a:extLst>
            <a:ext uri="{FF2B5EF4-FFF2-40B4-BE49-F238E27FC236}">
              <a16:creationId xmlns:a16="http://schemas.microsoft.com/office/drawing/2014/main" id="{AA02647E-0BE3-44AA-9EEC-689B4CE72E3A}"/>
            </a:ext>
          </a:extLst>
        </xdr:cNvPr>
        <xdr:cNvPicPr>
          <a:picLocks noChangeAspect="1"/>
        </xdr:cNvPicPr>
      </xdr:nvPicPr>
      <xdr:blipFill>
        <a:blip xmlns:r="http://schemas.openxmlformats.org/officeDocument/2006/relationships" r:embed="rId3"/>
        <a:stretch>
          <a:fillRect/>
        </a:stretch>
      </xdr:blipFill>
      <xdr:spPr>
        <a:xfrm>
          <a:off x="63241465" y="125451508"/>
          <a:ext cx="4256535" cy="314369"/>
        </a:xfrm>
        <a:prstGeom prst="rect">
          <a:avLst/>
        </a:prstGeom>
      </xdr:spPr>
    </xdr:pic>
    <xdr:clientData/>
  </xdr:oneCellAnchor>
  <xdr:oneCellAnchor>
    <xdr:from>
      <xdr:col>39</xdr:col>
      <xdr:colOff>0</xdr:colOff>
      <xdr:row>674</xdr:row>
      <xdr:rowOff>45358</xdr:rowOff>
    </xdr:from>
    <xdr:ext cx="4256535" cy="314369"/>
    <xdr:pic>
      <xdr:nvPicPr>
        <xdr:cNvPr id="84" name="Picture 83">
          <a:extLst>
            <a:ext uri="{FF2B5EF4-FFF2-40B4-BE49-F238E27FC236}">
              <a16:creationId xmlns:a16="http://schemas.microsoft.com/office/drawing/2014/main" id="{8C98D4C9-DAFE-40A6-8617-3D612B72DC64}"/>
            </a:ext>
          </a:extLst>
        </xdr:cNvPr>
        <xdr:cNvPicPr>
          <a:picLocks noChangeAspect="1"/>
        </xdr:cNvPicPr>
      </xdr:nvPicPr>
      <xdr:blipFill>
        <a:blip xmlns:r="http://schemas.openxmlformats.org/officeDocument/2006/relationships" r:embed="rId3"/>
        <a:stretch>
          <a:fillRect/>
        </a:stretch>
      </xdr:blipFill>
      <xdr:spPr>
        <a:xfrm>
          <a:off x="63241465" y="127661308"/>
          <a:ext cx="4256535" cy="314369"/>
        </a:xfrm>
        <a:prstGeom prst="rect">
          <a:avLst/>
        </a:prstGeom>
      </xdr:spPr>
    </xdr:pic>
    <xdr:clientData/>
  </xdr:oneCellAnchor>
  <xdr:oneCellAnchor>
    <xdr:from>
      <xdr:col>39</xdr:col>
      <xdr:colOff>0</xdr:colOff>
      <xdr:row>686</xdr:row>
      <xdr:rowOff>45358</xdr:rowOff>
    </xdr:from>
    <xdr:ext cx="4256535" cy="314369"/>
    <xdr:pic>
      <xdr:nvPicPr>
        <xdr:cNvPr id="85" name="Picture 84">
          <a:extLst>
            <a:ext uri="{FF2B5EF4-FFF2-40B4-BE49-F238E27FC236}">
              <a16:creationId xmlns:a16="http://schemas.microsoft.com/office/drawing/2014/main" id="{E791D1DD-EB63-41BD-8B9E-1BFD01E99F94}"/>
            </a:ext>
          </a:extLst>
        </xdr:cNvPr>
        <xdr:cNvPicPr>
          <a:picLocks noChangeAspect="1"/>
        </xdr:cNvPicPr>
      </xdr:nvPicPr>
      <xdr:blipFill>
        <a:blip xmlns:r="http://schemas.openxmlformats.org/officeDocument/2006/relationships" r:embed="rId3"/>
        <a:stretch>
          <a:fillRect/>
        </a:stretch>
      </xdr:blipFill>
      <xdr:spPr>
        <a:xfrm>
          <a:off x="63241465" y="129871108"/>
          <a:ext cx="4256535" cy="314369"/>
        </a:xfrm>
        <a:prstGeom prst="rect">
          <a:avLst/>
        </a:prstGeom>
      </xdr:spPr>
    </xdr:pic>
    <xdr:clientData/>
  </xdr:oneCellAnchor>
  <xdr:oneCellAnchor>
    <xdr:from>
      <xdr:col>39</xdr:col>
      <xdr:colOff>0</xdr:colOff>
      <xdr:row>698</xdr:row>
      <xdr:rowOff>45358</xdr:rowOff>
    </xdr:from>
    <xdr:ext cx="4256535" cy="314369"/>
    <xdr:pic>
      <xdr:nvPicPr>
        <xdr:cNvPr id="86" name="Picture 85">
          <a:extLst>
            <a:ext uri="{FF2B5EF4-FFF2-40B4-BE49-F238E27FC236}">
              <a16:creationId xmlns:a16="http://schemas.microsoft.com/office/drawing/2014/main" id="{34DB165A-C507-4947-9316-0DF1FE12D219}"/>
            </a:ext>
          </a:extLst>
        </xdr:cNvPr>
        <xdr:cNvPicPr>
          <a:picLocks noChangeAspect="1"/>
        </xdr:cNvPicPr>
      </xdr:nvPicPr>
      <xdr:blipFill>
        <a:blip xmlns:r="http://schemas.openxmlformats.org/officeDocument/2006/relationships" r:embed="rId3"/>
        <a:stretch>
          <a:fillRect/>
        </a:stretch>
      </xdr:blipFill>
      <xdr:spPr>
        <a:xfrm>
          <a:off x="63241465" y="132080908"/>
          <a:ext cx="4256535" cy="314369"/>
        </a:xfrm>
        <a:prstGeom prst="rect">
          <a:avLst/>
        </a:prstGeom>
      </xdr:spPr>
    </xdr:pic>
    <xdr:clientData/>
  </xdr:oneCellAnchor>
  <xdr:oneCellAnchor>
    <xdr:from>
      <xdr:col>39</xdr:col>
      <xdr:colOff>0</xdr:colOff>
      <xdr:row>710</xdr:row>
      <xdr:rowOff>45358</xdr:rowOff>
    </xdr:from>
    <xdr:ext cx="4256535" cy="314369"/>
    <xdr:pic>
      <xdr:nvPicPr>
        <xdr:cNvPr id="87" name="Picture 86">
          <a:extLst>
            <a:ext uri="{FF2B5EF4-FFF2-40B4-BE49-F238E27FC236}">
              <a16:creationId xmlns:a16="http://schemas.microsoft.com/office/drawing/2014/main" id="{76D82091-FFFE-486D-ACEC-0B0DEDE83327}"/>
            </a:ext>
          </a:extLst>
        </xdr:cNvPr>
        <xdr:cNvPicPr>
          <a:picLocks noChangeAspect="1"/>
        </xdr:cNvPicPr>
      </xdr:nvPicPr>
      <xdr:blipFill>
        <a:blip xmlns:r="http://schemas.openxmlformats.org/officeDocument/2006/relationships" r:embed="rId3"/>
        <a:stretch>
          <a:fillRect/>
        </a:stretch>
      </xdr:blipFill>
      <xdr:spPr>
        <a:xfrm>
          <a:off x="63241465" y="134290708"/>
          <a:ext cx="4256535" cy="314369"/>
        </a:xfrm>
        <a:prstGeom prst="rect">
          <a:avLst/>
        </a:prstGeom>
      </xdr:spPr>
    </xdr:pic>
    <xdr:clientData/>
  </xdr:oneCellAnchor>
  <xdr:oneCellAnchor>
    <xdr:from>
      <xdr:col>39</xdr:col>
      <xdr:colOff>0</xdr:colOff>
      <xdr:row>722</xdr:row>
      <xdr:rowOff>45358</xdr:rowOff>
    </xdr:from>
    <xdr:ext cx="4256535" cy="314369"/>
    <xdr:pic>
      <xdr:nvPicPr>
        <xdr:cNvPr id="88" name="Picture 87">
          <a:extLst>
            <a:ext uri="{FF2B5EF4-FFF2-40B4-BE49-F238E27FC236}">
              <a16:creationId xmlns:a16="http://schemas.microsoft.com/office/drawing/2014/main" id="{729596EF-4321-44B8-A4CD-59D3AC39FEF9}"/>
            </a:ext>
          </a:extLst>
        </xdr:cNvPr>
        <xdr:cNvPicPr>
          <a:picLocks noChangeAspect="1"/>
        </xdr:cNvPicPr>
      </xdr:nvPicPr>
      <xdr:blipFill>
        <a:blip xmlns:r="http://schemas.openxmlformats.org/officeDocument/2006/relationships" r:embed="rId3"/>
        <a:stretch>
          <a:fillRect/>
        </a:stretch>
      </xdr:blipFill>
      <xdr:spPr>
        <a:xfrm>
          <a:off x="63241465" y="136500508"/>
          <a:ext cx="4256535" cy="314369"/>
        </a:xfrm>
        <a:prstGeom prst="rect">
          <a:avLst/>
        </a:prstGeom>
      </xdr:spPr>
    </xdr:pic>
    <xdr:clientData/>
  </xdr:oneCellAnchor>
  <xdr:oneCellAnchor>
    <xdr:from>
      <xdr:col>39</xdr:col>
      <xdr:colOff>0</xdr:colOff>
      <xdr:row>734</xdr:row>
      <xdr:rowOff>45358</xdr:rowOff>
    </xdr:from>
    <xdr:ext cx="4256535" cy="314369"/>
    <xdr:pic>
      <xdr:nvPicPr>
        <xdr:cNvPr id="89" name="Picture 88">
          <a:extLst>
            <a:ext uri="{FF2B5EF4-FFF2-40B4-BE49-F238E27FC236}">
              <a16:creationId xmlns:a16="http://schemas.microsoft.com/office/drawing/2014/main" id="{297C438A-A05C-4AFA-807E-59BA1FD8001B}"/>
            </a:ext>
          </a:extLst>
        </xdr:cNvPr>
        <xdr:cNvPicPr>
          <a:picLocks noChangeAspect="1"/>
        </xdr:cNvPicPr>
      </xdr:nvPicPr>
      <xdr:blipFill>
        <a:blip xmlns:r="http://schemas.openxmlformats.org/officeDocument/2006/relationships" r:embed="rId3"/>
        <a:stretch>
          <a:fillRect/>
        </a:stretch>
      </xdr:blipFill>
      <xdr:spPr>
        <a:xfrm>
          <a:off x="63241465" y="138710308"/>
          <a:ext cx="4256535" cy="314369"/>
        </a:xfrm>
        <a:prstGeom prst="rect">
          <a:avLst/>
        </a:prstGeom>
      </xdr:spPr>
    </xdr:pic>
    <xdr:clientData/>
  </xdr:oneCellAnchor>
  <xdr:oneCellAnchor>
    <xdr:from>
      <xdr:col>39</xdr:col>
      <xdr:colOff>0</xdr:colOff>
      <xdr:row>746</xdr:row>
      <xdr:rowOff>45358</xdr:rowOff>
    </xdr:from>
    <xdr:ext cx="4256535" cy="314369"/>
    <xdr:pic>
      <xdr:nvPicPr>
        <xdr:cNvPr id="90" name="Picture 89">
          <a:extLst>
            <a:ext uri="{FF2B5EF4-FFF2-40B4-BE49-F238E27FC236}">
              <a16:creationId xmlns:a16="http://schemas.microsoft.com/office/drawing/2014/main" id="{DD841D0C-B3A5-472E-BA83-440659EDD2E0}"/>
            </a:ext>
          </a:extLst>
        </xdr:cNvPr>
        <xdr:cNvPicPr>
          <a:picLocks noChangeAspect="1"/>
        </xdr:cNvPicPr>
      </xdr:nvPicPr>
      <xdr:blipFill>
        <a:blip xmlns:r="http://schemas.openxmlformats.org/officeDocument/2006/relationships" r:embed="rId3"/>
        <a:stretch>
          <a:fillRect/>
        </a:stretch>
      </xdr:blipFill>
      <xdr:spPr>
        <a:xfrm>
          <a:off x="63241465" y="140920108"/>
          <a:ext cx="4256535" cy="314369"/>
        </a:xfrm>
        <a:prstGeom prst="rect">
          <a:avLst/>
        </a:prstGeom>
      </xdr:spPr>
    </xdr:pic>
    <xdr:clientData/>
  </xdr:oneCellAnchor>
  <xdr:oneCellAnchor>
    <xdr:from>
      <xdr:col>39</xdr:col>
      <xdr:colOff>0</xdr:colOff>
      <xdr:row>758</xdr:row>
      <xdr:rowOff>45358</xdr:rowOff>
    </xdr:from>
    <xdr:ext cx="4256535" cy="314369"/>
    <xdr:pic>
      <xdr:nvPicPr>
        <xdr:cNvPr id="91" name="Picture 90">
          <a:extLst>
            <a:ext uri="{FF2B5EF4-FFF2-40B4-BE49-F238E27FC236}">
              <a16:creationId xmlns:a16="http://schemas.microsoft.com/office/drawing/2014/main" id="{9DE94C03-88E0-4A84-BC98-8B534C7F28CB}"/>
            </a:ext>
          </a:extLst>
        </xdr:cNvPr>
        <xdr:cNvPicPr>
          <a:picLocks noChangeAspect="1"/>
        </xdr:cNvPicPr>
      </xdr:nvPicPr>
      <xdr:blipFill>
        <a:blip xmlns:r="http://schemas.openxmlformats.org/officeDocument/2006/relationships" r:embed="rId3"/>
        <a:stretch>
          <a:fillRect/>
        </a:stretch>
      </xdr:blipFill>
      <xdr:spPr>
        <a:xfrm>
          <a:off x="63241465" y="143129908"/>
          <a:ext cx="4256535" cy="314369"/>
        </a:xfrm>
        <a:prstGeom prst="rect">
          <a:avLst/>
        </a:prstGeom>
      </xdr:spPr>
    </xdr:pic>
    <xdr:clientData/>
  </xdr:oneCellAnchor>
  <xdr:oneCellAnchor>
    <xdr:from>
      <xdr:col>39</xdr:col>
      <xdr:colOff>0</xdr:colOff>
      <xdr:row>770</xdr:row>
      <xdr:rowOff>45358</xdr:rowOff>
    </xdr:from>
    <xdr:ext cx="4256535" cy="314369"/>
    <xdr:pic>
      <xdr:nvPicPr>
        <xdr:cNvPr id="92" name="Picture 91">
          <a:extLst>
            <a:ext uri="{FF2B5EF4-FFF2-40B4-BE49-F238E27FC236}">
              <a16:creationId xmlns:a16="http://schemas.microsoft.com/office/drawing/2014/main" id="{07DA52FF-D040-44F0-84E1-730CD9221B0B}"/>
            </a:ext>
          </a:extLst>
        </xdr:cNvPr>
        <xdr:cNvPicPr>
          <a:picLocks noChangeAspect="1"/>
        </xdr:cNvPicPr>
      </xdr:nvPicPr>
      <xdr:blipFill>
        <a:blip xmlns:r="http://schemas.openxmlformats.org/officeDocument/2006/relationships" r:embed="rId3"/>
        <a:stretch>
          <a:fillRect/>
        </a:stretch>
      </xdr:blipFill>
      <xdr:spPr>
        <a:xfrm>
          <a:off x="63241465" y="145339708"/>
          <a:ext cx="4256535" cy="314369"/>
        </a:xfrm>
        <a:prstGeom prst="rect">
          <a:avLst/>
        </a:prstGeom>
      </xdr:spPr>
    </xdr:pic>
    <xdr:clientData/>
  </xdr:oneCellAnchor>
  <xdr:oneCellAnchor>
    <xdr:from>
      <xdr:col>39</xdr:col>
      <xdr:colOff>0</xdr:colOff>
      <xdr:row>782</xdr:row>
      <xdr:rowOff>45358</xdr:rowOff>
    </xdr:from>
    <xdr:ext cx="4256535" cy="314369"/>
    <xdr:pic>
      <xdr:nvPicPr>
        <xdr:cNvPr id="93" name="Picture 92">
          <a:extLst>
            <a:ext uri="{FF2B5EF4-FFF2-40B4-BE49-F238E27FC236}">
              <a16:creationId xmlns:a16="http://schemas.microsoft.com/office/drawing/2014/main" id="{3CC65D8B-BA7C-48AA-811E-33B7394A5FCF}"/>
            </a:ext>
          </a:extLst>
        </xdr:cNvPr>
        <xdr:cNvPicPr>
          <a:picLocks noChangeAspect="1"/>
        </xdr:cNvPicPr>
      </xdr:nvPicPr>
      <xdr:blipFill>
        <a:blip xmlns:r="http://schemas.openxmlformats.org/officeDocument/2006/relationships" r:embed="rId3"/>
        <a:stretch>
          <a:fillRect/>
        </a:stretch>
      </xdr:blipFill>
      <xdr:spPr>
        <a:xfrm>
          <a:off x="63241465" y="147549508"/>
          <a:ext cx="4256535" cy="314369"/>
        </a:xfrm>
        <a:prstGeom prst="rect">
          <a:avLst/>
        </a:prstGeom>
      </xdr:spPr>
    </xdr:pic>
    <xdr:clientData/>
  </xdr:oneCellAnchor>
  <xdr:oneCellAnchor>
    <xdr:from>
      <xdr:col>39</xdr:col>
      <xdr:colOff>0</xdr:colOff>
      <xdr:row>794</xdr:row>
      <xdr:rowOff>45358</xdr:rowOff>
    </xdr:from>
    <xdr:ext cx="4256535" cy="314369"/>
    <xdr:pic>
      <xdr:nvPicPr>
        <xdr:cNvPr id="94" name="Picture 93">
          <a:extLst>
            <a:ext uri="{FF2B5EF4-FFF2-40B4-BE49-F238E27FC236}">
              <a16:creationId xmlns:a16="http://schemas.microsoft.com/office/drawing/2014/main" id="{3B9C3B2C-7FE8-449A-9161-4AD7A80A47CA}"/>
            </a:ext>
          </a:extLst>
        </xdr:cNvPr>
        <xdr:cNvPicPr>
          <a:picLocks noChangeAspect="1"/>
        </xdr:cNvPicPr>
      </xdr:nvPicPr>
      <xdr:blipFill>
        <a:blip xmlns:r="http://schemas.openxmlformats.org/officeDocument/2006/relationships" r:embed="rId3"/>
        <a:stretch>
          <a:fillRect/>
        </a:stretch>
      </xdr:blipFill>
      <xdr:spPr>
        <a:xfrm>
          <a:off x="63241465" y="149759308"/>
          <a:ext cx="4256535" cy="314369"/>
        </a:xfrm>
        <a:prstGeom prst="rect">
          <a:avLst/>
        </a:prstGeom>
      </xdr:spPr>
    </xdr:pic>
    <xdr:clientData/>
  </xdr:oneCellAnchor>
  <xdr:oneCellAnchor>
    <xdr:from>
      <xdr:col>39</xdr:col>
      <xdr:colOff>0</xdr:colOff>
      <xdr:row>806</xdr:row>
      <xdr:rowOff>45358</xdr:rowOff>
    </xdr:from>
    <xdr:ext cx="4256535" cy="314369"/>
    <xdr:pic>
      <xdr:nvPicPr>
        <xdr:cNvPr id="95" name="Picture 94">
          <a:extLst>
            <a:ext uri="{FF2B5EF4-FFF2-40B4-BE49-F238E27FC236}">
              <a16:creationId xmlns:a16="http://schemas.microsoft.com/office/drawing/2014/main" id="{B6ED71D4-52A3-4A4D-89E2-8B888567DAC8}"/>
            </a:ext>
          </a:extLst>
        </xdr:cNvPr>
        <xdr:cNvPicPr>
          <a:picLocks noChangeAspect="1"/>
        </xdr:cNvPicPr>
      </xdr:nvPicPr>
      <xdr:blipFill>
        <a:blip xmlns:r="http://schemas.openxmlformats.org/officeDocument/2006/relationships" r:embed="rId3"/>
        <a:stretch>
          <a:fillRect/>
        </a:stretch>
      </xdr:blipFill>
      <xdr:spPr>
        <a:xfrm>
          <a:off x="63241465" y="151969108"/>
          <a:ext cx="4256535" cy="314369"/>
        </a:xfrm>
        <a:prstGeom prst="rect">
          <a:avLst/>
        </a:prstGeom>
      </xdr:spPr>
    </xdr:pic>
    <xdr:clientData/>
  </xdr:oneCellAnchor>
  <xdr:oneCellAnchor>
    <xdr:from>
      <xdr:col>39</xdr:col>
      <xdr:colOff>0</xdr:colOff>
      <xdr:row>818</xdr:row>
      <xdr:rowOff>45358</xdr:rowOff>
    </xdr:from>
    <xdr:ext cx="4256535" cy="314369"/>
    <xdr:pic>
      <xdr:nvPicPr>
        <xdr:cNvPr id="96" name="Picture 95">
          <a:extLst>
            <a:ext uri="{FF2B5EF4-FFF2-40B4-BE49-F238E27FC236}">
              <a16:creationId xmlns:a16="http://schemas.microsoft.com/office/drawing/2014/main" id="{857AF3BB-BBE9-4447-B3F8-CF5AE65F5213}"/>
            </a:ext>
          </a:extLst>
        </xdr:cNvPr>
        <xdr:cNvPicPr>
          <a:picLocks noChangeAspect="1"/>
        </xdr:cNvPicPr>
      </xdr:nvPicPr>
      <xdr:blipFill>
        <a:blip xmlns:r="http://schemas.openxmlformats.org/officeDocument/2006/relationships" r:embed="rId3"/>
        <a:stretch>
          <a:fillRect/>
        </a:stretch>
      </xdr:blipFill>
      <xdr:spPr>
        <a:xfrm>
          <a:off x="63241465" y="154178908"/>
          <a:ext cx="4256535" cy="314369"/>
        </a:xfrm>
        <a:prstGeom prst="rect">
          <a:avLst/>
        </a:prstGeom>
      </xdr:spPr>
    </xdr:pic>
    <xdr:clientData/>
  </xdr:oneCellAnchor>
  <xdr:oneCellAnchor>
    <xdr:from>
      <xdr:col>39</xdr:col>
      <xdr:colOff>0</xdr:colOff>
      <xdr:row>830</xdr:row>
      <xdr:rowOff>45358</xdr:rowOff>
    </xdr:from>
    <xdr:ext cx="4256535" cy="314369"/>
    <xdr:pic>
      <xdr:nvPicPr>
        <xdr:cNvPr id="97" name="Picture 96">
          <a:extLst>
            <a:ext uri="{FF2B5EF4-FFF2-40B4-BE49-F238E27FC236}">
              <a16:creationId xmlns:a16="http://schemas.microsoft.com/office/drawing/2014/main" id="{A97FC1E9-757D-4143-9E83-1B55961FE317}"/>
            </a:ext>
          </a:extLst>
        </xdr:cNvPr>
        <xdr:cNvPicPr>
          <a:picLocks noChangeAspect="1"/>
        </xdr:cNvPicPr>
      </xdr:nvPicPr>
      <xdr:blipFill>
        <a:blip xmlns:r="http://schemas.openxmlformats.org/officeDocument/2006/relationships" r:embed="rId3"/>
        <a:stretch>
          <a:fillRect/>
        </a:stretch>
      </xdr:blipFill>
      <xdr:spPr>
        <a:xfrm>
          <a:off x="63241465" y="156388708"/>
          <a:ext cx="4256535" cy="314369"/>
        </a:xfrm>
        <a:prstGeom prst="rect">
          <a:avLst/>
        </a:prstGeom>
      </xdr:spPr>
    </xdr:pic>
    <xdr:clientData/>
  </xdr:oneCellAnchor>
  <xdr:oneCellAnchor>
    <xdr:from>
      <xdr:col>39</xdr:col>
      <xdr:colOff>0</xdr:colOff>
      <xdr:row>842</xdr:row>
      <xdr:rowOff>45358</xdr:rowOff>
    </xdr:from>
    <xdr:ext cx="4256535" cy="314369"/>
    <xdr:pic>
      <xdr:nvPicPr>
        <xdr:cNvPr id="98" name="Picture 97">
          <a:extLst>
            <a:ext uri="{FF2B5EF4-FFF2-40B4-BE49-F238E27FC236}">
              <a16:creationId xmlns:a16="http://schemas.microsoft.com/office/drawing/2014/main" id="{9D8AE379-D204-4F32-B15A-4A040FAFB671}"/>
            </a:ext>
          </a:extLst>
        </xdr:cNvPr>
        <xdr:cNvPicPr>
          <a:picLocks noChangeAspect="1"/>
        </xdr:cNvPicPr>
      </xdr:nvPicPr>
      <xdr:blipFill>
        <a:blip xmlns:r="http://schemas.openxmlformats.org/officeDocument/2006/relationships" r:embed="rId3"/>
        <a:stretch>
          <a:fillRect/>
        </a:stretch>
      </xdr:blipFill>
      <xdr:spPr>
        <a:xfrm>
          <a:off x="63241465" y="158598508"/>
          <a:ext cx="4256535" cy="314369"/>
        </a:xfrm>
        <a:prstGeom prst="rect">
          <a:avLst/>
        </a:prstGeom>
      </xdr:spPr>
    </xdr:pic>
    <xdr:clientData/>
  </xdr:oneCellAnchor>
  <xdr:oneCellAnchor>
    <xdr:from>
      <xdr:col>39</xdr:col>
      <xdr:colOff>0</xdr:colOff>
      <xdr:row>854</xdr:row>
      <xdr:rowOff>45358</xdr:rowOff>
    </xdr:from>
    <xdr:ext cx="4256535" cy="314369"/>
    <xdr:pic>
      <xdr:nvPicPr>
        <xdr:cNvPr id="99" name="Picture 98">
          <a:extLst>
            <a:ext uri="{FF2B5EF4-FFF2-40B4-BE49-F238E27FC236}">
              <a16:creationId xmlns:a16="http://schemas.microsoft.com/office/drawing/2014/main" id="{0349E2FC-25FF-4D0D-9660-D500D4153ABF}"/>
            </a:ext>
          </a:extLst>
        </xdr:cNvPr>
        <xdr:cNvPicPr>
          <a:picLocks noChangeAspect="1"/>
        </xdr:cNvPicPr>
      </xdr:nvPicPr>
      <xdr:blipFill>
        <a:blip xmlns:r="http://schemas.openxmlformats.org/officeDocument/2006/relationships" r:embed="rId3"/>
        <a:stretch>
          <a:fillRect/>
        </a:stretch>
      </xdr:blipFill>
      <xdr:spPr>
        <a:xfrm>
          <a:off x="63241465" y="160808308"/>
          <a:ext cx="4256535" cy="314369"/>
        </a:xfrm>
        <a:prstGeom prst="rect">
          <a:avLst/>
        </a:prstGeom>
      </xdr:spPr>
    </xdr:pic>
    <xdr:clientData/>
  </xdr:oneCellAnchor>
  <xdr:oneCellAnchor>
    <xdr:from>
      <xdr:col>39</xdr:col>
      <xdr:colOff>0</xdr:colOff>
      <xdr:row>866</xdr:row>
      <xdr:rowOff>45358</xdr:rowOff>
    </xdr:from>
    <xdr:ext cx="4256535" cy="314369"/>
    <xdr:pic>
      <xdr:nvPicPr>
        <xdr:cNvPr id="100" name="Picture 99">
          <a:extLst>
            <a:ext uri="{FF2B5EF4-FFF2-40B4-BE49-F238E27FC236}">
              <a16:creationId xmlns:a16="http://schemas.microsoft.com/office/drawing/2014/main" id="{AC0EB0DF-100B-4A5C-8CE6-0F9704AA0820}"/>
            </a:ext>
          </a:extLst>
        </xdr:cNvPr>
        <xdr:cNvPicPr>
          <a:picLocks noChangeAspect="1"/>
        </xdr:cNvPicPr>
      </xdr:nvPicPr>
      <xdr:blipFill>
        <a:blip xmlns:r="http://schemas.openxmlformats.org/officeDocument/2006/relationships" r:embed="rId3"/>
        <a:stretch>
          <a:fillRect/>
        </a:stretch>
      </xdr:blipFill>
      <xdr:spPr>
        <a:xfrm>
          <a:off x="63241465" y="163018108"/>
          <a:ext cx="4256535" cy="314369"/>
        </a:xfrm>
        <a:prstGeom prst="rect">
          <a:avLst/>
        </a:prstGeom>
      </xdr:spPr>
    </xdr:pic>
    <xdr:clientData/>
  </xdr:oneCellAnchor>
  <xdr:oneCellAnchor>
    <xdr:from>
      <xdr:col>39</xdr:col>
      <xdr:colOff>0</xdr:colOff>
      <xdr:row>878</xdr:row>
      <xdr:rowOff>45358</xdr:rowOff>
    </xdr:from>
    <xdr:ext cx="4256535" cy="314369"/>
    <xdr:pic>
      <xdr:nvPicPr>
        <xdr:cNvPr id="101" name="Picture 100">
          <a:extLst>
            <a:ext uri="{FF2B5EF4-FFF2-40B4-BE49-F238E27FC236}">
              <a16:creationId xmlns:a16="http://schemas.microsoft.com/office/drawing/2014/main" id="{46E84A69-8F0F-4F65-B11D-C5A88C08AAF4}"/>
            </a:ext>
          </a:extLst>
        </xdr:cNvPr>
        <xdr:cNvPicPr>
          <a:picLocks noChangeAspect="1"/>
        </xdr:cNvPicPr>
      </xdr:nvPicPr>
      <xdr:blipFill>
        <a:blip xmlns:r="http://schemas.openxmlformats.org/officeDocument/2006/relationships" r:embed="rId3"/>
        <a:stretch>
          <a:fillRect/>
        </a:stretch>
      </xdr:blipFill>
      <xdr:spPr>
        <a:xfrm>
          <a:off x="63241465" y="165227908"/>
          <a:ext cx="4256535" cy="314369"/>
        </a:xfrm>
        <a:prstGeom prst="rect">
          <a:avLst/>
        </a:prstGeom>
      </xdr:spPr>
    </xdr:pic>
    <xdr:clientData/>
  </xdr:oneCellAnchor>
  <xdr:oneCellAnchor>
    <xdr:from>
      <xdr:col>39</xdr:col>
      <xdr:colOff>0</xdr:colOff>
      <xdr:row>890</xdr:row>
      <xdr:rowOff>45358</xdr:rowOff>
    </xdr:from>
    <xdr:ext cx="4256535" cy="314369"/>
    <xdr:pic>
      <xdr:nvPicPr>
        <xdr:cNvPr id="102" name="Picture 101">
          <a:extLst>
            <a:ext uri="{FF2B5EF4-FFF2-40B4-BE49-F238E27FC236}">
              <a16:creationId xmlns:a16="http://schemas.microsoft.com/office/drawing/2014/main" id="{E86AE0C1-BE80-47D5-8493-A3DDA868ECB3}"/>
            </a:ext>
          </a:extLst>
        </xdr:cNvPr>
        <xdr:cNvPicPr>
          <a:picLocks noChangeAspect="1"/>
        </xdr:cNvPicPr>
      </xdr:nvPicPr>
      <xdr:blipFill>
        <a:blip xmlns:r="http://schemas.openxmlformats.org/officeDocument/2006/relationships" r:embed="rId3"/>
        <a:stretch>
          <a:fillRect/>
        </a:stretch>
      </xdr:blipFill>
      <xdr:spPr>
        <a:xfrm>
          <a:off x="63241465" y="167437708"/>
          <a:ext cx="4256535" cy="314369"/>
        </a:xfrm>
        <a:prstGeom prst="rect">
          <a:avLst/>
        </a:prstGeom>
      </xdr:spPr>
    </xdr:pic>
    <xdr:clientData/>
  </xdr:oneCellAnchor>
  <xdr:oneCellAnchor>
    <xdr:from>
      <xdr:col>39</xdr:col>
      <xdr:colOff>0</xdr:colOff>
      <xdr:row>902</xdr:row>
      <xdr:rowOff>45358</xdr:rowOff>
    </xdr:from>
    <xdr:ext cx="4256535" cy="314369"/>
    <xdr:pic>
      <xdr:nvPicPr>
        <xdr:cNvPr id="103" name="Picture 102">
          <a:extLst>
            <a:ext uri="{FF2B5EF4-FFF2-40B4-BE49-F238E27FC236}">
              <a16:creationId xmlns:a16="http://schemas.microsoft.com/office/drawing/2014/main" id="{3121C76D-3B6F-42F4-AD90-A4E8A01DFBCC}"/>
            </a:ext>
          </a:extLst>
        </xdr:cNvPr>
        <xdr:cNvPicPr>
          <a:picLocks noChangeAspect="1"/>
        </xdr:cNvPicPr>
      </xdr:nvPicPr>
      <xdr:blipFill>
        <a:blip xmlns:r="http://schemas.openxmlformats.org/officeDocument/2006/relationships" r:embed="rId3"/>
        <a:stretch>
          <a:fillRect/>
        </a:stretch>
      </xdr:blipFill>
      <xdr:spPr>
        <a:xfrm>
          <a:off x="63241465" y="169647508"/>
          <a:ext cx="4256535" cy="314369"/>
        </a:xfrm>
        <a:prstGeom prst="rect">
          <a:avLst/>
        </a:prstGeom>
      </xdr:spPr>
    </xdr:pic>
    <xdr:clientData/>
  </xdr:oneCellAnchor>
  <xdr:oneCellAnchor>
    <xdr:from>
      <xdr:col>39</xdr:col>
      <xdr:colOff>0</xdr:colOff>
      <xdr:row>914</xdr:row>
      <xdr:rowOff>45358</xdr:rowOff>
    </xdr:from>
    <xdr:ext cx="4256535" cy="314369"/>
    <xdr:pic>
      <xdr:nvPicPr>
        <xdr:cNvPr id="104" name="Picture 103">
          <a:extLst>
            <a:ext uri="{FF2B5EF4-FFF2-40B4-BE49-F238E27FC236}">
              <a16:creationId xmlns:a16="http://schemas.microsoft.com/office/drawing/2014/main" id="{34037DDA-5B98-4157-8694-25451E31896D}"/>
            </a:ext>
          </a:extLst>
        </xdr:cNvPr>
        <xdr:cNvPicPr>
          <a:picLocks noChangeAspect="1"/>
        </xdr:cNvPicPr>
      </xdr:nvPicPr>
      <xdr:blipFill>
        <a:blip xmlns:r="http://schemas.openxmlformats.org/officeDocument/2006/relationships" r:embed="rId3"/>
        <a:stretch>
          <a:fillRect/>
        </a:stretch>
      </xdr:blipFill>
      <xdr:spPr>
        <a:xfrm>
          <a:off x="63241465" y="171857308"/>
          <a:ext cx="4256535" cy="314369"/>
        </a:xfrm>
        <a:prstGeom prst="rect">
          <a:avLst/>
        </a:prstGeom>
      </xdr:spPr>
    </xdr:pic>
    <xdr:clientData/>
  </xdr:oneCellAnchor>
  <xdr:oneCellAnchor>
    <xdr:from>
      <xdr:col>39</xdr:col>
      <xdr:colOff>0</xdr:colOff>
      <xdr:row>917</xdr:row>
      <xdr:rowOff>0</xdr:rowOff>
    </xdr:from>
    <xdr:ext cx="4256535" cy="314369"/>
    <xdr:pic>
      <xdr:nvPicPr>
        <xdr:cNvPr id="105" name="Picture 104">
          <a:extLst>
            <a:ext uri="{FF2B5EF4-FFF2-40B4-BE49-F238E27FC236}">
              <a16:creationId xmlns:a16="http://schemas.microsoft.com/office/drawing/2014/main" id="{8D9F9365-EB86-46B2-AE39-DE0C9D90647F}"/>
            </a:ext>
          </a:extLst>
        </xdr:cNvPr>
        <xdr:cNvPicPr>
          <a:picLocks noChangeAspect="1"/>
        </xdr:cNvPicPr>
      </xdr:nvPicPr>
      <xdr:blipFill>
        <a:blip xmlns:r="http://schemas.openxmlformats.org/officeDocument/2006/relationships" r:embed="rId3"/>
        <a:stretch>
          <a:fillRect/>
        </a:stretch>
      </xdr:blipFill>
      <xdr:spPr>
        <a:xfrm>
          <a:off x="63241465" y="174067108"/>
          <a:ext cx="4256535" cy="314369"/>
        </a:xfrm>
        <a:prstGeom prst="rect">
          <a:avLst/>
        </a:prstGeom>
      </xdr:spPr>
    </xdr:pic>
    <xdr:clientData/>
  </xdr:oneCellAnchor>
  <xdr:oneCellAnchor>
    <xdr:from>
      <xdr:col>39</xdr:col>
      <xdr:colOff>0</xdr:colOff>
      <xdr:row>917</xdr:row>
      <xdr:rowOff>0</xdr:rowOff>
    </xdr:from>
    <xdr:ext cx="4256535" cy="314369"/>
    <xdr:pic>
      <xdr:nvPicPr>
        <xdr:cNvPr id="106" name="Picture 105">
          <a:extLst>
            <a:ext uri="{FF2B5EF4-FFF2-40B4-BE49-F238E27FC236}">
              <a16:creationId xmlns:a16="http://schemas.microsoft.com/office/drawing/2014/main" id="{F2C71640-1247-444A-982D-B6CDB8C11F87}"/>
            </a:ext>
          </a:extLst>
        </xdr:cNvPr>
        <xdr:cNvPicPr>
          <a:picLocks noChangeAspect="1"/>
        </xdr:cNvPicPr>
      </xdr:nvPicPr>
      <xdr:blipFill>
        <a:blip xmlns:r="http://schemas.openxmlformats.org/officeDocument/2006/relationships" r:embed="rId3"/>
        <a:stretch>
          <a:fillRect/>
        </a:stretch>
      </xdr:blipFill>
      <xdr:spPr>
        <a:xfrm>
          <a:off x="63241465" y="176276908"/>
          <a:ext cx="4256535" cy="314369"/>
        </a:xfrm>
        <a:prstGeom prst="rect">
          <a:avLst/>
        </a:prstGeom>
      </xdr:spPr>
    </xdr:pic>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7:09:23.203"/>
    </inkml:context>
    <inkml:brush xml:id="br0">
      <inkml:brushProperty name="width" value="0.035" units="cm"/>
      <inkml:brushProperty name="height" value="0.035" units="cm"/>
      <inkml:brushProperty name="color" value="#E71224"/>
    </inkml:brush>
  </inkml:definitions>
  <inkml:trace contextRef="#ctx0" brushRef="#br0">1 4070 24575,'7'0'0,"1"-1"0,-1-1 0,1 0 0,-1 0 0,-1 0 0,1 0 0,15-9 0,-4 3 0,39-18 0,2-3 0,64-43 0,-27 11 0,77-55 0,-137 87 0,-2 0 0,-2-3 0,-1 0 0,38-52 0,144-200 0,-72 103 0,-100 124 0,-2-2 0,-2-2 0,43-102 0,2-26 0,160-354 0,-193 435 0,-27 57 0,53-95 0,158-260 0,-105 197 0,-22 33 0,18-26 0,110-172 0,-207 328 0,-19 32 0,1-1 0,1 1 0,0 1 0,2 0 0,-1 0 0,1 1 0,0 2 0,1-1 0,1 1 0,-2 0 0,3 1 0,0 0 0,18-6 0,87-45-1365,-101 49-5461</inkml:trace>
  <inkml:trace contextRef="#ctx0" brushRef="#br0" timeOffset="1">2636 1 24575,'60'-1'0,"73"2"0,-118 0 0,-1 1 0,0 1 0,-1 0 0,1-1 0,-1 4 0,28 9 0,-37-13 0,-2 1 0,1-1 0,0 0 0,0 2 0,0-2 0,0 0 0,0 1 0,-1 0 0,1 0 0,-1 1 0,0-1 0,0 0 0,0 1 0,0-1 0,-1 1 0,0 1 0,1-1 0,-1-2 0,-1 2 0,1 0 0,0 1 0,-1-1 0,0-1 0,0 1 0,0 5 0,-2 11 0,-1-1 0,0 0 0,-12 35 0,9-35 0,-11 47 0,0 2 0,-5 68 0,10-44-1365,7-51-5461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63BB9-84A8-497C-A383-D0F0909D5F2C}">
  <dimension ref="A1:AF12"/>
  <sheetViews>
    <sheetView zoomScale="70" zoomScaleNormal="70" workbookViewId="0">
      <selection activeCell="D24" sqref="D24"/>
    </sheetView>
  </sheetViews>
  <sheetFormatPr defaultColWidth="8.81640625" defaultRowHeight="14.5" x14ac:dyDescent="0.35"/>
  <cols>
    <col min="1" max="2" width="8.81640625" style="1"/>
    <col min="3" max="3" width="15.453125" style="1" bestFit="1" customWidth="1"/>
    <col min="4" max="4" width="17" style="1" bestFit="1" customWidth="1"/>
    <col min="5" max="5" width="16.81640625" style="1" bestFit="1" customWidth="1"/>
    <col min="6" max="6" width="8.81640625" style="1"/>
    <col min="7" max="7" width="15.81640625" style="1" bestFit="1" customWidth="1"/>
    <col min="8" max="8" width="8.81640625" style="1"/>
    <col min="9" max="9" width="27.453125" style="1" bestFit="1" customWidth="1"/>
    <col min="10" max="10" width="22.453125" style="1" bestFit="1" customWidth="1"/>
    <col min="11" max="11" width="15.453125" style="1" bestFit="1" customWidth="1"/>
    <col min="12" max="12" width="23" style="1" bestFit="1" customWidth="1"/>
    <col min="13" max="13" width="13.81640625" style="1" bestFit="1" customWidth="1"/>
    <col min="14" max="19" width="8.81640625" style="1"/>
    <col min="20" max="20" width="12" style="1" bestFit="1" customWidth="1"/>
    <col min="21" max="27" width="8.81640625" style="1"/>
    <col min="28" max="28" width="18.54296875" style="1" bestFit="1" customWidth="1"/>
    <col min="29" max="29" width="10.453125" style="1" bestFit="1" customWidth="1"/>
    <col min="30" max="30" width="15.1796875" style="1" bestFit="1" customWidth="1"/>
    <col min="31" max="31" width="8.81640625" style="1"/>
    <col min="32" max="32" width="15.54296875" style="1" bestFit="1" customWidth="1"/>
    <col min="33" max="33" width="20.453125" style="1" bestFit="1" customWidth="1"/>
    <col min="34" max="34" width="15.81640625" style="1" bestFit="1" customWidth="1"/>
    <col min="35" max="35" width="14.81640625" style="1" bestFit="1" customWidth="1"/>
    <col min="36" max="36" width="19.54296875" style="1" bestFit="1" customWidth="1"/>
    <col min="37" max="37" width="17.453125" style="1" bestFit="1" customWidth="1"/>
    <col min="38" max="38" width="24.453125" style="1" bestFit="1" customWidth="1"/>
    <col min="39" max="16384" width="8.81640625" style="1"/>
  </cols>
  <sheetData>
    <row r="1" spans="1:32" x14ac:dyDescent="0.35">
      <c r="A1" s="1" t="s">
        <v>0</v>
      </c>
      <c r="B1" s="1" t="s">
        <v>1</v>
      </c>
      <c r="C1" s="2" t="s">
        <v>2</v>
      </c>
      <c r="D1" s="2" t="s">
        <v>3</v>
      </c>
      <c r="E1" s="2" t="s">
        <v>4</v>
      </c>
      <c r="F1" s="2" t="s">
        <v>5</v>
      </c>
      <c r="G1" s="2" t="s">
        <v>6</v>
      </c>
      <c r="H1" s="2" t="s">
        <v>7</v>
      </c>
      <c r="I1" s="2"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27</v>
      </c>
    </row>
    <row r="2" spans="1:32" x14ac:dyDescent="0.35">
      <c r="C2" s="1">
        <v>1.5</v>
      </c>
      <c r="D2" s="1">
        <v>1.5</v>
      </c>
      <c r="E2" s="1">
        <v>18</v>
      </c>
      <c r="F2" s="1">
        <v>6</v>
      </c>
      <c r="G2" s="1">
        <v>57.320000000000007</v>
      </c>
      <c r="H2" s="1">
        <v>7</v>
      </c>
      <c r="I2" s="1">
        <v>0.4</v>
      </c>
      <c r="J2" s="1">
        <v>1.1000000000000001</v>
      </c>
      <c r="K2" s="1">
        <f>IF(C2&lt;=J2, 0, (C2-J2)*9.81)</f>
        <v>3.9239999999999995</v>
      </c>
      <c r="L2" s="1">
        <f>IF(ROW()=2, C2*E2, L1 + (C2-C1)*E2)</f>
        <v>27</v>
      </c>
      <c r="M2" s="1">
        <f>L2 - K2</f>
        <v>23.076000000000001</v>
      </c>
      <c r="N2" s="1">
        <f>MIN(1.7, (101.3 / M2)^0.5)</f>
        <v>1.7</v>
      </c>
      <c r="O2" s="1">
        <f>F2 * N2</f>
        <v>10.199999999999999</v>
      </c>
      <c r="P2" s="1">
        <f>EXP(1.63 + (9.7/(G2+0.01)) - ((15.7/(G2+0.01))^2))</f>
        <v>5.6080347494796197</v>
      </c>
      <c r="Q2" s="1">
        <f>O2 + P2</f>
        <v>15.808034749479619</v>
      </c>
      <c r="R2" s="1">
        <f>0.784 - 0.0768 * SQRT(Q2)</f>
        <v>0.47864842741395514</v>
      </c>
      <c r="S2" s="1">
        <f>MIN(1.7, (101.3 / M2)^R2)</f>
        <v>1.7</v>
      </c>
      <c r="T2" s="1">
        <f>(F2 * S2) + P2</f>
        <v>15.808034749479619</v>
      </c>
      <c r="U2" s="1">
        <f>EXP((-1.012 - 1.126*SIN((C2/11.73)+5.133)) + (0.106 + 0.118*SIN((C2/11.28)+5.142))*H2)</f>
        <v>0.99216797470363483</v>
      </c>
      <c r="V2" s="1">
        <f>0.65 * I2 * (L2 / M2) * U2</f>
        <v>0.30182957108768926</v>
      </c>
      <c r="W2" s="1">
        <f>MIN(2.2, 1.09 + (T2 / 31.5)^2)</f>
        <v>1.3418457673376218</v>
      </c>
      <c r="X2" s="1">
        <f>1 + (W2 - 1) * (8.64 * EXP(-H2/4) - 1.325)</f>
        <v>1.0603039423214118</v>
      </c>
      <c r="Y2" s="1">
        <f>MIN(1.1, 1 - MIN(0.3, 1 / (18.9 - 2.55 * SQRT(T2))) * LN(M2 / 101.3))</f>
        <v>1.1000000000000001</v>
      </c>
      <c r="Z2" s="1">
        <f>EXP((T2/14.1) + (T2/126)^2 - (T2/23.6)^3 + (T2/25.4)^4 - 2.8)</f>
        <v>0.1630611966697971</v>
      </c>
      <c r="AA2" s="1">
        <f>IF(V2=0, "N/A", (Z2 * X2 * Y2) / V2)</f>
        <v>0.63010351156163857</v>
      </c>
      <c r="AB2" s="1" t="str">
        <f>IF(AA2&gt;1, "NOT LIQUEFIABLE", "LIQUEFIABLE")</f>
        <v>LIQUEFIABLE</v>
      </c>
      <c r="AC2" s="1">
        <f>IF(AA2&lt;1, 1-AA2, 0)</f>
        <v>0.36989648843836143</v>
      </c>
      <c r="AD2" s="1">
        <f>IF(C2&lt;=20, 10 - (0.5 * C2), 0)</f>
        <v>9.25</v>
      </c>
      <c r="AE2" s="1">
        <f>AC2 * AD2 * D2</f>
        <v>5.1323137770822651</v>
      </c>
      <c r="AF2" s="1" t="str">
        <f t="shared" ref="AF2:AF3" si="0">IF(AE2&lt;=0,"Very Low",IF(AND(AE2&gt;0,AE2&lt;=5),"Low",IF(AND(AE2&gt;5,AE2&lt;=15),"High","Very High")))</f>
        <v>High</v>
      </c>
    </row>
    <row r="3" spans="1:32" x14ac:dyDescent="0.35">
      <c r="C3" s="1">
        <v>3</v>
      </c>
      <c r="D3" s="1">
        <v>1.5</v>
      </c>
      <c r="E3" s="1">
        <v>17</v>
      </c>
      <c r="F3" s="1">
        <v>6</v>
      </c>
      <c r="G3" s="1">
        <v>51.339999999999996</v>
      </c>
      <c r="H3" s="1">
        <v>7</v>
      </c>
      <c r="I3" s="1">
        <v>0.4</v>
      </c>
      <c r="J3" s="1">
        <v>1.1000000000000001</v>
      </c>
      <c r="K3" s="1">
        <f t="shared" ref="K3:K11" si="1">IF(C3&lt;=J3, 0, (C3-J3)*9.81)</f>
        <v>18.638999999999999</v>
      </c>
      <c r="L3" s="1">
        <f t="shared" ref="L3:L11" si="2">IF(ROW()=2, C3*E3, L2 + (C3-C2)*E3)</f>
        <v>52.5</v>
      </c>
      <c r="M3" s="1">
        <f t="shared" ref="M3:M11" si="3">L3 - K3</f>
        <v>33.861000000000004</v>
      </c>
      <c r="N3" s="1">
        <f>MIN(1.7, (101.3 / M3)^0.5)</f>
        <v>1.7</v>
      </c>
      <c r="O3" s="1">
        <f t="shared" ref="O3:O11" si="4">F3 * N3</f>
        <v>10.199999999999999</v>
      </c>
      <c r="P3" s="1">
        <f>EXP(1.63 + (9.7/(G3+0.01)) - ((15.7/(G3+0.01))^2))</f>
        <v>5.6148774996910884</v>
      </c>
      <c r="Q3" s="1">
        <f>O3 + P3</f>
        <v>15.814877499691088</v>
      </c>
      <c r="R3" s="1">
        <f>0.784 - 0.0768 * SQRT(Q3)</f>
        <v>0.47858234650927933</v>
      </c>
      <c r="S3" s="1">
        <f>MIN(1.7, (101.3 / M3)^R3)</f>
        <v>1.6895146598676531</v>
      </c>
      <c r="T3" s="1">
        <f>(F3 * S3) + P3</f>
        <v>15.751965458897008</v>
      </c>
      <c r="U3" s="1">
        <f>EXP((-1.012 - 1.126*SIN((C3/11.73)+5.133)) + (0.106 + 0.118*SIN((C3/11.28)+5.142))*H3)</f>
        <v>0.97433785492747482</v>
      </c>
      <c r="V3" s="1">
        <f>0.65 * I3 * (L3 / M3) * U3</f>
        <v>0.39277374323735353</v>
      </c>
      <c r="W3" s="1">
        <f>MIN(2.2, 1.09 + (T3 / 31.5)^2)</f>
        <v>1.3400623994137408</v>
      </c>
      <c r="X3" s="1">
        <f>1 + (W3 - 1) * (8.64 * EXP(-H3/4) - 1.325)</f>
        <v>1.0599893439653836</v>
      </c>
      <c r="Y3" s="1">
        <f t="shared" ref="Y3:Y11" si="5">MIN(1.1, 1 - MIN(0.3, 1 / (18.9 - 2.55 * SQRT(T3))) * LN(M3 / 101.3))</f>
        <v>1.1000000000000001</v>
      </c>
      <c r="Z3" s="1">
        <f>EXP((T3/14.1) + (T3/126)^2 - (T3/23.6)^3 + (T3/25.4)^4 - 2.8)</f>
        <v>0.16256970955043334</v>
      </c>
      <c r="AA3" s="1">
        <f>IF(V3=0, "N/A", (Z3 * X3 * Y3) / V3)</f>
        <v>0.48260449945086981</v>
      </c>
      <c r="AB3" s="1" t="str">
        <f t="shared" ref="AB3:AB11" si="6">IF(AA3&gt;1, "NOT LIQUEFIABLE", "LIQUEFIABLE")</f>
        <v>LIQUEFIABLE</v>
      </c>
      <c r="AC3" s="1">
        <f>IF(AA3&lt;1, 1-AA3, 0)</f>
        <v>0.51739550054913019</v>
      </c>
      <c r="AD3" s="1">
        <f>IF(C3&lt;=20, 10 - (0.5 * C3), 0)</f>
        <v>8.5</v>
      </c>
      <c r="AE3" s="1">
        <f t="shared" ref="AE3" si="7">AC3 * AD3 * D3</f>
        <v>6.5967926320014101</v>
      </c>
      <c r="AF3" s="1" t="str">
        <f t="shared" si="0"/>
        <v>High</v>
      </c>
    </row>
    <row r="4" spans="1:32" x14ac:dyDescent="0.35">
      <c r="C4" s="1">
        <v>4.5</v>
      </c>
      <c r="D4" s="1">
        <v>1.5</v>
      </c>
      <c r="E4" s="1">
        <v>17.899999999999999</v>
      </c>
      <c r="F4" s="1">
        <v>9</v>
      </c>
      <c r="G4" s="1">
        <v>51.28</v>
      </c>
      <c r="H4" s="1">
        <v>7</v>
      </c>
      <c r="I4" s="1">
        <v>0.4</v>
      </c>
      <c r="J4" s="1">
        <v>1.1000000000000001</v>
      </c>
      <c r="K4" s="1">
        <f t="shared" si="1"/>
        <v>33.353999999999999</v>
      </c>
      <c r="L4" s="1">
        <f t="shared" si="2"/>
        <v>79.349999999999994</v>
      </c>
      <c r="M4" s="1">
        <f t="shared" si="3"/>
        <v>45.995999999999995</v>
      </c>
      <c r="N4" s="1">
        <f>MIN(1.7, (101.3 / M4)^0.5)</f>
        <v>1.4840368671566984</v>
      </c>
      <c r="O4" s="1">
        <f t="shared" si="4"/>
        <v>13.356331804410285</v>
      </c>
      <c r="P4" s="1">
        <f>EXP(1.63 + (9.7/(G4+0.01)) - ((15.7/(G4+0.01))^2))</f>
        <v>5.6148895230092357</v>
      </c>
      <c r="Q4" s="1">
        <f>O4 + P4</f>
        <v>18.971221327419521</v>
      </c>
      <c r="R4" s="1">
        <f>0.784 - 0.0768 * SQRT(Q4)</f>
        <v>0.44949018477443914</v>
      </c>
      <c r="S4" s="1">
        <f>MIN(1.7, (101.3 / M4)^R4)</f>
        <v>1.426019324379761</v>
      </c>
      <c r="T4" s="1">
        <f>(F4 * S4) + P4</f>
        <v>18.449063442427082</v>
      </c>
      <c r="U4" s="1">
        <f>EXP((-1.012 - 1.126*SIN((C4/11.73)+5.133)) + (0.106 + 0.118*SIN((C4/11.28)+5.142))*H4)</f>
        <v>0.95382538768089908</v>
      </c>
      <c r="V4" s="1">
        <f>0.65 * I4 * (L4 / M4) * U4</f>
        <v>0.42782788879999634</v>
      </c>
      <c r="W4" s="1">
        <f>MIN(2.2, 1.09 + (T4 / 31.5)^2)</f>
        <v>1.4330263964753838</v>
      </c>
      <c r="X4" s="1">
        <f>1 + (W4 - 1) * (8.64 * EXP(-H4/4) - 1.325)</f>
        <v>1.076388831840968</v>
      </c>
      <c r="Y4" s="1">
        <f t="shared" si="5"/>
        <v>1.0993478772411149</v>
      </c>
      <c r="Z4" s="1">
        <f>EXP((T4/14.1) + (T4/126)^2 - (T4/23.6)^3 + (T4/25.4)^4 - 2.8)</f>
        <v>0.18833744898635815</v>
      </c>
      <c r="AA4" s="1">
        <f>IF(V4=0, "N/A", (Z4 * X4 * Y4) / V4)</f>
        <v>0.52092106210011146</v>
      </c>
      <c r="AB4" s="1" t="str">
        <f t="shared" si="6"/>
        <v>LIQUEFIABLE</v>
      </c>
      <c r="AC4" s="1">
        <f>IF(AA4&lt;1, 1-AA4, 0)</f>
        <v>0.47907893789988854</v>
      </c>
      <c r="AD4" s="1">
        <f>IF(C4&lt;=20, 10 - (0.5 * C4), 0)</f>
        <v>7.75</v>
      </c>
      <c r="AE4" s="1">
        <f>AC4 * AD4 * D4</f>
        <v>5.5692926530862046</v>
      </c>
      <c r="AF4" s="1" t="str">
        <f>IF(AE4&lt;=0,"Very Low",IF(AND(AE4&gt;0,AE4&lt;=5),"Low",IF(AND(AE4&gt;5,AE4&lt;=15),"High","Very High")))</f>
        <v>High</v>
      </c>
    </row>
    <row r="5" spans="1:32" x14ac:dyDescent="0.35">
      <c r="C5" s="1">
        <v>6</v>
      </c>
      <c r="D5" s="1">
        <v>1.5</v>
      </c>
      <c r="E5" s="1">
        <v>18.3</v>
      </c>
      <c r="F5" s="1">
        <v>18</v>
      </c>
      <c r="G5" s="1">
        <v>55.75</v>
      </c>
      <c r="H5" s="1">
        <v>7</v>
      </c>
      <c r="I5" s="1">
        <v>0.4</v>
      </c>
      <c r="J5" s="1">
        <v>1.1000000000000001</v>
      </c>
      <c r="K5" s="1">
        <f t="shared" si="1"/>
        <v>48.069000000000003</v>
      </c>
      <c r="L5" s="1">
        <f t="shared" si="2"/>
        <v>106.8</v>
      </c>
      <c r="M5" s="1">
        <f t="shared" si="3"/>
        <v>58.730999999999995</v>
      </c>
      <c r="N5" s="1">
        <f t="shared" ref="N5:N11" si="8">MIN(1.7, (101.3 / M5)^0.5)</f>
        <v>1.3133214119381249</v>
      </c>
      <c r="O5" s="1">
        <f t="shared" si="4"/>
        <v>23.639785414886248</v>
      </c>
      <c r="P5" s="1">
        <f t="shared" ref="P5:P11" si="9">EXP(1.63 + (9.7/(G5+0.01)) - ((15.7/(G5+0.01))^2))</f>
        <v>5.610734450140014</v>
      </c>
      <c r="Q5" s="1">
        <f t="shared" ref="Q5:Q11" si="10">O5 + P5</f>
        <v>29.250519865026263</v>
      </c>
      <c r="R5" s="1">
        <f t="shared" ref="R5:R11" si="11">0.784 - 0.0768 * SQRT(Q5)</f>
        <v>0.3686368019567785</v>
      </c>
      <c r="S5" s="1">
        <f t="shared" ref="S5:S11" si="12">MIN(1.7, (101.3 / M5)^R5)</f>
        <v>1.2225646442583034</v>
      </c>
      <c r="T5" s="1">
        <f t="shared" ref="T5:T11" si="13">(F5 * S5) + P5</f>
        <v>27.616898046789476</v>
      </c>
      <c r="U5" s="1">
        <f t="shared" ref="U5:U11" si="14">EXP((-1.012 - 1.126*SIN((C5/11.73)+5.133)) + (0.106 + 0.118*SIN((C5/11.28)+5.142))*H5)</f>
        <v>0.9310442914146293</v>
      </c>
      <c r="V5" s="1">
        <f t="shared" ref="V5:V11" si="15">0.65 * I5 * (L5 / M5) * U5</f>
        <v>0.44019747465565762</v>
      </c>
      <c r="W5" s="1">
        <f t="shared" ref="W5:W11" si="16">MIN(2.2, 1.09 + (T5 / 31.5)^2)</f>
        <v>1.8586500959705361</v>
      </c>
      <c r="X5" s="1">
        <f t="shared" ref="X5:X11" si="17">1 + (W5 - 1) * (8.64 * EXP(-H5/4) - 1.325)</f>
        <v>1.1514717770676437</v>
      </c>
      <c r="Y5" s="1">
        <f t="shared" si="5"/>
        <v>1.0991251895938794</v>
      </c>
      <c r="Z5" s="1">
        <f t="shared" ref="Z5:Z11" si="18">EXP((T5/14.1) + (T5/126)^2 - (T5/23.6)^3 + (T5/25.4)^4 - 2.8)</f>
        <v>0.36852819093504574</v>
      </c>
      <c r="AA5" s="1">
        <f t="shared" ref="AA5:AA11" si="19">IF(V5=0, "N/A", (Z5 * X5 * Y5) / V5)</f>
        <v>1.0595552978614353</v>
      </c>
      <c r="AB5" s="1" t="str">
        <f t="shared" si="6"/>
        <v>NOT LIQUEFIABLE</v>
      </c>
      <c r="AC5" s="1">
        <f t="shared" ref="AC5:AC11" si="20">IF(AA5&lt;1, 1-AA5, 0)</f>
        <v>0</v>
      </c>
      <c r="AD5" s="1">
        <f t="shared" ref="AD5:AD11" si="21">IF(C5&lt;=20, 10 - (0.5 * C5), 0)</f>
        <v>7</v>
      </c>
      <c r="AE5" s="1">
        <f t="shared" ref="AE5:AE11" si="22">AC5 * AD5 * D5</f>
        <v>0</v>
      </c>
      <c r="AF5" s="1" t="str">
        <f t="shared" ref="AF5:AF12" si="23">IF(AE5&lt;=0,"Very Low",IF(AND(AE5&gt;0,AE5&lt;=5),"Low",IF(AND(AE5&gt;5,AE5&lt;=15),"High","Very High")))</f>
        <v>Very Low</v>
      </c>
    </row>
    <row r="6" spans="1:32" x14ac:dyDescent="0.35">
      <c r="C6" s="1">
        <v>7.5</v>
      </c>
      <c r="D6" s="1">
        <v>1.5</v>
      </c>
      <c r="E6" s="1">
        <v>17.600000000000001</v>
      </c>
      <c r="F6" s="1">
        <v>11</v>
      </c>
      <c r="G6" s="1">
        <v>56.46</v>
      </c>
      <c r="H6" s="1">
        <v>7</v>
      </c>
      <c r="I6" s="1">
        <v>0.4</v>
      </c>
      <c r="J6" s="1">
        <v>1.1000000000000001</v>
      </c>
      <c r="K6" s="1">
        <f t="shared" si="1"/>
        <v>62.784000000000006</v>
      </c>
      <c r="L6" s="1">
        <f t="shared" si="2"/>
        <v>133.19999999999999</v>
      </c>
      <c r="M6" s="1">
        <f t="shared" si="3"/>
        <v>70.415999999999983</v>
      </c>
      <c r="N6" s="1">
        <f t="shared" si="8"/>
        <v>1.1994138157770808</v>
      </c>
      <c r="O6" s="1">
        <f t="shared" si="4"/>
        <v>13.193551973547889</v>
      </c>
      <c r="P6" s="1">
        <f t="shared" si="9"/>
        <v>5.6095776332765048</v>
      </c>
      <c r="Q6" s="1">
        <f t="shared" si="10"/>
        <v>18.803129606824392</v>
      </c>
      <c r="R6" s="1">
        <f t="shared" si="11"/>
        <v>0.45097541956763032</v>
      </c>
      <c r="S6" s="1">
        <f t="shared" si="12"/>
        <v>1.1782194784748128</v>
      </c>
      <c r="T6" s="1">
        <f t="shared" si="13"/>
        <v>18.569991896499445</v>
      </c>
      <c r="U6" s="1">
        <f t="shared" si="14"/>
        <v>0.90643373197707922</v>
      </c>
      <c r="V6" s="1">
        <f t="shared" si="15"/>
        <v>0.44580227513392146</v>
      </c>
      <c r="W6" s="1">
        <f t="shared" si="16"/>
        <v>1.4375380186808315</v>
      </c>
      <c r="X6" s="1">
        <f t="shared" si="17"/>
        <v>1.0771847129992234</v>
      </c>
      <c r="Y6" s="1">
        <f t="shared" si="5"/>
        <v>1.0459678657347267</v>
      </c>
      <c r="Z6" s="1">
        <f t="shared" si="18"/>
        <v>0.18961721770730633</v>
      </c>
      <c r="AA6" s="1">
        <f t="shared" si="19"/>
        <v>0.47923001738334403</v>
      </c>
      <c r="AB6" s="1" t="str">
        <f t="shared" si="6"/>
        <v>LIQUEFIABLE</v>
      </c>
      <c r="AC6" s="1">
        <f t="shared" si="20"/>
        <v>0.52076998261665597</v>
      </c>
      <c r="AD6" s="1">
        <f t="shared" si="21"/>
        <v>6.25</v>
      </c>
      <c r="AE6" s="1">
        <f t="shared" si="22"/>
        <v>4.882218587031149</v>
      </c>
      <c r="AF6" s="1" t="str">
        <f t="shared" si="23"/>
        <v>Low</v>
      </c>
    </row>
    <row r="7" spans="1:32" x14ac:dyDescent="0.35">
      <c r="C7" s="1">
        <v>9</v>
      </c>
      <c r="D7" s="1">
        <v>1.5</v>
      </c>
      <c r="E7" s="1">
        <v>18</v>
      </c>
      <c r="F7" s="1">
        <v>12</v>
      </c>
      <c r="G7" s="1">
        <v>55.52</v>
      </c>
      <c r="H7" s="1">
        <v>7</v>
      </c>
      <c r="I7" s="1">
        <v>0.4</v>
      </c>
      <c r="J7" s="1">
        <v>1.1000000000000001</v>
      </c>
      <c r="K7" s="1">
        <f t="shared" si="1"/>
        <v>77.499000000000009</v>
      </c>
      <c r="L7" s="1">
        <f t="shared" si="2"/>
        <v>160.19999999999999</v>
      </c>
      <c r="M7" s="1">
        <f t="shared" si="3"/>
        <v>82.700999999999979</v>
      </c>
      <c r="N7" s="1">
        <f t="shared" si="8"/>
        <v>1.106749519747769</v>
      </c>
      <c r="O7" s="1">
        <f t="shared" si="4"/>
        <v>13.280994236973228</v>
      </c>
      <c r="P7" s="1">
        <f t="shared" si="9"/>
        <v>5.6110847925371479</v>
      </c>
      <c r="Q7" s="1">
        <f t="shared" si="10"/>
        <v>18.892079029510377</v>
      </c>
      <c r="R7" s="1">
        <f t="shared" si="11"/>
        <v>0.45018865175818357</v>
      </c>
      <c r="S7" s="1">
        <f t="shared" si="12"/>
        <v>1.0956227156632421</v>
      </c>
      <c r="T7" s="1">
        <f t="shared" si="13"/>
        <v>18.758557380496054</v>
      </c>
      <c r="U7" s="1">
        <f t="shared" si="14"/>
        <v>0.88044424287795453</v>
      </c>
      <c r="V7" s="1">
        <f t="shared" si="15"/>
        <v>0.4434319246968304</v>
      </c>
      <c r="W7" s="1">
        <f t="shared" si="16"/>
        <v>1.444631872005405</v>
      </c>
      <c r="X7" s="1">
        <f t="shared" si="17"/>
        <v>1.078436117470466</v>
      </c>
      <c r="Y7" s="1">
        <f t="shared" si="5"/>
        <v>1.0258227574929804</v>
      </c>
      <c r="Z7" s="1">
        <f t="shared" si="18"/>
        <v>0.19163912957248289</v>
      </c>
      <c r="AA7" s="1">
        <f t="shared" si="19"/>
        <v>0.47810577174541036</v>
      </c>
      <c r="AB7" s="1" t="str">
        <f t="shared" si="6"/>
        <v>LIQUEFIABLE</v>
      </c>
      <c r="AC7" s="1">
        <f t="shared" si="20"/>
        <v>0.52189422825458964</v>
      </c>
      <c r="AD7" s="1">
        <f t="shared" si="21"/>
        <v>5.5</v>
      </c>
      <c r="AE7" s="1">
        <f t="shared" si="22"/>
        <v>4.3056273831003651</v>
      </c>
      <c r="AF7" s="1" t="str">
        <f t="shared" si="23"/>
        <v>Low</v>
      </c>
    </row>
    <row r="8" spans="1:32" x14ac:dyDescent="0.35">
      <c r="C8" s="1">
        <v>10.5</v>
      </c>
      <c r="D8" s="1">
        <v>1.5</v>
      </c>
      <c r="E8" s="1">
        <v>18</v>
      </c>
      <c r="F8" s="1">
        <v>17</v>
      </c>
      <c r="G8" s="1">
        <v>52.11</v>
      </c>
      <c r="H8" s="1">
        <v>7</v>
      </c>
      <c r="I8" s="1">
        <v>0.4</v>
      </c>
      <c r="J8" s="1">
        <v>1.1000000000000001</v>
      </c>
      <c r="K8" s="1">
        <f t="shared" si="1"/>
        <v>92.214000000000013</v>
      </c>
      <c r="L8" s="1">
        <f t="shared" si="2"/>
        <v>187.2</v>
      </c>
      <c r="M8" s="1">
        <f t="shared" si="3"/>
        <v>94.985999999999976</v>
      </c>
      <c r="N8" s="1">
        <f t="shared" si="8"/>
        <v>1.0327017739449262</v>
      </c>
      <c r="O8" s="1">
        <f t="shared" si="4"/>
        <v>17.555930157063745</v>
      </c>
      <c r="P8" s="1">
        <f t="shared" si="9"/>
        <v>5.6146020338107077</v>
      </c>
      <c r="Q8" s="1">
        <f t="shared" si="10"/>
        <v>23.170532190874454</v>
      </c>
      <c r="R8" s="1">
        <f t="shared" si="11"/>
        <v>0.41431721734776006</v>
      </c>
      <c r="S8" s="1">
        <f t="shared" si="12"/>
        <v>1.0270228410805418</v>
      </c>
      <c r="T8" s="1">
        <f t="shared" si="13"/>
        <v>23.073990332179918</v>
      </c>
      <c r="U8" s="1">
        <f t="shared" si="14"/>
        <v>0.85352459901766975</v>
      </c>
      <c r="V8" s="1">
        <f t="shared" si="15"/>
        <v>0.4373565502641234</v>
      </c>
      <c r="W8" s="1">
        <f t="shared" si="16"/>
        <v>1.6265674274119752</v>
      </c>
      <c r="X8" s="1">
        <f t="shared" si="17"/>
        <v>1.1105307995983156</v>
      </c>
      <c r="Y8" s="1">
        <f t="shared" si="5"/>
        <v>1.0096763109717179</v>
      </c>
      <c r="Z8" s="1">
        <f t="shared" si="18"/>
        <v>0.25067172168370988</v>
      </c>
      <c r="AA8" s="1">
        <f t="shared" si="19"/>
        <v>0.64266179597207884</v>
      </c>
      <c r="AB8" s="1" t="str">
        <f t="shared" si="6"/>
        <v>LIQUEFIABLE</v>
      </c>
      <c r="AC8" s="1">
        <f t="shared" si="20"/>
        <v>0.35733820402792116</v>
      </c>
      <c r="AD8" s="1">
        <f t="shared" si="21"/>
        <v>4.75</v>
      </c>
      <c r="AE8" s="1">
        <f t="shared" si="22"/>
        <v>2.5460347036989384</v>
      </c>
      <c r="AF8" s="1" t="str">
        <f t="shared" si="23"/>
        <v>Low</v>
      </c>
    </row>
    <row r="9" spans="1:32" x14ac:dyDescent="0.35">
      <c r="C9" s="1">
        <v>12</v>
      </c>
      <c r="D9" s="1">
        <v>1.5</v>
      </c>
      <c r="E9" s="1">
        <v>18.2</v>
      </c>
      <c r="F9" s="1">
        <v>20</v>
      </c>
      <c r="G9" s="1">
        <v>52.410000000000004</v>
      </c>
      <c r="H9" s="1">
        <v>7</v>
      </c>
      <c r="I9" s="1">
        <v>0.4</v>
      </c>
      <c r="J9" s="1">
        <v>1.1000000000000001</v>
      </c>
      <c r="K9" s="1">
        <f t="shared" si="1"/>
        <v>106.929</v>
      </c>
      <c r="L9" s="1">
        <f t="shared" si="2"/>
        <v>214.5</v>
      </c>
      <c r="M9" s="1">
        <f t="shared" si="3"/>
        <v>107.571</v>
      </c>
      <c r="N9" s="1">
        <f t="shared" si="8"/>
        <v>0.97041414818886595</v>
      </c>
      <c r="O9" s="1">
        <f t="shared" si="4"/>
        <v>19.408282963777317</v>
      </c>
      <c r="P9" s="1">
        <f t="shared" si="9"/>
        <v>5.6144364985671071</v>
      </c>
      <c r="Q9" s="1">
        <f t="shared" si="10"/>
        <v>25.022719462344426</v>
      </c>
      <c r="R9" s="1">
        <f t="shared" si="11"/>
        <v>0.39982555415335291</v>
      </c>
      <c r="S9" s="1">
        <f t="shared" si="12"/>
        <v>0.97627067963024383</v>
      </c>
      <c r="T9" s="1">
        <f t="shared" si="13"/>
        <v>25.139850091171986</v>
      </c>
      <c r="U9" s="1">
        <f t="shared" si="14"/>
        <v>0.82611021622301772</v>
      </c>
      <c r="V9" s="1">
        <f t="shared" si="15"/>
        <v>0.42829542124510972</v>
      </c>
      <c r="W9" s="1">
        <f t="shared" si="16"/>
        <v>1.7269484128058457</v>
      </c>
      <c r="X9" s="1">
        <f t="shared" si="17"/>
        <v>1.1282386951808865</v>
      </c>
      <c r="Y9" s="1">
        <f t="shared" si="5"/>
        <v>0.99017650109811617</v>
      </c>
      <c r="Z9" s="1">
        <f t="shared" si="18"/>
        <v>0.29335866774632829</v>
      </c>
      <c r="AA9" s="1">
        <f t="shared" si="19"/>
        <v>0.76518967129426407</v>
      </c>
      <c r="AB9" s="1" t="str">
        <f t="shared" si="6"/>
        <v>LIQUEFIABLE</v>
      </c>
      <c r="AC9" s="1">
        <f t="shared" si="20"/>
        <v>0.23481032870573593</v>
      </c>
      <c r="AD9" s="1">
        <f t="shared" si="21"/>
        <v>4</v>
      </c>
      <c r="AE9" s="1">
        <f t="shared" si="22"/>
        <v>1.4088619722344156</v>
      </c>
      <c r="AF9" s="1" t="str">
        <f t="shared" si="23"/>
        <v>Low</v>
      </c>
    </row>
    <row r="10" spans="1:32" x14ac:dyDescent="0.35">
      <c r="C10" s="1">
        <v>13.5</v>
      </c>
      <c r="D10" s="1">
        <v>1.5</v>
      </c>
      <c r="E10" s="1">
        <v>16.899999999999999</v>
      </c>
      <c r="F10" s="1">
        <v>25</v>
      </c>
      <c r="G10" s="1">
        <v>56.379999999999995</v>
      </c>
      <c r="H10" s="1">
        <v>7</v>
      </c>
      <c r="I10" s="1">
        <v>0.4</v>
      </c>
      <c r="J10" s="1">
        <v>1.1000000000000001</v>
      </c>
      <c r="K10" s="1">
        <f t="shared" si="1"/>
        <v>121.64400000000001</v>
      </c>
      <c r="L10" s="1">
        <f t="shared" si="2"/>
        <v>239.85</v>
      </c>
      <c r="M10" s="1">
        <f t="shared" si="3"/>
        <v>118.20599999999999</v>
      </c>
      <c r="N10" s="1">
        <f t="shared" si="8"/>
        <v>0.92573132990595608</v>
      </c>
      <c r="O10" s="1">
        <f t="shared" si="4"/>
        <v>23.143283247648903</v>
      </c>
      <c r="P10" s="1">
        <f t="shared" si="9"/>
        <v>5.6097134710458345</v>
      </c>
      <c r="Q10" s="1">
        <f t="shared" si="10"/>
        <v>28.752996718694739</v>
      </c>
      <c r="R10" s="1">
        <f t="shared" si="11"/>
        <v>0.37218441582903394</v>
      </c>
      <c r="S10" s="1">
        <f t="shared" si="12"/>
        <v>0.94417489863128856</v>
      </c>
      <c r="T10" s="1">
        <f t="shared" si="13"/>
        <v>29.214085936828049</v>
      </c>
      <c r="U10" s="1">
        <f t="shared" si="14"/>
        <v>0.7986134883932493</v>
      </c>
      <c r="V10" s="1">
        <f t="shared" si="15"/>
        <v>0.42131817124081211</v>
      </c>
      <c r="W10" s="1">
        <f t="shared" si="16"/>
        <v>1.9501288154440659</v>
      </c>
      <c r="X10" s="1">
        <f t="shared" si="17"/>
        <v>1.167609251770731</v>
      </c>
      <c r="Y10" s="1">
        <f t="shared" si="5"/>
        <v>0.96983870488929524</v>
      </c>
      <c r="Z10" s="1">
        <f t="shared" si="18"/>
        <v>0.4398944629196615</v>
      </c>
      <c r="AA10" s="1">
        <f t="shared" si="19"/>
        <v>1.1823208401461922</v>
      </c>
      <c r="AB10" s="1" t="str">
        <f t="shared" si="6"/>
        <v>NOT LIQUEFIABLE</v>
      </c>
      <c r="AC10" s="1">
        <f t="shared" si="20"/>
        <v>0</v>
      </c>
      <c r="AD10" s="1">
        <f t="shared" si="21"/>
        <v>3.25</v>
      </c>
      <c r="AE10" s="1">
        <f t="shared" si="22"/>
        <v>0</v>
      </c>
      <c r="AF10" s="1" t="str">
        <f t="shared" si="23"/>
        <v>Very Low</v>
      </c>
    </row>
    <row r="11" spans="1:32" x14ac:dyDescent="0.35">
      <c r="C11" s="1">
        <v>15</v>
      </c>
      <c r="D11" s="1">
        <v>1.5</v>
      </c>
      <c r="E11" s="1">
        <v>17.100000000000001</v>
      </c>
      <c r="F11" s="1">
        <v>27</v>
      </c>
      <c r="G11" s="1">
        <v>51.359999999999992</v>
      </c>
      <c r="H11" s="1">
        <v>7</v>
      </c>
      <c r="I11" s="1">
        <v>0.4</v>
      </c>
      <c r="J11" s="1">
        <v>1.1000000000000001</v>
      </c>
      <c r="K11" s="1">
        <f t="shared" si="1"/>
        <v>136.35900000000001</v>
      </c>
      <c r="L11" s="1">
        <f t="shared" si="2"/>
        <v>265.5</v>
      </c>
      <c r="M11" s="1">
        <f t="shared" si="3"/>
        <v>129.14099999999999</v>
      </c>
      <c r="N11" s="1">
        <f t="shared" si="8"/>
        <v>0.88567146005510822</v>
      </c>
      <c r="O11" s="1">
        <f t="shared" si="4"/>
        <v>23.913129421487923</v>
      </c>
      <c r="P11" s="1">
        <f t="shared" si="9"/>
        <v>5.614873179549952</v>
      </c>
      <c r="Q11" s="1">
        <f t="shared" si="10"/>
        <v>29.528002601037876</v>
      </c>
      <c r="R11" s="1">
        <f t="shared" si="11"/>
        <v>0.3666712973427953</v>
      </c>
      <c r="S11" s="1">
        <f t="shared" si="12"/>
        <v>0.91481397089188388</v>
      </c>
      <c r="T11" s="1">
        <f t="shared" si="13"/>
        <v>30.314850393630817</v>
      </c>
      <c r="U11" s="1">
        <f t="shared" si="14"/>
        <v>0.77141630387585125</v>
      </c>
      <c r="V11" s="1">
        <f t="shared" si="15"/>
        <v>0.41234671759201197</v>
      </c>
      <c r="W11" s="1">
        <f t="shared" si="16"/>
        <v>2.0161679560475871</v>
      </c>
      <c r="X11" s="1">
        <f t="shared" si="17"/>
        <v>1.1792590099553251</v>
      </c>
      <c r="Y11" s="1">
        <f t="shared" si="5"/>
        <v>0.95003710059898461</v>
      </c>
      <c r="Z11" s="1">
        <f t="shared" si="18"/>
        <v>0.50530789777326557</v>
      </c>
      <c r="AA11" s="1">
        <f t="shared" si="19"/>
        <v>1.3729139347317383</v>
      </c>
      <c r="AB11" s="1" t="str">
        <f t="shared" si="6"/>
        <v>NOT LIQUEFIABLE</v>
      </c>
      <c r="AC11" s="1">
        <f t="shared" si="20"/>
        <v>0</v>
      </c>
      <c r="AD11" s="1">
        <f t="shared" si="21"/>
        <v>2.5</v>
      </c>
      <c r="AE11" s="1">
        <f t="shared" si="22"/>
        <v>0</v>
      </c>
      <c r="AF11" s="1" t="str">
        <f t="shared" si="23"/>
        <v>Very Low</v>
      </c>
    </row>
    <row r="12" spans="1:32" x14ac:dyDescent="0.35">
      <c r="AD12" s="1" t="s">
        <v>31</v>
      </c>
      <c r="AE12" s="1">
        <f>SUM(AE2:AE11)</f>
        <v>30.441141708234746</v>
      </c>
      <c r="AF12" s="3" t="str">
        <f t="shared" si="23"/>
        <v>Very High</v>
      </c>
    </row>
  </sheetData>
  <conditionalFormatting sqref="AB2:AB11">
    <cfRule type="cellIs" dxfId="448" priority="1" operator="equal">
      <formula>"LIQUEFIABLE"</formula>
    </cfRule>
  </conditionalFormatting>
  <conditionalFormatting sqref="AF2:AF11">
    <cfRule type="cellIs" dxfId="447" priority="4" operator="equal">
      <formula>"High"</formula>
    </cfRule>
  </conditionalFormatting>
  <conditionalFormatting sqref="AF2:AF12">
    <cfRule type="cellIs" dxfId="446" priority="2" operator="equal">
      <formula>"Very Low"</formula>
    </cfRule>
    <cfRule type="cellIs" dxfId="445" priority="3" operator="equal">
      <formula>"Low"</formula>
    </cfRule>
    <cfRule type="containsText" dxfId="444" priority="5" operator="containsText" text="Very High">
      <formula>NOT(ISERROR(SEARCH("Very High",AF2)))</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A5CBA-EA97-4D1A-9D56-BE1CAD228497}">
  <dimension ref="A1:AS918"/>
  <sheetViews>
    <sheetView topLeftCell="A361" zoomScaleNormal="100" workbookViewId="0">
      <pane xSplit="1" topLeftCell="X1" activePane="topRight" state="frozen"/>
      <selection activeCell="A199" sqref="A199"/>
      <selection pane="topRight" activeCell="AC503" sqref="AC503"/>
    </sheetView>
  </sheetViews>
  <sheetFormatPr defaultRowHeight="14.5" x14ac:dyDescent="0.35"/>
  <cols>
    <col min="1" max="1" width="9.1796875" style="1" customWidth="1"/>
    <col min="2" max="11" width="9.1796875" customWidth="1"/>
    <col min="12" max="12" width="9.1796875" style="18" customWidth="1"/>
    <col min="13" max="13" width="14.81640625" customWidth="1"/>
    <col min="14" max="14" width="14" customWidth="1"/>
    <col min="15" max="15" width="13.453125" customWidth="1"/>
    <col min="16" max="20" width="11.81640625" customWidth="1"/>
    <col min="21" max="21" width="8.7265625" customWidth="1"/>
    <col min="22" max="25" width="11.81640625" customWidth="1"/>
    <col min="26" max="26" width="8.7265625" customWidth="1"/>
    <col min="27" max="29" width="11.81640625" customWidth="1"/>
    <col min="30" max="30" width="15.453125" customWidth="1"/>
    <col min="31" max="31" width="11.81640625" customWidth="1"/>
    <col min="32" max="32" width="14.54296875" customWidth="1"/>
    <col min="33" max="33" width="11.81640625" customWidth="1"/>
    <col min="34" max="34" width="7.81640625" customWidth="1"/>
    <col min="35" max="35" width="14.81640625" customWidth="1"/>
    <col min="36" max="36" width="17.81640625" customWidth="1"/>
    <col min="37" max="37" width="18.54296875" customWidth="1"/>
    <col min="38" max="38" width="15" customWidth="1"/>
    <col min="39" max="41" width="8.81640625" style="1" customWidth="1"/>
    <col min="42" max="42" width="12.26953125" style="1" hidden="1" customWidth="1"/>
    <col min="43" max="43" width="30.1796875" hidden="1" customWidth="1"/>
    <col min="44" max="44" width="17.7265625" customWidth="1"/>
    <col min="45" max="45" width="9.1796875" customWidth="1"/>
  </cols>
  <sheetData>
    <row r="1" spans="1:45" s="1" customFormat="1" x14ac:dyDescent="0.35">
      <c r="A1" s="29" t="s">
        <v>32</v>
      </c>
      <c r="B1" s="29" t="s">
        <v>0</v>
      </c>
      <c r="C1" s="29" t="s">
        <v>1</v>
      </c>
      <c r="D1" s="29" t="s">
        <v>2</v>
      </c>
      <c r="E1" s="29" t="s">
        <v>3</v>
      </c>
      <c r="F1" s="29" t="s">
        <v>4</v>
      </c>
      <c r="G1" s="29" t="s">
        <v>5</v>
      </c>
      <c r="H1" s="29" t="s">
        <v>6</v>
      </c>
      <c r="I1" s="29" t="s">
        <v>7</v>
      </c>
      <c r="J1" s="29" t="s">
        <v>8</v>
      </c>
      <c r="K1" s="29" t="s">
        <v>9</v>
      </c>
      <c r="L1" s="29" t="s">
        <v>33</v>
      </c>
      <c r="M1" s="10" t="s">
        <v>10</v>
      </c>
      <c r="N1" s="10" t="s">
        <v>11</v>
      </c>
      <c r="O1" s="10" t="s">
        <v>12</v>
      </c>
      <c r="P1" s="10" t="s">
        <v>13</v>
      </c>
      <c r="Q1" s="10" t="s">
        <v>14</v>
      </c>
      <c r="R1" s="10" t="s">
        <v>15</v>
      </c>
      <c r="S1" s="10" t="s">
        <v>16</v>
      </c>
      <c r="T1" s="10" t="s">
        <v>17</v>
      </c>
      <c r="U1" s="10" t="s">
        <v>18</v>
      </c>
      <c r="V1" s="10" t="s">
        <v>19</v>
      </c>
      <c r="W1" s="10" t="s">
        <v>20</v>
      </c>
      <c r="X1" s="10" t="s">
        <v>21</v>
      </c>
      <c r="Y1" s="10" t="s">
        <v>22</v>
      </c>
      <c r="Z1" s="10" t="s">
        <v>23</v>
      </c>
      <c r="AA1" s="10" t="s">
        <v>24</v>
      </c>
      <c r="AB1" s="10" t="s">
        <v>25</v>
      </c>
      <c r="AC1" s="10" t="s">
        <v>26</v>
      </c>
      <c r="AD1" s="10" t="s">
        <v>27</v>
      </c>
      <c r="AE1" s="10" t="s">
        <v>28</v>
      </c>
      <c r="AF1" s="10" t="s">
        <v>29</v>
      </c>
      <c r="AG1" s="10" t="s">
        <v>30</v>
      </c>
      <c r="AH1" s="10" t="s">
        <v>27</v>
      </c>
      <c r="AI1" s="30" t="s">
        <v>34</v>
      </c>
      <c r="AJ1" s="31" t="s">
        <v>35</v>
      </c>
      <c r="AK1" s="32" t="s">
        <v>36</v>
      </c>
      <c r="AL1" s="33" t="s">
        <v>37</v>
      </c>
      <c r="AM1" s="34" t="s">
        <v>38</v>
      </c>
      <c r="AN1" s="34" t="s">
        <v>39</v>
      </c>
      <c r="AO1" s="34" t="s">
        <v>40</v>
      </c>
      <c r="AP1" s="20" t="s">
        <v>41</v>
      </c>
      <c r="AQ1" s="20" t="s">
        <v>42</v>
      </c>
      <c r="AR1" s="35" t="s">
        <v>43</v>
      </c>
      <c r="AS1" s="35" t="s">
        <v>44</v>
      </c>
    </row>
    <row r="2" spans="1:45" s="1" customFormat="1" x14ac:dyDescent="0.35">
      <c r="A2" s="1">
        <v>1</v>
      </c>
      <c r="B2" s="1">
        <v>15.279407000000001</v>
      </c>
      <c r="C2" s="1">
        <v>120.569097</v>
      </c>
      <c r="D2" s="1">
        <v>1.5</v>
      </c>
      <c r="E2" s="1">
        <v>1.5</v>
      </c>
      <c r="F2" s="1">
        <v>21</v>
      </c>
      <c r="G2" s="1">
        <v>17</v>
      </c>
      <c r="H2" s="1">
        <v>51.21</v>
      </c>
      <c r="I2" s="1">
        <v>7</v>
      </c>
      <c r="J2" s="1">
        <v>0.4</v>
      </c>
      <c r="K2" s="1">
        <v>9</v>
      </c>
      <c r="L2" s="1" t="s">
        <v>45</v>
      </c>
      <c r="M2" s="1">
        <f t="shared" ref="M2:M11" si="0">IF(D2&lt;=K2, 0, (D2-K2)*9.81)</f>
        <v>0</v>
      </c>
      <c r="N2" s="1">
        <f t="shared" ref="N2:N11" si="1">IF(ROW()=2, D2*F2, N1 + (D2-D1)*F2)</f>
        <v>31.5</v>
      </c>
      <c r="O2" s="1">
        <f>N2 - M2</f>
        <v>31.5</v>
      </c>
      <c r="P2" s="1">
        <f>MIN(1.7, (101.3 / O2)^0.5)</f>
        <v>1.7</v>
      </c>
      <c r="Q2" s="1">
        <f t="shared" ref="Q2:Q11" si="2">G2 * P2</f>
        <v>28.9</v>
      </c>
      <c r="R2" s="1">
        <f t="shared" ref="R2:R11" si="3">EXP(1.63 + (9.7/(H2+0.01)) - ((15.7/(H2+0.01))^2))</f>
        <v>5.6149017630836422</v>
      </c>
      <c r="S2" s="1">
        <f>Q2 + R2</f>
        <v>34.514901763083643</v>
      </c>
      <c r="T2" s="1">
        <f>0.784 - 0.0768 * SQRT(S2)</f>
        <v>0.33280472722435311</v>
      </c>
      <c r="U2" s="1">
        <f>MIN(1.7, (101.3 / O2)^T2)</f>
        <v>1.4751339869526827</v>
      </c>
      <c r="V2" s="1">
        <f t="shared" ref="V2:V11" si="4">(G2 * U2) + R2</f>
        <v>30.692179541279252</v>
      </c>
      <c r="W2" s="1">
        <f t="shared" ref="W2:W11" si="5">EXP((-1.012 - 1.126*SIN((D2/11.73)+5.133)) + (0.106 + 0.118*SIN((D2/11.28)+5.142))*I2)</f>
        <v>0.99216797470363483</v>
      </c>
      <c r="X2" s="1">
        <f t="shared" ref="X2:X11" si="6">0.65 * J2 * (N2 / O2) * W2</f>
        <v>0.25796367342294507</v>
      </c>
      <c r="Y2" s="1">
        <f>MIN(2.2, 1.09 + (V2 / 31.5)^2)</f>
        <v>2.0393674829872719</v>
      </c>
      <c r="Z2" s="1">
        <f t="shared" ref="Z2:Z11" si="7">1 + (Y2 - 1) * (8.64 * EXP(-I2/4) - 1.325)</f>
        <v>1.1833515659209897</v>
      </c>
      <c r="AA2" s="1">
        <f>MIN(1.1, 1 - MIN(0.3, 1 / (18.9 - 2.55 * SQRT(V2))) * LN(O2 / 101.3))</f>
        <v>1.1000000000000001</v>
      </c>
      <c r="AB2" s="1">
        <f>EXP((V2/14.1) + (V2/126)^2 - (V2/23.6)^3 + (V2/25.4)^4 - 2.8)</f>
        <v>0.5317475110474108</v>
      </c>
      <c r="AC2">
        <f>IF(X2=0, "N/A", MIN(5, (AB2 * Z2 * AA2) / X2))</f>
        <v>2.6832021178615699</v>
      </c>
      <c r="AD2" s="1" t="str">
        <f>IF(AC2&gt;1, "NOT LIQUEFIABLE", "LIQUEFIABLE")</f>
        <v>NOT LIQUEFIABLE</v>
      </c>
      <c r="AE2" s="1">
        <f>IF(AC2&lt;1, 1-AC2, 0)</f>
        <v>0</v>
      </c>
      <c r="AF2" s="1">
        <f t="shared" ref="AF2:AF11" si="8">IF(D2&lt;=20, 10 - (0.5 * D2), 0)</f>
        <v>9.25</v>
      </c>
      <c r="AG2" s="1">
        <f t="shared" ref="AG2:AG11" si="9">AE2 * AF2 * E2</f>
        <v>0</v>
      </c>
      <c r="AH2" s="1" t="str">
        <f t="shared" ref="AH2:AH3" si="10">IF(AG2&lt;=0,"Very Low",IF(AND(AG2&gt;0,AG2&lt;=5),"Low",IF(AND(AG2&gt;5,AG2&lt;=15),"High","Very High")))</f>
        <v>Very Low</v>
      </c>
      <c r="AI2" s="5">
        <v>3</v>
      </c>
      <c r="AJ2" s="5">
        <v>1.5</v>
      </c>
      <c r="AK2" s="5">
        <v>25</v>
      </c>
      <c r="AL2" s="5">
        <f>MIN(1 + 0.33 * (AJ2 / AI2), 1.33)</f>
        <v>1.165</v>
      </c>
      <c r="AM2" s="20">
        <f>AVERAGEIFS(G2:G11, D2:D11, "&gt;" &amp; AJ2, D2:D11, "&lt;" &amp; (AJ2 + AI2 + 1.5))</f>
        <v>19</v>
      </c>
      <c r="AN2" s="20" cm="1">
        <f t="array" ref="AN2">_xlfn.LET(
    _xlpm.Df, AJ2,
    _xlpm.B, AI2,
    _xlpm.LayerBottoms, D2:D11,
    _xlpm.LayerTops, D2:D11 - E2:E11,
    _xlpm.N_values, G2:G11,
    _xlpm.FilteredN, _xlfn._xlws.FILTER(_xlpm.N_values, (_xlpm.LayerBottoms &gt; _xlpm.Df) * (_xlpm.LayerTops &lt; (_xlpm.Df + 2*_xlpm.B))),
    _xlpm.i, _xlfn.SEQUENCE(ROWS(_xlpm.FilteredN)),
    SUM(_xlpm.FilteredN / _xlpm.i^2) / SUM(1 / _xlpm.i^2)
)</f>
        <v>18.697560975609758</v>
      </c>
      <c r="AO2" s="20">
        <f>MIN(6 * (1 + 0.2 * (AJ2 / AI2)), 9)</f>
        <v>6.6000000000000005</v>
      </c>
      <c r="AP2" s="20">
        <f>IF(AI2&lt;=1.2,12*AM2*AL2*(AK2/25.4),8*AM2*((3.28*AI2+1)/(3.28*AI2))^2*AL2*(AK2/25.4))</f>
        <v>211.51646171013272</v>
      </c>
      <c r="AQ2" s="1" t="str" cm="1">
        <f t="array" ref="AQ2">_xlfn.LET(
    _xlpm.Df, AJ2,
    _xlpm.B, AI2,
    _xlpm.Settlement, AK2,
    _xlpm.NMeyerhof, AM2,
    _xlpm.NDesign, AN2,
    _xlpm.Nc, AO2,
    _xlpm.Fd, AL2,
    _xlpm.LayerBottoms, D2:D11,
    _xlpm.LayerThickness, E2:E11,
    _xlpm.USCS, L2:L11,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2" s="1" cm="1">
        <f t="array" ref="AR2">_xlfn.LET(
    _xlpm.Df, AJ2,
    _xlpm.B, AI2,
    _xlpm.Settlement, AK2,
    _xlpm.NMeyerhof, AM2,
    _xlpm.NDesign, AN2,
    _xlpm.Nc, AO2,
    _xlpm.Fd, AL2,
    _xlpm.LayerBottoms, D2:D11,
    _xlpm.LayerThickness, E2:E11,
    _xlpm.USCS, L2:L11,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211.51646171013272</v>
      </c>
      <c r="AS2" s="1" cm="1">
        <f t="array" ref="AS2">_xlfn.LET(
    _xlpm.Df, AJ2,
    _xlpm.B, AI2,
    _xlpm.Settlement, AK2,
    _xlpm.NMeyerhof, AM2,
    _xlpm.NDesign, AN2,
    _xlpm.Nc, AO2,
    _xlpm.Fd, AL2,
    _xlpm.LayerBottoms, D2:D11,
    _xlpm.LayerThickness, E2:E11,
    _xlpm.Material, L2:L11,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211.51646171013272</v>
      </c>
    </row>
    <row r="3" spans="1:45" s="1" customFormat="1" x14ac:dyDescent="0.35">
      <c r="B3" s="1">
        <v>15.279407000000001</v>
      </c>
      <c r="C3" s="1">
        <v>120.569097</v>
      </c>
      <c r="D3" s="1">
        <f>D2+1.5</f>
        <v>3</v>
      </c>
      <c r="E3" s="1">
        <v>1.5</v>
      </c>
      <c r="F3" s="1">
        <v>21</v>
      </c>
      <c r="G3" s="1">
        <v>17</v>
      </c>
      <c r="H3" s="1">
        <v>51.21</v>
      </c>
      <c r="I3" s="1">
        <v>7</v>
      </c>
      <c r="J3" s="1">
        <v>0.4</v>
      </c>
      <c r="K3" s="1">
        <v>9</v>
      </c>
      <c r="L3" s="1" t="s">
        <v>45</v>
      </c>
      <c r="M3" s="1">
        <f t="shared" si="0"/>
        <v>0</v>
      </c>
      <c r="N3" s="1">
        <f t="shared" si="1"/>
        <v>63</v>
      </c>
      <c r="O3" s="1">
        <f t="shared" ref="O3:O11" si="11">N3 - M3</f>
        <v>63</v>
      </c>
      <c r="P3" s="1">
        <f>MIN(1.7, (101.3 / O3)^0.5)</f>
        <v>1.2680443635522016</v>
      </c>
      <c r="Q3" s="1">
        <f t="shared" si="2"/>
        <v>21.556754180387429</v>
      </c>
      <c r="R3" s="1">
        <f t="shared" si="3"/>
        <v>5.6149017630836422</v>
      </c>
      <c r="S3" s="1">
        <f>Q3 + R3</f>
        <v>27.171655943471073</v>
      </c>
      <c r="T3" s="1">
        <f>0.784 - 0.0768 * SQRT(S3)</f>
        <v>0.38366895205090729</v>
      </c>
      <c r="U3" s="1">
        <f>MIN(1.7, (101.3 / O3)^T3)</f>
        <v>1.1998831957797891</v>
      </c>
      <c r="V3" s="1">
        <f t="shared" si="4"/>
        <v>26.01291609134006</v>
      </c>
      <c r="W3" s="1">
        <f t="shared" si="5"/>
        <v>0.97433785492747482</v>
      </c>
      <c r="X3" s="1">
        <f t="shared" si="6"/>
        <v>0.25332784228114347</v>
      </c>
      <c r="Y3" s="1">
        <f>MIN(2.2, 1.09 + (V3 / 31.5)^2)</f>
        <v>1.771956970093322</v>
      </c>
      <c r="Z3" s="1">
        <f t="shared" si="7"/>
        <v>1.136178513958731</v>
      </c>
      <c r="AA3" s="1">
        <f t="shared" ref="AA3:AA11" si="12">MIN(1.1, 1 - MIN(0.3, 1 / (18.9 - 2.55 * SQRT(V3))) * LN(O3 / 101.3))</f>
        <v>1.0805785287199572</v>
      </c>
      <c r="AB3" s="1">
        <f>EXP((V3/14.1) + (V3/126)^2 - (V3/23.6)^3 + (V3/25.4)^4 - 2.8)</f>
        <v>0.31613897298272359</v>
      </c>
      <c r="AC3" s="1">
        <f>IF(X3=0, "N/A", (AB3 * Z3 * AA3) / X3)</f>
        <v>1.5321384796261333</v>
      </c>
      <c r="AD3" s="1" t="str">
        <f t="shared" ref="AD3:AD11" si="13">IF(AC3&gt;1, "NOT LIQUEFIABLE", "LIQUEFIABLE")</f>
        <v>NOT LIQUEFIABLE</v>
      </c>
      <c r="AE3" s="1">
        <f>IF(AC3&lt;1, 1-AC3, 0)</f>
        <v>0</v>
      </c>
      <c r="AF3" s="1">
        <f t="shared" si="8"/>
        <v>8.5</v>
      </c>
      <c r="AG3" s="1">
        <f t="shared" si="9"/>
        <v>0</v>
      </c>
      <c r="AH3" s="1" t="str">
        <f t="shared" si="10"/>
        <v>Very Low</v>
      </c>
    </row>
    <row r="4" spans="1:45" s="1" customFormat="1" x14ac:dyDescent="0.35">
      <c r="B4" s="1">
        <v>15.279407000000001</v>
      </c>
      <c r="C4" s="1">
        <v>120.569097</v>
      </c>
      <c r="D4" s="1">
        <f t="shared" ref="D4:D11" si="14">D3+1.5</f>
        <v>4.5</v>
      </c>
      <c r="E4" s="1">
        <v>1.5</v>
      </c>
      <c r="F4" s="1">
        <v>20</v>
      </c>
      <c r="G4" s="1">
        <v>21</v>
      </c>
      <c r="H4" s="1">
        <v>25.01</v>
      </c>
      <c r="I4" s="1">
        <v>7</v>
      </c>
      <c r="J4" s="1">
        <v>0.4</v>
      </c>
      <c r="K4" s="1">
        <v>9</v>
      </c>
      <c r="L4" s="1" t="s">
        <v>46</v>
      </c>
      <c r="M4" s="1">
        <f t="shared" si="0"/>
        <v>0</v>
      </c>
      <c r="N4" s="1">
        <f t="shared" si="1"/>
        <v>93</v>
      </c>
      <c r="O4" s="1">
        <f t="shared" si="11"/>
        <v>93</v>
      </c>
      <c r="P4" s="1">
        <f>MIN(1.7, (101.3 / O4)^0.5)</f>
        <v>1.0436701163815878</v>
      </c>
      <c r="Q4" s="1">
        <f t="shared" si="2"/>
        <v>21.917072444013343</v>
      </c>
      <c r="R4" s="1">
        <f t="shared" si="3"/>
        <v>5.0730190112378679</v>
      </c>
      <c r="S4" s="1">
        <f>Q4 + R4</f>
        <v>26.990091455251211</v>
      </c>
      <c r="T4" s="1">
        <f>0.784 - 0.0768 * SQRT(S4)</f>
        <v>0.38500872562796457</v>
      </c>
      <c r="U4" s="1">
        <f>MIN(1.7, (101.3 / O4)^T4)</f>
        <v>1.0334608406583712</v>
      </c>
      <c r="V4" s="1">
        <f t="shared" si="4"/>
        <v>26.775696665063663</v>
      </c>
      <c r="W4" s="1">
        <f t="shared" si="5"/>
        <v>0.95382538768089908</v>
      </c>
      <c r="X4" s="1">
        <f t="shared" si="6"/>
        <v>0.24799460079703378</v>
      </c>
      <c r="Y4" s="1">
        <f>MIN(2.2, 1.09 + (V4 / 31.5)^2)</f>
        <v>1.8125375982862195</v>
      </c>
      <c r="Z4" s="1">
        <f t="shared" si="7"/>
        <v>1.1433372156181674</v>
      </c>
      <c r="AA4" s="1">
        <f t="shared" si="12"/>
        <v>1.014984654391508</v>
      </c>
      <c r="AB4" s="1">
        <f>EXP((V4/14.1) + (V4/126)^2 - (V4/23.6)^3 + (V4/25.4)^4 - 2.8)</f>
        <v>0.33911545233277979</v>
      </c>
      <c r="AC4" s="1">
        <f>IF(X4=0, "N/A", (AB4 * Z4 * AA4) / X4)</f>
        <v>1.5868620352374423</v>
      </c>
      <c r="AD4" s="1" t="str">
        <f t="shared" si="13"/>
        <v>NOT LIQUEFIABLE</v>
      </c>
      <c r="AE4" s="1">
        <f>IF(AC4&lt;1, 1-AC4, 0)</f>
        <v>0</v>
      </c>
      <c r="AF4" s="1">
        <f t="shared" si="8"/>
        <v>7.75</v>
      </c>
      <c r="AG4" s="1">
        <f t="shared" si="9"/>
        <v>0</v>
      </c>
      <c r="AH4" s="1" t="str">
        <f>IF(AG4&lt;=0,"Very Low",IF(AND(AG4&gt;0,AG4&lt;=5),"Low",IF(AND(AG4&gt;5,AG4&lt;=15),"High","Very High")))</f>
        <v>Very Low</v>
      </c>
      <c r="AI4" s="5"/>
      <c r="AJ4" s="5"/>
      <c r="AK4" s="5"/>
      <c r="AL4" s="5"/>
      <c r="AM4" s="20"/>
      <c r="AN4" s="20"/>
      <c r="AO4" s="20"/>
      <c r="AP4" s="20"/>
    </row>
    <row r="5" spans="1:45" s="1" customFormat="1" x14ac:dyDescent="0.35">
      <c r="B5" s="1">
        <v>15.279407000000001</v>
      </c>
      <c r="C5" s="1">
        <v>120.569097</v>
      </c>
      <c r="D5" s="1">
        <f t="shared" si="14"/>
        <v>6</v>
      </c>
      <c r="E5" s="1">
        <v>1.5</v>
      </c>
      <c r="F5" s="1">
        <v>20</v>
      </c>
      <c r="G5" s="1">
        <v>23</v>
      </c>
      <c r="H5" s="1">
        <v>24.31</v>
      </c>
      <c r="I5" s="1">
        <v>7</v>
      </c>
      <c r="J5" s="1">
        <v>0.4</v>
      </c>
      <c r="K5" s="1">
        <v>9</v>
      </c>
      <c r="L5" s="1" t="s">
        <v>46</v>
      </c>
      <c r="M5" s="1">
        <f t="shared" si="0"/>
        <v>0</v>
      </c>
      <c r="N5" s="1">
        <f t="shared" si="1"/>
        <v>123</v>
      </c>
      <c r="O5" s="1">
        <f>N5 - M5</f>
        <v>123</v>
      </c>
      <c r="P5" s="1">
        <f t="shared" ref="P5:P11" si="15">MIN(1.7, (101.3 / O5)^0.5)</f>
        <v>0.90751156233535546</v>
      </c>
      <c r="Q5" s="1">
        <f t="shared" si="2"/>
        <v>20.872765933713175</v>
      </c>
      <c r="R5" s="1">
        <f t="shared" si="3"/>
        <v>5.0133381464443749</v>
      </c>
      <c r="S5" s="1">
        <f t="shared" ref="S5:S11" si="16">Q5 + R5</f>
        <v>25.886104080157551</v>
      </c>
      <c r="T5" s="1">
        <f t="shared" ref="T5:T11" si="17">0.784 - 0.0768 * SQRT(S5)</f>
        <v>0.39325397694954278</v>
      </c>
      <c r="U5" s="1">
        <f t="shared" ref="U5:U11" si="18">MIN(1.7, (101.3 / O5)^T5)</f>
        <v>0.92651060368147542</v>
      </c>
      <c r="V5" s="1">
        <f t="shared" si="4"/>
        <v>26.323082031118311</v>
      </c>
      <c r="W5" s="1">
        <f t="shared" si="5"/>
        <v>0.9310442914146293</v>
      </c>
      <c r="X5" s="1">
        <f t="shared" si="6"/>
        <v>0.24207151576780361</v>
      </c>
      <c r="Y5" s="1">
        <f t="shared" ref="Y5:Y11" si="19">MIN(2.2, 1.09 + (V5 / 31.5)^2)</f>
        <v>1.7883166012768796</v>
      </c>
      <c r="Z5" s="1">
        <f t="shared" si="7"/>
        <v>1.139064465313274</v>
      </c>
      <c r="AA5" s="1">
        <f t="shared" si="12"/>
        <v>0.96663242942868366</v>
      </c>
      <c r="AB5" s="1">
        <f t="shared" ref="AB5:AB10" si="20">EXP((V5/14.1) + (V5/126)^2 - (V5/23.6)^3 + (V5/25.4)^4 - 2.8)</f>
        <v>0.32510200565294012</v>
      </c>
      <c r="AC5" s="1">
        <f t="shared" ref="AC5:AC11" si="21">IF(X5=0, "N/A", (AB5 * Z5 * AA5) / X5)</f>
        <v>1.4787189007608774</v>
      </c>
      <c r="AD5" s="1" t="str">
        <f t="shared" si="13"/>
        <v>NOT LIQUEFIABLE</v>
      </c>
      <c r="AE5" s="1">
        <f t="shared" ref="AE5:AE11" si="22">IF(AC5&lt;1, 1-AC5, 0)</f>
        <v>0</v>
      </c>
      <c r="AF5" s="1">
        <f t="shared" si="8"/>
        <v>7</v>
      </c>
      <c r="AG5" s="1">
        <f t="shared" si="9"/>
        <v>0</v>
      </c>
      <c r="AH5" s="1" t="str">
        <f t="shared" ref="AH5:AH12" si="23">IF(AG5&lt;=0,"Very Low",IF(AND(AG5&gt;0,AG5&lt;=5),"Low",IF(AND(AG5&gt;5,AG5&lt;=15),"High","Very High")))</f>
        <v>Very Low</v>
      </c>
      <c r="AI5" s="5"/>
      <c r="AJ5" s="5"/>
      <c r="AK5" s="5"/>
      <c r="AL5" s="5"/>
      <c r="AM5" s="20"/>
      <c r="AN5" s="20"/>
      <c r="AO5" s="20"/>
      <c r="AP5" s="20"/>
    </row>
    <row r="6" spans="1:45" s="1" customFormat="1" x14ac:dyDescent="0.35">
      <c r="B6" s="1">
        <v>15.279407000000001</v>
      </c>
      <c r="C6" s="1">
        <v>120.569097</v>
      </c>
      <c r="D6" s="1">
        <f t="shared" si="14"/>
        <v>7.5</v>
      </c>
      <c r="E6" s="1">
        <v>1.5</v>
      </c>
      <c r="F6" s="1">
        <v>20</v>
      </c>
      <c r="G6" s="1">
        <v>29</v>
      </c>
      <c r="H6" s="1">
        <v>17.46</v>
      </c>
      <c r="I6" s="1">
        <v>7</v>
      </c>
      <c r="J6" s="1">
        <v>0.4</v>
      </c>
      <c r="K6" s="1">
        <v>9</v>
      </c>
      <c r="L6" s="1" t="s">
        <v>46</v>
      </c>
      <c r="M6" s="1">
        <f t="shared" si="0"/>
        <v>0</v>
      </c>
      <c r="N6" s="1">
        <f t="shared" si="1"/>
        <v>153</v>
      </c>
      <c r="O6" s="1">
        <f t="shared" si="11"/>
        <v>153</v>
      </c>
      <c r="P6" s="1">
        <f t="shared" si="15"/>
        <v>0.81369005356337853</v>
      </c>
      <c r="Q6" s="1">
        <f t="shared" si="2"/>
        <v>23.597011553337978</v>
      </c>
      <c r="R6" s="1">
        <f t="shared" si="3"/>
        <v>3.9653954827741851</v>
      </c>
      <c r="S6" s="1">
        <f t="shared" si="16"/>
        <v>27.562407036112162</v>
      </c>
      <c r="T6" s="1">
        <f t="shared" si="17"/>
        <v>0.38080067996501016</v>
      </c>
      <c r="U6" s="1">
        <f t="shared" si="18"/>
        <v>0.85468377227720005</v>
      </c>
      <c r="V6" s="1">
        <f t="shared" si="4"/>
        <v>28.751224878812984</v>
      </c>
      <c r="W6" s="1">
        <f t="shared" si="5"/>
        <v>0.90643373197707922</v>
      </c>
      <c r="X6" s="1">
        <f t="shared" si="6"/>
        <v>0.2356727703140406</v>
      </c>
      <c r="Y6" s="1">
        <f t="shared" si="19"/>
        <v>1.9230893746858904</v>
      </c>
      <c r="Z6" s="1">
        <f t="shared" si="7"/>
        <v>1.1628393086218554</v>
      </c>
      <c r="AA6" s="1">
        <f t="shared" si="12"/>
        <v>0.92110908889718623</v>
      </c>
      <c r="AB6" s="1">
        <f t="shared" si="20"/>
        <v>0.4167393142824648</v>
      </c>
      <c r="AC6" s="1">
        <f t="shared" si="21"/>
        <v>1.8940255696165826</v>
      </c>
      <c r="AD6" s="1" t="str">
        <f t="shared" si="13"/>
        <v>NOT LIQUEFIABLE</v>
      </c>
      <c r="AE6" s="1">
        <f t="shared" si="22"/>
        <v>0</v>
      </c>
      <c r="AF6" s="1">
        <f t="shared" si="8"/>
        <v>6.25</v>
      </c>
      <c r="AG6" s="1">
        <f t="shared" si="9"/>
        <v>0</v>
      </c>
      <c r="AH6" s="1" t="str">
        <f t="shared" si="23"/>
        <v>Very Low</v>
      </c>
      <c r="AI6" s="5"/>
      <c r="AJ6" s="5"/>
      <c r="AK6" s="5"/>
      <c r="AL6" s="5"/>
      <c r="AM6" s="20"/>
      <c r="AN6" s="20"/>
      <c r="AO6" s="20"/>
      <c r="AP6" s="20"/>
    </row>
    <row r="7" spans="1:45" s="1" customFormat="1" x14ac:dyDescent="0.35">
      <c r="B7" s="1">
        <v>15.279407000000001</v>
      </c>
      <c r="C7" s="1">
        <v>120.569097</v>
      </c>
      <c r="D7" s="1">
        <f t="shared" si="14"/>
        <v>9</v>
      </c>
      <c r="E7" s="1">
        <v>1.5</v>
      </c>
      <c r="F7" s="1">
        <v>21</v>
      </c>
      <c r="G7" s="1">
        <v>35</v>
      </c>
      <c r="H7" s="1">
        <v>34.46</v>
      </c>
      <c r="I7" s="1">
        <v>7</v>
      </c>
      <c r="J7" s="1">
        <v>0.4</v>
      </c>
      <c r="K7" s="1">
        <v>9</v>
      </c>
      <c r="L7" s="1" t="s">
        <v>46</v>
      </c>
      <c r="M7" s="1">
        <f t="shared" si="0"/>
        <v>0</v>
      </c>
      <c r="N7" s="1">
        <f t="shared" si="1"/>
        <v>184.5</v>
      </c>
      <c r="O7" s="1">
        <f t="shared" si="11"/>
        <v>184.5</v>
      </c>
      <c r="P7" s="1">
        <f t="shared" si="15"/>
        <v>0.74098008779919655</v>
      </c>
      <c r="Q7" s="1">
        <f t="shared" si="2"/>
        <v>25.934303072971879</v>
      </c>
      <c r="R7" s="1">
        <f t="shared" si="3"/>
        <v>5.4956262233655462</v>
      </c>
      <c r="S7" s="1">
        <f t="shared" si="16"/>
        <v>31.429929296337427</v>
      </c>
      <c r="T7" s="1">
        <f t="shared" si="17"/>
        <v>0.35344075184380347</v>
      </c>
      <c r="U7" s="1">
        <f t="shared" si="18"/>
        <v>0.80903749475627651</v>
      </c>
      <c r="V7" s="1">
        <f t="shared" si="4"/>
        <v>33.811938539835225</v>
      </c>
      <c r="W7" s="1">
        <f t="shared" si="5"/>
        <v>0.88044424287795453</v>
      </c>
      <c r="X7" s="1">
        <f t="shared" si="6"/>
        <v>0.2289155031482682</v>
      </c>
      <c r="Y7" s="1">
        <f t="shared" si="19"/>
        <v>2.2000000000000002</v>
      </c>
      <c r="Z7" s="1">
        <f t="shared" si="7"/>
        <v>1.2116882456942153</v>
      </c>
      <c r="AA7" s="1">
        <f t="shared" si="12"/>
        <v>0.85276865244261191</v>
      </c>
      <c r="AB7" s="1">
        <f t="shared" si="20"/>
        <v>0.87745980300550885</v>
      </c>
      <c r="AC7" s="1">
        <f t="shared" si="21"/>
        <v>3.9607200481086426</v>
      </c>
      <c r="AD7" s="1" t="str">
        <f t="shared" si="13"/>
        <v>NOT LIQUEFIABLE</v>
      </c>
      <c r="AE7" s="1">
        <f t="shared" si="22"/>
        <v>0</v>
      </c>
      <c r="AF7" s="1">
        <f t="shared" si="8"/>
        <v>5.5</v>
      </c>
      <c r="AG7" s="1">
        <f t="shared" si="9"/>
        <v>0</v>
      </c>
      <c r="AH7" s="1" t="str">
        <f t="shared" si="23"/>
        <v>Very Low</v>
      </c>
      <c r="AI7" s="5"/>
      <c r="AJ7" s="5"/>
      <c r="AK7" s="5"/>
      <c r="AL7" s="5"/>
      <c r="AM7" s="20"/>
      <c r="AN7" s="20"/>
      <c r="AO7" s="20"/>
      <c r="AP7" s="20"/>
    </row>
    <row r="8" spans="1:45" s="1" customFormat="1" x14ac:dyDescent="0.35">
      <c r="B8" s="1">
        <v>15.279407000000001</v>
      </c>
      <c r="C8" s="1">
        <v>120.569097</v>
      </c>
      <c r="D8" s="1">
        <f t="shared" si="14"/>
        <v>10.5</v>
      </c>
      <c r="E8" s="1">
        <v>1.5</v>
      </c>
      <c r="F8" s="1">
        <v>21</v>
      </c>
      <c r="G8" s="1">
        <v>41</v>
      </c>
      <c r="H8" s="1">
        <v>28.25</v>
      </c>
      <c r="I8" s="1">
        <v>7</v>
      </c>
      <c r="J8" s="1">
        <v>0.4</v>
      </c>
      <c r="K8" s="1">
        <v>9</v>
      </c>
      <c r="L8" s="1" t="s">
        <v>46</v>
      </c>
      <c r="M8" s="1">
        <f t="shared" si="0"/>
        <v>14.715</v>
      </c>
      <c r="N8" s="1">
        <f t="shared" si="1"/>
        <v>216</v>
      </c>
      <c r="O8" s="1">
        <f t="shared" si="11"/>
        <v>201.285</v>
      </c>
      <c r="P8" s="1">
        <f t="shared" si="15"/>
        <v>0.70941279425746473</v>
      </c>
      <c r="Q8" s="1">
        <f t="shared" si="2"/>
        <v>29.085924564556056</v>
      </c>
      <c r="R8" s="1">
        <f t="shared" si="3"/>
        <v>5.2835559963877641</v>
      </c>
      <c r="S8" s="1">
        <f t="shared" si="16"/>
        <v>34.369480560943821</v>
      </c>
      <c r="T8" s="1">
        <f t="shared" si="17"/>
        <v>0.33375623821780587</v>
      </c>
      <c r="U8" s="1">
        <f t="shared" si="18"/>
        <v>0.79519425431790247</v>
      </c>
      <c r="V8" s="1">
        <f t="shared" si="4"/>
        <v>37.886520423421764</v>
      </c>
      <c r="W8" s="1">
        <f t="shared" si="5"/>
        <v>0.85352459901766975</v>
      </c>
      <c r="X8" s="1">
        <f t="shared" si="6"/>
        <v>0.23813966008809567</v>
      </c>
      <c r="Y8" s="1">
        <f t="shared" si="19"/>
        <v>2.2000000000000002</v>
      </c>
      <c r="Z8" s="1">
        <f t="shared" si="7"/>
        <v>1.2116882456942153</v>
      </c>
      <c r="AA8" s="1">
        <f t="shared" si="12"/>
        <v>0.79400937911008207</v>
      </c>
      <c r="AB8" s="1">
        <f t="shared" si="20"/>
        <v>2.2035625609953331</v>
      </c>
      <c r="AC8" s="1">
        <f t="shared" si="21"/>
        <v>8.9024631161986321</v>
      </c>
      <c r="AD8" s="1" t="str">
        <f t="shared" si="13"/>
        <v>NOT LIQUEFIABLE</v>
      </c>
      <c r="AE8" s="1">
        <f t="shared" si="22"/>
        <v>0</v>
      </c>
      <c r="AF8" s="1">
        <f t="shared" si="8"/>
        <v>4.75</v>
      </c>
      <c r="AG8" s="1">
        <f t="shared" si="9"/>
        <v>0</v>
      </c>
      <c r="AH8" s="1" t="str">
        <f t="shared" si="23"/>
        <v>Very Low</v>
      </c>
      <c r="AI8" s="5"/>
      <c r="AJ8" s="5"/>
      <c r="AK8" s="5"/>
      <c r="AL8" s="5"/>
      <c r="AM8" s="20"/>
      <c r="AN8" s="20"/>
      <c r="AO8" s="20"/>
      <c r="AP8" s="20"/>
    </row>
    <row r="9" spans="1:45" s="1" customFormat="1" x14ac:dyDescent="0.35">
      <c r="B9" s="1">
        <v>15.279407000000001</v>
      </c>
      <c r="C9" s="1">
        <v>120.569097</v>
      </c>
      <c r="D9" s="1">
        <f t="shared" si="14"/>
        <v>12</v>
      </c>
      <c r="E9" s="1">
        <v>1.5</v>
      </c>
      <c r="F9" s="1">
        <v>21</v>
      </c>
      <c r="G9" s="1">
        <v>46</v>
      </c>
      <c r="H9" s="1">
        <v>31.13</v>
      </c>
      <c r="I9" s="1">
        <v>7</v>
      </c>
      <c r="J9" s="1">
        <v>0.4</v>
      </c>
      <c r="K9" s="1">
        <v>9</v>
      </c>
      <c r="L9" s="1" t="s">
        <v>46</v>
      </c>
      <c r="M9" s="1">
        <f t="shared" si="0"/>
        <v>29.43</v>
      </c>
      <c r="N9" s="1">
        <f t="shared" si="1"/>
        <v>247.5</v>
      </c>
      <c r="O9" s="1">
        <f t="shared" si="11"/>
        <v>218.07</v>
      </c>
      <c r="P9" s="1">
        <f t="shared" si="15"/>
        <v>0.68156418491399062</v>
      </c>
      <c r="Q9" s="1">
        <f t="shared" si="2"/>
        <v>31.351952506043567</v>
      </c>
      <c r="R9" s="1">
        <f t="shared" si="3"/>
        <v>5.4048913253021791</v>
      </c>
      <c r="S9" s="1">
        <f t="shared" si="16"/>
        <v>36.756843831345748</v>
      </c>
      <c r="T9" s="1">
        <f t="shared" si="17"/>
        <v>0.31838139367096091</v>
      </c>
      <c r="U9" s="1">
        <f t="shared" si="18"/>
        <v>0.78339951978045663</v>
      </c>
      <c r="V9" s="1">
        <f t="shared" si="4"/>
        <v>41.441269235203187</v>
      </c>
      <c r="W9" s="1">
        <f t="shared" si="5"/>
        <v>0.82611021622301772</v>
      </c>
      <c r="X9" s="1">
        <f t="shared" si="6"/>
        <v>0.24377581700349063</v>
      </c>
      <c r="Y9" s="1">
        <f t="shared" si="19"/>
        <v>2.2000000000000002</v>
      </c>
      <c r="Z9" s="1">
        <f t="shared" si="7"/>
        <v>1.2116882456942153</v>
      </c>
      <c r="AA9" s="1">
        <f t="shared" si="12"/>
        <v>0.76998108972699519</v>
      </c>
      <c r="AB9" s="1">
        <f t="shared" si="20"/>
        <v>6.8117544621496489</v>
      </c>
      <c r="AC9" s="1">
        <f t="shared" si="21"/>
        <v>26.069897190829636</v>
      </c>
      <c r="AD9" s="1" t="str">
        <f t="shared" si="13"/>
        <v>NOT LIQUEFIABLE</v>
      </c>
      <c r="AE9" s="1">
        <f t="shared" si="22"/>
        <v>0</v>
      </c>
      <c r="AF9" s="1">
        <f t="shared" si="8"/>
        <v>4</v>
      </c>
      <c r="AG9" s="1">
        <f t="shared" si="9"/>
        <v>0</v>
      </c>
      <c r="AH9" s="1" t="str">
        <f t="shared" si="23"/>
        <v>Very Low</v>
      </c>
      <c r="AI9" s="5"/>
      <c r="AJ9" s="5"/>
      <c r="AK9" s="5"/>
      <c r="AL9" s="5"/>
      <c r="AM9" s="20"/>
      <c r="AN9" s="20"/>
      <c r="AO9" s="20"/>
      <c r="AP9" s="20"/>
    </row>
    <row r="10" spans="1:45" s="1" customFormat="1" x14ac:dyDescent="0.35">
      <c r="B10" s="1">
        <v>15.279407000000001</v>
      </c>
      <c r="C10" s="1">
        <v>120.569097</v>
      </c>
      <c r="D10" s="1">
        <f t="shared" si="14"/>
        <v>13.5</v>
      </c>
      <c r="E10" s="1">
        <v>1.5</v>
      </c>
      <c r="F10" s="1">
        <v>21</v>
      </c>
      <c r="G10" s="1">
        <v>51</v>
      </c>
      <c r="H10" s="1">
        <v>30.4</v>
      </c>
      <c r="I10" s="1">
        <v>7</v>
      </c>
      <c r="J10" s="1">
        <v>0.4</v>
      </c>
      <c r="K10" s="1">
        <v>9</v>
      </c>
      <c r="L10" s="1" t="s">
        <v>46</v>
      </c>
      <c r="M10" s="1">
        <f t="shared" si="0"/>
        <v>44.145000000000003</v>
      </c>
      <c r="N10" s="1">
        <f t="shared" si="1"/>
        <v>279</v>
      </c>
      <c r="O10" s="1">
        <f t="shared" si="11"/>
        <v>234.85499999999999</v>
      </c>
      <c r="P10" s="1">
        <f t="shared" si="15"/>
        <v>0.65675716178484367</v>
      </c>
      <c r="Q10" s="1">
        <f t="shared" si="2"/>
        <v>33.494615251027028</v>
      </c>
      <c r="R10" s="1">
        <f t="shared" si="3"/>
        <v>5.3786183186900365</v>
      </c>
      <c r="S10" s="1">
        <f t="shared" si="16"/>
        <v>38.873233569717065</v>
      </c>
      <c r="T10" s="1">
        <f t="shared" si="17"/>
        <v>0.30516426494021154</v>
      </c>
      <c r="U10" s="1">
        <f t="shared" si="18"/>
        <v>0.77367212657016982</v>
      </c>
      <c r="V10" s="1">
        <f t="shared" si="4"/>
        <v>44.835896773768695</v>
      </c>
      <c r="W10" s="1">
        <f t="shared" si="5"/>
        <v>0.7986134883932493</v>
      </c>
      <c r="X10" s="1">
        <f t="shared" si="6"/>
        <v>0.24666889122244073</v>
      </c>
      <c r="Y10" s="1">
        <f t="shared" si="19"/>
        <v>2.2000000000000002</v>
      </c>
      <c r="Z10" s="1">
        <f t="shared" si="7"/>
        <v>1.2116882456942153</v>
      </c>
      <c r="AA10" s="1">
        <f t="shared" si="12"/>
        <v>0.74773543264691256</v>
      </c>
      <c r="AB10" s="1">
        <f t="shared" si="20"/>
        <v>28.738094947690918</v>
      </c>
      <c r="AC10" s="1">
        <f t="shared" si="21"/>
        <v>105.55588454792112</v>
      </c>
      <c r="AD10" s="1" t="str">
        <f t="shared" si="13"/>
        <v>NOT LIQUEFIABLE</v>
      </c>
      <c r="AE10" s="1">
        <f t="shared" si="22"/>
        <v>0</v>
      </c>
      <c r="AF10" s="1">
        <f t="shared" si="8"/>
        <v>3.25</v>
      </c>
      <c r="AG10" s="1">
        <f t="shared" si="9"/>
        <v>0</v>
      </c>
      <c r="AH10" s="1" t="str">
        <f t="shared" si="23"/>
        <v>Very Low</v>
      </c>
      <c r="AI10" s="5"/>
      <c r="AJ10" s="5"/>
      <c r="AK10" s="5"/>
      <c r="AL10" s="5"/>
      <c r="AM10" s="20"/>
      <c r="AN10" s="20"/>
      <c r="AO10" s="20"/>
      <c r="AP10" s="20"/>
    </row>
    <row r="11" spans="1:45" s="1" customFormat="1" x14ac:dyDescent="0.35">
      <c r="B11" s="1">
        <v>15.279407000000001</v>
      </c>
      <c r="C11" s="1">
        <v>120.569097</v>
      </c>
      <c r="D11" s="1">
        <f t="shared" si="14"/>
        <v>15</v>
      </c>
      <c r="E11" s="1">
        <v>1.5</v>
      </c>
      <c r="F11" s="1">
        <v>21</v>
      </c>
      <c r="G11" s="1">
        <v>57</v>
      </c>
      <c r="H11" s="1">
        <v>25.72</v>
      </c>
      <c r="I11" s="1">
        <v>7</v>
      </c>
      <c r="J11" s="1">
        <v>0.4</v>
      </c>
      <c r="K11" s="1">
        <v>9</v>
      </c>
      <c r="L11" s="1" t="s">
        <v>46</v>
      </c>
      <c r="M11" s="1">
        <f t="shared" si="0"/>
        <v>58.86</v>
      </c>
      <c r="N11" s="1">
        <f t="shared" si="1"/>
        <v>310.5</v>
      </c>
      <c r="O11" s="1">
        <f t="shared" si="11"/>
        <v>251.64</v>
      </c>
      <c r="P11" s="1">
        <f t="shared" si="15"/>
        <v>0.63447554056250832</v>
      </c>
      <c r="Q11" s="1">
        <f t="shared" si="2"/>
        <v>36.165105812062976</v>
      </c>
      <c r="R11" s="1">
        <f t="shared" si="3"/>
        <v>5.1277601825581298</v>
      </c>
      <c r="S11" s="1">
        <f t="shared" si="16"/>
        <v>41.292865994621103</v>
      </c>
      <c r="T11" s="1">
        <f t="shared" si="17"/>
        <v>0.29048684523701507</v>
      </c>
      <c r="U11" s="1">
        <f t="shared" si="18"/>
        <v>0.76772953099126751</v>
      </c>
      <c r="V11" s="1">
        <f t="shared" si="4"/>
        <v>48.888343449060372</v>
      </c>
      <c r="W11" s="1">
        <f t="shared" si="5"/>
        <v>0.77141630387585125</v>
      </c>
      <c r="X11" s="1">
        <f t="shared" si="6"/>
        <v>0.24748226916188792</v>
      </c>
      <c r="Y11" s="1">
        <f t="shared" si="19"/>
        <v>2.2000000000000002</v>
      </c>
      <c r="Z11" s="1">
        <f t="shared" si="7"/>
        <v>1.2116882456942153</v>
      </c>
      <c r="AA11" s="1">
        <f t="shared" si="12"/>
        <v>0.72702607496584259</v>
      </c>
      <c r="AB11" s="1">
        <f>EXP((V11/14.1) + (V11/126)^2 - (V11/23.6)^3 + (V11/25.4)^4 - 2.8)</f>
        <v>284.98351024491745</v>
      </c>
      <c r="AC11" s="1">
        <f t="shared" si="21"/>
        <v>1014.4170130334161</v>
      </c>
      <c r="AD11" s="1" t="str">
        <f t="shared" si="13"/>
        <v>NOT LIQUEFIABLE</v>
      </c>
      <c r="AE11" s="1">
        <f t="shared" si="22"/>
        <v>0</v>
      </c>
      <c r="AF11" s="1">
        <f t="shared" si="8"/>
        <v>2.5</v>
      </c>
      <c r="AG11" s="1">
        <f t="shared" si="9"/>
        <v>0</v>
      </c>
      <c r="AH11" s="1" t="str">
        <f t="shared" si="23"/>
        <v>Very Low</v>
      </c>
      <c r="AI11" s="5"/>
      <c r="AJ11" s="5"/>
      <c r="AK11" s="5"/>
      <c r="AL11" s="5"/>
      <c r="AM11" s="20"/>
      <c r="AN11" s="20"/>
      <c r="AO11" s="20"/>
      <c r="AP11" s="20"/>
    </row>
    <row r="12" spans="1:45" s="1" customFormat="1" x14ac:dyDescent="0.35">
      <c r="AF12" s="1" t="s">
        <v>31</v>
      </c>
      <c r="AG12" s="1">
        <f>SUM(AG2:AG11)</f>
        <v>0</v>
      </c>
      <c r="AH12" s="3" t="str">
        <f t="shared" si="23"/>
        <v>Very Low</v>
      </c>
      <c r="AI12" s="5"/>
      <c r="AJ12" s="5"/>
      <c r="AK12" s="5"/>
      <c r="AL12" s="5"/>
      <c r="AM12" s="20"/>
      <c r="AN12" s="20"/>
      <c r="AO12" s="20"/>
      <c r="AP12" s="20"/>
    </row>
    <row r="13" spans="1:45" s="1" customFormat="1" x14ac:dyDescent="0.35">
      <c r="A13" s="1" t="s">
        <v>32</v>
      </c>
      <c r="B13" s="1" t="s">
        <v>0</v>
      </c>
      <c r="C13" s="1" t="s">
        <v>1</v>
      </c>
      <c r="E13" s="1" t="s">
        <v>3</v>
      </c>
      <c r="F13" s="1" t="s">
        <v>47</v>
      </c>
      <c r="G13" s="1" t="s">
        <v>5</v>
      </c>
      <c r="H13" s="1" t="s">
        <v>6</v>
      </c>
      <c r="I13" s="1" t="s">
        <v>7</v>
      </c>
      <c r="J13" s="1" t="s">
        <v>8</v>
      </c>
      <c r="K13" s="1" t="s">
        <v>9</v>
      </c>
      <c r="L13" s="1" t="s">
        <v>33</v>
      </c>
      <c r="M13" s="1" t="s">
        <v>10</v>
      </c>
      <c r="O13" s="1" t="s">
        <v>12</v>
      </c>
      <c r="P13" s="1" t="s">
        <v>13</v>
      </c>
      <c r="Q13" s="1" t="s">
        <v>48</v>
      </c>
      <c r="R13" s="1" t="s">
        <v>49</v>
      </c>
      <c r="S13" s="1" t="s">
        <v>16</v>
      </c>
      <c r="T13" s="1" t="s">
        <v>17</v>
      </c>
      <c r="U13" s="1" t="s">
        <v>18</v>
      </c>
      <c r="V13" s="1" t="s">
        <v>19</v>
      </c>
      <c r="W13" s="1" t="s">
        <v>20</v>
      </c>
      <c r="X13" s="1" t="s">
        <v>21</v>
      </c>
      <c r="Y13" s="1" t="s">
        <v>22</v>
      </c>
      <c r="Z13" s="1" t="s">
        <v>23</v>
      </c>
      <c r="AA13" s="1" t="s">
        <v>24</v>
      </c>
      <c r="AB13" s="1" t="s">
        <v>50</v>
      </c>
      <c r="AC13" s="1" t="s">
        <v>26</v>
      </c>
      <c r="AD13" s="1" t="s">
        <v>27</v>
      </c>
      <c r="AE13" s="1" t="s">
        <v>28</v>
      </c>
      <c r="AF13" s="1" t="s">
        <v>29</v>
      </c>
      <c r="AG13" s="1" t="s">
        <v>30</v>
      </c>
      <c r="AH13" s="1" t="s">
        <v>27</v>
      </c>
      <c r="AI13" s="5" t="s">
        <v>34</v>
      </c>
      <c r="AJ13" s="5" t="s">
        <v>35</v>
      </c>
      <c r="AK13" s="5" t="s">
        <v>36</v>
      </c>
      <c r="AL13" s="5" t="s">
        <v>37</v>
      </c>
      <c r="AM13" s="20" t="s">
        <v>38</v>
      </c>
      <c r="AN13" s="20" t="s">
        <v>39</v>
      </c>
      <c r="AO13" s="20" t="s">
        <v>40</v>
      </c>
      <c r="AP13" s="20" t="s">
        <v>41</v>
      </c>
      <c r="AQ13" s="20" t="s">
        <v>42</v>
      </c>
    </row>
    <row r="14" spans="1:45" s="1" customFormat="1" x14ac:dyDescent="0.35">
      <c r="A14" s="1">
        <v>2</v>
      </c>
      <c r="B14" s="1">
        <v>15.322512</v>
      </c>
      <c r="C14" s="1">
        <v>120.59619499999999</v>
      </c>
      <c r="D14" s="1">
        <v>1.5</v>
      </c>
      <c r="E14" s="1">
        <v>1.5</v>
      </c>
      <c r="F14" s="1">
        <v>21</v>
      </c>
      <c r="G14" s="1">
        <v>17</v>
      </c>
      <c r="H14" s="1">
        <v>26.22</v>
      </c>
      <c r="I14" s="1">
        <v>7</v>
      </c>
      <c r="J14" s="1">
        <v>0.35</v>
      </c>
      <c r="K14" s="1">
        <v>3</v>
      </c>
      <c r="L14" s="1" t="s">
        <v>45</v>
      </c>
      <c r="M14" s="1">
        <f t="shared" ref="M14:M23" si="24">IF(D14&lt;=K14, 0, (D14-K14)*9.81)</f>
        <v>0</v>
      </c>
      <c r="N14" s="1">
        <f t="shared" ref="N14:N23" si="25">IF(ROW()=2, D14*F14, N13 + (D14-D13)*F14)</f>
        <v>31.5</v>
      </c>
      <c r="O14" s="1">
        <f>N14 - M14</f>
        <v>31.5</v>
      </c>
      <c r="P14" s="1">
        <f>MIN(1.7, (101.3 / O14)^0.5)</f>
        <v>1.7</v>
      </c>
      <c r="Q14" s="1">
        <f t="shared" ref="Q14:Q23" si="26">G14 * P14</f>
        <v>28.9</v>
      </c>
      <c r="R14" s="1">
        <f t="shared" ref="R14:R23" si="27">EXP(1.63 + (9.7/(H14+0.01)) - ((15.7/(H14+0.01))^2))</f>
        <v>5.1631245787761779</v>
      </c>
      <c r="S14" s="1">
        <f>Q14 + R14</f>
        <v>34.063124578776176</v>
      </c>
      <c r="T14" s="1">
        <f>0.784 - 0.0768 * SQRT(S14)</f>
        <v>0.33576737745282226</v>
      </c>
      <c r="U14" s="1">
        <f>MIN(1.7, (101.3 / O14)^T14)</f>
        <v>1.4802477799507898</v>
      </c>
      <c r="V14" s="1">
        <f t="shared" ref="V14:V23" si="28">(G14 * U14) + R14</f>
        <v>30.327336837939605</v>
      </c>
      <c r="W14" s="1">
        <f t="shared" ref="W14:W23" si="29">EXP((-1.012 - 1.126*SIN((D14/11.73)+5.133)) + (0.106 + 0.118*SIN((D14/11.28)+5.142))*I14)</f>
        <v>0.99216797470363483</v>
      </c>
      <c r="X14" s="1">
        <f t="shared" ref="X14:X23" si="30">0.65 * J14 * (N14 / O14) * W14</f>
        <v>0.2257182142450769</v>
      </c>
      <c r="Y14" s="1">
        <f>MIN(2.2, 1.09 + (V14 / 31.5)^2)</f>
        <v>2.0169310755171064</v>
      </c>
      <c r="Z14" s="1">
        <f t="shared" ref="Z14:Z23" si="31">1 + (Y14 - 1) * (8.64 * EXP(-I14/4) - 1.325)</f>
        <v>1.1793936294734566</v>
      </c>
      <c r="AA14" s="1">
        <f>MIN(1.1, 1 - MIN(0.3, 1 / (18.9 - 2.55 * SQRT(V14))) * LN(O14 / 101.3))</f>
        <v>1.1000000000000001</v>
      </c>
      <c r="AB14" s="1">
        <f>EXP((V14/14.1) + (V14/126)^2 - (V14/23.6)^3 + (V14/25.4)^4 - 2.8)</f>
        <v>0.50614649521824984</v>
      </c>
      <c r="AC14" s="1">
        <f>IF(X14=0, "N/A", (AB14 * Z14 * AA14) / X14)</f>
        <v>2.9091163486338596</v>
      </c>
      <c r="AD14" s="1" t="str">
        <f>IF(AC14&gt;1, "NOT LIQUEFIABLE", "LIQUEFIABLE")</f>
        <v>NOT LIQUEFIABLE</v>
      </c>
      <c r="AE14" s="1">
        <f>IF(AC14&lt;1, 1-AC14, 0)</f>
        <v>0</v>
      </c>
      <c r="AF14" s="1">
        <f t="shared" ref="AF14:AF23" si="32">IF(D14&lt;=20, 10 - (0.5 * D14), 0)</f>
        <v>9.25</v>
      </c>
      <c r="AG14" s="1">
        <f t="shared" ref="AG14:AG23" si="33">AE14 * AF14 * E14</f>
        <v>0</v>
      </c>
      <c r="AH14" s="1" t="str">
        <f t="shared" ref="AH14:AH15" si="34">IF(AG14&lt;=0,"Very Low",IF(AND(AG14&gt;0,AG14&lt;=5),"Low",IF(AND(AG14&gt;5,AG14&lt;=15),"High","Very High")))</f>
        <v>Very Low</v>
      </c>
      <c r="AI14" s="5">
        <v>3</v>
      </c>
      <c r="AJ14" s="5">
        <v>1.5</v>
      </c>
      <c r="AK14" s="5">
        <v>25</v>
      </c>
      <c r="AL14" s="5">
        <f>MIN(1 + 0.33 * (AJ14 / AI14), 1.33)</f>
        <v>1.165</v>
      </c>
      <c r="AM14" s="20">
        <f>AVERAGEIFS(G14:G23, D14:D23, "&gt;" &amp; AJ14, D14:D23, "&lt;" &amp; (AJ14 + AI14 + 1.5))</f>
        <v>18.5</v>
      </c>
      <c r="AN14" s="20" cm="1">
        <f t="array" ref="AN14">_xlfn.LET(
    _xlpm.Df, AJ14,
    _xlpm.B, AI14,
    _xlpm.LayerBottoms, D14:D23,
    _xlpm.LayerTops, D14:D23 - E14:E23,
    _xlpm.N_values, G14:G23,
    _xlpm.FilteredN, _xlfn._xlws.FILTER(_xlpm.N_values, (_xlpm.LayerBottoms &gt; _xlpm.Df) * (_xlpm.LayerTops &lt; (_xlpm.Df + 2*_xlpm.B))),
    _xlpm.i, _xlfn.SEQUENCE(ROWS(_xlpm.FilteredN)),
    SUM(_xlpm.FilteredN / _xlpm.i^2) / SUM(1 / _xlpm.i^2)
)</f>
        <v>18.600000000000001</v>
      </c>
      <c r="AO14" s="20">
        <f>MIN(6 * (1 + 0.2 * (AJ14 / AI14)), 9)</f>
        <v>6.6000000000000005</v>
      </c>
      <c r="AP14" s="20">
        <f>IF(AI14&lt;=1.2,12*AM14*AL14*(AK14/25.4),8*AM14*((3.28*AI14+1)/(3.28*AI14))^2*AL14*(AK14/25.4))</f>
        <v>205.95023903355028</v>
      </c>
      <c r="AQ14" s="1" t="str" cm="1">
        <f t="array" ref="AQ14">_xlfn.LET(
    _xlpm.Df, AJ14,
    _xlpm.B, AI14,
    _xlpm.Settlement, AK14,
    _xlpm.NMeyerhof, AM14,
    _xlpm.NDesign, AN14,
    _xlpm.Nc, AO14,
    _xlpm.Fd, AL14,
    _xlpm.LayerBottoms, D14:D23,
    _xlpm.LayerThickness, E14:E23,
    _xlpm.USCS, L14:L23,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14" s="1" cm="1">
        <f t="array" ref="AR14">_xlfn.LET(
    _xlpm.Df, AJ14,
    _xlpm.B, AI14,
    _xlpm.Settlement, AK14,
    _xlpm.NMeyerhof, AM14,
    _xlpm.NDesign, AN14,
    _xlpm.Nc, AO14,
    _xlpm.Fd, AL14,
    _xlpm.LayerBottoms, D14:D23,
    _xlpm.LayerThickness, E14:E23,
    _xlpm.USCS, L14:L23,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205.95023903355028</v>
      </c>
      <c r="AS14" s="1" cm="1">
        <f t="array" ref="AS14">_xlfn.LET(
    _xlpm.Df, AJ14,
    _xlpm.B, AI14,
    _xlpm.Settlement, AK14,
    _xlpm.NMeyerhof, AM14,
    _xlpm.NDesign, AN14,
    _xlpm.Nc, AO14,
    _xlpm.Fd, AL14,
    _xlpm.LayerBottoms, D14:D23,
    _xlpm.LayerThickness, E14:E23,
    _xlpm.Material, L14:L23,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205.95023903355028</v>
      </c>
    </row>
    <row r="15" spans="1:45" s="1" customFormat="1" x14ac:dyDescent="0.35">
      <c r="B15" s="1">
        <v>15.322512</v>
      </c>
      <c r="C15" s="1">
        <v>120.59619499999999</v>
      </c>
      <c r="D15" s="1">
        <f>D14+1.5</f>
        <v>3</v>
      </c>
      <c r="E15" s="1">
        <v>1.5</v>
      </c>
      <c r="F15" s="1">
        <v>21</v>
      </c>
      <c r="G15" s="1">
        <v>17</v>
      </c>
      <c r="H15" s="1">
        <v>26.22</v>
      </c>
      <c r="I15" s="1">
        <v>7</v>
      </c>
      <c r="J15" s="1">
        <v>0.35</v>
      </c>
      <c r="K15" s="1">
        <v>3</v>
      </c>
      <c r="L15" s="1" t="s">
        <v>45</v>
      </c>
      <c r="M15" s="1">
        <f t="shared" si="24"/>
        <v>0</v>
      </c>
      <c r="N15" s="1">
        <f t="shared" si="25"/>
        <v>63</v>
      </c>
      <c r="O15" s="1">
        <f t="shared" ref="O15:O23" si="35">N15 - M15</f>
        <v>63</v>
      </c>
      <c r="P15" s="1">
        <f>MIN(1.7, (101.3 / O15)^0.5)</f>
        <v>1.2680443635522016</v>
      </c>
      <c r="Q15" s="1">
        <f t="shared" si="26"/>
        <v>21.556754180387429</v>
      </c>
      <c r="R15" s="1">
        <f t="shared" si="27"/>
        <v>5.1631245787761779</v>
      </c>
      <c r="S15" s="1">
        <f>Q15 + R15</f>
        <v>26.719878759163606</v>
      </c>
      <c r="T15" s="1">
        <f>0.784 - 0.0768 * SQRT(S15)</f>
        <v>0.38701101061559773</v>
      </c>
      <c r="U15" s="1">
        <f>MIN(1.7, (101.3 / O15)^T15)</f>
        <v>1.2017893023868671</v>
      </c>
      <c r="V15" s="1">
        <f t="shared" si="28"/>
        <v>25.593542719352918</v>
      </c>
      <c r="W15" s="1">
        <f t="shared" si="29"/>
        <v>0.97433785492747482</v>
      </c>
      <c r="X15" s="1">
        <f t="shared" si="30"/>
        <v>0.22166186199600049</v>
      </c>
      <c r="Y15" s="1">
        <f>MIN(2.2, 1.09 + (V15 / 31.5)^2)</f>
        <v>1.7501455569940467</v>
      </c>
      <c r="Z15" s="1">
        <f t="shared" si="31"/>
        <v>1.1323308308128164</v>
      </c>
      <c r="AA15" s="1">
        <f t="shared" ref="AA15:AA23" si="36">MIN(1.1, 1 - MIN(0.3, 1 / (18.9 - 2.55 * SQRT(V15))) * LN(O15 / 101.3))</f>
        <v>1.0791647567336273</v>
      </c>
      <c r="AB15" s="1">
        <f>EXP((V15/14.1) + (V15/126)^2 - (V15/23.6)^3 + (V15/25.4)^4 - 2.8)</f>
        <v>0.30477162473716191</v>
      </c>
      <c r="AC15" s="1">
        <f>IF(X15=0, "N/A", (AB15 * Z15 * AA15) / X15)</f>
        <v>1.680136780765181</v>
      </c>
      <c r="AD15" s="1" t="str">
        <f t="shared" ref="AD15:AD23" si="37">IF(AC15&gt;1, "NOT LIQUEFIABLE", "LIQUEFIABLE")</f>
        <v>NOT LIQUEFIABLE</v>
      </c>
      <c r="AE15" s="1">
        <f>IF(AC15&lt;1, 1-AC15, 0)</f>
        <v>0</v>
      </c>
      <c r="AF15" s="1">
        <f t="shared" si="32"/>
        <v>8.5</v>
      </c>
      <c r="AG15" s="1">
        <f t="shared" si="33"/>
        <v>0</v>
      </c>
      <c r="AH15" s="1" t="str">
        <f t="shared" si="34"/>
        <v>Very Low</v>
      </c>
    </row>
    <row r="16" spans="1:45" s="1" customFormat="1" x14ac:dyDescent="0.35">
      <c r="B16" s="1">
        <v>15.322512</v>
      </c>
      <c r="C16" s="1">
        <v>120.59619499999999</v>
      </c>
      <c r="D16" s="1">
        <f t="shared" ref="D16:D23" si="38">D15+1.5</f>
        <v>4.5</v>
      </c>
      <c r="E16" s="1">
        <v>1.5</v>
      </c>
      <c r="F16" s="1">
        <v>21</v>
      </c>
      <c r="G16" s="1">
        <v>20</v>
      </c>
      <c r="H16" s="1">
        <v>24.22</v>
      </c>
      <c r="I16" s="1">
        <v>7</v>
      </c>
      <c r="J16" s="1">
        <v>0.35</v>
      </c>
      <c r="K16" s="1">
        <v>3</v>
      </c>
      <c r="L16" s="1" t="s">
        <v>45</v>
      </c>
      <c r="M16" s="1">
        <f t="shared" si="24"/>
        <v>14.715</v>
      </c>
      <c r="N16" s="1">
        <f t="shared" si="25"/>
        <v>94.5</v>
      </c>
      <c r="O16" s="1">
        <f t="shared" si="35"/>
        <v>79.784999999999997</v>
      </c>
      <c r="P16" s="1">
        <f>MIN(1.7, (101.3 / O16)^0.5)</f>
        <v>1.1267928901127964</v>
      </c>
      <c r="Q16" s="1">
        <f t="shared" si="26"/>
        <v>22.535857802255926</v>
      </c>
      <c r="R16" s="1">
        <f t="shared" si="27"/>
        <v>5.0052221343919978</v>
      </c>
      <c r="S16" s="1">
        <f>Q16 + R16</f>
        <v>27.541079936647925</v>
      </c>
      <c r="T16" s="1">
        <f>0.784 - 0.0768 * SQRT(S16)</f>
        <v>0.38095670291452033</v>
      </c>
      <c r="U16" s="1">
        <f>MIN(1.7, (101.3 / O16)^T16)</f>
        <v>1.0952183541215446</v>
      </c>
      <c r="V16" s="1">
        <f t="shared" si="28"/>
        <v>26.909589216822887</v>
      </c>
      <c r="W16" s="1">
        <f t="shared" si="29"/>
        <v>0.95382538768089908</v>
      </c>
      <c r="X16" s="1">
        <f t="shared" si="30"/>
        <v>0.25701640099523376</v>
      </c>
      <c r="Y16" s="1">
        <f>MIN(2.2, 1.09 + (V16 / 31.5)^2)</f>
        <v>1.8197818007741504</v>
      </c>
      <c r="Z16" s="1">
        <f t="shared" si="31"/>
        <v>1.1446151427149371</v>
      </c>
      <c r="AA16" s="1">
        <f t="shared" si="36"/>
        <v>1.0420927873071666</v>
      </c>
      <c r="AB16" s="1">
        <f>EXP((V16/14.1) + (V16/126)^2 - (V16/23.6)^3 + (V16/25.4)^4 - 2.8)</f>
        <v>0.34348959392739553</v>
      </c>
      <c r="AC16" s="1">
        <f>IF(X16=0, "N/A", (AB16 * Z16 * AA16) / X16)</f>
        <v>1.5941112394547463</v>
      </c>
      <c r="AD16" s="1" t="str">
        <f t="shared" si="37"/>
        <v>NOT LIQUEFIABLE</v>
      </c>
      <c r="AE16" s="1">
        <f>IF(AC16&lt;1, 1-AC16, 0)</f>
        <v>0</v>
      </c>
      <c r="AF16" s="1">
        <f t="shared" si="32"/>
        <v>7.75</v>
      </c>
      <c r="AG16" s="1">
        <f t="shared" si="33"/>
        <v>0</v>
      </c>
      <c r="AH16" s="1" t="str">
        <f>IF(AG16&lt;=0,"Very Low",IF(AND(AG16&gt;0,AG16&lt;=5),"Low",IF(AND(AG16&gt;5,AG16&lt;=15),"High","Very High")))</f>
        <v>Very Low</v>
      </c>
    </row>
    <row r="17" spans="1:45" s="1" customFormat="1" x14ac:dyDescent="0.35">
      <c r="B17" s="1">
        <v>15.322512</v>
      </c>
      <c r="C17" s="1">
        <v>120.59619499999999</v>
      </c>
      <c r="D17" s="1">
        <f t="shared" si="38"/>
        <v>6</v>
      </c>
      <c r="E17" s="1">
        <v>1.5</v>
      </c>
      <c r="F17" s="1">
        <v>20</v>
      </c>
      <c r="G17" s="1">
        <v>24</v>
      </c>
      <c r="H17" s="1">
        <v>21.86</v>
      </c>
      <c r="I17" s="1">
        <v>7</v>
      </c>
      <c r="J17" s="1">
        <v>0.35</v>
      </c>
      <c r="K17" s="1">
        <v>3</v>
      </c>
      <c r="L17" s="1" t="s">
        <v>46</v>
      </c>
      <c r="M17" s="1">
        <f t="shared" si="24"/>
        <v>29.43</v>
      </c>
      <c r="N17" s="1">
        <f t="shared" si="25"/>
        <v>124.5</v>
      </c>
      <c r="O17" s="1">
        <f t="shared" si="35"/>
        <v>95.07</v>
      </c>
      <c r="P17" s="1">
        <f t="shared" ref="P17:P23" si="39">MIN(1.7, (101.3 / O17)^0.5)</f>
        <v>1.0322454464020441</v>
      </c>
      <c r="Q17" s="1">
        <f t="shared" si="26"/>
        <v>24.77389071364906</v>
      </c>
      <c r="R17" s="1">
        <f t="shared" si="27"/>
        <v>4.750170881400682</v>
      </c>
      <c r="S17" s="1">
        <f t="shared" ref="S17:S23" si="40">Q17 + R17</f>
        <v>29.524061595049741</v>
      </c>
      <c r="T17" s="1">
        <f t="shared" ref="T17:T23" si="41">0.784 - 0.0768 * SQRT(S17)</f>
        <v>0.36669914802101578</v>
      </c>
      <c r="U17" s="1">
        <f t="shared" ref="U17:U23" si="42">MIN(1.7, (101.3 / O17)^T17)</f>
        <v>1.0235484640349399</v>
      </c>
      <c r="V17" s="1">
        <f t="shared" si="28"/>
        <v>29.315334018239238</v>
      </c>
      <c r="W17" s="1">
        <f t="shared" si="29"/>
        <v>0.9310442914146293</v>
      </c>
      <c r="X17" s="1">
        <f t="shared" si="30"/>
        <v>0.2773815688330189</v>
      </c>
      <c r="Y17" s="1">
        <f t="shared" ref="Y17:Y23" si="43">MIN(2.2, 1.09 + (V17 / 31.5)^2)</f>
        <v>1.9561010920644342</v>
      </c>
      <c r="Z17" s="1">
        <f t="shared" si="31"/>
        <v>1.1686628024045362</v>
      </c>
      <c r="AA17" s="1">
        <f t="shared" si="36"/>
        <v>1.0124618702672181</v>
      </c>
      <c r="AB17" s="1">
        <f t="shared" ref="AB17:AB23" si="44">EXP((V17/14.1) + (V17/126)^2 - (V17/23.6)^3 + (V17/25.4)^4 - 2.8)</f>
        <v>0.44527159997808874</v>
      </c>
      <c r="AC17" s="1">
        <f t="shared" ref="AC17:AC23" si="45">IF(X17=0, "N/A", (AB17 * Z17 * AA17) / X17)</f>
        <v>1.8993950134015616</v>
      </c>
      <c r="AD17" s="1" t="str">
        <f t="shared" si="37"/>
        <v>NOT LIQUEFIABLE</v>
      </c>
      <c r="AE17" s="1">
        <f t="shared" ref="AE17:AE23" si="46">IF(AC17&lt;1, 1-AC17, 0)</f>
        <v>0</v>
      </c>
      <c r="AF17" s="1">
        <f t="shared" si="32"/>
        <v>7</v>
      </c>
      <c r="AG17" s="1">
        <f t="shared" si="33"/>
        <v>0</v>
      </c>
      <c r="AH17" s="1" t="str">
        <f t="shared" ref="AH17:AH24" si="47">IF(AG17&lt;=0,"Very Low",IF(AND(AG17&gt;0,AG17&lt;=5),"Low",IF(AND(AG17&gt;5,AG17&lt;=15),"High","Very High")))</f>
        <v>Very Low</v>
      </c>
    </row>
    <row r="18" spans="1:45" s="1" customFormat="1" x14ac:dyDescent="0.35">
      <c r="B18" s="1">
        <v>15.322512</v>
      </c>
      <c r="C18" s="1">
        <v>120.59619499999999</v>
      </c>
      <c r="D18" s="1">
        <f t="shared" si="38"/>
        <v>7.5</v>
      </c>
      <c r="E18" s="1">
        <v>1.5</v>
      </c>
      <c r="F18" s="1">
        <v>20</v>
      </c>
      <c r="G18" s="1">
        <v>29</v>
      </c>
      <c r="H18" s="1">
        <v>23.89</v>
      </c>
      <c r="I18" s="1">
        <v>7</v>
      </c>
      <c r="J18" s="1">
        <v>0.35</v>
      </c>
      <c r="K18" s="1">
        <v>3</v>
      </c>
      <c r="L18" s="1" t="s">
        <v>46</v>
      </c>
      <c r="M18" s="1">
        <f t="shared" si="24"/>
        <v>44.145000000000003</v>
      </c>
      <c r="N18" s="1">
        <f t="shared" si="25"/>
        <v>154.5</v>
      </c>
      <c r="O18" s="1">
        <f t="shared" si="35"/>
        <v>110.35499999999999</v>
      </c>
      <c r="P18" s="1">
        <f t="shared" si="39"/>
        <v>0.95809531195771036</v>
      </c>
      <c r="Q18" s="1">
        <f t="shared" si="26"/>
        <v>27.784764046773599</v>
      </c>
      <c r="R18" s="1">
        <f t="shared" si="27"/>
        <v>4.9745513379023176</v>
      </c>
      <c r="S18" s="1">
        <f t="shared" si="40"/>
        <v>32.759315384675915</v>
      </c>
      <c r="T18" s="1">
        <f t="shared" si="41"/>
        <v>0.34442940911099296</v>
      </c>
      <c r="U18" s="1">
        <f t="shared" si="42"/>
        <v>0.97094186971083807</v>
      </c>
      <c r="V18" s="1">
        <f t="shared" si="28"/>
        <v>33.131865559516619</v>
      </c>
      <c r="W18" s="1">
        <f t="shared" si="29"/>
        <v>0.90643373197707922</v>
      </c>
      <c r="X18" s="1">
        <f t="shared" si="30"/>
        <v>0.28870474955216674</v>
      </c>
      <c r="Y18" s="1">
        <f t="shared" si="43"/>
        <v>2.1962942962498198</v>
      </c>
      <c r="Z18" s="1">
        <f t="shared" si="31"/>
        <v>1.2110345340892668</v>
      </c>
      <c r="AA18" s="1">
        <f t="shared" si="36"/>
        <v>0.97972206170127751</v>
      </c>
      <c r="AB18" s="1">
        <f t="shared" si="44"/>
        <v>0.77644435825493263</v>
      </c>
      <c r="AC18" s="1">
        <f t="shared" si="45"/>
        <v>3.1909193347195122</v>
      </c>
      <c r="AD18" s="1" t="str">
        <f t="shared" si="37"/>
        <v>NOT LIQUEFIABLE</v>
      </c>
      <c r="AE18" s="1">
        <f t="shared" si="46"/>
        <v>0</v>
      </c>
      <c r="AF18" s="1">
        <f t="shared" si="32"/>
        <v>6.25</v>
      </c>
      <c r="AG18" s="1">
        <f t="shared" si="33"/>
        <v>0</v>
      </c>
      <c r="AH18" s="1" t="str">
        <f t="shared" si="47"/>
        <v>Very Low</v>
      </c>
    </row>
    <row r="19" spans="1:45" s="1" customFormat="1" x14ac:dyDescent="0.35">
      <c r="B19" s="1">
        <v>15.322512</v>
      </c>
      <c r="C19" s="1">
        <v>120.59619499999999</v>
      </c>
      <c r="D19" s="1">
        <f t="shared" si="38"/>
        <v>9</v>
      </c>
      <c r="E19" s="1">
        <v>1.5</v>
      </c>
      <c r="F19" s="1">
        <v>21</v>
      </c>
      <c r="G19" s="1">
        <v>46</v>
      </c>
      <c r="H19" s="1">
        <v>23.2</v>
      </c>
      <c r="I19" s="1">
        <v>7</v>
      </c>
      <c r="J19" s="1">
        <v>0.35</v>
      </c>
      <c r="K19" s="1">
        <v>3</v>
      </c>
      <c r="L19" s="1" t="s">
        <v>46</v>
      </c>
      <c r="M19" s="1">
        <f t="shared" si="24"/>
        <v>58.86</v>
      </c>
      <c r="N19" s="1">
        <f t="shared" si="25"/>
        <v>186</v>
      </c>
      <c r="O19" s="1">
        <f t="shared" si="35"/>
        <v>127.14</v>
      </c>
      <c r="P19" s="1">
        <f t="shared" si="39"/>
        <v>0.89261384581523984</v>
      </c>
      <c r="Q19" s="1">
        <f t="shared" si="26"/>
        <v>41.060236907501036</v>
      </c>
      <c r="R19" s="1">
        <f t="shared" si="27"/>
        <v>4.9055258010776841</v>
      </c>
      <c r="S19" s="1">
        <f t="shared" si="40"/>
        <v>45.965762708578723</v>
      </c>
      <c r="T19" s="1">
        <f t="shared" si="41"/>
        <v>0.26331093708601172</v>
      </c>
      <c r="U19" s="1">
        <f t="shared" si="42"/>
        <v>0.94192946529226629</v>
      </c>
      <c r="V19" s="1">
        <f t="shared" si="28"/>
        <v>48.234281204521935</v>
      </c>
      <c r="W19" s="1">
        <f t="shared" si="29"/>
        <v>0.88044424287795453</v>
      </c>
      <c r="X19" s="1">
        <f t="shared" si="30"/>
        <v>0.29303128942410445</v>
      </c>
      <c r="Y19" s="1">
        <f t="shared" si="43"/>
        <v>2.2000000000000002</v>
      </c>
      <c r="Z19" s="1">
        <f t="shared" si="31"/>
        <v>1.2116882456942153</v>
      </c>
      <c r="AA19" s="1">
        <f t="shared" si="36"/>
        <v>0.9318392709239125</v>
      </c>
      <c r="AB19" s="1">
        <f t="shared" si="44"/>
        <v>187.58719785365966</v>
      </c>
      <c r="AC19" s="1">
        <f t="shared" si="45"/>
        <v>722.80492655407113</v>
      </c>
      <c r="AD19" s="1" t="str">
        <f t="shared" si="37"/>
        <v>NOT LIQUEFIABLE</v>
      </c>
      <c r="AE19" s="1">
        <f t="shared" si="46"/>
        <v>0</v>
      </c>
      <c r="AF19" s="1">
        <f t="shared" si="32"/>
        <v>5.5</v>
      </c>
      <c r="AG19" s="1">
        <f t="shared" si="33"/>
        <v>0</v>
      </c>
      <c r="AH19" s="1" t="str">
        <f t="shared" si="47"/>
        <v>Very Low</v>
      </c>
    </row>
    <row r="20" spans="1:45" s="1" customFormat="1" x14ac:dyDescent="0.35">
      <c r="B20" s="1">
        <v>15.322512</v>
      </c>
      <c r="C20" s="1">
        <v>120.59619499999999</v>
      </c>
      <c r="D20" s="1">
        <f t="shared" si="38"/>
        <v>10.5</v>
      </c>
      <c r="E20" s="1">
        <v>1.5</v>
      </c>
      <c r="F20" s="1">
        <v>21</v>
      </c>
      <c r="G20" s="1">
        <v>49</v>
      </c>
      <c r="H20" s="1">
        <v>21.2</v>
      </c>
      <c r="I20" s="1">
        <v>7</v>
      </c>
      <c r="J20" s="1">
        <v>0.35</v>
      </c>
      <c r="K20" s="1">
        <v>3</v>
      </c>
      <c r="L20" s="1" t="s">
        <v>46</v>
      </c>
      <c r="M20" s="1">
        <f t="shared" si="24"/>
        <v>73.575000000000003</v>
      </c>
      <c r="N20" s="1">
        <f t="shared" si="25"/>
        <v>217.5</v>
      </c>
      <c r="O20" s="1">
        <f t="shared" si="35"/>
        <v>143.92500000000001</v>
      </c>
      <c r="P20" s="1">
        <f t="shared" si="39"/>
        <v>0.83895101462071364</v>
      </c>
      <c r="Q20" s="1">
        <f t="shared" si="26"/>
        <v>41.108599716414972</v>
      </c>
      <c r="R20" s="1">
        <f t="shared" si="27"/>
        <v>4.6618409311291389</v>
      </c>
      <c r="S20" s="1">
        <f t="shared" si="40"/>
        <v>45.770440647544113</v>
      </c>
      <c r="T20" s="1">
        <f t="shared" si="41"/>
        <v>0.26441839539397616</v>
      </c>
      <c r="U20" s="1">
        <f t="shared" si="42"/>
        <v>0.91131624119113375</v>
      </c>
      <c r="V20" s="1">
        <f t="shared" si="28"/>
        <v>49.316336749494695</v>
      </c>
      <c r="W20" s="1">
        <f t="shared" si="29"/>
        <v>0.85352459901766975</v>
      </c>
      <c r="X20" s="1">
        <f t="shared" si="30"/>
        <v>0.29344077863569956</v>
      </c>
      <c r="Y20" s="1">
        <f t="shared" si="43"/>
        <v>2.2000000000000002</v>
      </c>
      <c r="Z20" s="1">
        <f t="shared" si="31"/>
        <v>1.2116882456942153</v>
      </c>
      <c r="AA20" s="1">
        <f t="shared" si="36"/>
        <v>0.89463822420782924</v>
      </c>
      <c r="AB20" s="1">
        <f t="shared" si="44"/>
        <v>378.74142049838144</v>
      </c>
      <c r="AC20" s="1">
        <f t="shared" si="45"/>
        <v>1399.138419069134</v>
      </c>
      <c r="AD20" s="1" t="str">
        <f t="shared" si="37"/>
        <v>NOT LIQUEFIABLE</v>
      </c>
      <c r="AE20" s="1">
        <f t="shared" si="46"/>
        <v>0</v>
      </c>
      <c r="AF20" s="1">
        <f t="shared" si="32"/>
        <v>4.75</v>
      </c>
      <c r="AG20" s="1">
        <f t="shared" si="33"/>
        <v>0</v>
      </c>
      <c r="AH20" s="1" t="str">
        <f t="shared" si="47"/>
        <v>Very Low</v>
      </c>
    </row>
    <row r="21" spans="1:45" s="1" customFormat="1" x14ac:dyDescent="0.35">
      <c r="B21" s="1">
        <v>15.322512</v>
      </c>
      <c r="C21" s="1">
        <v>120.59619499999999</v>
      </c>
      <c r="D21" s="1">
        <f t="shared" si="38"/>
        <v>12</v>
      </c>
      <c r="E21" s="1">
        <v>1.5</v>
      </c>
      <c r="F21" s="1">
        <v>21</v>
      </c>
      <c r="G21" s="1">
        <v>63</v>
      </c>
      <c r="H21" s="1">
        <v>21.43</v>
      </c>
      <c r="I21" s="1">
        <v>7</v>
      </c>
      <c r="J21" s="1">
        <v>0.35</v>
      </c>
      <c r="K21" s="1">
        <v>3</v>
      </c>
      <c r="L21" s="1" t="s">
        <v>46</v>
      </c>
      <c r="M21" s="1">
        <f t="shared" si="24"/>
        <v>88.29</v>
      </c>
      <c r="N21" s="1">
        <f t="shared" si="25"/>
        <v>249</v>
      </c>
      <c r="O21" s="1">
        <f t="shared" si="35"/>
        <v>160.70999999999998</v>
      </c>
      <c r="P21" s="1">
        <f t="shared" si="39"/>
        <v>0.79393193653841676</v>
      </c>
      <c r="Q21" s="1">
        <f t="shared" si="26"/>
        <v>50.017712001920259</v>
      </c>
      <c r="R21" s="1">
        <f t="shared" si="27"/>
        <v>4.6935867615176701</v>
      </c>
      <c r="S21" s="1">
        <f t="shared" si="40"/>
        <v>54.711298763437931</v>
      </c>
      <c r="T21" s="1">
        <f t="shared" si="41"/>
        <v>0.2159327761448826</v>
      </c>
      <c r="U21" s="1">
        <f t="shared" si="42"/>
        <v>0.90514852381503974</v>
      </c>
      <c r="V21" s="1">
        <f t="shared" si="28"/>
        <v>61.717943761865179</v>
      </c>
      <c r="W21" s="1">
        <f t="shared" si="29"/>
        <v>0.82611021622301772</v>
      </c>
      <c r="X21" s="1">
        <f t="shared" si="30"/>
        <v>0.29118958666849232</v>
      </c>
      <c r="Y21" s="1">
        <f t="shared" si="43"/>
        <v>2.2000000000000002</v>
      </c>
      <c r="Z21" s="1">
        <f t="shared" si="31"/>
        <v>1.2116882456942153</v>
      </c>
      <c r="AA21" s="1">
        <f t="shared" si="36"/>
        <v>1.1000000000000001</v>
      </c>
      <c r="AB21" s="1">
        <f t="shared" si="44"/>
        <v>144729927.50190192</v>
      </c>
      <c r="AC21" s="1">
        <f t="shared" si="45"/>
        <v>662469799.68163288</v>
      </c>
      <c r="AD21" s="1" t="str">
        <f t="shared" si="37"/>
        <v>NOT LIQUEFIABLE</v>
      </c>
      <c r="AE21" s="1">
        <f t="shared" si="46"/>
        <v>0</v>
      </c>
      <c r="AF21" s="1">
        <f t="shared" si="32"/>
        <v>4</v>
      </c>
      <c r="AG21" s="1">
        <f t="shared" si="33"/>
        <v>0</v>
      </c>
      <c r="AH21" s="1" t="str">
        <f t="shared" si="47"/>
        <v>Very Low</v>
      </c>
    </row>
    <row r="22" spans="1:45" s="1" customFormat="1" x14ac:dyDescent="0.35">
      <c r="B22" s="1">
        <v>15.322512</v>
      </c>
      <c r="C22" s="1">
        <v>120.59619499999999</v>
      </c>
      <c r="D22" s="1">
        <f t="shared" si="38"/>
        <v>13.5</v>
      </c>
      <c r="E22" s="1">
        <v>1.5</v>
      </c>
      <c r="F22" s="1">
        <v>21</v>
      </c>
      <c r="G22" s="1">
        <v>71</v>
      </c>
      <c r="H22" s="1">
        <v>21.98</v>
      </c>
      <c r="I22" s="1">
        <v>7</v>
      </c>
      <c r="J22" s="1">
        <v>0.35</v>
      </c>
      <c r="K22" s="1">
        <v>3</v>
      </c>
      <c r="L22" s="1" t="s">
        <v>46</v>
      </c>
      <c r="M22" s="1">
        <f t="shared" si="24"/>
        <v>103.00500000000001</v>
      </c>
      <c r="N22" s="1">
        <f t="shared" si="25"/>
        <v>280.5</v>
      </c>
      <c r="O22" s="1">
        <f t="shared" si="35"/>
        <v>177.495</v>
      </c>
      <c r="P22" s="1">
        <f t="shared" si="39"/>
        <v>0.75546032455737699</v>
      </c>
      <c r="Q22" s="1">
        <f t="shared" si="26"/>
        <v>53.637683043573766</v>
      </c>
      <c r="R22" s="1">
        <f t="shared" si="27"/>
        <v>4.7653426341072151</v>
      </c>
      <c r="S22" s="1">
        <f t="shared" si="40"/>
        <v>58.403025677680979</v>
      </c>
      <c r="T22" s="1">
        <f t="shared" si="41"/>
        <v>0.19708002063899288</v>
      </c>
      <c r="U22" s="1">
        <f t="shared" si="42"/>
        <v>0.89535631947096705</v>
      </c>
      <c r="V22" s="1">
        <f t="shared" si="28"/>
        <v>68.335641316545875</v>
      </c>
      <c r="W22" s="1">
        <f t="shared" si="29"/>
        <v>0.7986134883932493</v>
      </c>
      <c r="X22" s="1">
        <f t="shared" si="30"/>
        <v>0.28712088506692984</v>
      </c>
      <c r="Y22" s="1">
        <f t="shared" si="43"/>
        <v>2.2000000000000002</v>
      </c>
      <c r="Z22" s="1">
        <f t="shared" si="31"/>
        <v>1.2116882456942153</v>
      </c>
      <c r="AA22" s="1">
        <f t="shared" si="36"/>
        <v>1.1000000000000001</v>
      </c>
      <c r="AB22" s="1">
        <f t="shared" si="44"/>
        <v>16822512185733.258</v>
      </c>
      <c r="AC22" s="1">
        <f t="shared" si="45"/>
        <v>78092557777968.813</v>
      </c>
      <c r="AD22" s="1" t="str">
        <f t="shared" si="37"/>
        <v>NOT LIQUEFIABLE</v>
      </c>
      <c r="AE22" s="1">
        <f t="shared" si="46"/>
        <v>0</v>
      </c>
      <c r="AF22" s="1">
        <f t="shared" si="32"/>
        <v>3.25</v>
      </c>
      <c r="AG22" s="1">
        <f t="shared" si="33"/>
        <v>0</v>
      </c>
      <c r="AH22" s="1" t="str">
        <f t="shared" si="47"/>
        <v>Very Low</v>
      </c>
    </row>
    <row r="23" spans="1:45" s="1" customFormat="1" x14ac:dyDescent="0.35">
      <c r="B23" s="1">
        <v>15.322512</v>
      </c>
      <c r="C23" s="1">
        <v>120.59619499999999</v>
      </c>
      <c r="D23" s="1">
        <f t="shared" si="38"/>
        <v>15</v>
      </c>
      <c r="E23" s="1">
        <v>1.5</v>
      </c>
      <c r="F23" s="1">
        <v>21</v>
      </c>
      <c r="G23" s="1">
        <v>100</v>
      </c>
      <c r="H23" s="1">
        <v>21.74</v>
      </c>
      <c r="I23" s="1">
        <v>7</v>
      </c>
      <c r="J23" s="1">
        <v>0.35</v>
      </c>
      <c r="K23" s="1">
        <v>3</v>
      </c>
      <c r="L23" s="1" t="s">
        <v>46</v>
      </c>
      <c r="M23" s="1">
        <f t="shared" si="24"/>
        <v>117.72</v>
      </c>
      <c r="N23" s="1">
        <f t="shared" si="25"/>
        <v>312</v>
      </c>
      <c r="O23" s="1">
        <f t="shared" si="35"/>
        <v>194.28</v>
      </c>
      <c r="P23" s="1">
        <f t="shared" si="39"/>
        <v>0.72208891037197809</v>
      </c>
      <c r="Q23" s="1">
        <f t="shared" si="26"/>
        <v>72.208891037197816</v>
      </c>
      <c r="R23" s="1">
        <f t="shared" si="27"/>
        <v>4.7347330803136964</v>
      </c>
      <c r="S23" s="1">
        <f t="shared" si="40"/>
        <v>76.943624117511519</v>
      </c>
      <c r="T23" s="1">
        <f t="shared" si="41"/>
        <v>0.11032948593925307</v>
      </c>
      <c r="U23" s="1">
        <f t="shared" si="42"/>
        <v>0.9306722481007742</v>
      </c>
      <c r="V23" s="1">
        <f t="shared" si="28"/>
        <v>97.801957890391122</v>
      </c>
      <c r="W23" s="1">
        <f t="shared" si="29"/>
        <v>0.77141630387585125</v>
      </c>
      <c r="X23" s="1">
        <f t="shared" si="30"/>
        <v>0.2818361604339506</v>
      </c>
      <c r="Y23" s="1">
        <f t="shared" si="43"/>
        <v>2.2000000000000002</v>
      </c>
      <c r="Z23" s="1">
        <f t="shared" si="31"/>
        <v>1.2116882456942153</v>
      </c>
      <c r="AA23" s="1">
        <f t="shared" si="36"/>
        <v>1.1000000000000001</v>
      </c>
      <c r="AB23" s="1">
        <f t="shared" si="44"/>
        <v>4.098387602004978E+66</v>
      </c>
      <c r="AC23" s="1">
        <f t="shared" si="45"/>
        <v>1.938205829799239E+67</v>
      </c>
      <c r="AD23" s="1" t="str">
        <f t="shared" si="37"/>
        <v>NOT LIQUEFIABLE</v>
      </c>
      <c r="AE23" s="1">
        <f t="shared" si="46"/>
        <v>0</v>
      </c>
      <c r="AF23" s="1">
        <f t="shared" si="32"/>
        <v>2.5</v>
      </c>
      <c r="AG23" s="1">
        <f t="shared" si="33"/>
        <v>0</v>
      </c>
      <c r="AH23" s="1" t="str">
        <f t="shared" si="47"/>
        <v>Very Low</v>
      </c>
    </row>
    <row r="24" spans="1:45" s="1" customFormat="1" x14ac:dyDescent="0.35">
      <c r="AF24" s="1" t="s">
        <v>31</v>
      </c>
      <c r="AG24" s="1">
        <f>SUM(AG14:AG23)</f>
        <v>0</v>
      </c>
      <c r="AH24" s="3" t="str">
        <f t="shared" si="47"/>
        <v>Very Low</v>
      </c>
    </row>
    <row r="25" spans="1:45" s="1" customFormat="1" x14ac:dyDescent="0.35">
      <c r="A25" s="1" t="s">
        <v>32</v>
      </c>
      <c r="B25" s="1" t="s">
        <v>0</v>
      </c>
      <c r="C25" s="1" t="s">
        <v>1</v>
      </c>
      <c r="G25" s="1" t="s">
        <v>5</v>
      </c>
      <c r="H25" s="1" t="s">
        <v>6</v>
      </c>
      <c r="I25" s="1" t="s">
        <v>7</v>
      </c>
      <c r="J25" s="1" t="s">
        <v>8</v>
      </c>
      <c r="K25" s="1" t="s">
        <v>9</v>
      </c>
      <c r="L25" s="1" t="s">
        <v>33</v>
      </c>
      <c r="M25" s="1" t="s">
        <v>10</v>
      </c>
      <c r="O25" s="1" t="s">
        <v>12</v>
      </c>
      <c r="P25" s="1" t="s">
        <v>13</v>
      </c>
      <c r="Q25" s="1" t="s">
        <v>51</v>
      </c>
      <c r="R25" s="1" t="s">
        <v>52</v>
      </c>
      <c r="S25" s="1" t="s">
        <v>16</v>
      </c>
      <c r="T25" s="1" t="s">
        <v>17</v>
      </c>
      <c r="U25" s="1" t="s">
        <v>18</v>
      </c>
      <c r="V25" s="1" t="s">
        <v>19</v>
      </c>
      <c r="W25" s="1" t="s">
        <v>20</v>
      </c>
      <c r="X25" s="1" t="s">
        <v>21</v>
      </c>
      <c r="Y25" s="1" t="s">
        <v>22</v>
      </c>
      <c r="Z25" s="1" t="s">
        <v>23</v>
      </c>
      <c r="AA25" s="1" t="s">
        <v>24</v>
      </c>
      <c r="AB25" s="1" t="s">
        <v>53</v>
      </c>
      <c r="AC25" s="1" t="s">
        <v>26</v>
      </c>
      <c r="AD25" s="1" t="s">
        <v>27</v>
      </c>
      <c r="AE25" s="1" t="s">
        <v>28</v>
      </c>
      <c r="AF25" s="1" t="s">
        <v>29</v>
      </c>
      <c r="AG25" s="1" t="s">
        <v>30</v>
      </c>
      <c r="AH25" s="1" t="s">
        <v>27</v>
      </c>
      <c r="AI25" s="5" t="s">
        <v>34</v>
      </c>
      <c r="AJ25" s="5" t="s">
        <v>35</v>
      </c>
      <c r="AK25" s="5" t="s">
        <v>36</v>
      </c>
      <c r="AL25" s="5" t="s">
        <v>37</v>
      </c>
      <c r="AM25" s="20" t="s">
        <v>38</v>
      </c>
      <c r="AN25" s="20" t="s">
        <v>39</v>
      </c>
      <c r="AO25" s="20" t="s">
        <v>40</v>
      </c>
      <c r="AP25" s="20" t="s">
        <v>41</v>
      </c>
      <c r="AQ25" s="20" t="s">
        <v>42</v>
      </c>
    </row>
    <row r="26" spans="1:45" s="1" customFormat="1" x14ac:dyDescent="0.35">
      <c r="A26" s="1">
        <v>3</v>
      </c>
      <c r="B26" s="1">
        <v>15.279921999999999</v>
      </c>
      <c r="C26" s="1">
        <v>120.569694</v>
      </c>
      <c r="D26" s="1">
        <v>1.5</v>
      </c>
      <c r="E26" s="1">
        <v>1.5</v>
      </c>
      <c r="F26" s="1">
        <v>20</v>
      </c>
      <c r="G26" s="1">
        <v>19</v>
      </c>
      <c r="H26" s="1">
        <v>4.68</v>
      </c>
      <c r="I26" s="1">
        <v>7</v>
      </c>
      <c r="J26" s="1">
        <v>0.4</v>
      </c>
      <c r="K26" s="1">
        <v>6</v>
      </c>
      <c r="L26" s="1" t="s">
        <v>54</v>
      </c>
      <c r="M26" s="1">
        <f t="shared" ref="M26:M35" si="48">IF(D26&lt;=K26, 0, (D26-K26)*9.81)</f>
        <v>0</v>
      </c>
      <c r="N26" s="1">
        <f t="shared" ref="N26:N35" si="49">IF(ROW()=2, D26*F26, N25 + (D26-D25)*F26)</f>
        <v>30</v>
      </c>
      <c r="O26" s="1">
        <f t="shared" ref="O26:O35" si="50">N26 - M26</f>
        <v>30</v>
      </c>
      <c r="P26" s="1">
        <f t="shared" ref="P26:P35" si="51">MIN(1.7, (101.3 / O26)^0.5)</f>
        <v>1.7</v>
      </c>
      <c r="Q26" s="1">
        <f t="shared" ref="Q26:Q35" si="52">G26 * P26</f>
        <v>32.299999999999997</v>
      </c>
      <c r="R26" s="1">
        <f t="shared" ref="R26:R35" si="53">EXP(1.63 + (9.7/(H26+0.01)) - ((15.7/(H26+0.01))^2))</f>
        <v>5.487612109450373E-4</v>
      </c>
      <c r="S26" s="1">
        <f t="shared" ref="S26:S35" si="54">Q26 + R26</f>
        <v>32.300548761210941</v>
      </c>
      <c r="T26" s="1">
        <f t="shared" ref="T26:T35" si="55">0.784 - 0.0768 * SQRT(S26)</f>
        <v>0.34751816907765248</v>
      </c>
      <c r="U26" s="1">
        <f t="shared" ref="U26:U35" si="56">MIN(1.7, (101.3 / O26)^T26)</f>
        <v>1.5263679853516265</v>
      </c>
      <c r="V26" s="1">
        <f t="shared" ref="V26:V35" si="57">(G26 * U26) + R26</f>
        <v>29.001540482891848</v>
      </c>
      <c r="W26" s="1">
        <f t="shared" ref="W26:W35" si="58">EXP((-1.012 - 1.126*SIN((D26/11.73)+5.133)) + (0.106 + 0.118*SIN((D26/11.28)+5.142))*I26)</f>
        <v>0.99216797470363483</v>
      </c>
      <c r="X26" s="1">
        <f t="shared" ref="X26:X35" si="59">0.65 * J26 * (N26 / O26) * W26</f>
        <v>0.25796367342294507</v>
      </c>
      <c r="Y26" s="1">
        <f t="shared" ref="Y26:Y35" si="60">MIN(2.2, 1.09 + (V26 / 31.5)^2)</f>
        <v>1.937658705347256</v>
      </c>
      <c r="Z26" s="1">
        <f t="shared" ref="Z26:Z35" si="61">1 + (Y26 - 1) * (8.64 * EXP(-I26/4) - 1.325)</f>
        <v>1.1654094386623914</v>
      </c>
      <c r="AA26" s="1">
        <f t="shared" ref="AA26:AA35" si="62">MIN(1.1, 1 - MIN(0.3, 1 / (18.9 - 2.55 * SQRT(V26))) * LN(O26 / 101.3))</f>
        <v>1.1000000000000001</v>
      </c>
      <c r="AB26" s="1">
        <f t="shared" ref="AB26:AB35" si="63">EXP((V26/14.1) + (V26/126)^2 - (V26/23.6)^3 + (V26/25.4)^4 - 2.8)</f>
        <v>0.42897913240662056</v>
      </c>
      <c r="AC26" s="1">
        <f t="shared" ref="AC26:AC35" si="64">IF(X26=0, "N/A", (AB26 * Z26 * AA26) / X26)</f>
        <v>2.1318116445947335</v>
      </c>
      <c r="AD26" s="1" t="str">
        <f t="shared" ref="AD26:AD35" si="65">IF(AC26&gt;1, "NOT LIQUEFIABLE", "LIQUEFIABLE")</f>
        <v>NOT LIQUEFIABLE</v>
      </c>
      <c r="AE26" s="1">
        <f t="shared" ref="AE26:AE35" si="66">IF(AC26&lt;1, 1-AC26, 0)</f>
        <v>0</v>
      </c>
      <c r="AF26" s="1">
        <f t="shared" ref="AF26:AF35" si="67">IF(D26&lt;=20, 10 - (0.5 * D26), 0)</f>
        <v>9.25</v>
      </c>
      <c r="AG26" s="1">
        <f t="shared" ref="AG26:AG35" si="68">AE26 * AF26 * E26</f>
        <v>0</v>
      </c>
      <c r="AH26" s="1" t="str">
        <f t="shared" ref="AH26:AH35" si="69">IF(AG26&lt;=0,"Very Low",IF(AND(AG26&gt;0,AG26&lt;=5),"Low",IF(AND(AG26&gt;5,AG26&lt;=15),"High","Very High")))</f>
        <v>Very Low</v>
      </c>
      <c r="AI26" s="5">
        <v>3</v>
      </c>
      <c r="AJ26" s="5">
        <v>1.5</v>
      </c>
      <c r="AK26" s="5">
        <v>25</v>
      </c>
      <c r="AL26" s="5">
        <f>MIN(1 + 0.33 * (AJ26 / AI26), 1.33)</f>
        <v>1.165</v>
      </c>
      <c r="AM26" s="20">
        <f>AVERAGEIFS(G26:G35, D26:D35, "&gt;" &amp; AJ26, D26:D35, "&lt;" &amp; (AJ26 + AI26 + 1.5))</f>
        <v>23.5</v>
      </c>
      <c r="AN26" s="20" cm="1">
        <f t="array" ref="AN26">_xlfn.LET(
    _xlpm.Df, AJ26,
    _xlpm.B, AI26,
    _xlpm.LayerBottoms, D26:D35,
    _xlpm.LayerTops, D26:D35 - E26:E35,
    _xlpm.N_values, G26:G35,
    _xlpm.FilteredN, _xlfn._xlws.FILTER(_xlpm.N_values, (_xlpm.LayerBottoms &gt; _xlpm.Df) * (_xlpm.LayerTops &lt; (_xlpm.Df + 2*_xlpm.B))),
    _xlpm.i, _xlfn.SEQUENCE(ROWS(_xlpm.FilteredN)),
    SUM(_xlpm.FilteredN / _xlpm.i^2) / SUM(1 / _xlpm.i^2)
)</f>
        <v>23.146341463414632</v>
      </c>
      <c r="AO26" s="20">
        <f>MIN(6 * (1 + 0.2 * (AJ26 / AI26)), 9)</f>
        <v>6.6000000000000005</v>
      </c>
      <c r="AP26" s="20">
        <f>IF(AI26&lt;=1.2,12*AM26*AL26*(AK26/25.4),8*AM26*((3.28*AI26+1)/(3.28*AI26))^2*AL26*(AK26/25.4))</f>
        <v>261.61246579937466</v>
      </c>
      <c r="AQ26" s="1" cm="1">
        <f t="array" ref="AQ26">_xlfn.LET(
    _xlpm.Df, AJ26,
    _xlpm.B, AI26,
    _xlpm.Settlement, AK26,
    _xlpm.NMeyerhof, AM26,
    _xlpm.NDesign, AN26,
    _xlpm.Nc, AO26,
    _xlpm.Fd, AL26,
    _xlpm.LayerBottoms, D26:D35,
    _xlpm.LayerThickness, E26:E35,
    _xlpm.USCS, L26:L35,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261.61246579937466</v>
      </c>
      <c r="AR26" s="1" cm="1">
        <f t="array" ref="AR26">_xlfn.LET(
    _xlpm.Df, AJ26,
    _xlpm.B, AI26,
    _xlpm.Settlement, AK26,
    _xlpm.NMeyerhof, AM26,
    _xlpm.NDesign, AN26,
    _xlpm.Nc, AO26,
    _xlpm.Fd, AL26,
    _xlpm.LayerBottoms, D26:D35,
    _xlpm.LayerThickness, E26:E35,
    _xlpm.USCS, L26:L35,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261.61246579937466</v>
      </c>
      <c r="AS26" s="1" cm="1">
        <f t="array" ref="AS26">_xlfn.LET(
    _xlpm.Df, AJ26,
    _xlpm.B, AI26,
    _xlpm.Settlement, AK26,
    _xlpm.NMeyerhof, AM26,
    _xlpm.NDesign, AN26,
    _xlpm.Nc, AO26,
    _xlpm.Fd, AL26,
    _xlpm.LayerBottoms, D26:D35,
    _xlpm.LayerThickness, E26:E35,
    _xlpm.Material, L26:L35,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261.61246579937466</v>
      </c>
    </row>
    <row r="27" spans="1:45" s="1" customFormat="1" x14ac:dyDescent="0.35">
      <c r="B27" s="1">
        <v>15.279921999999999</v>
      </c>
      <c r="C27" s="1">
        <v>120.569694</v>
      </c>
      <c r="D27" s="1">
        <f>D26+1.5</f>
        <v>3</v>
      </c>
      <c r="E27" s="1">
        <v>1.5</v>
      </c>
      <c r="F27" s="1">
        <v>20</v>
      </c>
      <c r="G27" s="1">
        <v>19</v>
      </c>
      <c r="H27" s="1">
        <v>4.68</v>
      </c>
      <c r="I27" s="1">
        <v>7</v>
      </c>
      <c r="J27" s="1">
        <v>0.4</v>
      </c>
      <c r="K27" s="1">
        <v>6</v>
      </c>
      <c r="L27" s="1" t="s">
        <v>54</v>
      </c>
      <c r="M27" s="1">
        <f t="shared" si="48"/>
        <v>0</v>
      </c>
      <c r="N27" s="1">
        <f t="shared" si="49"/>
        <v>60</v>
      </c>
      <c r="O27" s="1">
        <f t="shared" si="50"/>
        <v>60</v>
      </c>
      <c r="P27" s="1">
        <f t="shared" si="51"/>
        <v>1.2993588162371983</v>
      </c>
      <c r="Q27" s="1">
        <f t="shared" si="52"/>
        <v>24.687817508506768</v>
      </c>
      <c r="R27" s="1">
        <f t="shared" si="53"/>
        <v>5.487612109450373E-4</v>
      </c>
      <c r="S27" s="1">
        <f t="shared" si="54"/>
        <v>24.688366269717712</v>
      </c>
      <c r="T27" s="1">
        <f t="shared" si="55"/>
        <v>0.40240085237686951</v>
      </c>
      <c r="U27" s="1">
        <f t="shared" si="56"/>
        <v>1.2346088095178438</v>
      </c>
      <c r="V27" s="1">
        <f t="shared" si="57"/>
        <v>23.458116142049974</v>
      </c>
      <c r="W27" s="1">
        <f t="shared" si="58"/>
        <v>0.97433785492747482</v>
      </c>
      <c r="X27" s="1">
        <f t="shared" si="59"/>
        <v>0.25332784228114347</v>
      </c>
      <c r="Y27" s="1">
        <f t="shared" si="60"/>
        <v>1.6445812173685117</v>
      </c>
      <c r="Z27" s="1">
        <f t="shared" si="61"/>
        <v>1.1137085559268183</v>
      </c>
      <c r="AA27" s="1">
        <f t="shared" si="62"/>
        <v>1.079967458111285</v>
      </c>
      <c r="AB27" s="1">
        <f t="shared" si="63"/>
        <v>0.25763618821626055</v>
      </c>
      <c r="AC27" s="1">
        <f t="shared" si="64"/>
        <v>1.2232244873521114</v>
      </c>
      <c r="AD27" s="1" t="str">
        <f t="shared" si="65"/>
        <v>NOT LIQUEFIABLE</v>
      </c>
      <c r="AE27" s="1">
        <f t="shared" si="66"/>
        <v>0</v>
      </c>
      <c r="AF27" s="1">
        <f t="shared" si="67"/>
        <v>8.5</v>
      </c>
      <c r="AG27" s="1">
        <f t="shared" si="68"/>
        <v>0</v>
      </c>
      <c r="AH27" s="1" t="str">
        <f t="shared" si="69"/>
        <v>Very Low</v>
      </c>
    </row>
    <row r="28" spans="1:45" s="1" customFormat="1" x14ac:dyDescent="0.35">
      <c r="B28" s="1">
        <v>15.279921999999999</v>
      </c>
      <c r="C28" s="1">
        <v>120.569694</v>
      </c>
      <c r="D28" s="1">
        <f t="shared" ref="D28:D35" si="70">D27+1.5</f>
        <v>4.5</v>
      </c>
      <c r="E28" s="1">
        <v>1.5</v>
      </c>
      <c r="F28" s="1">
        <v>20</v>
      </c>
      <c r="G28" s="1">
        <v>28</v>
      </c>
      <c r="H28" s="1">
        <v>2.77</v>
      </c>
      <c r="I28" s="1">
        <v>7</v>
      </c>
      <c r="J28" s="1">
        <v>0.4</v>
      </c>
      <c r="K28" s="1">
        <v>6</v>
      </c>
      <c r="L28" s="1" t="s">
        <v>54</v>
      </c>
      <c r="M28" s="1">
        <f t="shared" si="48"/>
        <v>0</v>
      </c>
      <c r="N28" s="1">
        <f t="shared" si="49"/>
        <v>90</v>
      </c>
      <c r="O28" s="1">
        <f t="shared" si="50"/>
        <v>90</v>
      </c>
      <c r="P28" s="1">
        <f t="shared" si="51"/>
        <v>1.0609220308559699</v>
      </c>
      <c r="Q28" s="1">
        <f t="shared" si="52"/>
        <v>29.705816863967158</v>
      </c>
      <c r="R28" s="1">
        <f t="shared" si="53"/>
        <v>2.354142744632067E-12</v>
      </c>
      <c r="S28" s="1">
        <f t="shared" si="54"/>
        <v>29.705816863969513</v>
      </c>
      <c r="T28" s="1">
        <f t="shared" si="55"/>
        <v>0.36541663045488837</v>
      </c>
      <c r="U28" s="1">
        <f t="shared" si="56"/>
        <v>1.0441678873084395</v>
      </c>
      <c r="V28" s="1">
        <f t="shared" si="57"/>
        <v>29.236700844638658</v>
      </c>
      <c r="W28" s="1">
        <f t="shared" si="58"/>
        <v>0.95382538768089908</v>
      </c>
      <c r="X28" s="1">
        <f t="shared" si="59"/>
        <v>0.24799460079703378</v>
      </c>
      <c r="Y28" s="1">
        <f t="shared" si="60"/>
        <v>1.9514609990213101</v>
      </c>
      <c r="Z28" s="1">
        <f t="shared" si="61"/>
        <v>1.1678442581077388</v>
      </c>
      <c r="AA28" s="1">
        <f t="shared" si="62"/>
        <v>1.0231375213340812</v>
      </c>
      <c r="AB28" s="1">
        <f t="shared" si="63"/>
        <v>0.44108535813985489</v>
      </c>
      <c r="AC28" s="1">
        <f t="shared" si="64"/>
        <v>2.1251977989155781</v>
      </c>
      <c r="AD28" s="1" t="str">
        <f t="shared" si="65"/>
        <v>NOT LIQUEFIABLE</v>
      </c>
      <c r="AE28" s="1">
        <f t="shared" si="66"/>
        <v>0</v>
      </c>
      <c r="AF28" s="1">
        <f t="shared" si="67"/>
        <v>7.75</v>
      </c>
      <c r="AG28" s="1">
        <f t="shared" si="68"/>
        <v>0</v>
      </c>
      <c r="AH28" s="1" t="str">
        <f t="shared" si="69"/>
        <v>Very Low</v>
      </c>
    </row>
    <row r="29" spans="1:45" s="1" customFormat="1" x14ac:dyDescent="0.35">
      <c r="B29" s="1">
        <v>15.279921999999999</v>
      </c>
      <c r="C29" s="1">
        <v>120.569694</v>
      </c>
      <c r="D29" s="1">
        <f t="shared" si="70"/>
        <v>6</v>
      </c>
      <c r="E29" s="1">
        <v>1.5</v>
      </c>
      <c r="F29" s="1">
        <v>21</v>
      </c>
      <c r="G29" s="1">
        <v>35</v>
      </c>
      <c r="H29" s="1">
        <v>2.79</v>
      </c>
      <c r="I29" s="1">
        <v>7</v>
      </c>
      <c r="J29" s="1">
        <v>0.4</v>
      </c>
      <c r="K29" s="1">
        <v>6</v>
      </c>
      <c r="L29" s="1" t="s">
        <v>54</v>
      </c>
      <c r="M29" s="1">
        <f t="shared" si="48"/>
        <v>0</v>
      </c>
      <c r="N29" s="1">
        <f t="shared" si="49"/>
        <v>121.5</v>
      </c>
      <c r="O29" s="1">
        <f t="shared" si="50"/>
        <v>121.5</v>
      </c>
      <c r="P29" s="1">
        <f t="shared" si="51"/>
        <v>0.91309630158438282</v>
      </c>
      <c r="Q29" s="1">
        <f t="shared" si="52"/>
        <v>31.958370555453399</v>
      </c>
      <c r="R29" s="1">
        <f t="shared" si="53"/>
        <v>3.615592743006267E-12</v>
      </c>
      <c r="S29" s="1">
        <f t="shared" si="54"/>
        <v>31.958370555457016</v>
      </c>
      <c r="T29" s="1">
        <f t="shared" si="55"/>
        <v>0.3498362756459048</v>
      </c>
      <c r="U29" s="1">
        <f t="shared" si="56"/>
        <v>0.93837091310654286</v>
      </c>
      <c r="V29" s="1">
        <f t="shared" si="57"/>
        <v>32.842981958732615</v>
      </c>
      <c r="W29" s="1">
        <f t="shared" si="58"/>
        <v>0.9310442914146293</v>
      </c>
      <c r="X29" s="1">
        <f t="shared" si="59"/>
        <v>0.24207151576780361</v>
      </c>
      <c r="Y29" s="1">
        <f t="shared" si="60"/>
        <v>2.1770863834130871</v>
      </c>
      <c r="Z29" s="1">
        <f t="shared" si="61"/>
        <v>1.2076461262793874</v>
      </c>
      <c r="AA29" s="1">
        <f t="shared" si="62"/>
        <v>0.95757887130353536</v>
      </c>
      <c r="AB29" s="1">
        <f t="shared" si="63"/>
        <v>0.73887472229601281</v>
      </c>
      <c r="AC29" s="1">
        <f t="shared" si="64"/>
        <v>3.5297290325101578</v>
      </c>
      <c r="AD29" s="1" t="str">
        <f t="shared" si="65"/>
        <v>NOT LIQUEFIABLE</v>
      </c>
      <c r="AE29" s="1">
        <f t="shared" si="66"/>
        <v>0</v>
      </c>
      <c r="AF29" s="1">
        <f t="shared" si="67"/>
        <v>7</v>
      </c>
      <c r="AG29" s="1">
        <f t="shared" si="68"/>
        <v>0</v>
      </c>
      <c r="AH29" s="1" t="str">
        <f t="shared" si="69"/>
        <v>Very Low</v>
      </c>
    </row>
    <row r="30" spans="1:45" s="1" customFormat="1" x14ac:dyDescent="0.35">
      <c r="B30" s="1">
        <v>15.279921999999999</v>
      </c>
      <c r="C30" s="1">
        <v>120.569694</v>
      </c>
      <c r="D30" s="1">
        <f t="shared" si="70"/>
        <v>7.5</v>
      </c>
      <c r="E30" s="1">
        <v>1.5</v>
      </c>
      <c r="F30" s="1">
        <v>21</v>
      </c>
      <c r="G30" s="1">
        <v>49</v>
      </c>
      <c r="H30" s="1">
        <v>1.52</v>
      </c>
      <c r="I30" s="1">
        <v>7</v>
      </c>
      <c r="J30" s="1">
        <v>0.4</v>
      </c>
      <c r="K30" s="1">
        <v>6</v>
      </c>
      <c r="L30" s="1" t="s">
        <v>54</v>
      </c>
      <c r="M30" s="1">
        <f t="shared" si="48"/>
        <v>14.715</v>
      </c>
      <c r="N30" s="1">
        <f t="shared" si="49"/>
        <v>153</v>
      </c>
      <c r="O30" s="1">
        <f t="shared" si="50"/>
        <v>138.285</v>
      </c>
      <c r="P30" s="1">
        <f t="shared" si="51"/>
        <v>0.85588848930302586</v>
      </c>
      <c r="Q30" s="1">
        <f t="shared" si="52"/>
        <v>41.938535975848268</v>
      </c>
      <c r="R30" s="1">
        <f t="shared" si="53"/>
        <v>5.3866320059004266E-43</v>
      </c>
      <c r="S30" s="1">
        <f t="shared" si="54"/>
        <v>41.938535975848268</v>
      </c>
      <c r="T30" s="1">
        <f t="shared" si="55"/>
        <v>0.2866434373267131</v>
      </c>
      <c r="U30" s="1">
        <f t="shared" si="56"/>
        <v>0.91465151820777291</v>
      </c>
      <c r="V30" s="1">
        <f t="shared" si="57"/>
        <v>44.817924392180871</v>
      </c>
      <c r="W30" s="1">
        <f t="shared" si="58"/>
        <v>0.90643373197707922</v>
      </c>
      <c r="X30" s="1">
        <f t="shared" si="59"/>
        <v>0.26075086855442176</v>
      </c>
      <c r="Y30" s="1">
        <f t="shared" si="60"/>
        <v>2.2000000000000002</v>
      </c>
      <c r="Z30" s="1">
        <f t="shared" si="61"/>
        <v>1.2116882456942153</v>
      </c>
      <c r="AA30" s="1">
        <f t="shared" si="62"/>
        <v>0.90663089150079113</v>
      </c>
      <c r="AB30" s="1">
        <f t="shared" si="63"/>
        <v>28.489408304773775</v>
      </c>
      <c r="AC30" s="1">
        <f t="shared" si="64"/>
        <v>120.02703371701577</v>
      </c>
      <c r="AD30" s="1" t="str">
        <f t="shared" si="65"/>
        <v>NOT LIQUEFIABLE</v>
      </c>
      <c r="AE30" s="1">
        <f t="shared" si="66"/>
        <v>0</v>
      </c>
      <c r="AF30" s="1">
        <f t="shared" si="67"/>
        <v>6.25</v>
      </c>
      <c r="AG30" s="1">
        <f t="shared" si="68"/>
        <v>0</v>
      </c>
      <c r="AH30" s="1" t="str">
        <f t="shared" si="69"/>
        <v>Very Low</v>
      </c>
    </row>
    <row r="31" spans="1:45" s="1" customFormat="1" x14ac:dyDescent="0.35">
      <c r="B31" s="1">
        <v>15.279921999999999</v>
      </c>
      <c r="C31" s="1">
        <v>120.569694</v>
      </c>
      <c r="D31" s="1">
        <f t="shared" si="70"/>
        <v>9</v>
      </c>
      <c r="E31" s="1">
        <v>1.5</v>
      </c>
      <c r="F31" s="1">
        <v>21</v>
      </c>
      <c r="G31" s="1">
        <v>55</v>
      </c>
      <c r="H31" s="1">
        <v>4.6900000000000004</v>
      </c>
      <c r="I31" s="1">
        <v>7</v>
      </c>
      <c r="J31" s="1">
        <v>0.4</v>
      </c>
      <c r="K31" s="1">
        <v>6</v>
      </c>
      <c r="L31" s="1" t="s">
        <v>54</v>
      </c>
      <c r="M31" s="1">
        <f t="shared" si="48"/>
        <v>29.43</v>
      </c>
      <c r="N31" s="1">
        <f t="shared" si="49"/>
        <v>184.5</v>
      </c>
      <c r="O31" s="1">
        <f t="shared" si="50"/>
        <v>155.07</v>
      </c>
      <c r="P31" s="1">
        <f t="shared" si="51"/>
        <v>0.80824091052486113</v>
      </c>
      <c r="Q31" s="1">
        <f t="shared" si="52"/>
        <v>44.453250078867363</v>
      </c>
      <c r="R31" s="1">
        <f t="shared" si="53"/>
        <v>5.7300681542554353E-4</v>
      </c>
      <c r="S31" s="1">
        <f t="shared" si="54"/>
        <v>44.453823085682785</v>
      </c>
      <c r="T31" s="1">
        <f t="shared" si="55"/>
        <v>0.27194598187603525</v>
      </c>
      <c r="U31" s="1">
        <f t="shared" si="56"/>
        <v>0.89066051615484643</v>
      </c>
      <c r="V31" s="1">
        <f t="shared" si="57"/>
        <v>48.986901395331977</v>
      </c>
      <c r="W31" s="1">
        <f t="shared" si="58"/>
        <v>0.88044424287795453</v>
      </c>
      <c r="X31" s="1">
        <f t="shared" si="59"/>
        <v>0.27236029103537418</v>
      </c>
      <c r="Y31" s="1">
        <f t="shared" si="60"/>
        <v>2.2000000000000002</v>
      </c>
      <c r="Z31" s="1">
        <f t="shared" si="61"/>
        <v>1.2116882456942153</v>
      </c>
      <c r="AA31" s="1">
        <f t="shared" si="62"/>
        <v>0.87226293501357399</v>
      </c>
      <c r="AB31" s="1">
        <f t="shared" si="63"/>
        <v>304.04105111170361</v>
      </c>
      <c r="AC31" s="1">
        <f t="shared" si="64"/>
        <v>1179.8498700920636</v>
      </c>
      <c r="AD31" s="1" t="str">
        <f t="shared" si="65"/>
        <v>NOT LIQUEFIABLE</v>
      </c>
      <c r="AE31" s="1">
        <f t="shared" si="66"/>
        <v>0</v>
      </c>
      <c r="AF31" s="1">
        <f t="shared" si="67"/>
        <v>5.5</v>
      </c>
      <c r="AG31" s="1">
        <f t="shared" si="68"/>
        <v>0</v>
      </c>
      <c r="AH31" s="1" t="str">
        <f t="shared" si="69"/>
        <v>Very Low</v>
      </c>
    </row>
    <row r="32" spans="1:45" s="1" customFormat="1" x14ac:dyDescent="0.35">
      <c r="B32" s="1">
        <v>15.279921999999999</v>
      </c>
      <c r="C32" s="1">
        <v>120.569694</v>
      </c>
      <c r="D32" s="1">
        <f t="shared" si="70"/>
        <v>10.5</v>
      </c>
      <c r="E32" s="1">
        <v>1.5</v>
      </c>
      <c r="F32" s="1">
        <v>21</v>
      </c>
      <c r="G32" s="1">
        <v>61</v>
      </c>
      <c r="H32" s="1">
        <v>2.57</v>
      </c>
      <c r="I32" s="1">
        <v>7</v>
      </c>
      <c r="J32" s="1">
        <v>0.4</v>
      </c>
      <c r="K32" s="1">
        <v>6</v>
      </c>
      <c r="L32" s="1" t="s">
        <v>54</v>
      </c>
      <c r="M32" s="1">
        <f t="shared" si="48"/>
        <v>44.145000000000003</v>
      </c>
      <c r="N32" s="1">
        <f t="shared" si="49"/>
        <v>216</v>
      </c>
      <c r="O32" s="1">
        <f t="shared" si="50"/>
        <v>171.85499999999999</v>
      </c>
      <c r="P32" s="1">
        <f t="shared" si="51"/>
        <v>0.76775673801982303</v>
      </c>
      <c r="Q32" s="1">
        <f t="shared" si="52"/>
        <v>46.833161019209207</v>
      </c>
      <c r="R32" s="1">
        <f t="shared" si="53"/>
        <v>1.8136732574774832E-14</v>
      </c>
      <c r="S32" s="1">
        <f t="shared" si="54"/>
        <v>46.833161019209228</v>
      </c>
      <c r="T32" s="1">
        <f t="shared" si="55"/>
        <v>0.25842105859353481</v>
      </c>
      <c r="U32" s="1">
        <f t="shared" si="56"/>
        <v>0.87232584807607538</v>
      </c>
      <c r="V32" s="1">
        <f t="shared" si="57"/>
        <v>53.211876732640619</v>
      </c>
      <c r="W32" s="1">
        <f t="shared" si="58"/>
        <v>0.85352459901766975</v>
      </c>
      <c r="X32" s="1">
        <f t="shared" si="59"/>
        <v>0.27892084304112386</v>
      </c>
      <c r="Y32" s="1">
        <f t="shared" si="60"/>
        <v>2.2000000000000002</v>
      </c>
      <c r="Z32" s="1">
        <f t="shared" si="61"/>
        <v>1.2116882456942153</v>
      </c>
      <c r="AA32" s="1">
        <f t="shared" si="62"/>
        <v>0.8414305939722817</v>
      </c>
      <c r="AB32" s="1">
        <f t="shared" si="63"/>
        <v>7718.5624214055688</v>
      </c>
      <c r="AC32" s="1">
        <f t="shared" si="64"/>
        <v>28213.998904094209</v>
      </c>
      <c r="AD32" s="1" t="str">
        <f t="shared" si="65"/>
        <v>NOT LIQUEFIABLE</v>
      </c>
      <c r="AE32" s="1">
        <f t="shared" si="66"/>
        <v>0</v>
      </c>
      <c r="AF32" s="1">
        <f t="shared" si="67"/>
        <v>4.75</v>
      </c>
      <c r="AG32" s="1">
        <f t="shared" si="68"/>
        <v>0</v>
      </c>
      <c r="AH32" s="1" t="str">
        <f t="shared" si="69"/>
        <v>Very Low</v>
      </c>
    </row>
    <row r="33" spans="1:45" s="1" customFormat="1" x14ac:dyDescent="0.35">
      <c r="B33" s="1">
        <v>15.279921999999999</v>
      </c>
      <c r="C33" s="1">
        <v>120.569694</v>
      </c>
      <c r="D33" s="1">
        <f t="shared" si="70"/>
        <v>12</v>
      </c>
      <c r="E33" s="1">
        <v>1.5</v>
      </c>
      <c r="F33" s="1">
        <v>21</v>
      </c>
      <c r="G33" s="1">
        <v>70</v>
      </c>
      <c r="H33" s="1">
        <v>3.63</v>
      </c>
      <c r="I33" s="1">
        <v>7</v>
      </c>
      <c r="J33" s="1">
        <v>0.4</v>
      </c>
      <c r="K33" s="1">
        <v>6</v>
      </c>
      <c r="L33" s="1" t="s">
        <v>54</v>
      </c>
      <c r="M33" s="1">
        <f t="shared" si="48"/>
        <v>58.86</v>
      </c>
      <c r="N33" s="1">
        <f t="shared" si="49"/>
        <v>247.5</v>
      </c>
      <c r="O33" s="1">
        <f t="shared" si="50"/>
        <v>188.64</v>
      </c>
      <c r="P33" s="1">
        <f t="shared" si="51"/>
        <v>0.73280399586304212</v>
      </c>
      <c r="Q33" s="1">
        <f t="shared" si="52"/>
        <v>51.296279710412946</v>
      </c>
      <c r="R33" s="1">
        <f t="shared" si="53"/>
        <v>6.1064789491957128E-7</v>
      </c>
      <c r="S33" s="1">
        <f t="shared" si="54"/>
        <v>51.296280321060841</v>
      </c>
      <c r="T33" s="1">
        <f t="shared" si="55"/>
        <v>0.23394748210657756</v>
      </c>
      <c r="U33" s="1">
        <f t="shared" si="56"/>
        <v>0.86462638625262833</v>
      </c>
      <c r="V33" s="1">
        <f t="shared" si="57"/>
        <v>60.523847648331881</v>
      </c>
      <c r="W33" s="1">
        <f t="shared" si="58"/>
        <v>0.82611021622301772</v>
      </c>
      <c r="X33" s="1">
        <f t="shared" si="59"/>
        <v>0.28180763578218404</v>
      </c>
      <c r="Y33" s="1">
        <f t="shared" si="60"/>
        <v>2.2000000000000002</v>
      </c>
      <c r="Z33" s="1">
        <f t="shared" si="61"/>
        <v>1.2116882456942153</v>
      </c>
      <c r="AA33" s="1">
        <f t="shared" si="62"/>
        <v>1.1000000000000001</v>
      </c>
      <c r="AB33" s="1">
        <f t="shared" si="63"/>
        <v>26541431.742133956</v>
      </c>
      <c r="AC33" s="1">
        <f t="shared" si="64"/>
        <v>125532208.71476272</v>
      </c>
      <c r="AD33" s="1" t="str">
        <f t="shared" si="65"/>
        <v>NOT LIQUEFIABLE</v>
      </c>
      <c r="AE33" s="1">
        <f t="shared" si="66"/>
        <v>0</v>
      </c>
      <c r="AF33" s="1">
        <f t="shared" si="67"/>
        <v>4</v>
      </c>
      <c r="AG33" s="1">
        <f t="shared" si="68"/>
        <v>0</v>
      </c>
      <c r="AH33" s="1" t="str">
        <f t="shared" si="69"/>
        <v>Very Low</v>
      </c>
    </row>
    <row r="34" spans="1:45" s="1" customFormat="1" x14ac:dyDescent="0.35">
      <c r="B34" s="1">
        <v>15.279921999999999</v>
      </c>
      <c r="C34" s="1">
        <v>120.569694</v>
      </c>
      <c r="D34" s="1">
        <f t="shared" si="70"/>
        <v>13.5</v>
      </c>
      <c r="E34" s="1">
        <v>1.5</v>
      </c>
      <c r="F34" s="1">
        <v>21</v>
      </c>
      <c r="G34" s="1">
        <v>80</v>
      </c>
      <c r="H34" s="1">
        <v>2.2999999999999998</v>
      </c>
      <c r="I34" s="1">
        <v>7</v>
      </c>
      <c r="J34" s="1">
        <v>0.4</v>
      </c>
      <c r="K34" s="1">
        <v>6</v>
      </c>
      <c r="L34" s="1" t="s">
        <v>54</v>
      </c>
      <c r="M34" s="1">
        <f t="shared" si="48"/>
        <v>73.575000000000003</v>
      </c>
      <c r="N34" s="1">
        <f t="shared" si="49"/>
        <v>279</v>
      </c>
      <c r="O34" s="1">
        <f t="shared" si="50"/>
        <v>205.42500000000001</v>
      </c>
      <c r="P34" s="1">
        <f t="shared" si="51"/>
        <v>0.70222789121217644</v>
      </c>
      <c r="Q34" s="1">
        <f t="shared" si="52"/>
        <v>56.178231296974118</v>
      </c>
      <c r="R34" s="1">
        <f t="shared" si="53"/>
        <v>2.952798740969771E-18</v>
      </c>
      <c r="S34" s="1">
        <f t="shared" si="54"/>
        <v>56.178231296974118</v>
      </c>
      <c r="T34" s="1">
        <f t="shared" si="55"/>
        <v>0.20836757304242792</v>
      </c>
      <c r="U34" s="1">
        <f t="shared" si="56"/>
        <v>0.86302230063299812</v>
      </c>
      <c r="V34" s="1">
        <f t="shared" si="57"/>
        <v>69.041784050639848</v>
      </c>
      <c r="W34" s="1">
        <f t="shared" si="58"/>
        <v>0.7986134883932493</v>
      </c>
      <c r="X34" s="1">
        <f t="shared" si="59"/>
        <v>0.28200765460896343</v>
      </c>
      <c r="Y34" s="1">
        <f t="shared" si="60"/>
        <v>2.2000000000000002</v>
      </c>
      <c r="Z34" s="1">
        <f t="shared" si="61"/>
        <v>1.2116882456942153</v>
      </c>
      <c r="AA34" s="1">
        <f t="shared" si="62"/>
        <v>1.1000000000000001</v>
      </c>
      <c r="AB34" s="1">
        <f t="shared" si="63"/>
        <v>75023044853189.484</v>
      </c>
      <c r="AC34" s="1">
        <f t="shared" si="64"/>
        <v>354582558774634.38</v>
      </c>
      <c r="AD34" s="1" t="str">
        <f t="shared" si="65"/>
        <v>NOT LIQUEFIABLE</v>
      </c>
      <c r="AE34" s="1">
        <f t="shared" si="66"/>
        <v>0</v>
      </c>
      <c r="AF34" s="1">
        <f t="shared" si="67"/>
        <v>3.25</v>
      </c>
      <c r="AG34" s="1">
        <f t="shared" si="68"/>
        <v>0</v>
      </c>
      <c r="AH34" s="1" t="str">
        <f t="shared" si="69"/>
        <v>Very Low</v>
      </c>
    </row>
    <row r="35" spans="1:45" s="1" customFormat="1" x14ac:dyDescent="0.35">
      <c r="B35" s="1">
        <v>15.279921999999999</v>
      </c>
      <c r="C35" s="1">
        <v>120.569694</v>
      </c>
      <c r="D35" s="1">
        <f t="shared" si="70"/>
        <v>15</v>
      </c>
      <c r="E35" s="1">
        <v>1.5</v>
      </c>
      <c r="F35" s="1">
        <v>20</v>
      </c>
      <c r="G35" s="1">
        <v>89</v>
      </c>
      <c r="H35" s="1">
        <v>2.57</v>
      </c>
      <c r="I35" s="1">
        <v>7</v>
      </c>
      <c r="J35" s="1">
        <v>0.4</v>
      </c>
      <c r="K35" s="1">
        <v>6</v>
      </c>
      <c r="L35" s="1" t="s">
        <v>54</v>
      </c>
      <c r="M35" s="1">
        <f t="shared" si="48"/>
        <v>88.29</v>
      </c>
      <c r="N35" s="1">
        <f t="shared" si="49"/>
        <v>309</v>
      </c>
      <c r="O35" s="1">
        <f t="shared" si="50"/>
        <v>220.70999999999998</v>
      </c>
      <c r="P35" s="1">
        <f t="shared" si="51"/>
        <v>0.67747569210833769</v>
      </c>
      <c r="Q35" s="1">
        <f t="shared" si="52"/>
        <v>60.295336597642056</v>
      </c>
      <c r="R35" s="1">
        <f t="shared" si="53"/>
        <v>1.8136732574774832E-14</v>
      </c>
      <c r="S35" s="1">
        <f t="shared" si="54"/>
        <v>60.295336597642077</v>
      </c>
      <c r="T35" s="1">
        <f t="shared" si="55"/>
        <v>0.18764744812009371</v>
      </c>
      <c r="U35" s="1">
        <f t="shared" si="56"/>
        <v>0.86404283893972411</v>
      </c>
      <c r="V35" s="1">
        <f t="shared" si="57"/>
        <v>76.899812665635466</v>
      </c>
      <c r="W35" s="1">
        <f t="shared" si="58"/>
        <v>0.77141630387585125</v>
      </c>
      <c r="X35" s="1">
        <f t="shared" si="59"/>
        <v>0.2808009870571605</v>
      </c>
      <c r="Y35" s="1">
        <f t="shared" si="60"/>
        <v>2.2000000000000002</v>
      </c>
      <c r="Z35" s="1">
        <f t="shared" si="61"/>
        <v>1.2116882456942153</v>
      </c>
      <c r="AA35" s="1">
        <f t="shared" si="62"/>
        <v>1.1000000000000001</v>
      </c>
      <c r="AB35" s="1">
        <f t="shared" si="63"/>
        <v>5.9847461879142381E+22</v>
      </c>
      <c r="AC35" s="1">
        <f t="shared" si="64"/>
        <v>2.8407347687389226E+23</v>
      </c>
      <c r="AD35" s="1" t="str">
        <f t="shared" si="65"/>
        <v>NOT LIQUEFIABLE</v>
      </c>
      <c r="AE35" s="1">
        <f t="shared" si="66"/>
        <v>0</v>
      </c>
      <c r="AF35" s="1">
        <f t="shared" si="67"/>
        <v>2.5</v>
      </c>
      <c r="AG35" s="1">
        <f t="shared" si="68"/>
        <v>0</v>
      </c>
      <c r="AH35" s="1" t="str">
        <f t="shared" si="69"/>
        <v>Very Low</v>
      </c>
    </row>
    <row r="36" spans="1:45" s="1" customFormat="1" x14ac:dyDescent="0.35">
      <c r="AF36" s="1" t="s">
        <v>31</v>
      </c>
      <c r="AG36" s="1">
        <f>SUM(AG26:AG35)</f>
        <v>0</v>
      </c>
      <c r="AH36" s="3" t="str">
        <f t="shared" ref="AH36" si="71">IF(AG36&lt;=0,"Very Low",IF(AND(AG36&gt;0,AG36&lt;=5),"Low",IF(AND(AG36&gt;5,AG36&lt;=15),"High","Very High")))</f>
        <v>Very Low</v>
      </c>
    </row>
    <row r="37" spans="1:45" s="1" customFormat="1" x14ac:dyDescent="0.35">
      <c r="A37" s="1" t="s">
        <v>32</v>
      </c>
      <c r="B37" s="1" t="s">
        <v>0</v>
      </c>
      <c r="C37" s="1" t="s">
        <v>1</v>
      </c>
      <c r="E37" s="1" t="s">
        <v>3</v>
      </c>
      <c r="F37" s="1" t="s">
        <v>47</v>
      </c>
      <c r="G37" s="1" t="s">
        <v>5</v>
      </c>
      <c r="H37" s="1" t="s">
        <v>6</v>
      </c>
      <c r="I37" s="1" t="s">
        <v>7</v>
      </c>
      <c r="J37" s="1" t="s">
        <v>8</v>
      </c>
      <c r="K37" s="1" t="s">
        <v>9</v>
      </c>
      <c r="L37" s="1" t="s">
        <v>33</v>
      </c>
      <c r="M37" s="1" t="s">
        <v>10</v>
      </c>
      <c r="O37" s="1" t="s">
        <v>12</v>
      </c>
      <c r="P37" s="1" t="s">
        <v>13</v>
      </c>
      <c r="Q37" s="1" t="s">
        <v>55</v>
      </c>
      <c r="R37" s="1" t="s">
        <v>56</v>
      </c>
      <c r="S37" s="1" t="s">
        <v>16</v>
      </c>
      <c r="T37" s="1" t="s">
        <v>17</v>
      </c>
      <c r="U37" s="1" t="s">
        <v>18</v>
      </c>
      <c r="V37" s="1" t="s">
        <v>19</v>
      </c>
      <c r="W37" s="1" t="s">
        <v>20</v>
      </c>
      <c r="X37" s="1" t="s">
        <v>21</v>
      </c>
      <c r="Y37" s="1" t="s">
        <v>22</v>
      </c>
      <c r="Z37" s="1" t="s">
        <v>23</v>
      </c>
      <c r="AA37" s="1" t="s">
        <v>24</v>
      </c>
      <c r="AB37" s="1" t="s">
        <v>57</v>
      </c>
      <c r="AC37" s="1" t="s">
        <v>26</v>
      </c>
      <c r="AD37" s="1" t="s">
        <v>27</v>
      </c>
      <c r="AE37" s="1" t="s">
        <v>28</v>
      </c>
      <c r="AF37" s="1" t="s">
        <v>29</v>
      </c>
      <c r="AG37" s="1" t="s">
        <v>30</v>
      </c>
      <c r="AH37" s="1" t="s">
        <v>27</v>
      </c>
      <c r="AI37" s="5" t="s">
        <v>34</v>
      </c>
      <c r="AJ37" s="5" t="s">
        <v>35</v>
      </c>
      <c r="AK37" s="5" t="s">
        <v>36</v>
      </c>
      <c r="AL37" s="5" t="s">
        <v>37</v>
      </c>
      <c r="AM37" s="20" t="s">
        <v>38</v>
      </c>
      <c r="AN37" s="20" t="s">
        <v>39</v>
      </c>
      <c r="AO37" s="20" t="s">
        <v>40</v>
      </c>
      <c r="AP37" s="20" t="s">
        <v>41</v>
      </c>
      <c r="AQ37" s="20" t="s">
        <v>42</v>
      </c>
    </row>
    <row r="38" spans="1:45" s="1" customFormat="1" x14ac:dyDescent="0.35">
      <c r="A38" s="1">
        <v>4</v>
      </c>
      <c r="B38" s="1">
        <v>15.277808</v>
      </c>
      <c r="C38" s="1">
        <v>120.52147100000001</v>
      </c>
      <c r="D38" s="1">
        <v>1.5</v>
      </c>
      <c r="E38" s="1">
        <v>1.5</v>
      </c>
      <c r="F38" s="1">
        <v>21</v>
      </c>
      <c r="G38" s="1">
        <v>23</v>
      </c>
      <c r="H38" s="1">
        <v>82.23</v>
      </c>
      <c r="I38" s="1">
        <v>7</v>
      </c>
      <c r="J38" s="1">
        <v>0.4</v>
      </c>
      <c r="K38" s="1">
        <v>9.5</v>
      </c>
      <c r="L38" s="1" t="s">
        <v>58</v>
      </c>
      <c r="M38" s="1">
        <f t="shared" ref="M38:M47" si="72">IF(D38&lt;=K38, 0, (D38-K38)*9.81)</f>
        <v>0</v>
      </c>
      <c r="N38" s="1">
        <f t="shared" ref="N38:N47" si="73">IF(ROW()=2, D38*F38, N37 + (D38-D37)*F38)</f>
        <v>31.5</v>
      </c>
      <c r="O38" s="1">
        <f t="shared" ref="O38:O47" si="74">N38 - M38</f>
        <v>31.5</v>
      </c>
      <c r="P38" s="1">
        <f t="shared" ref="P38:P47" si="75">MIN(1.7, (101.3 / O38)^0.5)</f>
        <v>1.7</v>
      </c>
      <c r="Q38" s="1">
        <f t="shared" ref="Q38:Q47" si="76">G38 * P38</f>
        <v>39.1</v>
      </c>
      <c r="R38" s="1">
        <f t="shared" ref="R38:R47" si="77">EXP(1.63 + (9.7/(H38+0.01)) - ((15.7/(H38+0.01))^2))</f>
        <v>5.5372770796901873</v>
      </c>
      <c r="S38" s="1">
        <f t="shared" ref="S38:S47" si="78">Q38 + R38</f>
        <v>44.637277079690186</v>
      </c>
      <c r="T38" s="1">
        <f t="shared" ref="T38:T47" si="79">0.784 - 0.0768 * SQRT(S38)</f>
        <v>0.27089048618982736</v>
      </c>
      <c r="U38" s="1">
        <f t="shared" ref="U38:U47" si="80">MIN(1.7, (101.3 / O38)^T38)</f>
        <v>1.3722158878319195</v>
      </c>
      <c r="V38" s="1">
        <f t="shared" ref="V38:V47" si="81">(G38 * U38) + R38</f>
        <v>37.098242499824337</v>
      </c>
      <c r="W38" s="1">
        <f t="shared" ref="W38:W47" si="82">EXP((-1.012 - 1.126*SIN((D38/11.73)+5.133)) + (0.106 + 0.118*SIN((D38/11.28)+5.142))*I38)</f>
        <v>0.99216797470363483</v>
      </c>
      <c r="X38" s="1">
        <f t="shared" ref="X38:X47" si="83">0.65 * J38 * (N38 / O38) * W38</f>
        <v>0.25796367342294507</v>
      </c>
      <c r="Y38" s="1">
        <f t="shared" ref="Y38:Y47" si="84">MIN(2.2, 1.09 + (V38 / 31.5)^2)</f>
        <v>2.2000000000000002</v>
      </c>
      <c r="Z38" s="1">
        <f t="shared" ref="Z38:Z47" si="85">1 + (Y38 - 1) * (8.64 * EXP(-I38/4) - 1.325)</f>
        <v>1.2116882456942153</v>
      </c>
      <c r="AA38" s="1">
        <f t="shared" ref="AA38:AA47" si="86">MIN(1.1, 1 - MIN(0.3, 1 / (18.9 - 2.55 * SQRT(V38))) * LN(O38 / 101.3))</f>
        <v>1.1000000000000001</v>
      </c>
      <c r="AB38" s="1">
        <f t="shared" ref="AB38:AB47" si="87">EXP((V38/14.1) + (V38/126)^2 - (V38/23.6)^3 + (V38/25.4)^4 - 2.8)</f>
        <v>1.7933272731566849</v>
      </c>
      <c r="AC38" s="1">
        <f t="shared" ref="AC38:AC47" si="88">IF(X38=0, "N/A", (AB38 * Z38 * AA38) / X38)</f>
        <v>9.2658353930499224</v>
      </c>
      <c r="AD38" s="1" t="str">
        <f t="shared" ref="AD38:AD47" si="89">IF(AC38&gt;1, "NOT LIQUEFIABLE", "LIQUEFIABLE")</f>
        <v>NOT LIQUEFIABLE</v>
      </c>
      <c r="AE38" s="1">
        <f t="shared" ref="AE38:AE47" si="90">IF(AC38&lt;1, 1-AC38, 0)</f>
        <v>0</v>
      </c>
      <c r="AF38" s="1">
        <f t="shared" ref="AF38:AF47" si="91">IF(D38&lt;=20, 10 - (0.5 * D38), 0)</f>
        <v>9.25</v>
      </c>
      <c r="AG38" s="1">
        <f t="shared" ref="AG38:AG47" si="92">AE38 * AF38 * E38</f>
        <v>0</v>
      </c>
      <c r="AH38" s="1" t="str">
        <f t="shared" ref="AH38:AH47" si="93">IF(AG38&lt;=0,"Very Low",IF(AND(AG38&gt;0,AG38&lt;=5),"Low",IF(AND(AG38&gt;5,AG38&lt;=15),"High","Very High")))</f>
        <v>Very Low</v>
      </c>
      <c r="AI38" s="5">
        <v>3</v>
      </c>
      <c r="AJ38" s="5">
        <v>1.5</v>
      </c>
      <c r="AK38" s="5">
        <v>25</v>
      </c>
      <c r="AL38" s="5">
        <f>MIN(1 + 0.33 * (AJ38 / AI38), 1.33)</f>
        <v>1.165</v>
      </c>
      <c r="AM38" s="20">
        <f>AVERAGEIFS(G38:G47, D38:D47, "&gt;" &amp; AJ38, D38:D47, "&lt;" &amp; (AJ38 + AI38 + 1.5))</f>
        <v>25.5</v>
      </c>
      <c r="AN38" s="20" cm="1">
        <f t="array" ref="AN38">_xlfn.LET(
    _xlpm.Df, AJ38,
    _xlpm.B, AI38,
    _xlpm.LayerBottoms, D38:D47,
    _xlpm.LayerTops, D38:D47 - E38:E47,
    _xlpm.N_values, G38:G47,
    _xlpm.FilteredN, _xlfn._xlws.FILTER(_xlpm.N_values, (_xlpm.LayerBottoms &gt; _xlpm.Df) * (_xlpm.LayerTops &lt; (_xlpm.Df + 2*_xlpm.B))),
    _xlpm.i, _xlfn.SEQUENCE(ROWS(_xlpm.FilteredN)),
    SUM(_xlpm.FilteredN / _xlpm.i^2) / SUM(1 / _xlpm.i^2)
)</f>
        <v>25.570731707317073</v>
      </c>
      <c r="AO38" s="20">
        <f>MIN(6 * (1 + 0.2 * (AJ38 / AI38)), 9)</f>
        <v>6.6000000000000005</v>
      </c>
      <c r="AP38" s="20">
        <f>IF(AI38&lt;=1.2,12*AM38*AL38*(AK38/25.4),8*AM38*((3.28*AI38+1)/(3.28*AI38))^2*AL38*(AK38/25.4))</f>
        <v>283.87735650570443</v>
      </c>
      <c r="AQ38" s="1" cm="1">
        <f t="array" ref="AQ38">_xlfn.LET(
    _xlpm.Df, AJ38,
    _xlpm.B, AI38,
    _xlpm.Settlement, AK38,
    _xlpm.NMeyerhof, AM38,
    _xlpm.NDesign, AN38,
    _xlpm.Nc, AO38,
    _xlpm.Fd, AL38,
    _xlpm.LayerBottoms, D38:D47,
    _xlpm.LayerThickness, E38:E47,
    _xlpm.USCS, L38:L47,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337.53365853658539</v>
      </c>
      <c r="AR38" s="1" cm="1">
        <f t="array" ref="AR38">_xlfn.LET(
    _xlpm.Df, AJ38,
    _xlpm.B, AI38,
    _xlpm.Settlement, AK38,
    _xlpm.NMeyerhof, AM38,
    _xlpm.NDesign, AN38,
    _xlpm.Nc, AO38,
    _xlpm.Fd, AL38,
    _xlpm.LayerBottoms, D38:D47,
    _xlpm.LayerThickness, E38:E47,
    _xlpm.USCS, L38:L47,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337.53365853658539</v>
      </c>
      <c r="AS38" s="1" cm="1">
        <f t="array" ref="AS38">_xlfn.LET(
    _xlpm.Df, AJ38,
    _xlpm.B, AI38,
    _xlpm.Settlement, AK38,
    _xlpm.NMeyerhof, AM38,
    _xlpm.NDesign, AN38,
    _xlpm.Nc, AO38,
    _xlpm.Fd, AL38,
    _xlpm.LayerBottoms, D38:D47,
    _xlpm.LayerThickness, E38:E47,
    _xlpm.Material, L38:L47,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337.53365853658539</v>
      </c>
    </row>
    <row r="39" spans="1:45" s="1" customFormat="1" x14ac:dyDescent="0.35">
      <c r="B39" s="1">
        <v>15.277808</v>
      </c>
      <c r="C39" s="1">
        <v>120.52147100000001</v>
      </c>
      <c r="D39" s="1">
        <f>D38+1.5</f>
        <v>3</v>
      </c>
      <c r="E39" s="1">
        <v>1.5</v>
      </c>
      <c r="F39" s="1">
        <v>21</v>
      </c>
      <c r="G39" s="1">
        <v>23</v>
      </c>
      <c r="H39" s="1">
        <v>82.23</v>
      </c>
      <c r="I39" s="1">
        <v>7</v>
      </c>
      <c r="J39" s="1">
        <v>0.4</v>
      </c>
      <c r="K39" s="1">
        <v>9.5</v>
      </c>
      <c r="L39" s="1" t="s">
        <v>58</v>
      </c>
      <c r="M39" s="1">
        <f t="shared" si="72"/>
        <v>0</v>
      </c>
      <c r="N39" s="1">
        <f t="shared" si="73"/>
        <v>63</v>
      </c>
      <c r="O39" s="1">
        <f t="shared" si="74"/>
        <v>63</v>
      </c>
      <c r="P39" s="1">
        <f t="shared" si="75"/>
        <v>1.2680443635522016</v>
      </c>
      <c r="Q39" s="1">
        <f t="shared" si="76"/>
        <v>29.165020361700638</v>
      </c>
      <c r="R39" s="1">
        <f t="shared" si="77"/>
        <v>5.5372770796901873</v>
      </c>
      <c r="S39" s="1">
        <f t="shared" si="78"/>
        <v>34.702297441390826</v>
      </c>
      <c r="T39" s="1">
        <f t="shared" si="79"/>
        <v>0.33158152241458028</v>
      </c>
      <c r="U39" s="1">
        <f t="shared" si="80"/>
        <v>1.1705634367223465</v>
      </c>
      <c r="V39" s="1">
        <f t="shared" si="81"/>
        <v>32.46023612430416</v>
      </c>
      <c r="W39" s="1">
        <f t="shared" si="82"/>
        <v>0.97433785492747482</v>
      </c>
      <c r="X39" s="1">
        <f t="shared" si="83"/>
        <v>0.25332784228114347</v>
      </c>
      <c r="Y39" s="1">
        <f t="shared" si="84"/>
        <v>2.1518966281134606</v>
      </c>
      <c r="Z39" s="1">
        <f t="shared" si="85"/>
        <v>1.2032024803553503</v>
      </c>
      <c r="AA39" s="1">
        <f t="shared" si="86"/>
        <v>1.1000000000000001</v>
      </c>
      <c r="AB39" s="1">
        <f t="shared" si="87"/>
        <v>0.69332425244060014</v>
      </c>
      <c r="AC39" s="1">
        <f t="shared" si="88"/>
        <v>3.6223038020091258</v>
      </c>
      <c r="AD39" s="1" t="str">
        <f t="shared" si="89"/>
        <v>NOT LIQUEFIABLE</v>
      </c>
      <c r="AE39" s="1">
        <f t="shared" si="90"/>
        <v>0</v>
      </c>
      <c r="AF39" s="1">
        <f t="shared" si="91"/>
        <v>8.5</v>
      </c>
      <c r="AG39" s="1">
        <f t="shared" si="92"/>
        <v>0</v>
      </c>
      <c r="AH39" s="1" t="str">
        <f t="shared" si="93"/>
        <v>Very Low</v>
      </c>
    </row>
    <row r="40" spans="1:45" s="1" customFormat="1" x14ac:dyDescent="0.35">
      <c r="B40" s="1">
        <v>15.277808</v>
      </c>
      <c r="C40" s="1">
        <v>120.52147100000001</v>
      </c>
      <c r="D40" s="1">
        <f t="shared" ref="D40:D47" si="94">D39+1.5</f>
        <v>4.5</v>
      </c>
      <c r="E40" s="1">
        <v>1.5</v>
      </c>
      <c r="F40" s="1">
        <v>21</v>
      </c>
      <c r="G40" s="1">
        <v>28</v>
      </c>
      <c r="H40" s="1">
        <v>82.77</v>
      </c>
      <c r="I40" s="1">
        <v>7</v>
      </c>
      <c r="J40" s="1">
        <v>0.4</v>
      </c>
      <c r="K40" s="1">
        <v>9.5</v>
      </c>
      <c r="L40" s="1" t="s">
        <v>58</v>
      </c>
      <c r="M40" s="1">
        <f t="shared" si="72"/>
        <v>0</v>
      </c>
      <c r="N40" s="1">
        <f t="shared" si="73"/>
        <v>94.5</v>
      </c>
      <c r="O40" s="1">
        <f t="shared" si="74"/>
        <v>94.5</v>
      </c>
      <c r="P40" s="1">
        <f t="shared" si="75"/>
        <v>1.035353887305047</v>
      </c>
      <c r="Q40" s="1">
        <f t="shared" si="76"/>
        <v>28.989908844541315</v>
      </c>
      <c r="R40" s="1">
        <f t="shared" si="77"/>
        <v>5.5356411654875268</v>
      </c>
      <c r="S40" s="1">
        <f t="shared" si="78"/>
        <v>34.525550010028844</v>
      </c>
      <c r="T40" s="1">
        <f t="shared" si="79"/>
        <v>0.33273513310789143</v>
      </c>
      <c r="U40" s="1">
        <f t="shared" si="80"/>
        <v>1.0233899788926357</v>
      </c>
      <c r="V40" s="1">
        <f t="shared" si="81"/>
        <v>34.190560574481324</v>
      </c>
      <c r="W40" s="1">
        <f t="shared" si="82"/>
        <v>0.95382538768089908</v>
      </c>
      <c r="X40" s="1">
        <f t="shared" si="83"/>
        <v>0.24799460079703378</v>
      </c>
      <c r="Y40" s="1">
        <f t="shared" si="84"/>
        <v>2.2000000000000002</v>
      </c>
      <c r="Z40" s="1">
        <f t="shared" si="85"/>
        <v>1.2116882456942153</v>
      </c>
      <c r="AA40" s="1">
        <f t="shared" si="86"/>
        <v>1.0174175272600807</v>
      </c>
      <c r="AB40" s="1">
        <f t="shared" si="87"/>
        <v>0.94259019975904923</v>
      </c>
      <c r="AC40" s="1">
        <f t="shared" si="88"/>
        <v>4.6856603460345605</v>
      </c>
      <c r="AD40" s="1" t="str">
        <f t="shared" si="89"/>
        <v>NOT LIQUEFIABLE</v>
      </c>
      <c r="AE40" s="1">
        <f t="shared" si="90"/>
        <v>0</v>
      </c>
      <c r="AF40" s="1">
        <f t="shared" si="91"/>
        <v>7.75</v>
      </c>
      <c r="AG40" s="1">
        <f t="shared" si="92"/>
        <v>0</v>
      </c>
      <c r="AH40" s="1" t="str">
        <f t="shared" si="93"/>
        <v>Very Low</v>
      </c>
    </row>
    <row r="41" spans="1:45" s="1" customFormat="1" x14ac:dyDescent="0.35">
      <c r="B41" s="1">
        <v>15.277808</v>
      </c>
      <c r="C41" s="1">
        <v>120.52147100000001</v>
      </c>
      <c r="D41" s="1">
        <f t="shared" si="94"/>
        <v>6</v>
      </c>
      <c r="E41" s="1">
        <v>1.5</v>
      </c>
      <c r="F41" s="1">
        <v>21</v>
      </c>
      <c r="G41" s="1">
        <v>34</v>
      </c>
      <c r="H41" s="1">
        <v>82.04</v>
      </c>
      <c r="I41" s="1">
        <v>7</v>
      </c>
      <c r="J41" s="1">
        <v>0.4</v>
      </c>
      <c r="K41" s="1">
        <v>9.5</v>
      </c>
      <c r="L41" s="1" t="s">
        <v>58</v>
      </c>
      <c r="M41" s="1">
        <f t="shared" si="72"/>
        <v>0</v>
      </c>
      <c r="N41" s="1">
        <f t="shared" si="73"/>
        <v>126</v>
      </c>
      <c r="O41" s="1">
        <f t="shared" si="74"/>
        <v>126</v>
      </c>
      <c r="P41" s="1">
        <f t="shared" si="75"/>
        <v>0.89664276831314149</v>
      </c>
      <c r="Q41" s="1">
        <f t="shared" si="76"/>
        <v>30.48585412264681</v>
      </c>
      <c r="R41" s="1">
        <f t="shared" si="77"/>
        <v>5.5378537855427057</v>
      </c>
      <c r="S41" s="1">
        <f t="shared" si="78"/>
        <v>36.023707908189515</v>
      </c>
      <c r="T41" s="1">
        <f t="shared" si="79"/>
        <v>0.32304829436002774</v>
      </c>
      <c r="U41" s="1">
        <f t="shared" si="80"/>
        <v>0.93193921840962657</v>
      </c>
      <c r="V41" s="1">
        <f t="shared" si="81"/>
        <v>37.223787211470011</v>
      </c>
      <c r="W41" s="1">
        <f t="shared" si="82"/>
        <v>0.9310442914146293</v>
      </c>
      <c r="X41" s="1">
        <f t="shared" si="83"/>
        <v>0.24207151576780361</v>
      </c>
      <c r="Y41" s="1">
        <f t="shared" si="84"/>
        <v>2.2000000000000002</v>
      </c>
      <c r="Z41" s="1">
        <f t="shared" si="85"/>
        <v>1.2116882456942153</v>
      </c>
      <c r="AA41" s="1">
        <f t="shared" si="86"/>
        <v>0.93471341761097027</v>
      </c>
      <c r="AB41" s="1">
        <f t="shared" si="87"/>
        <v>1.8513382184925651</v>
      </c>
      <c r="AC41" s="1">
        <f t="shared" si="88"/>
        <v>8.6618657621878992</v>
      </c>
      <c r="AD41" s="1" t="str">
        <f t="shared" si="89"/>
        <v>NOT LIQUEFIABLE</v>
      </c>
      <c r="AE41" s="1">
        <f t="shared" si="90"/>
        <v>0</v>
      </c>
      <c r="AF41" s="1">
        <f t="shared" si="91"/>
        <v>7</v>
      </c>
      <c r="AG41" s="1">
        <f t="shared" si="92"/>
        <v>0</v>
      </c>
      <c r="AH41" s="1" t="str">
        <f t="shared" si="93"/>
        <v>Very Low</v>
      </c>
    </row>
    <row r="42" spans="1:45" s="1" customFormat="1" x14ac:dyDescent="0.35">
      <c r="B42" s="1">
        <v>15.277808</v>
      </c>
      <c r="C42" s="1">
        <v>120.52147100000001</v>
      </c>
      <c r="D42" s="1">
        <f t="shared" si="94"/>
        <v>7.5</v>
      </c>
      <c r="E42" s="1">
        <v>1.5</v>
      </c>
      <c r="F42" s="1">
        <v>21</v>
      </c>
      <c r="G42" s="1">
        <v>42</v>
      </c>
      <c r="H42" s="1">
        <v>81.27</v>
      </c>
      <c r="I42" s="1">
        <v>7</v>
      </c>
      <c r="J42" s="1">
        <v>0.4</v>
      </c>
      <c r="K42" s="1">
        <v>9.5</v>
      </c>
      <c r="L42" s="1" t="s">
        <v>58</v>
      </c>
      <c r="M42" s="1">
        <f t="shared" si="72"/>
        <v>0</v>
      </c>
      <c r="N42" s="1">
        <f t="shared" si="73"/>
        <v>157.5</v>
      </c>
      <c r="O42" s="1">
        <f t="shared" si="74"/>
        <v>157.5</v>
      </c>
      <c r="P42" s="1">
        <f t="shared" si="75"/>
        <v>0.80198167259271158</v>
      </c>
      <c r="Q42" s="1">
        <f t="shared" si="76"/>
        <v>33.683230248893885</v>
      </c>
      <c r="R42" s="1">
        <f t="shared" si="77"/>
        <v>5.5401965502431079</v>
      </c>
      <c r="S42" s="1">
        <f t="shared" si="78"/>
        <v>39.223426799136995</v>
      </c>
      <c r="T42" s="1">
        <f t="shared" si="79"/>
        <v>0.30301228198243801</v>
      </c>
      <c r="U42" s="1">
        <f t="shared" si="80"/>
        <v>0.87482522821074327</v>
      </c>
      <c r="V42" s="1">
        <f t="shared" si="81"/>
        <v>42.282856135094327</v>
      </c>
      <c r="W42" s="1">
        <f t="shared" si="82"/>
        <v>0.90643373197707922</v>
      </c>
      <c r="X42" s="1">
        <f t="shared" si="83"/>
        <v>0.2356727703140406</v>
      </c>
      <c r="Y42" s="1">
        <f t="shared" si="84"/>
        <v>2.2000000000000002</v>
      </c>
      <c r="Z42" s="1">
        <f t="shared" si="85"/>
        <v>1.2116882456942153</v>
      </c>
      <c r="AA42" s="1">
        <f t="shared" si="86"/>
        <v>0.86759828589668497</v>
      </c>
      <c r="AB42" s="1">
        <f t="shared" si="87"/>
        <v>9.3889233855174776</v>
      </c>
      <c r="AC42" s="1">
        <f t="shared" si="88"/>
        <v>41.880896393617732</v>
      </c>
      <c r="AD42" s="1" t="str">
        <f t="shared" si="89"/>
        <v>NOT LIQUEFIABLE</v>
      </c>
      <c r="AE42" s="1">
        <f t="shared" si="90"/>
        <v>0</v>
      </c>
      <c r="AF42" s="1">
        <f t="shared" si="91"/>
        <v>6.25</v>
      </c>
      <c r="AG42" s="1">
        <f t="shared" si="92"/>
        <v>0</v>
      </c>
      <c r="AH42" s="1" t="str">
        <f t="shared" si="93"/>
        <v>Very Low</v>
      </c>
    </row>
    <row r="43" spans="1:45" s="1" customFormat="1" x14ac:dyDescent="0.35">
      <c r="B43" s="1">
        <v>15.277808</v>
      </c>
      <c r="C43" s="1">
        <v>120.52147100000001</v>
      </c>
      <c r="D43" s="1">
        <f t="shared" si="94"/>
        <v>9</v>
      </c>
      <c r="E43" s="1">
        <v>1.5</v>
      </c>
      <c r="F43" s="1">
        <v>21</v>
      </c>
      <c r="G43" s="1">
        <v>51</v>
      </c>
      <c r="H43" s="1">
        <v>81.22</v>
      </c>
      <c r="I43" s="1">
        <v>7</v>
      </c>
      <c r="J43" s="1">
        <v>0.4</v>
      </c>
      <c r="K43" s="1">
        <v>9.5</v>
      </c>
      <c r="L43" s="1" t="s">
        <v>58</v>
      </c>
      <c r="M43" s="1">
        <f t="shared" si="72"/>
        <v>0</v>
      </c>
      <c r="N43" s="1">
        <f t="shared" si="73"/>
        <v>189</v>
      </c>
      <c r="O43" s="1">
        <f t="shared" si="74"/>
        <v>189</v>
      </c>
      <c r="P43" s="1">
        <f t="shared" si="75"/>
        <v>0.73210575464125127</v>
      </c>
      <c r="Q43" s="1">
        <f t="shared" si="76"/>
        <v>37.337393486703817</v>
      </c>
      <c r="R43" s="1">
        <f t="shared" si="77"/>
        <v>5.5403489757436803</v>
      </c>
      <c r="S43" s="1">
        <f t="shared" si="78"/>
        <v>42.8777424624475</v>
      </c>
      <c r="T43" s="1">
        <f t="shared" si="79"/>
        <v>0.28110516437160915</v>
      </c>
      <c r="U43" s="1">
        <f t="shared" si="80"/>
        <v>0.83919329092102546</v>
      </c>
      <c r="V43" s="1">
        <f t="shared" si="81"/>
        <v>48.339206812715979</v>
      </c>
      <c r="W43" s="1">
        <f t="shared" si="82"/>
        <v>0.88044424287795453</v>
      </c>
      <c r="X43" s="1">
        <f t="shared" si="83"/>
        <v>0.2289155031482682</v>
      </c>
      <c r="Y43" s="1">
        <f t="shared" si="84"/>
        <v>2.2000000000000002</v>
      </c>
      <c r="Z43" s="1">
        <f t="shared" si="85"/>
        <v>1.2116882456942153</v>
      </c>
      <c r="AA43" s="1">
        <f t="shared" si="86"/>
        <v>0.81290181885849855</v>
      </c>
      <c r="AB43" s="1">
        <f t="shared" si="87"/>
        <v>200.33908153457395</v>
      </c>
      <c r="AC43" s="1">
        <f t="shared" si="88"/>
        <v>862.02420889983091</v>
      </c>
      <c r="AD43" s="1" t="str">
        <f t="shared" si="89"/>
        <v>NOT LIQUEFIABLE</v>
      </c>
      <c r="AE43" s="1">
        <f t="shared" si="90"/>
        <v>0</v>
      </c>
      <c r="AF43" s="1">
        <f t="shared" si="91"/>
        <v>5.5</v>
      </c>
      <c r="AG43" s="1">
        <f t="shared" si="92"/>
        <v>0</v>
      </c>
      <c r="AH43" s="1" t="str">
        <f t="shared" si="93"/>
        <v>Very Low</v>
      </c>
    </row>
    <row r="44" spans="1:45" s="1" customFormat="1" x14ac:dyDescent="0.35">
      <c r="B44" s="1">
        <v>15.277808</v>
      </c>
      <c r="C44" s="1">
        <v>120.52147100000001</v>
      </c>
      <c r="D44" s="1">
        <f t="shared" si="94"/>
        <v>10.5</v>
      </c>
      <c r="E44" s="1">
        <v>1.5</v>
      </c>
      <c r="F44" s="1">
        <v>21</v>
      </c>
      <c r="G44" s="1">
        <v>64</v>
      </c>
      <c r="H44" s="1">
        <v>81.66</v>
      </c>
      <c r="I44" s="1">
        <v>7</v>
      </c>
      <c r="J44" s="1">
        <v>0.4</v>
      </c>
      <c r="K44" s="1">
        <v>9.5</v>
      </c>
      <c r="L44" s="1" t="s">
        <v>58</v>
      </c>
      <c r="M44" s="1">
        <f t="shared" si="72"/>
        <v>9.81</v>
      </c>
      <c r="N44" s="1">
        <f t="shared" si="73"/>
        <v>220.5</v>
      </c>
      <c r="O44" s="1">
        <f t="shared" si="74"/>
        <v>210.69</v>
      </c>
      <c r="P44" s="1">
        <f t="shared" si="75"/>
        <v>0.69339828171464091</v>
      </c>
      <c r="Q44" s="1">
        <f t="shared" si="76"/>
        <v>44.377490029737018</v>
      </c>
      <c r="R44" s="1">
        <f t="shared" si="77"/>
        <v>5.5390088589881605</v>
      </c>
      <c r="S44" s="1">
        <f t="shared" si="78"/>
        <v>49.916498888725179</v>
      </c>
      <c r="T44" s="1">
        <f t="shared" si="79"/>
        <v>0.24139564100033784</v>
      </c>
      <c r="U44" s="1">
        <f t="shared" si="80"/>
        <v>0.83796882794762728</v>
      </c>
      <c r="V44" s="1">
        <f t="shared" si="81"/>
        <v>59.169013847636307</v>
      </c>
      <c r="W44" s="1">
        <f t="shared" si="82"/>
        <v>0.85352459901766975</v>
      </c>
      <c r="X44" s="1">
        <f t="shared" si="83"/>
        <v>0.23224911130895159</v>
      </c>
      <c r="Y44" s="1">
        <f t="shared" si="84"/>
        <v>2.2000000000000002</v>
      </c>
      <c r="Z44" s="1">
        <f t="shared" si="85"/>
        <v>1.2116882456942153</v>
      </c>
      <c r="AA44" s="1">
        <f t="shared" si="86"/>
        <v>1.1000000000000001</v>
      </c>
      <c r="AB44" s="1">
        <f t="shared" si="87"/>
        <v>4431876.6618466629</v>
      </c>
      <c r="AC44" s="1">
        <f t="shared" si="88"/>
        <v>25434147.454802569</v>
      </c>
      <c r="AD44" s="1" t="str">
        <f t="shared" si="89"/>
        <v>NOT LIQUEFIABLE</v>
      </c>
      <c r="AE44" s="1">
        <f t="shared" si="90"/>
        <v>0</v>
      </c>
      <c r="AF44" s="1">
        <f t="shared" si="91"/>
        <v>4.75</v>
      </c>
      <c r="AG44" s="1">
        <f t="shared" si="92"/>
        <v>0</v>
      </c>
      <c r="AH44" s="1" t="str">
        <f t="shared" si="93"/>
        <v>Very Low</v>
      </c>
    </row>
    <row r="45" spans="1:45" s="1" customFormat="1" x14ac:dyDescent="0.35">
      <c r="B45" s="1">
        <v>15.277808</v>
      </c>
      <c r="C45" s="1">
        <v>120.52147100000001</v>
      </c>
      <c r="D45" s="1">
        <f t="shared" si="94"/>
        <v>12</v>
      </c>
      <c r="E45" s="1">
        <v>1.5</v>
      </c>
      <c r="F45" s="1">
        <v>21</v>
      </c>
      <c r="G45" s="1">
        <v>75</v>
      </c>
      <c r="H45" s="1">
        <v>82.66</v>
      </c>
      <c r="I45" s="1">
        <v>7</v>
      </c>
      <c r="J45" s="1">
        <v>0.4</v>
      </c>
      <c r="K45" s="1">
        <v>9.5</v>
      </c>
      <c r="L45" s="1" t="s">
        <v>58</v>
      </c>
      <c r="M45" s="1">
        <f t="shared" si="72"/>
        <v>24.525000000000002</v>
      </c>
      <c r="N45" s="1">
        <f t="shared" si="73"/>
        <v>252</v>
      </c>
      <c r="O45" s="1">
        <f t="shared" si="74"/>
        <v>227.47499999999999</v>
      </c>
      <c r="P45" s="1">
        <f t="shared" si="75"/>
        <v>0.66732575399191107</v>
      </c>
      <c r="Q45" s="1">
        <f t="shared" si="76"/>
        <v>50.049431549393333</v>
      </c>
      <c r="R45" s="1">
        <f t="shared" si="77"/>
        <v>5.5359740221286513</v>
      </c>
      <c r="S45" s="1">
        <f t="shared" si="78"/>
        <v>55.585405571521981</v>
      </c>
      <c r="T45" s="1">
        <f t="shared" si="79"/>
        <v>0.21141283409582634</v>
      </c>
      <c r="U45" s="1">
        <f t="shared" si="80"/>
        <v>0.84280198382622629</v>
      </c>
      <c r="V45" s="1">
        <f t="shared" si="81"/>
        <v>68.746122809095624</v>
      </c>
      <c r="W45" s="1">
        <f t="shared" si="82"/>
        <v>0.82611021622301772</v>
      </c>
      <c r="X45" s="1">
        <f t="shared" si="83"/>
        <v>0.23794589017224807</v>
      </c>
      <c r="Y45" s="1">
        <f t="shared" si="84"/>
        <v>2.2000000000000002</v>
      </c>
      <c r="Z45" s="1">
        <f t="shared" si="85"/>
        <v>1.2116882456942153</v>
      </c>
      <c r="AA45" s="1">
        <f t="shared" si="86"/>
        <v>1.1000000000000001</v>
      </c>
      <c r="AB45" s="1">
        <f t="shared" si="87"/>
        <v>39862844520617.328</v>
      </c>
      <c r="AC45" s="1">
        <f t="shared" si="88"/>
        <v>223292254056849.75</v>
      </c>
      <c r="AD45" s="1" t="str">
        <f t="shared" si="89"/>
        <v>NOT LIQUEFIABLE</v>
      </c>
      <c r="AE45" s="1">
        <f t="shared" si="90"/>
        <v>0</v>
      </c>
      <c r="AF45" s="1">
        <f t="shared" si="91"/>
        <v>4</v>
      </c>
      <c r="AG45" s="1">
        <f t="shared" si="92"/>
        <v>0</v>
      </c>
      <c r="AH45" s="1" t="str">
        <f t="shared" si="93"/>
        <v>Very Low</v>
      </c>
    </row>
    <row r="46" spans="1:45" s="1" customFormat="1" x14ac:dyDescent="0.35">
      <c r="B46" s="1">
        <v>15.277808</v>
      </c>
      <c r="C46" s="1">
        <v>120.52147100000001</v>
      </c>
      <c r="D46" s="1">
        <f t="shared" si="94"/>
        <v>13.5</v>
      </c>
      <c r="E46" s="1">
        <v>1.5</v>
      </c>
      <c r="F46" s="1">
        <v>21</v>
      </c>
      <c r="G46" s="1">
        <v>82</v>
      </c>
      <c r="H46" s="1">
        <v>80.900000000000006</v>
      </c>
      <c r="I46" s="1">
        <v>7</v>
      </c>
      <c r="J46" s="1">
        <v>0.4</v>
      </c>
      <c r="K46" s="1">
        <v>9.5</v>
      </c>
      <c r="L46" s="1" t="s">
        <v>58</v>
      </c>
      <c r="M46" s="1">
        <f t="shared" si="72"/>
        <v>39.24</v>
      </c>
      <c r="N46" s="1">
        <f t="shared" si="73"/>
        <v>283.5</v>
      </c>
      <c r="O46" s="1">
        <f t="shared" si="74"/>
        <v>244.26</v>
      </c>
      <c r="P46" s="1">
        <f t="shared" si="75"/>
        <v>0.6439891439475609</v>
      </c>
      <c r="Q46" s="1">
        <f t="shared" si="76"/>
        <v>52.807109803699994</v>
      </c>
      <c r="R46" s="1">
        <f t="shared" si="77"/>
        <v>5.5413253185315918</v>
      </c>
      <c r="S46" s="1">
        <f t="shared" si="78"/>
        <v>58.348435122231585</v>
      </c>
      <c r="T46" s="1">
        <f t="shared" si="79"/>
        <v>0.19735438808821626</v>
      </c>
      <c r="U46" s="1">
        <f t="shared" si="80"/>
        <v>0.84054832084991316</v>
      </c>
      <c r="V46" s="1">
        <f t="shared" si="81"/>
        <v>74.466287628224464</v>
      </c>
      <c r="W46" s="1">
        <f t="shared" si="82"/>
        <v>0.7986134883932493</v>
      </c>
      <c r="X46" s="1">
        <f t="shared" si="83"/>
        <v>0.24099648010098421</v>
      </c>
      <c r="Y46" s="1">
        <f t="shared" si="84"/>
        <v>2.2000000000000002</v>
      </c>
      <c r="Z46" s="1">
        <f t="shared" si="85"/>
        <v>1.2116882456942153</v>
      </c>
      <c r="AA46" s="1">
        <f t="shared" si="86"/>
        <v>1.1000000000000001</v>
      </c>
      <c r="AB46" s="1">
        <f t="shared" si="87"/>
        <v>4.6745129537385497E+19</v>
      </c>
      <c r="AC46" s="1">
        <f t="shared" si="88"/>
        <v>2.5852898921256649E+20</v>
      </c>
      <c r="AD46" s="1" t="str">
        <f t="shared" si="89"/>
        <v>NOT LIQUEFIABLE</v>
      </c>
      <c r="AE46" s="1">
        <f t="shared" si="90"/>
        <v>0</v>
      </c>
      <c r="AF46" s="1">
        <f t="shared" si="91"/>
        <v>3.25</v>
      </c>
      <c r="AG46" s="1">
        <f t="shared" si="92"/>
        <v>0</v>
      </c>
      <c r="AH46" s="1" t="str">
        <f t="shared" si="93"/>
        <v>Very Low</v>
      </c>
    </row>
    <row r="47" spans="1:45" s="1" customFormat="1" x14ac:dyDescent="0.35">
      <c r="B47" s="1">
        <v>15.277808</v>
      </c>
      <c r="C47" s="1">
        <v>120.52147100000001</v>
      </c>
      <c r="D47" s="1">
        <f t="shared" si="94"/>
        <v>15</v>
      </c>
      <c r="E47" s="1">
        <v>1.5</v>
      </c>
      <c r="F47" s="1">
        <v>21</v>
      </c>
      <c r="G47" s="1">
        <v>90</v>
      </c>
      <c r="H47" s="1">
        <v>83.03</v>
      </c>
      <c r="I47" s="1">
        <v>7</v>
      </c>
      <c r="J47" s="1">
        <v>0.4</v>
      </c>
      <c r="K47" s="1">
        <v>9.5</v>
      </c>
      <c r="L47" s="1" t="s">
        <v>58</v>
      </c>
      <c r="M47" s="1">
        <f t="shared" si="72"/>
        <v>53.955000000000005</v>
      </c>
      <c r="N47" s="1">
        <f t="shared" si="73"/>
        <v>315</v>
      </c>
      <c r="O47" s="1">
        <f t="shared" si="74"/>
        <v>261.04500000000002</v>
      </c>
      <c r="P47" s="1">
        <f t="shared" si="75"/>
        <v>0.62294116833690527</v>
      </c>
      <c r="Q47" s="1">
        <f t="shared" si="76"/>
        <v>56.064705150321473</v>
      </c>
      <c r="R47" s="1">
        <f t="shared" si="77"/>
        <v>5.5348552166948322</v>
      </c>
      <c r="S47" s="1">
        <f t="shared" si="78"/>
        <v>61.599560367016302</v>
      </c>
      <c r="T47" s="1">
        <f t="shared" si="79"/>
        <v>0.18123222470079725</v>
      </c>
      <c r="U47" s="1">
        <f t="shared" si="80"/>
        <v>0.84235344628677022</v>
      </c>
      <c r="V47" s="1">
        <f t="shared" si="81"/>
        <v>81.346665382504156</v>
      </c>
      <c r="W47" s="1">
        <f t="shared" si="82"/>
        <v>0.77141630387585125</v>
      </c>
      <c r="X47" s="1">
        <f t="shared" si="83"/>
        <v>0.24202338787347857</v>
      </c>
      <c r="Y47" s="1">
        <f t="shared" si="84"/>
        <v>2.2000000000000002</v>
      </c>
      <c r="Z47" s="1">
        <f t="shared" si="85"/>
        <v>1.2116882456942153</v>
      </c>
      <c r="AA47" s="1">
        <f t="shared" si="86"/>
        <v>1.1000000000000001</v>
      </c>
      <c r="AB47" s="1">
        <f t="shared" si="87"/>
        <v>2.3640588935754992E+29</v>
      </c>
      <c r="AC47" s="1">
        <f t="shared" si="88"/>
        <v>1.3019207104352014E+30</v>
      </c>
      <c r="AD47" s="1" t="str">
        <f t="shared" si="89"/>
        <v>NOT LIQUEFIABLE</v>
      </c>
      <c r="AE47" s="1">
        <f t="shared" si="90"/>
        <v>0</v>
      </c>
      <c r="AF47" s="1">
        <f t="shared" si="91"/>
        <v>2.5</v>
      </c>
      <c r="AG47" s="1">
        <f t="shared" si="92"/>
        <v>0</v>
      </c>
      <c r="AH47" s="1" t="str">
        <f t="shared" si="93"/>
        <v>Very Low</v>
      </c>
    </row>
    <row r="48" spans="1:45" s="1" customFormat="1" x14ac:dyDescent="0.35">
      <c r="AF48" s="1" t="s">
        <v>31</v>
      </c>
      <c r="AG48" s="1">
        <f>SUM(AG38:AG47)</f>
        <v>0</v>
      </c>
      <c r="AH48" s="3" t="str">
        <f t="shared" ref="AH48" si="95">IF(AG48&lt;=0,"Very Low",IF(AND(AG48&gt;0,AG48&lt;=5),"Low",IF(AND(AG48&gt;5,AG48&lt;=15),"High","Very High")))</f>
        <v>Very Low</v>
      </c>
    </row>
    <row r="49" spans="1:45" s="1" customFormat="1" x14ac:dyDescent="0.35">
      <c r="A49" s="1" t="s">
        <v>32</v>
      </c>
      <c r="B49" s="1" t="s">
        <v>0</v>
      </c>
      <c r="C49" s="1" t="s">
        <v>1</v>
      </c>
      <c r="E49" s="1" t="s">
        <v>3</v>
      </c>
      <c r="F49" s="1" t="s">
        <v>47</v>
      </c>
      <c r="G49" s="1" t="s">
        <v>5</v>
      </c>
      <c r="H49" s="1" t="s">
        <v>6</v>
      </c>
      <c r="I49" s="1" t="s">
        <v>7</v>
      </c>
      <c r="J49" s="1" t="s">
        <v>8</v>
      </c>
      <c r="K49" s="1" t="s">
        <v>9</v>
      </c>
      <c r="L49" s="1" t="s">
        <v>33</v>
      </c>
      <c r="M49" s="1" t="s">
        <v>10</v>
      </c>
      <c r="O49" s="1" t="s">
        <v>12</v>
      </c>
      <c r="P49" s="1" t="s">
        <v>13</v>
      </c>
      <c r="Q49" s="1" t="s">
        <v>59</v>
      </c>
      <c r="R49" s="1" t="s">
        <v>60</v>
      </c>
      <c r="S49" s="1" t="s">
        <v>16</v>
      </c>
      <c r="T49" s="1" t="s">
        <v>17</v>
      </c>
      <c r="U49" s="1" t="s">
        <v>18</v>
      </c>
      <c r="V49" s="1" t="s">
        <v>19</v>
      </c>
      <c r="W49" s="1" t="s">
        <v>20</v>
      </c>
      <c r="X49" s="1" t="s">
        <v>21</v>
      </c>
      <c r="Y49" s="1" t="s">
        <v>22</v>
      </c>
      <c r="Z49" s="1" t="s">
        <v>23</v>
      </c>
      <c r="AA49" s="1" t="s">
        <v>24</v>
      </c>
      <c r="AB49" s="1" t="s">
        <v>61</v>
      </c>
      <c r="AC49" s="1" t="s">
        <v>26</v>
      </c>
      <c r="AD49" s="1" t="s">
        <v>27</v>
      </c>
      <c r="AE49" s="1" t="s">
        <v>28</v>
      </c>
      <c r="AF49" s="1" t="s">
        <v>29</v>
      </c>
      <c r="AG49" s="1" t="s">
        <v>30</v>
      </c>
      <c r="AH49" s="1" t="s">
        <v>27</v>
      </c>
      <c r="AI49" s="5" t="s">
        <v>34</v>
      </c>
      <c r="AJ49" s="5" t="s">
        <v>35</v>
      </c>
      <c r="AK49" s="5" t="s">
        <v>36</v>
      </c>
      <c r="AL49" s="5" t="s">
        <v>37</v>
      </c>
      <c r="AM49" s="20" t="s">
        <v>38</v>
      </c>
      <c r="AN49" s="20" t="s">
        <v>39</v>
      </c>
      <c r="AO49" s="20" t="s">
        <v>40</v>
      </c>
      <c r="AP49" s="20" t="s">
        <v>41</v>
      </c>
      <c r="AQ49" s="20" t="s">
        <v>42</v>
      </c>
    </row>
    <row r="50" spans="1:45" s="1" customFormat="1" x14ac:dyDescent="0.35">
      <c r="A50" s="1">
        <v>5</v>
      </c>
      <c r="B50" s="1">
        <v>15.278625999999999</v>
      </c>
      <c r="C50" s="1">
        <v>120.5219573</v>
      </c>
      <c r="D50" s="1">
        <v>1.5</v>
      </c>
      <c r="E50" s="1">
        <v>1.5</v>
      </c>
      <c r="F50" s="1">
        <v>21</v>
      </c>
      <c r="G50" s="1">
        <v>19</v>
      </c>
      <c r="H50" s="1">
        <v>85.36</v>
      </c>
      <c r="I50" s="1">
        <v>7</v>
      </c>
      <c r="J50" s="1">
        <v>0.4</v>
      </c>
      <c r="K50" s="1">
        <v>2</v>
      </c>
      <c r="L50" s="1" t="s">
        <v>58</v>
      </c>
      <c r="M50" s="1">
        <f t="shared" ref="M50:M56" si="96">IF(D50&lt;=K50, 0, (D50-K50)*9.81)</f>
        <v>0</v>
      </c>
      <c r="N50" s="1">
        <f t="shared" ref="N50:N56" si="97">IF(ROW()=2, D50*F50, N49 + (D50-D49)*F50)</f>
        <v>31.5</v>
      </c>
      <c r="O50" s="1">
        <f t="shared" ref="O50:O56" si="98">N50 - M50</f>
        <v>31.5</v>
      </c>
      <c r="P50" s="1">
        <f t="shared" ref="P50:P56" si="99">MIN(1.7, (101.3 / O50)^0.5)</f>
        <v>1.7</v>
      </c>
      <c r="Q50" s="1">
        <f t="shared" ref="Q50:Q56" si="100">G50 * P50</f>
        <v>32.299999999999997</v>
      </c>
      <c r="R50" s="1">
        <f t="shared" ref="R50:R56" si="101">EXP(1.63 + (9.7/(H50+0.01)) - ((15.7/(H50+0.01))^2))</f>
        <v>5.5278661532905682</v>
      </c>
      <c r="S50" s="1">
        <f t="shared" ref="S50:S56" si="102">Q50 + R50</f>
        <v>37.827866153290564</v>
      </c>
      <c r="T50" s="1">
        <f t="shared" ref="T50:T56" si="103">0.784 - 0.0768 * SQRT(S50)</f>
        <v>0.31164649545072237</v>
      </c>
      <c r="U50" s="1">
        <f t="shared" ref="U50:U56" si="104">MIN(1.7, (101.3 / O50)^T50)</f>
        <v>1.4391230251438936</v>
      </c>
      <c r="V50" s="1">
        <f t="shared" ref="V50:V56" si="105">(G50 * U50) + R50</f>
        <v>32.871203631024549</v>
      </c>
      <c r="W50" s="1">
        <f t="shared" ref="W50:W56" si="106">EXP((-1.012 - 1.126*SIN((D50/11.73)+5.133)) + (0.106 + 0.118*SIN((D50/11.28)+5.142))*I50)</f>
        <v>0.99216797470363483</v>
      </c>
      <c r="X50" s="1">
        <f t="shared" ref="X50:X56" si="107">0.65 * J50 * (N50 / O50) * W50</f>
        <v>0.25796367342294507</v>
      </c>
      <c r="Y50" s="1">
        <f t="shared" ref="Y50:Y56" si="108">MIN(2.2, 1.09 + (V50 / 31.5)^2)</f>
        <v>2.1789554327561413</v>
      </c>
      <c r="Z50" s="1">
        <f t="shared" ref="Z50:Z56" si="109">1 + (Y50 - 1) * (8.64 * EXP(-I50/4) - 1.325)</f>
        <v>1.2079758394265099</v>
      </c>
      <c r="AA50" s="1">
        <f t="shared" ref="AA50:AA56" si="110">MIN(1.1, 1 - MIN(0.3, 1 / (18.9 - 2.55 * SQRT(V50))) * LN(O50 / 101.3))</f>
        <v>1.1000000000000001</v>
      </c>
      <c r="AB50" s="1">
        <f t="shared" ref="AB50:AB56" si="111">EXP((V50/14.1) + (V50/126)^2 - (V50/23.6)^3 + (V50/25.4)^4 - 2.8)</f>
        <v>0.74241866283527469</v>
      </c>
      <c r="AC50" s="1">
        <f t="shared" ref="AC50:AC56" si="112">IF(X50=0, "N/A", (AB50 * Z50 * AA50) / X50)</f>
        <v>3.824205846888193</v>
      </c>
      <c r="AD50" s="1" t="str">
        <f t="shared" ref="AD50:AD56" si="113">IF(AC50&gt;1, "NOT LIQUEFIABLE", "LIQUEFIABLE")</f>
        <v>NOT LIQUEFIABLE</v>
      </c>
      <c r="AE50" s="1">
        <f t="shared" ref="AE50:AE56" si="114">IF(AC50&lt;1, 1-AC50, 0)</f>
        <v>0</v>
      </c>
      <c r="AF50" s="1">
        <f t="shared" ref="AF50:AF56" si="115">IF(D50&lt;=20, 10 - (0.5 * D50), 0)</f>
        <v>9.25</v>
      </c>
      <c r="AG50" s="1">
        <f t="shared" ref="AG50:AG56" si="116">AE50 * AF50 * E50</f>
        <v>0</v>
      </c>
      <c r="AH50" s="1" t="str">
        <f t="shared" ref="AH50:AH56" si="117">IF(AG50&lt;=0,"Very Low",IF(AND(AG50&gt;0,AG50&lt;=5),"Low",IF(AND(AG50&gt;5,AG50&lt;=15),"High","Very High")))</f>
        <v>Very Low</v>
      </c>
      <c r="AI50" s="5">
        <v>3</v>
      </c>
      <c r="AJ50" s="5">
        <v>1.5</v>
      </c>
      <c r="AK50" s="5">
        <v>25</v>
      </c>
      <c r="AL50" s="5">
        <f>MIN(1 + 0.33 * (AJ50 / AI50), 1.33)</f>
        <v>1.165</v>
      </c>
      <c r="AM50" s="20">
        <f>AVERAGEIFS(G50:G56, D50:D56, "&gt;" &amp; AJ50, D50:D56, "&lt;" &amp; (AJ50 + AI50 + 1.5))</f>
        <v>20.5</v>
      </c>
      <c r="AN50" s="20" cm="1">
        <f t="array" ref="AN50">_xlfn.LET(
    _xlpm.Df, AJ50,
    _xlpm.B, AI50,
    _xlpm.LayerBottoms, D50:D56,
    _xlpm.LayerTops, D50:D56 - E50:E56,
    _xlpm.N_values, G50:G56,
    _xlpm.FilteredN, _xlfn._xlws.FILTER(_xlpm.N_values, (_xlpm.LayerBottoms &gt; _xlpm.Df) * (_xlpm.LayerTops &lt; (_xlpm.Df + 2*_xlpm.B))),
    _xlpm.i, _xlfn.SEQUENCE(ROWS(_xlpm.FilteredN)),
    SUM(_xlpm.FilteredN / _xlpm.i^2) / SUM(1 / _xlpm.i^2)
)</f>
        <v>20.078048780487805</v>
      </c>
      <c r="AO50" s="20">
        <f>MIN(6 * (1 + 0.2 * (AJ50 / AI50)), 9)</f>
        <v>6.6000000000000005</v>
      </c>
      <c r="AP50" s="20">
        <f>IF(AI50&lt;=1.2,12*AM50*AL50*(AK50/25.4),8*AM50*((3.28*AI50+1)/(3.28*AI50))^2*AL50*(AK50/25.4))</f>
        <v>228.21512973988004</v>
      </c>
      <c r="AQ50" s="1" cm="1">
        <f t="array" ref="AQ50">_xlfn.LET(
    _xlpm.Df, AJ50,
    _xlpm.B, AI50,
    _xlpm.Settlement, AK50,
    _xlpm.NMeyerhof, AM50,
    _xlpm.NDesign, AN50,
    _xlpm.Nc, AO50,
    _xlpm.Fd, AL50,
    _xlpm.LayerBottoms, D50:D56,
    _xlpm.LayerThickness, E50:E56,
    _xlpm.USCS, L50:L56,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265.03024390243905</v>
      </c>
      <c r="AR50" s="1" cm="1">
        <f t="array" ref="AR50">_xlfn.LET(
    _xlpm.Df, AJ50,
    _xlpm.B, AI50,
    _xlpm.Settlement, AK50,
    _xlpm.NMeyerhof, AM50,
    _xlpm.NDesign, AN50,
    _xlpm.Nc, AO50,
    _xlpm.Fd, AL50,
    _xlpm.LayerBottoms, D50:D56,
    _xlpm.LayerThickness, E50:E56,
    _xlpm.USCS, L50:L56,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265.03024390243905</v>
      </c>
      <c r="AS50" s="1" cm="1">
        <f t="array" ref="AS50">_xlfn.LET(
    _xlpm.Df, AJ50,
    _xlpm.B, AI50,
    _xlpm.Settlement, AK50,
    _xlpm.NMeyerhof, AM50,
    _xlpm.NDesign, AN50,
    _xlpm.Nc, AO50,
    _xlpm.Fd, AL50,
    _xlpm.LayerBottoms, D50:D56,
    _xlpm.LayerThickness, E50:E56,
    _xlpm.Material, L50:L56,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265.03024390243905</v>
      </c>
    </row>
    <row r="51" spans="1:45" s="1" customFormat="1" x14ac:dyDescent="0.35">
      <c r="B51" s="1">
        <v>15.278625999999999</v>
      </c>
      <c r="C51" s="1">
        <v>120.5219573</v>
      </c>
      <c r="D51" s="1">
        <f>D50+1.5</f>
        <v>3</v>
      </c>
      <c r="E51" s="1">
        <v>1.5</v>
      </c>
      <c r="F51" s="1">
        <v>21</v>
      </c>
      <c r="G51" s="1">
        <v>19</v>
      </c>
      <c r="H51" s="1">
        <v>85.36</v>
      </c>
      <c r="I51" s="1">
        <v>7</v>
      </c>
      <c r="J51" s="1">
        <v>0.4</v>
      </c>
      <c r="K51" s="1">
        <v>2</v>
      </c>
      <c r="L51" s="1" t="s">
        <v>58</v>
      </c>
      <c r="M51" s="1">
        <f t="shared" si="96"/>
        <v>9.81</v>
      </c>
      <c r="N51" s="1">
        <f t="shared" si="97"/>
        <v>63</v>
      </c>
      <c r="O51" s="1">
        <f t="shared" si="98"/>
        <v>53.19</v>
      </c>
      <c r="P51" s="1">
        <f t="shared" si="99"/>
        <v>1.3800338132861538</v>
      </c>
      <c r="Q51" s="1">
        <f t="shared" si="100"/>
        <v>26.220642452436923</v>
      </c>
      <c r="R51" s="1">
        <f t="shared" si="101"/>
        <v>5.5278661532905682</v>
      </c>
      <c r="S51" s="1">
        <f t="shared" si="102"/>
        <v>31.748508605727491</v>
      </c>
      <c r="T51" s="1">
        <f t="shared" si="103"/>
        <v>0.35126414130714101</v>
      </c>
      <c r="U51" s="1">
        <f t="shared" si="104"/>
        <v>1.2539392310322497</v>
      </c>
      <c r="V51" s="1">
        <f t="shared" si="105"/>
        <v>29.352711542903311</v>
      </c>
      <c r="W51" s="1">
        <f t="shared" si="106"/>
        <v>0.97433785492747482</v>
      </c>
      <c r="X51" s="1">
        <f t="shared" si="107"/>
        <v>0.30004989779492458</v>
      </c>
      <c r="Y51" s="1">
        <f t="shared" si="108"/>
        <v>1.9583110858361192</v>
      </c>
      <c r="Z51" s="1">
        <f t="shared" si="109"/>
        <v>1.1690526604916389</v>
      </c>
      <c r="AA51" s="1">
        <f t="shared" si="110"/>
        <v>1.1000000000000001</v>
      </c>
      <c r="AB51" s="1">
        <f t="shared" si="111"/>
        <v>0.44728655381607729</v>
      </c>
      <c r="AC51" s="1">
        <f t="shared" si="112"/>
        <v>1.9169867863378871</v>
      </c>
      <c r="AD51" s="1" t="str">
        <f t="shared" si="113"/>
        <v>NOT LIQUEFIABLE</v>
      </c>
      <c r="AE51" s="1">
        <f t="shared" si="114"/>
        <v>0</v>
      </c>
      <c r="AF51" s="1">
        <f t="shared" si="115"/>
        <v>8.5</v>
      </c>
      <c r="AG51" s="1">
        <f t="shared" si="116"/>
        <v>0</v>
      </c>
      <c r="AH51" s="1" t="str">
        <f t="shared" si="117"/>
        <v>Very Low</v>
      </c>
    </row>
    <row r="52" spans="1:45" s="1" customFormat="1" x14ac:dyDescent="0.35">
      <c r="B52" s="1">
        <v>15.278625999999999</v>
      </c>
      <c r="C52" s="1">
        <v>120.5219573</v>
      </c>
      <c r="D52" s="1">
        <f t="shared" ref="D52:D56" si="118">D51+1.5</f>
        <v>4.5</v>
      </c>
      <c r="E52" s="1">
        <v>1.5</v>
      </c>
      <c r="F52" s="1">
        <v>21</v>
      </c>
      <c r="G52" s="1">
        <v>22</v>
      </c>
      <c r="H52" s="1">
        <v>86.62</v>
      </c>
      <c r="I52" s="1">
        <v>7</v>
      </c>
      <c r="J52" s="1">
        <v>0.4</v>
      </c>
      <c r="K52" s="1">
        <v>2</v>
      </c>
      <c r="L52" s="1" t="s">
        <v>58</v>
      </c>
      <c r="M52" s="1">
        <f t="shared" si="96"/>
        <v>24.525000000000002</v>
      </c>
      <c r="N52" s="1">
        <f t="shared" si="97"/>
        <v>94.5</v>
      </c>
      <c r="O52" s="1">
        <f t="shared" si="98"/>
        <v>69.974999999999994</v>
      </c>
      <c r="P52" s="1">
        <f t="shared" si="99"/>
        <v>1.2031873829657813</v>
      </c>
      <c r="Q52" s="1">
        <f t="shared" si="100"/>
        <v>26.47012242524719</v>
      </c>
      <c r="R52" s="1">
        <f t="shared" si="101"/>
        <v>5.5241309860353729</v>
      </c>
      <c r="S52" s="1">
        <f t="shared" si="102"/>
        <v>31.994253411282564</v>
      </c>
      <c r="T52" s="1">
        <f t="shared" si="103"/>
        <v>0.3495926045282341</v>
      </c>
      <c r="U52" s="1">
        <f t="shared" si="104"/>
        <v>1.1380670080401445</v>
      </c>
      <c r="V52" s="1">
        <f t="shared" si="105"/>
        <v>30.561605162918553</v>
      </c>
      <c r="W52" s="1">
        <f t="shared" si="106"/>
        <v>0.95382538768089908</v>
      </c>
      <c r="X52" s="1">
        <f t="shared" si="107"/>
        <v>0.33491232261978837</v>
      </c>
      <c r="Y52" s="1">
        <f t="shared" si="108"/>
        <v>2.0313068381296349</v>
      </c>
      <c r="Z52" s="1">
        <f t="shared" si="109"/>
        <v>1.181929612780092</v>
      </c>
      <c r="AA52" s="1">
        <f t="shared" si="110"/>
        <v>1.0770252506071414</v>
      </c>
      <c r="AB52" s="1">
        <f t="shared" si="111"/>
        <v>0.52233529404202272</v>
      </c>
      <c r="AC52" s="1">
        <f t="shared" si="112"/>
        <v>1.9853438921643278</v>
      </c>
      <c r="AD52" s="1" t="str">
        <f t="shared" si="113"/>
        <v>NOT LIQUEFIABLE</v>
      </c>
      <c r="AE52" s="1">
        <f t="shared" si="114"/>
        <v>0</v>
      </c>
      <c r="AF52" s="1">
        <f t="shared" si="115"/>
        <v>7.75</v>
      </c>
      <c r="AG52" s="1">
        <f t="shared" si="116"/>
        <v>0</v>
      </c>
      <c r="AH52" s="1" t="str">
        <f t="shared" si="117"/>
        <v>Very Low</v>
      </c>
    </row>
    <row r="53" spans="1:45" s="1" customFormat="1" x14ac:dyDescent="0.35">
      <c r="B53" s="1">
        <v>15.278625999999999</v>
      </c>
      <c r="C53" s="1">
        <v>120.5219573</v>
      </c>
      <c r="D53" s="1">
        <f t="shared" si="118"/>
        <v>6</v>
      </c>
      <c r="E53" s="1">
        <v>1.5</v>
      </c>
      <c r="F53" s="1">
        <v>21</v>
      </c>
      <c r="G53" s="1">
        <v>21</v>
      </c>
      <c r="H53" s="1">
        <v>83.14</v>
      </c>
      <c r="I53" s="1">
        <v>7</v>
      </c>
      <c r="J53" s="1">
        <v>0.4</v>
      </c>
      <c r="K53" s="1">
        <v>2</v>
      </c>
      <c r="L53" s="1" t="s">
        <v>58</v>
      </c>
      <c r="M53" s="1">
        <f t="shared" si="96"/>
        <v>39.24</v>
      </c>
      <c r="N53" s="1">
        <f t="shared" si="97"/>
        <v>126</v>
      </c>
      <c r="O53" s="1">
        <f t="shared" si="98"/>
        <v>86.759999999999991</v>
      </c>
      <c r="P53" s="1">
        <f t="shared" si="99"/>
        <v>1.0805502073371245</v>
      </c>
      <c r="Q53" s="1">
        <f t="shared" si="100"/>
        <v>22.691554354079614</v>
      </c>
      <c r="R53" s="1">
        <f t="shared" si="101"/>
        <v>5.5345230446746463</v>
      </c>
      <c r="S53" s="1">
        <f t="shared" si="102"/>
        <v>28.22607739875426</v>
      </c>
      <c r="T53" s="1">
        <f t="shared" si="103"/>
        <v>0.37597527188119068</v>
      </c>
      <c r="U53" s="1">
        <f t="shared" si="104"/>
        <v>1.0599840717059978</v>
      </c>
      <c r="V53" s="1">
        <f t="shared" si="105"/>
        <v>27.7941885505006</v>
      </c>
      <c r="W53" s="1">
        <f t="shared" si="106"/>
        <v>0.9310442914146293</v>
      </c>
      <c r="X53" s="1">
        <f t="shared" si="107"/>
        <v>0.35155614323125012</v>
      </c>
      <c r="Y53" s="1">
        <f t="shared" si="108"/>
        <v>1.8685506849894469</v>
      </c>
      <c r="Z53" s="1">
        <f t="shared" si="109"/>
        <v>1.1532183090016042</v>
      </c>
      <c r="AA53" s="1">
        <f t="shared" si="110"/>
        <v>1.0283964023975738</v>
      </c>
      <c r="AB53" s="1">
        <f t="shared" si="111"/>
        <v>0.37535918616095065</v>
      </c>
      <c r="AC53" s="1">
        <f t="shared" si="112"/>
        <v>1.2662645100823831</v>
      </c>
      <c r="AD53" s="1" t="str">
        <f t="shared" si="113"/>
        <v>NOT LIQUEFIABLE</v>
      </c>
      <c r="AE53" s="1">
        <f t="shared" si="114"/>
        <v>0</v>
      </c>
      <c r="AF53" s="1">
        <f t="shared" si="115"/>
        <v>7</v>
      </c>
      <c r="AG53" s="1">
        <f t="shared" si="116"/>
        <v>0</v>
      </c>
      <c r="AH53" s="1" t="str">
        <f t="shared" si="117"/>
        <v>Very Low</v>
      </c>
    </row>
    <row r="54" spans="1:45" s="1" customFormat="1" x14ac:dyDescent="0.35">
      <c r="B54" s="1">
        <v>15.278625999999999</v>
      </c>
      <c r="C54" s="1">
        <v>120.5219573</v>
      </c>
      <c r="D54" s="1">
        <f t="shared" si="118"/>
        <v>7.5</v>
      </c>
      <c r="E54" s="1">
        <v>1.5</v>
      </c>
      <c r="F54" s="1">
        <v>21</v>
      </c>
      <c r="G54" s="1">
        <v>28</v>
      </c>
      <c r="H54" s="1">
        <v>67.180000000000007</v>
      </c>
      <c r="I54" s="1">
        <v>7</v>
      </c>
      <c r="J54" s="1">
        <v>0.4</v>
      </c>
      <c r="K54" s="1">
        <v>2</v>
      </c>
      <c r="L54" s="1" t="s">
        <v>62</v>
      </c>
      <c r="M54" s="1">
        <f t="shared" si="96"/>
        <v>53.955000000000005</v>
      </c>
      <c r="N54" s="1">
        <f t="shared" si="97"/>
        <v>157.5</v>
      </c>
      <c r="O54" s="1">
        <f t="shared" si="98"/>
        <v>103.54499999999999</v>
      </c>
      <c r="P54" s="1">
        <f t="shared" si="99"/>
        <v>0.98909989659146647</v>
      </c>
      <c r="Q54" s="1">
        <f t="shared" si="100"/>
        <v>27.694797104561061</v>
      </c>
      <c r="R54" s="1">
        <f t="shared" si="101"/>
        <v>5.5832277034278048</v>
      </c>
      <c r="S54" s="1">
        <f t="shared" si="102"/>
        <v>33.278024807988864</v>
      </c>
      <c r="T54" s="1">
        <f t="shared" si="103"/>
        <v>0.34096300713882577</v>
      </c>
      <c r="U54" s="1">
        <f t="shared" si="104"/>
        <v>0.99255398846338239</v>
      </c>
      <c r="V54" s="1">
        <f t="shared" si="105"/>
        <v>33.374739380402509</v>
      </c>
      <c r="W54" s="1">
        <f t="shared" si="106"/>
        <v>0.90643373197707922</v>
      </c>
      <c r="X54" s="1">
        <f t="shared" si="107"/>
        <v>0.35847661716607659</v>
      </c>
      <c r="Y54" s="1">
        <f t="shared" si="108"/>
        <v>2.2000000000000002</v>
      </c>
      <c r="Z54" s="1">
        <f t="shared" si="109"/>
        <v>1.2116882456942153</v>
      </c>
      <c r="AA54" s="1">
        <f t="shared" si="110"/>
        <v>0.99474144814644028</v>
      </c>
      <c r="AB54" s="1">
        <f t="shared" si="111"/>
        <v>0.81037425395986273</v>
      </c>
      <c r="AC54" s="1">
        <f t="shared" si="112"/>
        <v>2.7247452946405457</v>
      </c>
      <c r="AD54" s="1" t="str">
        <f t="shared" si="113"/>
        <v>NOT LIQUEFIABLE</v>
      </c>
      <c r="AE54" s="1">
        <f t="shared" si="114"/>
        <v>0</v>
      </c>
      <c r="AF54" s="1">
        <f t="shared" si="115"/>
        <v>6.25</v>
      </c>
      <c r="AG54" s="1">
        <f t="shared" si="116"/>
        <v>0</v>
      </c>
      <c r="AH54" s="1" t="str">
        <f t="shared" si="117"/>
        <v>Very Low</v>
      </c>
    </row>
    <row r="55" spans="1:45" s="1" customFormat="1" x14ac:dyDescent="0.35">
      <c r="B55" s="1">
        <v>15.278625999999999</v>
      </c>
      <c r="C55" s="1">
        <v>120.5219573</v>
      </c>
      <c r="D55" s="1">
        <f t="shared" si="118"/>
        <v>9</v>
      </c>
      <c r="E55" s="1">
        <v>1.5</v>
      </c>
      <c r="F55" s="1">
        <v>21</v>
      </c>
      <c r="G55" s="1">
        <v>34</v>
      </c>
      <c r="H55" s="1">
        <v>66.42</v>
      </c>
      <c r="I55" s="1">
        <v>7</v>
      </c>
      <c r="J55" s="1">
        <v>0.4</v>
      </c>
      <c r="K55" s="1">
        <v>2</v>
      </c>
      <c r="L55" s="1" t="s">
        <v>62</v>
      </c>
      <c r="M55" s="1">
        <f t="shared" si="96"/>
        <v>68.67</v>
      </c>
      <c r="N55" s="1">
        <f t="shared" si="97"/>
        <v>189</v>
      </c>
      <c r="O55" s="1">
        <f t="shared" si="98"/>
        <v>120.33</v>
      </c>
      <c r="P55" s="1">
        <f t="shared" si="99"/>
        <v>0.91752469985056428</v>
      </c>
      <c r="Q55" s="1">
        <f t="shared" si="100"/>
        <v>31.195839794919184</v>
      </c>
      <c r="R55" s="1">
        <f t="shared" si="101"/>
        <v>5.5854345752440677</v>
      </c>
      <c r="S55" s="1">
        <f t="shared" si="102"/>
        <v>36.781274370163253</v>
      </c>
      <c r="T55" s="1">
        <f t="shared" si="103"/>
        <v>0.31822668202110199</v>
      </c>
      <c r="U55" s="1">
        <f t="shared" si="104"/>
        <v>0.94669035033250371</v>
      </c>
      <c r="V55" s="1">
        <f t="shared" si="105"/>
        <v>37.772906486549189</v>
      </c>
      <c r="W55" s="1">
        <f t="shared" si="106"/>
        <v>0.88044424287795453</v>
      </c>
      <c r="X55" s="1">
        <f t="shared" si="107"/>
        <v>0.3595531463061804</v>
      </c>
      <c r="Y55" s="1">
        <f t="shared" si="108"/>
        <v>2.2000000000000002</v>
      </c>
      <c r="Z55" s="1">
        <f t="shared" si="109"/>
        <v>1.2116882456942153</v>
      </c>
      <c r="AA55" s="1">
        <f t="shared" si="110"/>
        <v>0.94835453284136995</v>
      </c>
      <c r="AB55" s="1">
        <f t="shared" si="111"/>
        <v>2.1371563307305319</v>
      </c>
      <c r="AC55" s="1">
        <f t="shared" si="112"/>
        <v>6.830221963950982</v>
      </c>
      <c r="AD55" s="1" t="str">
        <f t="shared" si="113"/>
        <v>NOT LIQUEFIABLE</v>
      </c>
      <c r="AE55" s="1">
        <f t="shared" si="114"/>
        <v>0</v>
      </c>
      <c r="AF55" s="1">
        <f t="shared" si="115"/>
        <v>5.5</v>
      </c>
      <c r="AG55" s="1">
        <f t="shared" si="116"/>
        <v>0</v>
      </c>
      <c r="AH55" s="1" t="str">
        <f t="shared" si="117"/>
        <v>Very Low</v>
      </c>
    </row>
    <row r="56" spans="1:45" s="1" customFormat="1" x14ac:dyDescent="0.35">
      <c r="B56" s="1">
        <v>15.278625999999999</v>
      </c>
      <c r="C56" s="1">
        <v>120.5219573</v>
      </c>
      <c r="D56" s="1">
        <f t="shared" si="118"/>
        <v>10.5</v>
      </c>
      <c r="E56" s="1">
        <v>1.5</v>
      </c>
      <c r="F56" s="1">
        <v>21</v>
      </c>
      <c r="G56" s="1">
        <v>100</v>
      </c>
      <c r="H56" s="1">
        <v>62.36</v>
      </c>
      <c r="I56" s="1">
        <v>7</v>
      </c>
      <c r="J56" s="1">
        <v>0.4</v>
      </c>
      <c r="K56" s="1">
        <v>2</v>
      </c>
      <c r="L56" s="1" t="s">
        <v>62</v>
      </c>
      <c r="M56" s="1">
        <f t="shared" si="96"/>
        <v>83.385000000000005</v>
      </c>
      <c r="N56" s="1">
        <f t="shared" si="97"/>
        <v>220.5</v>
      </c>
      <c r="O56" s="1">
        <f t="shared" si="98"/>
        <v>137.11500000000001</v>
      </c>
      <c r="P56" s="1">
        <f t="shared" si="99"/>
        <v>0.85953237359088164</v>
      </c>
      <c r="Q56" s="1">
        <f t="shared" si="100"/>
        <v>85.953237359088163</v>
      </c>
      <c r="R56" s="1">
        <f t="shared" si="101"/>
        <v>5.5965969503285038</v>
      </c>
      <c r="S56" s="1">
        <f t="shared" si="102"/>
        <v>91.549834309416667</v>
      </c>
      <c r="T56" s="1">
        <f t="shared" si="103"/>
        <v>4.9164715928002312E-2</v>
      </c>
      <c r="U56" s="1">
        <f t="shared" si="104"/>
        <v>0.985226406025137</v>
      </c>
      <c r="V56" s="1">
        <f t="shared" si="105"/>
        <v>104.11923755284221</v>
      </c>
      <c r="W56" s="1">
        <f t="shared" si="106"/>
        <v>0.85352459901766975</v>
      </c>
      <c r="X56" s="1">
        <f t="shared" si="107"/>
        <v>0.35687244474844476</v>
      </c>
      <c r="Y56" s="1">
        <f t="shared" si="108"/>
        <v>2.2000000000000002</v>
      </c>
      <c r="Z56" s="1">
        <f t="shared" si="109"/>
        <v>1.2116882456942153</v>
      </c>
      <c r="AA56" s="1">
        <f t="shared" si="110"/>
        <v>1.0425193414351923</v>
      </c>
      <c r="AB56" s="1">
        <f t="shared" si="111"/>
        <v>4.1372983996093573E+87</v>
      </c>
      <c r="AC56" s="1">
        <f t="shared" si="112"/>
        <v>1.4644644888354986E+88</v>
      </c>
      <c r="AD56" s="1" t="str">
        <f t="shared" si="113"/>
        <v>NOT LIQUEFIABLE</v>
      </c>
      <c r="AE56" s="1">
        <f t="shared" si="114"/>
        <v>0</v>
      </c>
      <c r="AF56" s="1">
        <f t="shared" si="115"/>
        <v>4.75</v>
      </c>
      <c r="AG56" s="1">
        <f t="shared" si="116"/>
        <v>0</v>
      </c>
      <c r="AH56" s="1" t="str">
        <f t="shared" si="117"/>
        <v>Very Low</v>
      </c>
    </row>
    <row r="57" spans="1:45" s="1" customFormat="1" x14ac:dyDescent="0.35">
      <c r="AF57" s="1" t="s">
        <v>31</v>
      </c>
      <c r="AG57" s="1">
        <f>SUM(AG50:AG56)</f>
        <v>0</v>
      </c>
      <c r="AH57" s="3" t="str">
        <f t="shared" ref="AH57" si="119">IF(AG57&lt;=0,"Very Low",IF(AND(AG57&gt;0,AG57&lt;=5),"Low",IF(AND(AG57&gt;5,AG57&lt;=15),"High","Very High")))</f>
        <v>Very Low</v>
      </c>
    </row>
    <row r="58" spans="1:45" s="1" customFormat="1" x14ac:dyDescent="0.35">
      <c r="A58" s="1" t="s">
        <v>32</v>
      </c>
      <c r="B58" s="1" t="s">
        <v>0</v>
      </c>
      <c r="C58" s="1" t="s">
        <v>1</v>
      </c>
      <c r="E58" s="1" t="s">
        <v>3</v>
      </c>
      <c r="F58" s="1" t="s">
        <v>47</v>
      </c>
      <c r="G58" s="1" t="s">
        <v>5</v>
      </c>
      <c r="H58" s="1" t="s">
        <v>6</v>
      </c>
      <c r="I58" s="1" t="s">
        <v>7</v>
      </c>
      <c r="J58" s="1" t="s">
        <v>8</v>
      </c>
      <c r="K58" s="1" t="s">
        <v>9</v>
      </c>
      <c r="L58" s="1" t="s">
        <v>33</v>
      </c>
      <c r="M58" s="1" t="s">
        <v>10</v>
      </c>
      <c r="O58" s="1" t="s">
        <v>12</v>
      </c>
      <c r="P58" s="1" t="s">
        <v>13</v>
      </c>
      <c r="Q58" s="1" t="s">
        <v>63</v>
      </c>
      <c r="R58" s="1" t="s">
        <v>64</v>
      </c>
      <c r="S58" s="1" t="s">
        <v>16</v>
      </c>
      <c r="T58" s="1" t="s">
        <v>17</v>
      </c>
      <c r="U58" s="1" t="s">
        <v>18</v>
      </c>
      <c r="V58" s="1" t="s">
        <v>19</v>
      </c>
      <c r="W58" s="1" t="s">
        <v>20</v>
      </c>
      <c r="X58" s="1" t="s">
        <v>21</v>
      </c>
      <c r="Y58" s="1" t="s">
        <v>22</v>
      </c>
      <c r="Z58" s="1" t="s">
        <v>23</v>
      </c>
      <c r="AA58" s="1" t="s">
        <v>24</v>
      </c>
      <c r="AB58" s="1" t="s">
        <v>65</v>
      </c>
      <c r="AC58" s="1" t="s">
        <v>26</v>
      </c>
      <c r="AD58" s="1" t="s">
        <v>27</v>
      </c>
      <c r="AE58" s="1" t="s">
        <v>28</v>
      </c>
      <c r="AF58" s="1" t="s">
        <v>29</v>
      </c>
      <c r="AG58" s="1" t="s">
        <v>30</v>
      </c>
      <c r="AH58" s="1" t="s">
        <v>27</v>
      </c>
      <c r="AI58" s="5" t="s">
        <v>34</v>
      </c>
      <c r="AJ58" s="5" t="s">
        <v>35</v>
      </c>
      <c r="AK58" s="5" t="s">
        <v>36</v>
      </c>
      <c r="AL58" s="5" t="s">
        <v>37</v>
      </c>
      <c r="AM58" s="20" t="s">
        <v>38</v>
      </c>
      <c r="AN58" s="20" t="s">
        <v>39</v>
      </c>
      <c r="AO58" s="20" t="s">
        <v>40</v>
      </c>
      <c r="AP58" s="20" t="s">
        <v>41</v>
      </c>
      <c r="AQ58" s="20" t="s">
        <v>42</v>
      </c>
    </row>
    <row r="59" spans="1:45" s="1" customFormat="1" x14ac:dyDescent="0.35">
      <c r="A59" s="1">
        <v>6</v>
      </c>
      <c r="B59" s="1">
        <v>15.399005000000001</v>
      </c>
      <c r="C59" s="1">
        <v>120.7182445</v>
      </c>
      <c r="D59" s="1">
        <v>1.5</v>
      </c>
      <c r="E59" s="1">
        <v>1.5</v>
      </c>
      <c r="F59" s="1">
        <v>21</v>
      </c>
      <c r="G59" s="1">
        <v>24</v>
      </c>
      <c r="H59" s="1">
        <v>65.64</v>
      </c>
      <c r="I59" s="1">
        <v>7</v>
      </c>
      <c r="J59" s="1">
        <v>0.34</v>
      </c>
      <c r="K59" s="1">
        <v>3</v>
      </c>
      <c r="L59" s="1" t="s">
        <v>62</v>
      </c>
      <c r="M59" s="1">
        <f t="shared" ref="M59:M65" si="120">IF(D59&lt;=K59, 0, (D59-K59)*9.81)</f>
        <v>0</v>
      </c>
      <c r="N59" s="1">
        <f t="shared" ref="N59:N65" si="121">IF(ROW()=2, D59*F59, N58 + (D59-D58)*F59)</f>
        <v>31.5</v>
      </c>
      <c r="O59" s="1">
        <f t="shared" ref="O59:O65" si="122">N59 - M59</f>
        <v>31.5</v>
      </c>
      <c r="P59" s="1">
        <f t="shared" ref="P59:P65" si="123">MIN(1.7, (101.3 / O59)^0.5)</f>
        <v>1.7</v>
      </c>
      <c r="Q59" s="1">
        <f t="shared" ref="Q59:Q65" si="124">G59 * P59</f>
        <v>40.799999999999997</v>
      </c>
      <c r="R59" s="1">
        <f t="shared" ref="R59:R65" si="125">EXP(1.63 + (9.7/(H59+0.01)) - ((15.7/(H59+0.01))^2))</f>
        <v>5.5876675901915362</v>
      </c>
      <c r="S59" s="1">
        <f t="shared" ref="S59:S65" si="126">Q59 + R59</f>
        <v>46.387667590191533</v>
      </c>
      <c r="T59" s="1">
        <f t="shared" ref="T59:T65" si="127">0.784 - 0.0768 * SQRT(S59)</f>
        <v>0.26092677712659462</v>
      </c>
      <c r="U59" s="1">
        <f t="shared" ref="U59:U65" si="128">MIN(1.7, (101.3 / O59)^T59)</f>
        <v>1.3563377983474612</v>
      </c>
      <c r="V59" s="1">
        <f t="shared" ref="V59:V65" si="129">(G59 * U59) + R59</f>
        <v>38.139774750530606</v>
      </c>
      <c r="W59" s="1">
        <f t="shared" ref="W59:W65" si="130">EXP((-1.012 - 1.126*SIN((D59/11.73)+5.133)) + (0.106 + 0.118*SIN((D59/11.28)+5.142))*I59)</f>
        <v>0.99216797470363483</v>
      </c>
      <c r="X59" s="1">
        <f t="shared" ref="X59:X65" si="131">0.65 * J59 * (N59 / O59) * W59</f>
        <v>0.21926912240950333</v>
      </c>
      <c r="Y59" s="1">
        <f t="shared" ref="Y59:Y65" si="132">MIN(2.2, 1.09 + (V59 / 31.5)^2)</f>
        <v>2.2000000000000002</v>
      </c>
      <c r="Z59" s="1">
        <f t="shared" ref="Z59:Z65" si="133">1 + (Y59 - 1) * (8.64 * EXP(-I59/4) - 1.325)</f>
        <v>1.2116882456942153</v>
      </c>
      <c r="AA59" s="1">
        <f t="shared" ref="AA59:AA65" si="134">MIN(1.1, 1 - MIN(0.3, 1 / (18.9 - 2.55 * SQRT(V59))) * LN(O59 / 101.3))</f>
        <v>1.1000000000000001</v>
      </c>
      <c r="AB59" s="1">
        <f t="shared" ref="AB59:AB65" si="135">EXP((V59/14.1) + (V59/126)^2 - (V59/23.6)^3 + (V59/25.4)^4 - 2.8)</f>
        <v>2.3617719968112696</v>
      </c>
      <c r="AC59" s="1">
        <f t="shared" ref="AC59:AC65" si="136">IF(X59=0, "N/A", (AB59 * Z59 * AA59) / X59)</f>
        <v>14.356351089058471</v>
      </c>
      <c r="AD59" s="1" t="str">
        <f t="shared" ref="AD59:AD65" si="137">IF(AC59&gt;1, "NOT LIQUEFIABLE", "LIQUEFIABLE")</f>
        <v>NOT LIQUEFIABLE</v>
      </c>
      <c r="AE59" s="1">
        <f t="shared" ref="AE59:AE65" si="138">IF(AC59&lt;1, 1-AC59, 0)</f>
        <v>0</v>
      </c>
      <c r="AF59" s="1">
        <f t="shared" ref="AF59:AF65" si="139">IF(D59&lt;=20, 10 - (0.5 * D59), 0)</f>
        <v>9.25</v>
      </c>
      <c r="AG59" s="1">
        <f t="shared" ref="AG59:AG65" si="140">AE59 * AF59 * E59</f>
        <v>0</v>
      </c>
      <c r="AH59" s="1" t="str">
        <f t="shared" ref="AH59:AH65" si="141">IF(AG59&lt;=0,"Very Low",IF(AND(AG59&gt;0,AG59&lt;=5),"Low",IF(AND(AG59&gt;5,AG59&lt;=15),"High","Very High")))</f>
        <v>Very Low</v>
      </c>
      <c r="AI59" s="5">
        <v>3</v>
      </c>
      <c r="AJ59" s="5">
        <v>1.5</v>
      </c>
      <c r="AK59" s="5">
        <v>25</v>
      </c>
      <c r="AL59" s="5">
        <f>MIN(1 + 0.33 * (AJ59 / AI59), 1.33)</f>
        <v>1.165</v>
      </c>
      <c r="AM59" s="20">
        <f>AVERAGEIFS(G59:G65, D59:D65, "&gt;" &amp; AJ59, D59:D65, "&lt;" &amp; (AJ59 + AI59 + 1.5))</f>
        <v>28</v>
      </c>
      <c r="AN59" s="20" cm="1">
        <f t="array" ref="AN59">_xlfn.LET(
    _xlpm.Df, AJ59,
    _xlpm.B, AI59,
    _xlpm.LayerBottoms, D59:D65,
    _xlpm.LayerTops, D59:D65 - E59:E65,
    _xlpm.N_values, G59:G65,
    _xlpm.FilteredN, _xlfn._xlws.FILTER(_xlpm.N_values, (_xlpm.LayerBottoms &gt; _xlpm.Df) * (_xlpm.LayerTops &lt; (_xlpm.Df + 2*_xlpm.B))),
    _xlpm.i, _xlfn.SEQUENCE(ROWS(_xlpm.FilteredN)),
    SUM(_xlpm.FilteredN / _xlpm.i^2) / SUM(1 / _xlpm.i^2)
)</f>
        <v>27.619512195121949</v>
      </c>
      <c r="AO59" s="20">
        <f>MIN(6 * (1 + 0.2 * (AJ59 / AI59)), 9)</f>
        <v>6.6000000000000005</v>
      </c>
      <c r="AP59" s="20">
        <f>IF(AI59&lt;=1.2,12*AM59*AL59*(AK59/25.4),8*AM59*((3.28*AI59+1)/(3.28*AI59))^2*AL59*(AK59/25.4))</f>
        <v>311.70846988861666</v>
      </c>
      <c r="AQ59" s="1" cm="1">
        <f t="array" ref="AQ59">_xlfn.LET(
    _xlpm.Df, AJ59,
    _xlpm.B, AI59,
    _xlpm.Settlement, AK59,
    _xlpm.NMeyerhof, AM59,
    _xlpm.NDesign, AN59,
    _xlpm.Nc, AO59,
    _xlpm.Fd, AL59,
    _xlpm.LayerBottoms, D59:D65,
    _xlpm.LayerThickness, E59:E65,
    _xlpm.USCS, L59:L65,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364.57756097560974</v>
      </c>
      <c r="AR59" s="1" cm="1">
        <f t="array" ref="AR59">_xlfn.LET(
    _xlpm.Df, AJ59,
    _xlpm.B, AI59,
    _xlpm.Settlement, AK59,
    _xlpm.NMeyerhof, AM59,
    _xlpm.NDesign, AN59,
    _xlpm.Nc, AO59,
    _xlpm.Fd, AL59,
    _xlpm.LayerBottoms, D59:D65,
    _xlpm.LayerThickness, E59:E65,
    _xlpm.USCS, L59:L65,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364.57756097560974</v>
      </c>
      <c r="AS59" s="1" cm="1">
        <f t="array" ref="AS59">_xlfn.LET(
    _xlpm.Df, AJ59,
    _xlpm.B, AI59,
    _xlpm.Settlement, AK59,
    _xlpm.NMeyerhof, AM59,
    _xlpm.NDesign, AN59,
    _xlpm.Nc, AO59,
    _xlpm.Fd, AL59,
    _xlpm.LayerBottoms, D59:D65,
    _xlpm.LayerThickness, E59:E65,
    _xlpm.Material, L59:L65,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364.57756097560974</v>
      </c>
    </row>
    <row r="60" spans="1:45" s="1" customFormat="1" x14ac:dyDescent="0.35">
      <c r="B60" s="1">
        <v>15.399005000000001</v>
      </c>
      <c r="C60" s="1">
        <v>120.7182445</v>
      </c>
      <c r="D60" s="1">
        <f>D59+1.5</f>
        <v>3</v>
      </c>
      <c r="E60" s="1">
        <v>1.5</v>
      </c>
      <c r="F60" s="1">
        <v>21</v>
      </c>
      <c r="G60" s="1">
        <v>24</v>
      </c>
      <c r="H60" s="1">
        <v>65.64</v>
      </c>
      <c r="I60" s="1">
        <v>7</v>
      </c>
      <c r="J60" s="1">
        <v>0.34</v>
      </c>
      <c r="K60" s="1">
        <v>3</v>
      </c>
      <c r="L60" s="1" t="s">
        <v>62</v>
      </c>
      <c r="M60" s="1">
        <f t="shared" si="120"/>
        <v>0</v>
      </c>
      <c r="N60" s="1">
        <f t="shared" si="121"/>
        <v>63</v>
      </c>
      <c r="O60" s="1">
        <f t="shared" si="122"/>
        <v>63</v>
      </c>
      <c r="P60" s="1">
        <f t="shared" si="123"/>
        <v>1.2680443635522016</v>
      </c>
      <c r="Q60" s="1">
        <f t="shared" si="124"/>
        <v>30.433064725252841</v>
      </c>
      <c r="R60" s="1">
        <f t="shared" si="125"/>
        <v>5.5876675901915362</v>
      </c>
      <c r="S60" s="1">
        <f t="shared" si="126"/>
        <v>36.020732315444377</v>
      </c>
      <c r="T60" s="1">
        <f t="shared" si="127"/>
        <v>0.32306733227916407</v>
      </c>
      <c r="U60" s="1">
        <f t="shared" si="128"/>
        <v>1.1658394363711897</v>
      </c>
      <c r="V60" s="1">
        <f t="shared" si="129"/>
        <v>33.567814063100087</v>
      </c>
      <c r="W60" s="1">
        <f t="shared" si="130"/>
        <v>0.97433785492747482</v>
      </c>
      <c r="X60" s="1">
        <f t="shared" si="131"/>
        <v>0.21532866593897196</v>
      </c>
      <c r="Y60" s="1">
        <f t="shared" si="132"/>
        <v>2.2000000000000002</v>
      </c>
      <c r="Z60" s="1">
        <f t="shared" si="133"/>
        <v>1.2116882456942153</v>
      </c>
      <c r="AA60" s="1">
        <f t="shared" si="134"/>
        <v>1.1000000000000001</v>
      </c>
      <c r="AB60" s="1">
        <f t="shared" si="135"/>
        <v>0.83900120673322121</v>
      </c>
      <c r="AC60" s="1">
        <f t="shared" si="136"/>
        <v>5.1933108185002856</v>
      </c>
      <c r="AD60" s="1" t="str">
        <f t="shared" si="137"/>
        <v>NOT LIQUEFIABLE</v>
      </c>
      <c r="AE60" s="1">
        <f t="shared" si="138"/>
        <v>0</v>
      </c>
      <c r="AF60" s="1">
        <f t="shared" si="139"/>
        <v>8.5</v>
      </c>
      <c r="AG60" s="1">
        <f t="shared" si="140"/>
        <v>0</v>
      </c>
      <c r="AH60" s="1" t="str">
        <f t="shared" si="141"/>
        <v>Very Low</v>
      </c>
    </row>
    <row r="61" spans="1:45" s="1" customFormat="1" x14ac:dyDescent="0.35">
      <c r="B61" s="1">
        <v>15.399005000000001</v>
      </c>
      <c r="C61" s="1">
        <v>120.7182445</v>
      </c>
      <c r="D61" s="1">
        <f t="shared" ref="D61:D65" si="142">D60+1.5</f>
        <v>4.5</v>
      </c>
      <c r="E61" s="1">
        <v>1.5</v>
      </c>
      <c r="F61" s="1">
        <v>21</v>
      </c>
      <c r="G61" s="1">
        <v>32</v>
      </c>
      <c r="H61" s="1">
        <v>64.430000000000007</v>
      </c>
      <c r="I61" s="1">
        <v>7</v>
      </c>
      <c r="J61" s="1">
        <v>0.34</v>
      </c>
      <c r="K61" s="1">
        <v>3</v>
      </c>
      <c r="L61" s="1" t="s">
        <v>62</v>
      </c>
      <c r="M61" s="1">
        <f t="shared" si="120"/>
        <v>14.715</v>
      </c>
      <c r="N61" s="1">
        <f t="shared" si="121"/>
        <v>94.5</v>
      </c>
      <c r="O61" s="1">
        <f t="shared" si="122"/>
        <v>79.784999999999997</v>
      </c>
      <c r="P61" s="1">
        <f t="shared" si="123"/>
        <v>1.1267928901127964</v>
      </c>
      <c r="Q61" s="1">
        <f t="shared" si="124"/>
        <v>36.057372483609484</v>
      </c>
      <c r="R61" s="1">
        <f t="shared" si="125"/>
        <v>5.59105721257498</v>
      </c>
      <c r="S61" s="1">
        <f t="shared" si="126"/>
        <v>41.648429696184465</v>
      </c>
      <c r="T61" s="1">
        <f t="shared" si="127"/>
        <v>0.28836663351704922</v>
      </c>
      <c r="U61" s="1">
        <f t="shared" si="128"/>
        <v>1.071273140037529</v>
      </c>
      <c r="V61" s="1">
        <f t="shared" si="129"/>
        <v>39.87179769377591</v>
      </c>
      <c r="W61" s="1">
        <f t="shared" si="130"/>
        <v>0.95382538768089908</v>
      </c>
      <c r="X61" s="1">
        <f t="shared" si="131"/>
        <v>0.24967307525251289</v>
      </c>
      <c r="Y61" s="1">
        <f t="shared" si="132"/>
        <v>2.2000000000000002</v>
      </c>
      <c r="Z61" s="1">
        <f t="shared" si="133"/>
        <v>1.2116882456942153</v>
      </c>
      <c r="AA61" s="1">
        <f t="shared" si="134"/>
        <v>1.0716252683176741</v>
      </c>
      <c r="AB61" s="1">
        <f t="shared" si="135"/>
        <v>3.9649609495816627</v>
      </c>
      <c r="AC61" s="1">
        <f t="shared" si="136"/>
        <v>20.620587956713173</v>
      </c>
      <c r="AD61" s="1" t="str">
        <f t="shared" si="137"/>
        <v>NOT LIQUEFIABLE</v>
      </c>
      <c r="AE61" s="1">
        <f t="shared" si="138"/>
        <v>0</v>
      </c>
      <c r="AF61" s="1">
        <f t="shared" si="139"/>
        <v>7.75</v>
      </c>
      <c r="AG61" s="1">
        <f t="shared" si="140"/>
        <v>0</v>
      </c>
      <c r="AH61" s="1" t="str">
        <f t="shared" si="141"/>
        <v>Very Low</v>
      </c>
    </row>
    <row r="62" spans="1:45" s="1" customFormat="1" x14ac:dyDescent="0.35">
      <c r="B62" s="1">
        <v>15.399005000000001</v>
      </c>
      <c r="C62" s="1">
        <v>120.7182445</v>
      </c>
      <c r="D62" s="1">
        <f t="shared" si="142"/>
        <v>6</v>
      </c>
      <c r="E62" s="1">
        <v>1.5</v>
      </c>
      <c r="F62" s="1">
        <v>21</v>
      </c>
      <c r="G62" s="1">
        <v>40</v>
      </c>
      <c r="H62" s="1">
        <v>67.97</v>
      </c>
      <c r="I62" s="1">
        <v>7</v>
      </c>
      <c r="J62" s="1">
        <v>0.34</v>
      </c>
      <c r="K62" s="1">
        <v>3</v>
      </c>
      <c r="L62" s="1" t="s">
        <v>62</v>
      </c>
      <c r="M62" s="1">
        <f t="shared" si="120"/>
        <v>29.43</v>
      </c>
      <c r="N62" s="1">
        <f t="shared" si="121"/>
        <v>126</v>
      </c>
      <c r="O62" s="1">
        <f t="shared" si="122"/>
        <v>96.57</v>
      </c>
      <c r="P62" s="1">
        <f t="shared" si="123"/>
        <v>1.0241972537051913</v>
      </c>
      <c r="Q62" s="1">
        <f t="shared" si="124"/>
        <v>40.967890148207651</v>
      </c>
      <c r="R62" s="1">
        <f t="shared" si="125"/>
        <v>5.5809052509368628</v>
      </c>
      <c r="S62" s="1">
        <f t="shared" si="126"/>
        <v>46.548795399144517</v>
      </c>
      <c r="T62" s="1">
        <f t="shared" si="127"/>
        <v>0.26001911583050086</v>
      </c>
      <c r="U62" s="1">
        <f t="shared" si="128"/>
        <v>1.0125112855693728</v>
      </c>
      <c r="V62" s="1">
        <f t="shared" si="129"/>
        <v>46.081356673711774</v>
      </c>
      <c r="W62" s="1">
        <f t="shared" si="130"/>
        <v>0.9310442914146293</v>
      </c>
      <c r="X62" s="1">
        <f t="shared" si="131"/>
        <v>0.26846701189532751</v>
      </c>
      <c r="Y62" s="1">
        <f t="shared" si="132"/>
        <v>2.2000000000000002</v>
      </c>
      <c r="Z62" s="1">
        <f t="shared" si="133"/>
        <v>1.2116882456942153</v>
      </c>
      <c r="AA62" s="1">
        <f t="shared" si="134"/>
        <v>1.0143454831827434</v>
      </c>
      <c r="AB62" s="1">
        <f t="shared" si="135"/>
        <v>54.098049845005256</v>
      </c>
      <c r="AC62" s="1">
        <f t="shared" si="136"/>
        <v>247.66661889288471</v>
      </c>
      <c r="AD62" s="1" t="str">
        <f t="shared" si="137"/>
        <v>NOT LIQUEFIABLE</v>
      </c>
      <c r="AE62" s="1">
        <f t="shared" si="138"/>
        <v>0</v>
      </c>
      <c r="AF62" s="1">
        <f t="shared" si="139"/>
        <v>7</v>
      </c>
      <c r="AG62" s="1">
        <f t="shared" si="140"/>
        <v>0</v>
      </c>
      <c r="AH62" s="1" t="str">
        <f t="shared" si="141"/>
        <v>Very Low</v>
      </c>
    </row>
    <row r="63" spans="1:45" s="1" customFormat="1" x14ac:dyDescent="0.35">
      <c r="B63" s="1">
        <v>15.399005000000001</v>
      </c>
      <c r="C63" s="1">
        <v>120.7182445</v>
      </c>
      <c r="D63" s="1">
        <f t="shared" si="142"/>
        <v>7.5</v>
      </c>
      <c r="E63" s="1">
        <v>1.5</v>
      </c>
      <c r="F63" s="1">
        <v>21</v>
      </c>
      <c r="G63" s="1">
        <v>46</v>
      </c>
      <c r="H63" s="1">
        <v>63.91</v>
      </c>
      <c r="I63" s="1">
        <v>7</v>
      </c>
      <c r="J63" s="1">
        <v>0.34</v>
      </c>
      <c r="K63" s="1">
        <v>3</v>
      </c>
      <c r="L63" s="1" t="s">
        <v>62</v>
      </c>
      <c r="M63" s="1">
        <f t="shared" si="120"/>
        <v>44.145000000000003</v>
      </c>
      <c r="N63" s="1">
        <f t="shared" si="121"/>
        <v>157.5</v>
      </c>
      <c r="O63" s="1">
        <f t="shared" si="122"/>
        <v>113.35499999999999</v>
      </c>
      <c r="P63" s="1">
        <f t="shared" si="123"/>
        <v>0.94533204962367445</v>
      </c>
      <c r="Q63" s="1">
        <f t="shared" si="124"/>
        <v>43.485274282689026</v>
      </c>
      <c r="R63" s="1">
        <f t="shared" si="125"/>
        <v>5.5924822443242261</v>
      </c>
      <c r="S63" s="1">
        <f t="shared" si="126"/>
        <v>49.07775652701325</v>
      </c>
      <c r="T63" s="1">
        <f t="shared" si="127"/>
        <v>0.245973618994486</v>
      </c>
      <c r="U63" s="1">
        <f t="shared" si="128"/>
        <v>0.9727221473357367</v>
      </c>
      <c r="V63" s="1">
        <f t="shared" si="129"/>
        <v>50.337701021768112</v>
      </c>
      <c r="W63" s="1">
        <f t="shared" si="130"/>
        <v>0.90643373197707922</v>
      </c>
      <c r="X63" s="1">
        <f t="shared" si="131"/>
        <v>0.27833524878295784</v>
      </c>
      <c r="Y63" s="1">
        <f t="shared" si="132"/>
        <v>2.2000000000000002</v>
      </c>
      <c r="Z63" s="1">
        <f t="shared" si="133"/>
        <v>1.2116882456942153</v>
      </c>
      <c r="AA63" s="1">
        <f t="shared" si="134"/>
        <v>0.96626857723415349</v>
      </c>
      <c r="AB63" s="1">
        <f t="shared" si="135"/>
        <v>773.77546544616951</v>
      </c>
      <c r="AC63" s="1">
        <f t="shared" si="136"/>
        <v>3254.8838633190371</v>
      </c>
      <c r="AD63" s="1" t="str">
        <f t="shared" si="137"/>
        <v>NOT LIQUEFIABLE</v>
      </c>
      <c r="AE63" s="1">
        <f t="shared" si="138"/>
        <v>0</v>
      </c>
      <c r="AF63" s="1">
        <f t="shared" si="139"/>
        <v>6.25</v>
      </c>
      <c r="AG63" s="1">
        <f t="shared" si="140"/>
        <v>0</v>
      </c>
      <c r="AH63" s="1" t="str">
        <f t="shared" si="141"/>
        <v>Very Low</v>
      </c>
    </row>
    <row r="64" spans="1:45" s="1" customFormat="1" x14ac:dyDescent="0.35">
      <c r="B64" s="1">
        <v>15.399005000000001</v>
      </c>
      <c r="C64" s="1">
        <v>120.7182445</v>
      </c>
      <c r="D64" s="1">
        <f t="shared" si="142"/>
        <v>9</v>
      </c>
      <c r="E64" s="1">
        <v>1.5</v>
      </c>
      <c r="F64" s="1">
        <v>21</v>
      </c>
      <c r="G64" s="1">
        <v>60</v>
      </c>
      <c r="H64" s="1">
        <v>65.14</v>
      </c>
      <c r="I64" s="1">
        <v>7</v>
      </c>
      <c r="J64" s="1">
        <v>0.34</v>
      </c>
      <c r="K64" s="1">
        <v>3</v>
      </c>
      <c r="L64" s="1" t="s">
        <v>62</v>
      </c>
      <c r="M64" s="1">
        <f t="shared" si="120"/>
        <v>58.86</v>
      </c>
      <c r="N64" s="1">
        <f t="shared" si="121"/>
        <v>189</v>
      </c>
      <c r="O64" s="1">
        <f t="shared" si="122"/>
        <v>130.13999999999999</v>
      </c>
      <c r="P64" s="1">
        <f t="shared" si="123"/>
        <v>0.88226554981150751</v>
      </c>
      <c r="Q64" s="1">
        <f t="shared" si="124"/>
        <v>52.935932988690453</v>
      </c>
      <c r="R64" s="1">
        <f t="shared" si="125"/>
        <v>5.589079984092141</v>
      </c>
      <c r="S64" s="1">
        <f t="shared" si="126"/>
        <v>58.525012972782591</v>
      </c>
      <c r="T64" s="1">
        <f t="shared" si="127"/>
        <v>0.19646738599752178</v>
      </c>
      <c r="U64" s="1">
        <f t="shared" si="128"/>
        <v>0.95197179605740068</v>
      </c>
      <c r="V64" s="1">
        <f t="shared" si="129"/>
        <v>62.707387747536188</v>
      </c>
      <c r="W64" s="1">
        <f t="shared" si="130"/>
        <v>0.88044424287795453</v>
      </c>
      <c r="X64" s="1">
        <f t="shared" si="131"/>
        <v>0.28258241571207388</v>
      </c>
      <c r="Y64" s="1">
        <f t="shared" si="132"/>
        <v>2.2000000000000002</v>
      </c>
      <c r="Z64" s="1">
        <f t="shared" si="133"/>
        <v>1.2116882456942153</v>
      </c>
      <c r="AA64" s="1">
        <f t="shared" si="134"/>
        <v>1.1000000000000001</v>
      </c>
      <c r="AB64" s="1">
        <f t="shared" si="135"/>
        <v>644478877.83817768</v>
      </c>
      <c r="AC64" s="1">
        <f t="shared" si="136"/>
        <v>3039814868.8679619</v>
      </c>
      <c r="AD64" s="1" t="str">
        <f t="shared" si="137"/>
        <v>NOT LIQUEFIABLE</v>
      </c>
      <c r="AE64" s="1">
        <f t="shared" si="138"/>
        <v>0</v>
      </c>
      <c r="AF64" s="1">
        <f t="shared" si="139"/>
        <v>5.5</v>
      </c>
      <c r="AG64" s="1">
        <f t="shared" si="140"/>
        <v>0</v>
      </c>
      <c r="AH64" s="1" t="str">
        <f t="shared" si="141"/>
        <v>Very Low</v>
      </c>
    </row>
    <row r="65" spans="1:45" s="1" customFormat="1" x14ac:dyDescent="0.35">
      <c r="B65" s="1">
        <v>15.399005000000001</v>
      </c>
      <c r="C65" s="1">
        <v>120.7182445</v>
      </c>
      <c r="D65" s="1">
        <f t="shared" si="142"/>
        <v>10.5</v>
      </c>
      <c r="E65" s="1">
        <v>1.5</v>
      </c>
      <c r="F65" s="1">
        <v>21</v>
      </c>
      <c r="G65" s="1">
        <v>89</v>
      </c>
      <c r="H65" s="1">
        <v>63.47</v>
      </c>
      <c r="I65" s="1">
        <v>7</v>
      </c>
      <c r="J65" s="1">
        <v>0.34</v>
      </c>
      <c r="K65" s="1">
        <v>3</v>
      </c>
      <c r="L65" s="1" t="s">
        <v>62</v>
      </c>
      <c r="M65" s="1">
        <f t="shared" si="120"/>
        <v>73.575000000000003</v>
      </c>
      <c r="N65" s="1">
        <f t="shared" si="121"/>
        <v>220.5</v>
      </c>
      <c r="O65" s="1">
        <f t="shared" si="122"/>
        <v>146.92500000000001</v>
      </c>
      <c r="P65" s="1">
        <f t="shared" si="123"/>
        <v>0.83034174611901013</v>
      </c>
      <c r="Q65" s="1">
        <f t="shared" si="124"/>
        <v>73.900415404591897</v>
      </c>
      <c r="R65" s="1">
        <f t="shared" si="125"/>
        <v>5.5936714777529053</v>
      </c>
      <c r="S65" s="1">
        <f t="shared" si="126"/>
        <v>79.494086882344803</v>
      </c>
      <c r="T65" s="1">
        <f t="shared" si="127"/>
        <v>9.9255373870724473E-2</v>
      </c>
      <c r="U65" s="1">
        <f t="shared" si="128"/>
        <v>0.9637660452829</v>
      </c>
      <c r="V65" s="1">
        <f t="shared" si="129"/>
        <v>91.368849507931003</v>
      </c>
      <c r="W65" s="1">
        <f t="shared" si="130"/>
        <v>0.85352459901766975</v>
      </c>
      <c r="X65" s="1">
        <f t="shared" si="131"/>
        <v>0.28308783714432911</v>
      </c>
      <c r="Y65" s="1">
        <f t="shared" si="132"/>
        <v>2.2000000000000002</v>
      </c>
      <c r="Z65" s="1">
        <f t="shared" si="133"/>
        <v>1.2116882456942153</v>
      </c>
      <c r="AA65" s="1">
        <f t="shared" si="134"/>
        <v>1.0679189580240378</v>
      </c>
      <c r="AB65" s="1">
        <f t="shared" si="135"/>
        <v>2.1987395086108806E+49</v>
      </c>
      <c r="AC65" s="1">
        <f t="shared" si="136"/>
        <v>1.0050363305194623E+50</v>
      </c>
      <c r="AD65" s="1" t="str">
        <f t="shared" si="137"/>
        <v>NOT LIQUEFIABLE</v>
      </c>
      <c r="AE65" s="1">
        <f t="shared" si="138"/>
        <v>0</v>
      </c>
      <c r="AF65" s="1">
        <f t="shared" si="139"/>
        <v>4.75</v>
      </c>
      <c r="AG65" s="1">
        <f t="shared" si="140"/>
        <v>0</v>
      </c>
      <c r="AH65" s="1" t="str">
        <f t="shared" si="141"/>
        <v>Very Low</v>
      </c>
    </row>
    <row r="66" spans="1:45" s="1" customFormat="1" x14ac:dyDescent="0.35">
      <c r="AF66" s="1" t="s">
        <v>31</v>
      </c>
      <c r="AG66" s="1">
        <f>SUM(AG59:AG65)</f>
        <v>0</v>
      </c>
      <c r="AH66" s="3" t="str">
        <f t="shared" ref="AH66" si="143">IF(AG66&lt;=0,"Very Low",IF(AND(AG66&gt;0,AG66&lt;=5),"Low",IF(AND(AG66&gt;5,AG66&lt;=15),"High","Very High")))</f>
        <v>Very Low</v>
      </c>
    </row>
    <row r="67" spans="1:45" s="1" customFormat="1" x14ac:dyDescent="0.35">
      <c r="A67" s="1" t="s">
        <v>32</v>
      </c>
      <c r="B67" s="1" t="s">
        <v>0</v>
      </c>
      <c r="C67" s="1" t="s">
        <v>1</v>
      </c>
      <c r="E67" s="1" t="s">
        <v>3</v>
      </c>
      <c r="F67" s="1" t="s">
        <v>47</v>
      </c>
      <c r="G67" s="1" t="s">
        <v>5</v>
      </c>
      <c r="H67" s="1" t="s">
        <v>6</v>
      </c>
      <c r="I67" s="1" t="s">
        <v>7</v>
      </c>
      <c r="J67" s="1" t="s">
        <v>8</v>
      </c>
      <c r="K67" s="1" t="s">
        <v>9</v>
      </c>
      <c r="L67" s="1" t="s">
        <v>33</v>
      </c>
      <c r="M67" s="1" t="s">
        <v>10</v>
      </c>
      <c r="O67" s="1" t="s">
        <v>12</v>
      </c>
      <c r="P67" s="1" t="s">
        <v>13</v>
      </c>
      <c r="Q67" s="1" t="s">
        <v>66</v>
      </c>
      <c r="R67" s="1" t="s">
        <v>67</v>
      </c>
      <c r="S67" s="1" t="s">
        <v>16</v>
      </c>
      <c r="T67" s="1" t="s">
        <v>17</v>
      </c>
      <c r="U67" s="1" t="s">
        <v>18</v>
      </c>
      <c r="V67" s="1" t="s">
        <v>19</v>
      </c>
      <c r="W67" s="1" t="s">
        <v>20</v>
      </c>
      <c r="X67" s="1" t="s">
        <v>21</v>
      </c>
      <c r="Y67" s="1" t="s">
        <v>22</v>
      </c>
      <c r="Z67" s="1" t="s">
        <v>23</v>
      </c>
      <c r="AA67" s="1" t="s">
        <v>24</v>
      </c>
      <c r="AB67" s="1" t="s">
        <v>68</v>
      </c>
      <c r="AC67" s="1" t="s">
        <v>26</v>
      </c>
      <c r="AD67" s="1" t="s">
        <v>27</v>
      </c>
      <c r="AE67" s="1" t="s">
        <v>28</v>
      </c>
      <c r="AF67" s="1" t="s">
        <v>29</v>
      </c>
      <c r="AG67" s="1" t="s">
        <v>30</v>
      </c>
      <c r="AH67" s="1" t="s">
        <v>27</v>
      </c>
      <c r="AI67" s="5" t="s">
        <v>34</v>
      </c>
      <c r="AJ67" s="5" t="s">
        <v>35</v>
      </c>
      <c r="AK67" s="5" t="s">
        <v>36</v>
      </c>
      <c r="AL67" s="5" t="s">
        <v>37</v>
      </c>
      <c r="AM67" s="20" t="s">
        <v>38</v>
      </c>
      <c r="AN67" s="20" t="s">
        <v>39</v>
      </c>
      <c r="AO67" s="20" t="s">
        <v>40</v>
      </c>
      <c r="AP67" s="20" t="s">
        <v>41</v>
      </c>
      <c r="AQ67" s="20" t="s">
        <v>42</v>
      </c>
    </row>
    <row r="68" spans="1:45" s="1" customFormat="1" x14ac:dyDescent="0.35">
      <c r="A68" s="1">
        <v>7</v>
      </c>
      <c r="B68" s="1">
        <v>15.277837999999999</v>
      </c>
      <c r="C68" s="1">
        <v>120.520837</v>
      </c>
      <c r="D68" s="1">
        <v>1.5</v>
      </c>
      <c r="E68" s="1">
        <v>1.5</v>
      </c>
      <c r="F68" s="1">
        <v>21</v>
      </c>
      <c r="G68" s="1">
        <v>18</v>
      </c>
      <c r="H68" s="1">
        <v>81.41</v>
      </c>
      <c r="I68" s="1">
        <v>7</v>
      </c>
      <c r="J68" s="1">
        <v>0.4</v>
      </c>
      <c r="L68" s="1" t="s">
        <v>58</v>
      </c>
      <c r="M68" s="1">
        <f t="shared" ref="M68:M74" si="144">IF(D68&lt;=K68, 0, (D68-K68)*9.81)</f>
        <v>14.715</v>
      </c>
      <c r="N68" s="1">
        <f t="shared" ref="N68:N74" si="145">IF(ROW()=2, D68*F68, N67 + (D68-D67)*F68)</f>
        <v>31.5</v>
      </c>
      <c r="O68" s="1">
        <f t="shared" ref="O68:O74" si="146">N68 - M68</f>
        <v>16.785</v>
      </c>
      <c r="P68" s="1">
        <f t="shared" ref="P68:P74" si="147">MIN(1.7, (101.3 / O68)^0.5)</f>
        <v>1.7</v>
      </c>
      <c r="Q68" s="1">
        <f t="shared" ref="Q68:Q74" si="148">G68 * P68</f>
        <v>30.599999999999998</v>
      </c>
      <c r="R68" s="1">
        <f t="shared" ref="R68:R74" si="149">EXP(1.63 + (9.7/(H68+0.01)) - ((15.7/(H68+0.01))^2))</f>
        <v>5.5397699471411821</v>
      </c>
      <c r="S68" s="1">
        <f t="shared" ref="S68:S74" si="150">Q68 + R68</f>
        <v>36.139769947141183</v>
      </c>
      <c r="T68" s="1">
        <f t="shared" ref="T68:T74" si="151">0.784 - 0.0768 * SQRT(S68)</f>
        <v>0.32230633890746785</v>
      </c>
      <c r="U68" s="1">
        <f t="shared" ref="U68:U74" si="152">MIN(1.7, (101.3 / O68)^T68)</f>
        <v>1.7</v>
      </c>
      <c r="V68" s="1">
        <f t="shared" ref="V68:V74" si="153">(G68 * U68) + R68</f>
        <v>36.139769947141183</v>
      </c>
      <c r="W68" s="1">
        <f t="shared" ref="W68:W74" si="154">EXP((-1.012 - 1.126*SIN((D68/11.73)+5.133)) + (0.106 + 0.118*SIN((D68/11.28)+5.142))*I68)</f>
        <v>0.99216797470363483</v>
      </c>
      <c r="X68" s="1">
        <f t="shared" ref="X68:X74" si="155">0.65 * J68 * (N68 / O68) * W68</f>
        <v>0.48411413242911938</v>
      </c>
      <c r="Y68" s="1">
        <f t="shared" ref="Y68:Y74" si="156">MIN(2.2, 1.09 + (V68 / 31.5)^2)</f>
        <v>2.2000000000000002</v>
      </c>
      <c r="Z68" s="1">
        <f t="shared" ref="Z68:Z74" si="157">1 + (Y68 - 1) * (8.64 * EXP(-I68/4) - 1.325)</f>
        <v>1.2116882456942153</v>
      </c>
      <c r="AA68" s="1">
        <f t="shared" ref="AA68:AA74" si="158">MIN(1.1, 1 - MIN(0.3, 1 / (18.9 - 2.55 * SQRT(V68))) * LN(O68 / 101.3))</f>
        <v>1.1000000000000001</v>
      </c>
      <c r="AB68" s="1">
        <f t="shared" ref="AB68:AB74" si="159">EXP((V68/14.1) + (V68/126)^2 - (V68/23.6)^3 + (V68/25.4)^4 - 2.8)</f>
        <v>1.4228478901859007</v>
      </c>
      <c r="AC68" s="1">
        <f t="shared" ref="AC68:AC74" si="160">IF(X68=0, "N/A", (AB68 * Z68 * AA68) / X68)</f>
        <v>3.9173672968979938</v>
      </c>
      <c r="AD68" s="1" t="str">
        <f t="shared" ref="AD68:AD74" si="161">IF(AC68&gt;1, "NOT LIQUEFIABLE", "LIQUEFIABLE")</f>
        <v>NOT LIQUEFIABLE</v>
      </c>
      <c r="AE68" s="1">
        <f t="shared" ref="AE68:AE74" si="162">IF(AC68&lt;1, 1-AC68, 0)</f>
        <v>0</v>
      </c>
      <c r="AF68" s="1">
        <f t="shared" ref="AF68:AF74" si="163">IF(D68&lt;=20, 10 - (0.5 * D68), 0)</f>
        <v>9.25</v>
      </c>
      <c r="AG68" s="1">
        <f t="shared" ref="AG68:AG74" si="164">AE68 * AF68 * E68</f>
        <v>0</v>
      </c>
      <c r="AH68" s="1" t="str">
        <f t="shared" ref="AH68:AH74" si="165">IF(AG68&lt;=0,"Very Low",IF(AND(AG68&gt;0,AG68&lt;=5),"Low",IF(AND(AG68&gt;5,AG68&lt;=15),"High","Very High")))</f>
        <v>Very Low</v>
      </c>
      <c r="AI68" s="5">
        <v>3</v>
      </c>
      <c r="AJ68" s="5">
        <v>1.5</v>
      </c>
      <c r="AK68" s="5">
        <v>25</v>
      </c>
      <c r="AL68" s="5">
        <f>MIN(1 + 0.33 * (AJ68 / AI68), 1.33)</f>
        <v>1.165</v>
      </c>
      <c r="AM68" s="20">
        <f>AVERAGEIFS(G68:G74, D68:D74, "&gt;" &amp; AJ68, D68:D74, "&lt;" &amp; (AJ68 + AI68 + 1.5))</f>
        <v>18</v>
      </c>
      <c r="AN68" s="20" cm="1">
        <f t="array" ref="AN68">_xlfn.LET(
    _xlpm.Df, AJ68,
    _xlpm.B, AI68,
    _xlpm.LayerBottoms, D68:D74,
    _xlpm.LayerTops, D68:D74 - E68:E74,
    _xlpm.N_values, G68:G74,
    _xlpm.FilteredN, _xlfn._xlws.FILTER(_xlpm.N_values, (_xlpm.LayerBottoms &gt; _xlpm.Df) * (_xlpm.LayerTops &lt; (_xlpm.Df + 2*_xlpm.B))),
    _xlpm.i, _xlfn.SEQUENCE(ROWS(_xlpm.FilteredN)),
    SUM(_xlpm.FilteredN / _xlpm.i^2) / SUM(1 / _xlpm.i^2)
)</f>
        <v>19.053658536585367</v>
      </c>
      <c r="AO68" s="20">
        <f>MIN(6 * (1 + 0.2 * (AJ68 / AI68)), 9)</f>
        <v>6.6000000000000005</v>
      </c>
      <c r="AP68" s="20">
        <f>IF(AI68&lt;=1.2,12*AM68*AL68*(AK68/25.4),8*AM68*((3.28*AI68+1)/(3.28*AI68))^2*AL68*(AK68/25.4))</f>
        <v>200.38401635696786</v>
      </c>
      <c r="AQ68" s="1" t="str" cm="1">
        <f t="array" ref="AQ68">_xlfn.LET(
    _xlpm.Df, AJ68,
    _xlpm.B, AI68,
    _xlpm.Settlement, AK68,
    _xlpm.NMeyerhof, AM68,
    _xlpm.NDesign, AN68,
    _xlpm.Nc, AO68,
    _xlpm.Fd, AL68,
    _xlpm.LayerBottoms, D68:D74,
    _xlpm.LayerThickness, E68:E74,
    _xlpm.USCS, L68:L74,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68" s="1" cm="1">
        <f t="array" ref="AR68">_xlfn.LET(
    _xlpm.Df, AJ68,
    _xlpm.B, AI68,
    _xlpm.Settlement, AK68,
    _xlpm.NMeyerhof, AM68,
    _xlpm.NDesign, AN68,
    _xlpm.Nc, AO68,
    _xlpm.Fd, AL68,
    _xlpm.LayerBottoms, D68:D74,
    _xlpm.LayerThickness, E68:E74,
    _xlpm.USCS, L68:L74,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200.38401635696786</v>
      </c>
      <c r="AS68" s="1" cm="1">
        <f t="array" ref="AS68">_xlfn.LET(
    _xlpm.Df, AJ68,
    _xlpm.B, AI68,
    _xlpm.Settlement, AK68,
    _xlpm.NMeyerhof, AM68,
    _xlpm.NDesign, AN68,
    _xlpm.Nc, AO68,
    _xlpm.Fd, AL68,
    _xlpm.LayerBottoms, D68:D74,
    _xlpm.LayerThickness, E68:E74,
    _xlpm.Material, L68:L74,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200.38401635696786</v>
      </c>
    </row>
    <row r="69" spans="1:45" s="1" customFormat="1" x14ac:dyDescent="0.35">
      <c r="B69" s="1">
        <v>15.277837999999999</v>
      </c>
      <c r="C69" s="1">
        <v>120.520837</v>
      </c>
      <c r="D69" s="1">
        <f>D68+1.5</f>
        <v>3</v>
      </c>
      <c r="E69" s="1">
        <v>1.5</v>
      </c>
      <c r="F69" s="1">
        <v>21</v>
      </c>
      <c r="G69" s="1">
        <v>18</v>
      </c>
      <c r="H69" s="1">
        <v>81.41</v>
      </c>
      <c r="I69" s="1">
        <v>7</v>
      </c>
      <c r="J69" s="1">
        <v>0.4</v>
      </c>
      <c r="K69" s="1">
        <v>3</v>
      </c>
      <c r="L69" s="1" t="s">
        <v>58</v>
      </c>
      <c r="M69" s="1">
        <f t="shared" si="144"/>
        <v>0</v>
      </c>
      <c r="N69" s="1">
        <f t="shared" si="145"/>
        <v>63</v>
      </c>
      <c r="O69" s="1">
        <f t="shared" si="146"/>
        <v>63</v>
      </c>
      <c r="P69" s="1">
        <f t="shared" si="147"/>
        <v>1.2680443635522016</v>
      </c>
      <c r="Q69" s="1">
        <f t="shared" si="148"/>
        <v>22.824798543939629</v>
      </c>
      <c r="R69" s="1">
        <f t="shared" si="149"/>
        <v>5.5397699471411821</v>
      </c>
      <c r="S69" s="1">
        <f t="shared" si="150"/>
        <v>28.36456849108081</v>
      </c>
      <c r="T69" s="1">
        <f t="shared" si="151"/>
        <v>0.37497551117710276</v>
      </c>
      <c r="U69" s="1">
        <f t="shared" si="152"/>
        <v>1.1949391347419176</v>
      </c>
      <c r="V69" s="1">
        <f t="shared" si="153"/>
        <v>27.048674372495697</v>
      </c>
      <c r="W69" s="1">
        <f t="shared" si="154"/>
        <v>0.97433785492747482</v>
      </c>
      <c r="X69" s="1">
        <f t="shared" si="155"/>
        <v>0.25332784228114347</v>
      </c>
      <c r="Y69" s="1">
        <f t="shared" si="156"/>
        <v>1.8273452106921699</v>
      </c>
      <c r="Z69" s="1">
        <f t="shared" si="157"/>
        <v>1.1459493801957803</v>
      </c>
      <c r="AA69" s="1">
        <f t="shared" si="158"/>
        <v>1.0842430578303519</v>
      </c>
      <c r="AB69" s="1">
        <f t="shared" si="159"/>
        <v>0.34815076228207031</v>
      </c>
      <c r="AC69" s="1">
        <f t="shared" si="160"/>
        <v>1.7075621143553619</v>
      </c>
      <c r="AD69" s="1" t="str">
        <f t="shared" si="161"/>
        <v>NOT LIQUEFIABLE</v>
      </c>
      <c r="AE69" s="1">
        <f t="shared" si="162"/>
        <v>0</v>
      </c>
      <c r="AF69" s="1">
        <f t="shared" si="163"/>
        <v>8.5</v>
      </c>
      <c r="AG69" s="1">
        <f t="shared" si="164"/>
        <v>0</v>
      </c>
      <c r="AH69" s="1" t="str">
        <f t="shared" si="165"/>
        <v>Very Low</v>
      </c>
    </row>
    <row r="70" spans="1:45" s="1" customFormat="1" x14ac:dyDescent="0.35">
      <c r="B70" s="1">
        <v>15.277837999999999</v>
      </c>
      <c r="C70" s="1">
        <v>120.520837</v>
      </c>
      <c r="D70" s="1">
        <f>D69+1.5</f>
        <v>4.5</v>
      </c>
      <c r="E70" s="1">
        <v>1.5</v>
      </c>
      <c r="F70" s="1">
        <v>20</v>
      </c>
      <c r="G70" s="1">
        <v>18</v>
      </c>
      <c r="H70" s="1">
        <v>20.27</v>
      </c>
      <c r="I70" s="1">
        <v>7</v>
      </c>
      <c r="J70" s="1">
        <v>0.4</v>
      </c>
      <c r="K70" s="1">
        <v>3</v>
      </c>
      <c r="L70" s="1" t="s">
        <v>46</v>
      </c>
      <c r="M70" s="1">
        <f t="shared" si="144"/>
        <v>14.715</v>
      </c>
      <c r="N70" s="1">
        <f t="shared" si="145"/>
        <v>93</v>
      </c>
      <c r="O70" s="1">
        <f t="shared" si="146"/>
        <v>78.284999999999997</v>
      </c>
      <c r="P70" s="1">
        <f t="shared" si="147"/>
        <v>1.1375367724460823</v>
      </c>
      <c r="Q70" s="1">
        <f t="shared" si="148"/>
        <v>20.475661904029483</v>
      </c>
      <c r="R70" s="1">
        <f t="shared" si="149"/>
        <v>4.5221039197222925</v>
      </c>
      <c r="S70" s="1">
        <f t="shared" si="150"/>
        <v>24.997765823751777</v>
      </c>
      <c r="T70" s="1">
        <f t="shared" si="151"/>
        <v>0.4000171588569541</v>
      </c>
      <c r="U70" s="1">
        <f t="shared" si="152"/>
        <v>1.1085984738489851</v>
      </c>
      <c r="V70" s="1">
        <f t="shared" si="153"/>
        <v>24.476876449004024</v>
      </c>
      <c r="W70" s="1">
        <f t="shared" si="154"/>
        <v>0.95382538768089908</v>
      </c>
      <c r="X70" s="1">
        <f t="shared" si="155"/>
        <v>0.29460941271155577</v>
      </c>
      <c r="Y70" s="1">
        <f t="shared" si="156"/>
        <v>1.6937969067269416</v>
      </c>
      <c r="Z70" s="1">
        <f t="shared" si="157"/>
        <v>1.1223905417109161</v>
      </c>
      <c r="AA70" s="1">
        <f t="shared" si="158"/>
        <v>1.0410130848424299</v>
      </c>
      <c r="AB70" s="1">
        <f t="shared" si="159"/>
        <v>0.27814484144031881</v>
      </c>
      <c r="AC70" s="1">
        <f t="shared" si="160"/>
        <v>1.1031246214987784</v>
      </c>
      <c r="AD70" s="1" t="str">
        <f t="shared" si="161"/>
        <v>NOT LIQUEFIABLE</v>
      </c>
      <c r="AE70" s="1">
        <f t="shared" si="162"/>
        <v>0</v>
      </c>
      <c r="AF70" s="1">
        <f t="shared" si="163"/>
        <v>7.75</v>
      </c>
      <c r="AG70" s="1">
        <f t="shared" si="164"/>
        <v>0</v>
      </c>
      <c r="AH70" s="1" t="str">
        <f t="shared" si="165"/>
        <v>Very Low</v>
      </c>
    </row>
    <row r="71" spans="1:45" s="1" customFormat="1" x14ac:dyDescent="0.35">
      <c r="B71" s="1">
        <v>15.277837999999999</v>
      </c>
      <c r="C71" s="1">
        <v>120.520837</v>
      </c>
      <c r="D71" s="1">
        <f t="shared" ref="D71:D74" si="166">D70+1.5</f>
        <v>6</v>
      </c>
      <c r="E71" s="1">
        <v>1.5</v>
      </c>
      <c r="F71" s="1">
        <v>20</v>
      </c>
      <c r="G71" s="1">
        <v>27</v>
      </c>
      <c r="H71" s="1">
        <v>17.920000000000002</v>
      </c>
      <c r="I71" s="1">
        <v>7</v>
      </c>
      <c r="J71" s="1">
        <v>0.4</v>
      </c>
      <c r="K71" s="1">
        <v>3</v>
      </c>
      <c r="L71" s="1" t="s">
        <v>46</v>
      </c>
      <c r="M71" s="1">
        <f t="shared" si="144"/>
        <v>29.43</v>
      </c>
      <c r="N71" s="1">
        <f t="shared" si="145"/>
        <v>123</v>
      </c>
      <c r="O71" s="1">
        <f t="shared" si="146"/>
        <v>93.57</v>
      </c>
      <c r="P71" s="1">
        <f t="shared" si="147"/>
        <v>1.0404863998505793</v>
      </c>
      <c r="Q71" s="1">
        <f t="shared" si="148"/>
        <v>28.093132795965641</v>
      </c>
      <c r="R71" s="1">
        <f t="shared" si="149"/>
        <v>4.0725499875098112</v>
      </c>
      <c r="S71" s="1">
        <f t="shared" si="150"/>
        <v>32.165682783475454</v>
      </c>
      <c r="T71" s="1">
        <f t="shared" si="151"/>
        <v>0.34843035365075514</v>
      </c>
      <c r="U71" s="1">
        <f t="shared" si="152"/>
        <v>1.0280432252017275</v>
      </c>
      <c r="V71" s="1">
        <f t="shared" si="153"/>
        <v>31.829717067956452</v>
      </c>
      <c r="W71" s="1">
        <f t="shared" si="154"/>
        <v>0.9310442914146293</v>
      </c>
      <c r="X71" s="1">
        <f t="shared" si="155"/>
        <v>0.31820878956331994</v>
      </c>
      <c r="Y71" s="1">
        <f t="shared" si="156"/>
        <v>2.1110439794670279</v>
      </c>
      <c r="Z71" s="1">
        <f t="shared" si="157"/>
        <v>1.1959957924187457</v>
      </c>
      <c r="AA71" s="1">
        <f t="shared" si="158"/>
        <v>1.0175866664314059</v>
      </c>
      <c r="AB71" s="1">
        <f t="shared" si="159"/>
        <v>0.62744083960906083</v>
      </c>
      <c r="AC71" s="1">
        <f t="shared" si="160"/>
        <v>2.3997260783212719</v>
      </c>
      <c r="AD71" s="1" t="str">
        <f t="shared" si="161"/>
        <v>NOT LIQUEFIABLE</v>
      </c>
      <c r="AE71" s="1">
        <f t="shared" si="162"/>
        <v>0</v>
      </c>
      <c r="AF71" s="1">
        <f t="shared" si="163"/>
        <v>7</v>
      </c>
      <c r="AG71" s="1">
        <f t="shared" si="164"/>
        <v>0</v>
      </c>
      <c r="AH71" s="1" t="str">
        <f t="shared" si="165"/>
        <v>Very Low</v>
      </c>
    </row>
    <row r="72" spans="1:45" s="1" customFormat="1" x14ac:dyDescent="0.35">
      <c r="B72" s="1">
        <v>15.277837999999999</v>
      </c>
      <c r="C72" s="1">
        <v>120.520837</v>
      </c>
      <c r="D72" s="1">
        <f t="shared" si="166"/>
        <v>7.5</v>
      </c>
      <c r="E72" s="1">
        <v>1.5</v>
      </c>
      <c r="F72" s="1">
        <v>20</v>
      </c>
      <c r="G72" s="1">
        <v>26</v>
      </c>
      <c r="H72" s="1">
        <v>17.88</v>
      </c>
      <c r="I72" s="1">
        <v>7</v>
      </c>
      <c r="J72" s="1">
        <v>0.4</v>
      </c>
      <c r="K72" s="1">
        <v>3</v>
      </c>
      <c r="L72" s="1" t="s">
        <v>46</v>
      </c>
      <c r="M72" s="1">
        <f t="shared" si="144"/>
        <v>44.145000000000003</v>
      </c>
      <c r="N72" s="1">
        <f t="shared" si="145"/>
        <v>153</v>
      </c>
      <c r="O72" s="1">
        <f t="shared" si="146"/>
        <v>108.85499999999999</v>
      </c>
      <c r="P72" s="1">
        <f t="shared" si="147"/>
        <v>0.96467390689052668</v>
      </c>
      <c r="Q72" s="1">
        <f t="shared" si="148"/>
        <v>25.081521579153694</v>
      </c>
      <c r="R72" s="1">
        <f t="shared" si="149"/>
        <v>4.0635073852958099</v>
      </c>
      <c r="S72" s="1">
        <f t="shared" si="150"/>
        <v>29.145028964449505</v>
      </c>
      <c r="T72" s="1">
        <f t="shared" si="151"/>
        <v>0.36938647436525346</v>
      </c>
      <c r="U72" s="1">
        <f t="shared" si="152"/>
        <v>0.97377979538808723</v>
      </c>
      <c r="V72" s="1">
        <f t="shared" si="153"/>
        <v>29.38178206538608</v>
      </c>
      <c r="W72" s="1">
        <f t="shared" si="154"/>
        <v>0.90643373197707922</v>
      </c>
      <c r="X72" s="1">
        <f t="shared" si="155"/>
        <v>0.33124738283081362</v>
      </c>
      <c r="Y72" s="1">
        <f t="shared" si="156"/>
        <v>1.9600318642860601</v>
      </c>
      <c r="Z72" s="1">
        <f t="shared" si="157"/>
        <v>1.1693562176343859</v>
      </c>
      <c r="AA72" s="1">
        <f t="shared" si="158"/>
        <v>0.98583417122626704</v>
      </c>
      <c r="AB72" s="1">
        <f t="shared" si="159"/>
        <v>0.44886500693484016</v>
      </c>
      <c r="AC72" s="1">
        <f t="shared" si="160"/>
        <v>1.5621185543648228</v>
      </c>
      <c r="AD72" s="1" t="str">
        <f t="shared" si="161"/>
        <v>NOT LIQUEFIABLE</v>
      </c>
      <c r="AE72" s="1">
        <f t="shared" si="162"/>
        <v>0</v>
      </c>
      <c r="AF72" s="1">
        <f t="shared" si="163"/>
        <v>6.25</v>
      </c>
      <c r="AG72" s="1">
        <f t="shared" si="164"/>
        <v>0</v>
      </c>
      <c r="AH72" s="1" t="str">
        <f t="shared" si="165"/>
        <v>Very Low</v>
      </c>
    </row>
    <row r="73" spans="1:45" s="1" customFormat="1" x14ac:dyDescent="0.35">
      <c r="B73" s="1">
        <v>15.277837999999999</v>
      </c>
      <c r="C73" s="1">
        <v>120.520837</v>
      </c>
      <c r="D73" s="1">
        <f t="shared" si="166"/>
        <v>9</v>
      </c>
      <c r="E73" s="1">
        <v>1.5</v>
      </c>
      <c r="F73" s="1">
        <v>21</v>
      </c>
      <c r="G73" s="1">
        <v>36</v>
      </c>
      <c r="H73" s="1">
        <v>21.78</v>
      </c>
      <c r="I73" s="1">
        <v>7</v>
      </c>
      <c r="J73" s="1">
        <v>0.4</v>
      </c>
      <c r="K73" s="1">
        <v>3</v>
      </c>
      <c r="L73" s="1" t="s">
        <v>46</v>
      </c>
      <c r="M73" s="1">
        <f t="shared" si="144"/>
        <v>58.86</v>
      </c>
      <c r="N73" s="1">
        <f t="shared" si="145"/>
        <v>184.5</v>
      </c>
      <c r="O73" s="1">
        <f t="shared" si="146"/>
        <v>125.64</v>
      </c>
      <c r="P73" s="1">
        <f t="shared" si="147"/>
        <v>0.89792643793006732</v>
      </c>
      <c r="Q73" s="1">
        <f t="shared" si="148"/>
        <v>32.325351765482424</v>
      </c>
      <c r="R73" s="1">
        <f t="shared" si="149"/>
        <v>4.7399088676164416</v>
      </c>
      <c r="S73" s="1">
        <f t="shared" si="150"/>
        <v>37.065260633098866</v>
      </c>
      <c r="T73" s="1">
        <f t="shared" si="151"/>
        <v>0.31643203394953479</v>
      </c>
      <c r="U73" s="1">
        <f t="shared" si="152"/>
        <v>0.93413093898011601</v>
      </c>
      <c r="V73" s="1">
        <f t="shared" si="153"/>
        <v>38.368622670900621</v>
      </c>
      <c r="W73" s="1">
        <f t="shared" si="154"/>
        <v>0.88044424287795453</v>
      </c>
      <c r="X73" s="1">
        <f t="shared" si="155"/>
        <v>0.33615815290397549</v>
      </c>
      <c r="Y73" s="1">
        <f t="shared" si="156"/>
        <v>2.2000000000000002</v>
      </c>
      <c r="Z73" s="1">
        <f t="shared" si="157"/>
        <v>1.2116882456942153</v>
      </c>
      <c r="AA73" s="1">
        <f t="shared" si="158"/>
        <v>0.93539972097525759</v>
      </c>
      <c r="AB73" s="1">
        <f t="shared" si="159"/>
        <v>2.5179023066915467</v>
      </c>
      <c r="AC73" s="1">
        <f t="shared" si="160"/>
        <v>8.4895243416497692</v>
      </c>
      <c r="AD73" s="1" t="str">
        <f t="shared" si="161"/>
        <v>NOT LIQUEFIABLE</v>
      </c>
      <c r="AE73" s="1">
        <f t="shared" si="162"/>
        <v>0</v>
      </c>
      <c r="AF73" s="1">
        <f t="shared" si="163"/>
        <v>5.5</v>
      </c>
      <c r="AG73" s="1">
        <f t="shared" si="164"/>
        <v>0</v>
      </c>
      <c r="AH73" s="1" t="str">
        <f t="shared" si="165"/>
        <v>Very Low</v>
      </c>
    </row>
    <row r="74" spans="1:45" s="1" customFormat="1" x14ac:dyDescent="0.35">
      <c r="B74" s="1">
        <v>15.277837999999999</v>
      </c>
      <c r="C74" s="1">
        <v>120.520837</v>
      </c>
      <c r="D74" s="1">
        <f t="shared" si="166"/>
        <v>10.5</v>
      </c>
      <c r="E74" s="1">
        <v>1.5</v>
      </c>
      <c r="F74" s="1">
        <v>21</v>
      </c>
      <c r="G74" s="1">
        <v>100</v>
      </c>
      <c r="H74" s="1">
        <v>19.28</v>
      </c>
      <c r="I74" s="1">
        <v>7</v>
      </c>
      <c r="J74" s="1">
        <v>0.4</v>
      </c>
      <c r="K74" s="1">
        <v>3</v>
      </c>
      <c r="L74" s="1" t="s">
        <v>46</v>
      </c>
      <c r="M74" s="1">
        <f t="shared" si="144"/>
        <v>73.575000000000003</v>
      </c>
      <c r="N74" s="1">
        <f t="shared" si="145"/>
        <v>216</v>
      </c>
      <c r="O74" s="1">
        <f t="shared" si="146"/>
        <v>142.42500000000001</v>
      </c>
      <c r="P74" s="1">
        <f t="shared" si="147"/>
        <v>0.84335730025659084</v>
      </c>
      <c r="Q74" s="1">
        <f t="shared" si="148"/>
        <v>84.335730025659089</v>
      </c>
      <c r="R74" s="1">
        <f t="shared" si="149"/>
        <v>4.3511016361473036</v>
      </c>
      <c r="S74" s="1">
        <f t="shared" si="150"/>
        <v>88.686831661806394</v>
      </c>
      <c r="T74" s="1">
        <f t="shared" si="151"/>
        <v>6.0746090241516337E-2</v>
      </c>
      <c r="U74" s="1">
        <f t="shared" si="152"/>
        <v>0.97951476986341546</v>
      </c>
      <c r="V74" s="1">
        <f t="shared" si="153"/>
        <v>102.30257862248885</v>
      </c>
      <c r="W74" s="1">
        <f t="shared" si="154"/>
        <v>0.85352459901766975</v>
      </c>
      <c r="X74" s="1">
        <f t="shared" si="155"/>
        <v>0.33655567127142233</v>
      </c>
      <c r="Y74" s="1">
        <f t="shared" si="156"/>
        <v>2.2000000000000002</v>
      </c>
      <c r="Z74" s="1">
        <f t="shared" si="157"/>
        <v>1.2116882456942153</v>
      </c>
      <c r="AA74" s="1">
        <f t="shared" si="158"/>
        <v>1.0494390138212522</v>
      </c>
      <c r="AB74" s="1">
        <f t="shared" si="159"/>
        <v>1.3554133241298044E+81</v>
      </c>
      <c r="AC74" s="1">
        <f t="shared" si="160"/>
        <v>5.1210962421175516E+81</v>
      </c>
      <c r="AD74" s="1" t="str">
        <f t="shared" si="161"/>
        <v>NOT LIQUEFIABLE</v>
      </c>
      <c r="AE74" s="1">
        <f t="shared" si="162"/>
        <v>0</v>
      </c>
      <c r="AF74" s="1">
        <f t="shared" si="163"/>
        <v>4.75</v>
      </c>
      <c r="AG74" s="1">
        <f t="shared" si="164"/>
        <v>0</v>
      </c>
      <c r="AH74" s="1" t="str">
        <f t="shared" si="165"/>
        <v>Very Low</v>
      </c>
    </row>
    <row r="75" spans="1:45" s="1" customFormat="1" x14ac:dyDescent="0.35">
      <c r="AF75" s="1" t="s">
        <v>31</v>
      </c>
      <c r="AG75" s="1">
        <f>SUM(AG68:AG74)</f>
        <v>0</v>
      </c>
      <c r="AH75" s="3" t="str">
        <f t="shared" ref="AH75" si="167">IF(AG75&lt;=0,"Very Low",IF(AND(AG75&gt;0,AG75&lt;=5),"Low",IF(AND(AG75&gt;5,AG75&lt;=15),"High","Very High")))</f>
        <v>Very Low</v>
      </c>
    </row>
    <row r="76" spans="1:45" s="1" customFormat="1" x14ac:dyDescent="0.35">
      <c r="A76" s="1" t="s">
        <v>32</v>
      </c>
      <c r="B76" s="1" t="s">
        <v>0</v>
      </c>
      <c r="C76" s="1" t="s">
        <v>1</v>
      </c>
      <c r="E76" s="1" t="s">
        <v>3</v>
      </c>
      <c r="F76" s="1" t="s">
        <v>47</v>
      </c>
      <c r="G76" s="1" t="s">
        <v>5</v>
      </c>
      <c r="H76" s="1" t="s">
        <v>6</v>
      </c>
      <c r="I76" s="1" t="s">
        <v>7</v>
      </c>
      <c r="J76" s="1" t="s">
        <v>8</v>
      </c>
      <c r="K76" s="1" t="s">
        <v>9</v>
      </c>
      <c r="L76" s="1" t="s">
        <v>33</v>
      </c>
      <c r="M76" s="1" t="s">
        <v>10</v>
      </c>
      <c r="O76" s="1" t="s">
        <v>12</v>
      </c>
      <c r="P76" s="1" t="s">
        <v>13</v>
      </c>
      <c r="Q76" s="1" t="s">
        <v>69</v>
      </c>
      <c r="R76" s="1" t="s">
        <v>70</v>
      </c>
      <c r="S76" s="1" t="s">
        <v>16</v>
      </c>
      <c r="T76" s="1" t="s">
        <v>17</v>
      </c>
      <c r="U76" s="1" t="s">
        <v>18</v>
      </c>
      <c r="V76" s="1" t="s">
        <v>19</v>
      </c>
      <c r="W76" s="1" t="s">
        <v>20</v>
      </c>
      <c r="X76" s="1" t="s">
        <v>21</v>
      </c>
      <c r="Y76" s="1" t="s">
        <v>22</v>
      </c>
      <c r="Z76" s="1" t="s">
        <v>23</v>
      </c>
      <c r="AA76" s="1" t="s">
        <v>24</v>
      </c>
      <c r="AB76" s="1" t="s">
        <v>71</v>
      </c>
      <c r="AC76" s="1" t="s">
        <v>26</v>
      </c>
      <c r="AD76" s="1" t="s">
        <v>27</v>
      </c>
      <c r="AE76" s="1" t="s">
        <v>28</v>
      </c>
      <c r="AF76" s="1" t="s">
        <v>29</v>
      </c>
      <c r="AG76" s="1" t="s">
        <v>30</v>
      </c>
      <c r="AH76" s="1" t="s">
        <v>27</v>
      </c>
      <c r="AI76" s="5" t="s">
        <v>34</v>
      </c>
      <c r="AJ76" s="5" t="s">
        <v>35</v>
      </c>
      <c r="AK76" s="5" t="s">
        <v>36</v>
      </c>
      <c r="AL76" s="5" t="s">
        <v>37</v>
      </c>
      <c r="AM76" s="20" t="s">
        <v>38</v>
      </c>
      <c r="AN76" s="20" t="s">
        <v>39</v>
      </c>
      <c r="AO76" s="20" t="s">
        <v>40</v>
      </c>
      <c r="AP76" s="20" t="s">
        <v>41</v>
      </c>
      <c r="AQ76" s="20" t="s">
        <v>42</v>
      </c>
    </row>
    <row r="77" spans="1:45" s="1" customFormat="1" x14ac:dyDescent="0.35">
      <c r="A77" s="1">
        <v>8</v>
      </c>
      <c r="B77" s="1">
        <v>15.331204</v>
      </c>
      <c r="C77" s="1">
        <v>120.636487</v>
      </c>
      <c r="D77" s="1">
        <v>1.5</v>
      </c>
      <c r="E77" s="1">
        <v>1.5</v>
      </c>
      <c r="F77" s="1">
        <v>21</v>
      </c>
      <c r="G77" s="1">
        <v>22</v>
      </c>
      <c r="H77" s="1">
        <v>56.04</v>
      </c>
      <c r="I77" s="1">
        <v>7</v>
      </c>
      <c r="J77" s="1">
        <v>0.36</v>
      </c>
      <c r="K77" s="1">
        <v>3</v>
      </c>
      <c r="L77" s="1" t="s">
        <v>45</v>
      </c>
      <c r="M77" s="1">
        <f t="shared" ref="M77:M83" si="168">IF(D77&lt;=K77, 0, (D77-K77)*9.81)</f>
        <v>0</v>
      </c>
      <c r="N77" s="1">
        <f t="shared" ref="N77:N83" si="169">IF(ROW()=2, D77*F77, N76 + (D77-D76)*F77)</f>
        <v>31.5</v>
      </c>
      <c r="O77" s="1">
        <f t="shared" ref="O77:O83" si="170">N77 - M77</f>
        <v>31.5</v>
      </c>
      <c r="P77" s="1">
        <f t="shared" ref="P77:P83" si="171">MIN(1.7, (101.3 / O77)^0.5)</f>
        <v>1.7</v>
      </c>
      <c r="Q77" s="1">
        <f t="shared" ref="Q77:Q83" si="172">G77 * P77</f>
        <v>37.4</v>
      </c>
      <c r="R77" s="1">
        <f t="shared" ref="R77:R83" si="173">EXP(1.63 + (9.7/(H77+0.01)) - ((15.7/(H77+0.01))^2))</f>
        <v>5.6102754049929837</v>
      </c>
      <c r="S77" s="1">
        <f t="shared" ref="S77:S83" si="174">Q77 + R77</f>
        <v>43.010275404992981</v>
      </c>
      <c r="T77" s="1">
        <f t="shared" ref="T77:T83" si="175">0.784 - 0.0768 * SQRT(S77)</f>
        <v>0.28032855272038126</v>
      </c>
      <c r="U77" s="1">
        <f t="shared" ref="U77:U83" si="176">MIN(1.7, (101.3 / O77)^T77)</f>
        <v>1.3874277099973786</v>
      </c>
      <c r="V77" s="1">
        <f t="shared" ref="V77:V83" si="177">(G77 * U77) + R77</f>
        <v>36.133685024935318</v>
      </c>
      <c r="W77" s="1">
        <f t="shared" ref="W77:W83" si="178">EXP((-1.012 - 1.126*SIN((D77/11.73)+5.133)) + (0.106 + 0.118*SIN((D77/11.28)+5.142))*I77)</f>
        <v>0.99216797470363483</v>
      </c>
      <c r="X77" s="1">
        <f t="shared" ref="X77:X83" si="179">0.65 * J77 * (N77 / O77) * W77</f>
        <v>0.23216730608065053</v>
      </c>
      <c r="Y77" s="1">
        <f t="shared" ref="Y77:Y83" si="180">MIN(2.2, 1.09 + (V77 / 31.5)^2)</f>
        <v>2.2000000000000002</v>
      </c>
      <c r="Z77" s="1">
        <f t="shared" ref="Z77:Z83" si="181">1 + (Y77 - 1) * (8.64 * EXP(-I77/4) - 1.325)</f>
        <v>1.2116882456942153</v>
      </c>
      <c r="AA77" s="1">
        <f t="shared" ref="AA77:AA83" si="182">MIN(1.1, 1 - MIN(0.3, 1 / (18.9 - 2.55 * SQRT(V77))) * LN(O77 / 101.3))</f>
        <v>1.1000000000000001</v>
      </c>
      <c r="AB77" s="1">
        <f t="shared" ref="AB77:AB83" si="183">EXP((V77/14.1) + (V77/126)^2 - (V77/23.6)^3 + (V77/25.4)^4 - 2.8)</f>
        <v>1.4208499843517128</v>
      </c>
      <c r="AC77" s="1">
        <f t="shared" ref="AC77:AC83" si="184">IF(X77=0, "N/A", (AB77 * Z77 * AA77) / X77)</f>
        <v>8.1570053053434304</v>
      </c>
      <c r="AD77" s="1" t="str">
        <f t="shared" ref="AD77:AD83" si="185">IF(AC77&gt;1, "NOT LIQUEFIABLE", "LIQUEFIABLE")</f>
        <v>NOT LIQUEFIABLE</v>
      </c>
      <c r="AE77" s="1">
        <f t="shared" ref="AE77:AE83" si="186">IF(AC77&lt;1, 1-AC77, 0)</f>
        <v>0</v>
      </c>
      <c r="AF77" s="1">
        <f t="shared" ref="AF77:AF83" si="187">IF(D77&lt;=20, 10 - (0.5 * D77), 0)</f>
        <v>9.25</v>
      </c>
      <c r="AG77" s="1">
        <f t="shared" ref="AG77:AG83" si="188">AE77 * AF77 * E77</f>
        <v>0</v>
      </c>
      <c r="AH77" s="1" t="str">
        <f t="shared" ref="AH77:AH83" si="189">IF(AG77&lt;=0,"Very Low",IF(AND(AG77&gt;0,AG77&lt;=5),"Low",IF(AND(AG77&gt;5,AG77&lt;=15),"High","Very High")))</f>
        <v>Very Low</v>
      </c>
      <c r="AI77" s="5">
        <v>3</v>
      </c>
      <c r="AJ77" s="5">
        <v>1.5</v>
      </c>
      <c r="AK77" s="5">
        <v>25</v>
      </c>
      <c r="AL77" s="5">
        <f>MIN(1 + 0.33 * (AJ77 / AI77), 1.33)</f>
        <v>1.165</v>
      </c>
      <c r="AM77" s="20">
        <f>AVERAGEIFS(G77:G83, D77:D83, "&gt;" &amp; AJ77, D77:D83, "&lt;" &amp; (AJ77 + AI77 + 1.5))</f>
        <v>15</v>
      </c>
      <c r="AN77" s="20" cm="1">
        <f t="array" ref="AN77">_xlfn.LET(
    _xlpm.Df, AJ77,
    _xlpm.B, AI77,
    _xlpm.LayerBottoms, D77:D83,
    _xlpm.LayerTops, D77:D83 - E77:E83,
    _xlpm.N_values, G77:G83,
    _xlpm.FilteredN, _xlfn._xlws.FILTER(_xlpm.N_values, (_xlpm.LayerBottoms &gt; _xlpm.Df) * (_xlpm.LayerTops &lt; (_xlpm.Df + 2*_xlpm.B))),
    _xlpm.i, _xlfn.SEQUENCE(ROWS(_xlpm.FilteredN)),
    SUM(_xlpm.FilteredN / _xlpm.i^2) / SUM(1 / _xlpm.i^2)
)</f>
        <v>20.014634146341464</v>
      </c>
      <c r="AO77" s="20">
        <f>MIN(6 * (1 + 0.2 * (AJ77 / AI77)), 9)</f>
        <v>6.6000000000000005</v>
      </c>
      <c r="AP77" s="20">
        <f>IF(AI77&lt;=1.2,12*AM77*AL77*(AK77/25.4),8*AM77*((3.28*AI77+1)/(3.28*AI77))^2*AL77*(AK77/25.4))</f>
        <v>166.98668029747321</v>
      </c>
      <c r="AQ77" s="1" t="str" cm="1">
        <f t="array" ref="AQ77">_xlfn.LET(
    _xlpm.Df, AJ77,
    _xlpm.B, AI77,
    _xlpm.Settlement, AK77,
    _xlpm.NMeyerhof, AM77,
    _xlpm.NDesign, AN77,
    _xlpm.Nc, AO77,
    _xlpm.Fd, AL77,
    _xlpm.LayerBottoms, D77:D83,
    _xlpm.LayerThickness, E77:E83,
    _xlpm.USCS, L77:L83,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77" s="1" cm="1">
        <f t="array" ref="AR77">_xlfn.LET(
    _xlpm.Df, AJ77,
    _xlpm.B, AI77,
    _xlpm.Settlement, AK77,
    _xlpm.NMeyerhof, AM77,
    _xlpm.NDesign, AN77,
    _xlpm.Nc, AO77,
    _xlpm.Fd, AL77,
    _xlpm.LayerBottoms, D77:D83,
    _xlpm.LayerThickness, E77:E83,
    _xlpm.USCS, L77:L83,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166.98668029747321</v>
      </c>
      <c r="AS77" s="1" cm="1">
        <f t="array" ref="AS77">_xlfn.LET(
    _xlpm.Df, AJ77,
    _xlpm.B, AI77,
    _xlpm.Settlement, AK77,
    _xlpm.NMeyerhof, AM77,
    _xlpm.NDesign, AN77,
    _xlpm.Nc, AO77,
    _xlpm.Fd, AL77,
    _xlpm.LayerBottoms, D77:D83,
    _xlpm.LayerThickness, E77:E83,
    _xlpm.Material, L77:L83,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166.98668029747321</v>
      </c>
    </row>
    <row r="78" spans="1:45" s="1" customFormat="1" x14ac:dyDescent="0.35">
      <c r="B78" s="1">
        <v>15.331204</v>
      </c>
      <c r="C78" s="1">
        <v>120.636487</v>
      </c>
      <c r="D78" s="1">
        <f>D77+1.5</f>
        <v>3</v>
      </c>
      <c r="E78" s="1">
        <v>1.5</v>
      </c>
      <c r="F78" s="1">
        <v>21</v>
      </c>
      <c r="G78" s="1">
        <v>22</v>
      </c>
      <c r="H78" s="1">
        <v>56.04</v>
      </c>
      <c r="I78" s="1">
        <v>7</v>
      </c>
      <c r="J78" s="1">
        <v>0.36</v>
      </c>
      <c r="K78" s="1">
        <v>3</v>
      </c>
      <c r="L78" s="1" t="s">
        <v>45</v>
      </c>
      <c r="M78" s="1">
        <f t="shared" si="168"/>
        <v>0</v>
      </c>
      <c r="N78" s="1">
        <f t="shared" si="169"/>
        <v>63</v>
      </c>
      <c r="O78" s="1">
        <f t="shared" si="170"/>
        <v>63</v>
      </c>
      <c r="P78" s="1">
        <f t="shared" si="171"/>
        <v>1.2680443635522016</v>
      </c>
      <c r="Q78" s="1">
        <f t="shared" si="172"/>
        <v>27.896975998148434</v>
      </c>
      <c r="R78" s="1">
        <f t="shared" si="173"/>
        <v>5.6102754049929837</v>
      </c>
      <c r="S78" s="1">
        <f t="shared" si="174"/>
        <v>33.507251403141417</v>
      </c>
      <c r="T78" s="1">
        <f t="shared" si="175"/>
        <v>0.33943975603292553</v>
      </c>
      <c r="U78" s="1">
        <f t="shared" si="176"/>
        <v>1.1749404718264207</v>
      </c>
      <c r="V78" s="1">
        <f t="shared" si="177"/>
        <v>31.458965785174239</v>
      </c>
      <c r="W78" s="1">
        <f t="shared" si="178"/>
        <v>0.97433785492747482</v>
      </c>
      <c r="X78" s="1">
        <f t="shared" si="179"/>
        <v>0.22799505805302908</v>
      </c>
      <c r="Y78" s="1">
        <f t="shared" si="180"/>
        <v>2.0873963499851484</v>
      </c>
      <c r="Z78" s="1">
        <f t="shared" si="181"/>
        <v>1.1918241880855409</v>
      </c>
      <c r="AA78" s="1">
        <f t="shared" si="182"/>
        <v>1.1000000000000001</v>
      </c>
      <c r="AB78" s="1">
        <f t="shared" si="183"/>
        <v>0.59330465150009815</v>
      </c>
      <c r="AC78" s="1">
        <f t="shared" si="184"/>
        <v>3.411592885652432</v>
      </c>
      <c r="AD78" s="1" t="str">
        <f t="shared" si="185"/>
        <v>NOT LIQUEFIABLE</v>
      </c>
      <c r="AE78" s="1">
        <f t="shared" si="186"/>
        <v>0</v>
      </c>
      <c r="AF78" s="1">
        <f t="shared" si="187"/>
        <v>8.5</v>
      </c>
      <c r="AG78" s="1">
        <f t="shared" si="188"/>
        <v>0</v>
      </c>
      <c r="AH78" s="1" t="str">
        <f t="shared" si="189"/>
        <v>Very Low</v>
      </c>
    </row>
    <row r="79" spans="1:45" s="1" customFormat="1" x14ac:dyDescent="0.35">
      <c r="B79" s="1">
        <v>15.331204</v>
      </c>
      <c r="C79" s="1">
        <v>120.636487</v>
      </c>
      <c r="D79" s="1">
        <f t="shared" ref="D79:D83" si="190">D78+1.5</f>
        <v>4.5</v>
      </c>
      <c r="E79" s="1">
        <v>1.5</v>
      </c>
      <c r="F79" s="1">
        <v>20</v>
      </c>
      <c r="G79" s="1">
        <v>8</v>
      </c>
      <c r="H79" s="1">
        <v>52.09</v>
      </c>
      <c r="I79" s="1">
        <v>7</v>
      </c>
      <c r="J79" s="1">
        <v>0.36</v>
      </c>
      <c r="K79" s="1">
        <v>3</v>
      </c>
      <c r="L79" s="1" t="s">
        <v>45</v>
      </c>
      <c r="M79" s="1">
        <f t="shared" si="168"/>
        <v>14.715</v>
      </c>
      <c r="N79" s="1">
        <f t="shared" si="169"/>
        <v>93</v>
      </c>
      <c r="O79" s="1">
        <f t="shared" si="170"/>
        <v>78.284999999999997</v>
      </c>
      <c r="P79" s="1">
        <f t="shared" si="171"/>
        <v>1.1375367724460823</v>
      </c>
      <c r="Q79" s="1">
        <f t="shared" si="172"/>
        <v>9.1002941795686585</v>
      </c>
      <c r="R79" s="1">
        <f t="shared" si="173"/>
        <v>5.6146119431257135</v>
      </c>
      <c r="S79" s="1">
        <f t="shared" si="174"/>
        <v>14.714906122694373</v>
      </c>
      <c r="T79" s="1">
        <f t="shared" si="175"/>
        <v>0.48939509866751907</v>
      </c>
      <c r="U79" s="1">
        <f t="shared" si="176"/>
        <v>1.1344318958219641</v>
      </c>
      <c r="V79" s="1">
        <f t="shared" si="177"/>
        <v>14.690067109701427</v>
      </c>
      <c r="W79" s="1">
        <f t="shared" si="178"/>
        <v>0.95382538768089908</v>
      </c>
      <c r="X79" s="1">
        <f t="shared" si="179"/>
        <v>0.26514847144040016</v>
      </c>
      <c r="Y79" s="1">
        <f t="shared" si="180"/>
        <v>1.3074835693499942</v>
      </c>
      <c r="Z79" s="1">
        <f t="shared" si="181"/>
        <v>1.0542422144795798</v>
      </c>
      <c r="AA79" s="1">
        <f t="shared" si="182"/>
        <v>1.0282399209654238</v>
      </c>
      <c r="AB79" s="1">
        <f t="shared" si="183"/>
        <v>0.15353093095717035</v>
      </c>
      <c r="AC79" s="1">
        <f t="shared" si="184"/>
        <v>0.62768481046913172</v>
      </c>
      <c r="AD79" s="1" t="str">
        <f t="shared" si="185"/>
        <v>LIQUEFIABLE</v>
      </c>
      <c r="AE79" s="1">
        <f t="shared" si="186"/>
        <v>0.37231518953086828</v>
      </c>
      <c r="AF79" s="1">
        <f t="shared" si="187"/>
        <v>7.75</v>
      </c>
      <c r="AG79" s="1">
        <f t="shared" si="188"/>
        <v>4.3281640782963438</v>
      </c>
      <c r="AH79" s="1" t="str">
        <f t="shared" si="189"/>
        <v>Low</v>
      </c>
    </row>
    <row r="80" spans="1:45" s="1" customFormat="1" x14ac:dyDescent="0.35">
      <c r="B80" s="1">
        <v>15.331204</v>
      </c>
      <c r="C80" s="1">
        <v>120.636487</v>
      </c>
      <c r="D80" s="1">
        <f t="shared" si="190"/>
        <v>6</v>
      </c>
      <c r="E80" s="1">
        <v>1.5</v>
      </c>
      <c r="F80" s="1">
        <v>20</v>
      </c>
      <c r="G80" s="1">
        <v>14</v>
      </c>
      <c r="H80" s="1">
        <v>25.82</v>
      </c>
      <c r="I80" s="1">
        <v>7</v>
      </c>
      <c r="J80" s="1">
        <v>0.36</v>
      </c>
      <c r="K80" s="1">
        <v>3</v>
      </c>
      <c r="L80" s="1" t="s">
        <v>46</v>
      </c>
      <c r="M80" s="1">
        <f t="shared" si="168"/>
        <v>29.43</v>
      </c>
      <c r="N80" s="1">
        <f t="shared" si="169"/>
        <v>123</v>
      </c>
      <c r="O80" s="1">
        <f t="shared" si="170"/>
        <v>93.57</v>
      </c>
      <c r="P80" s="1">
        <f t="shared" si="171"/>
        <v>1.0404863998505793</v>
      </c>
      <c r="Q80" s="1">
        <f t="shared" si="172"/>
        <v>14.566809597908112</v>
      </c>
      <c r="R80" s="1">
        <f t="shared" si="173"/>
        <v>5.1350353729698561</v>
      </c>
      <c r="S80" s="1">
        <f t="shared" si="174"/>
        <v>19.701844970877968</v>
      </c>
      <c r="T80" s="1">
        <f t="shared" si="175"/>
        <v>0.44310968027673298</v>
      </c>
      <c r="U80" s="1">
        <f t="shared" si="176"/>
        <v>1.0357984061952765</v>
      </c>
      <c r="V80" s="1">
        <f t="shared" si="177"/>
        <v>19.636213059703728</v>
      </c>
      <c r="W80" s="1">
        <f t="shared" si="178"/>
        <v>0.9310442914146293</v>
      </c>
      <c r="X80" s="1">
        <f t="shared" si="179"/>
        <v>0.28638791060698793</v>
      </c>
      <c r="Y80" s="1">
        <f t="shared" si="180"/>
        <v>1.478592454851176</v>
      </c>
      <c r="Z80" s="1">
        <f t="shared" si="181"/>
        <v>1.0844269976416112</v>
      </c>
      <c r="AA80" s="1">
        <f t="shared" si="182"/>
        <v>1.0104439524882538</v>
      </c>
      <c r="AB80" s="1">
        <f t="shared" si="183"/>
        <v>0.20151208818690278</v>
      </c>
      <c r="AC80" s="1">
        <f t="shared" si="184"/>
        <v>0.77100815667944722</v>
      </c>
      <c r="AD80" s="1" t="str">
        <f t="shared" si="185"/>
        <v>LIQUEFIABLE</v>
      </c>
      <c r="AE80" s="1">
        <f t="shared" si="186"/>
        <v>0.22899184332055278</v>
      </c>
      <c r="AF80" s="1">
        <f t="shared" si="187"/>
        <v>7</v>
      </c>
      <c r="AG80" s="1">
        <f t="shared" si="188"/>
        <v>2.4044143548658043</v>
      </c>
      <c r="AH80" s="1" t="str">
        <f t="shared" si="189"/>
        <v>Low</v>
      </c>
    </row>
    <row r="81" spans="1:45" s="1" customFormat="1" x14ac:dyDescent="0.35">
      <c r="B81" s="1">
        <v>15.331204</v>
      </c>
      <c r="C81" s="1">
        <v>120.636487</v>
      </c>
      <c r="D81" s="1">
        <f t="shared" si="190"/>
        <v>7.5</v>
      </c>
      <c r="E81" s="1">
        <v>1.5</v>
      </c>
      <c r="F81" s="1">
        <v>21</v>
      </c>
      <c r="G81" s="1">
        <v>47</v>
      </c>
      <c r="H81" s="1">
        <v>34.25</v>
      </c>
      <c r="I81" s="1">
        <v>7</v>
      </c>
      <c r="J81" s="1">
        <v>0.36</v>
      </c>
      <c r="K81" s="1">
        <v>3</v>
      </c>
      <c r="L81" s="1" t="s">
        <v>46</v>
      </c>
      <c r="M81" s="1">
        <f t="shared" si="168"/>
        <v>44.145000000000003</v>
      </c>
      <c r="N81" s="1">
        <f t="shared" si="169"/>
        <v>154.5</v>
      </c>
      <c r="O81" s="1">
        <f t="shared" si="170"/>
        <v>110.35499999999999</v>
      </c>
      <c r="P81" s="1">
        <f t="shared" si="171"/>
        <v>0.95809531195771036</v>
      </c>
      <c r="Q81" s="1">
        <f t="shared" si="172"/>
        <v>45.030479662012389</v>
      </c>
      <c r="R81" s="1">
        <f t="shared" si="173"/>
        <v>5.4910882180512806</v>
      </c>
      <c r="S81" s="1">
        <f t="shared" si="174"/>
        <v>50.521567880063671</v>
      </c>
      <c r="T81" s="1">
        <f t="shared" si="175"/>
        <v>0.23811692411936169</v>
      </c>
      <c r="U81" s="1">
        <f t="shared" si="176"/>
        <v>0.979819776354237</v>
      </c>
      <c r="V81" s="1">
        <f t="shared" si="177"/>
        <v>51.542617706700419</v>
      </c>
      <c r="W81" s="1">
        <f t="shared" si="178"/>
        <v>0.90643373197707922</v>
      </c>
      <c r="X81" s="1">
        <f t="shared" si="179"/>
        <v>0.29695345668222867</v>
      </c>
      <c r="Y81" s="1">
        <f t="shared" si="180"/>
        <v>2.2000000000000002</v>
      </c>
      <c r="Z81" s="1">
        <f t="shared" si="181"/>
        <v>1.2116882456942153</v>
      </c>
      <c r="AA81" s="1">
        <f t="shared" si="182"/>
        <v>0.97431519076069006</v>
      </c>
      <c r="AB81" s="1">
        <f t="shared" si="183"/>
        <v>1922.999350655577</v>
      </c>
      <c r="AC81" s="1">
        <f t="shared" si="184"/>
        <v>7645.0639265681539</v>
      </c>
      <c r="AD81" s="1" t="str">
        <f t="shared" si="185"/>
        <v>NOT LIQUEFIABLE</v>
      </c>
      <c r="AE81" s="1">
        <f t="shared" si="186"/>
        <v>0</v>
      </c>
      <c r="AF81" s="1">
        <f t="shared" si="187"/>
        <v>6.25</v>
      </c>
      <c r="AG81" s="1">
        <f t="shared" si="188"/>
        <v>0</v>
      </c>
      <c r="AH81" s="1" t="str">
        <f t="shared" si="189"/>
        <v>Very Low</v>
      </c>
    </row>
    <row r="82" spans="1:45" s="1" customFormat="1" x14ac:dyDescent="0.35">
      <c r="B82" s="1">
        <v>15.331204</v>
      </c>
      <c r="C82" s="1">
        <v>120.636487</v>
      </c>
      <c r="D82" s="1">
        <f t="shared" si="190"/>
        <v>9</v>
      </c>
      <c r="E82" s="1">
        <v>1.5</v>
      </c>
      <c r="F82" s="1">
        <v>21</v>
      </c>
      <c r="G82" s="1">
        <v>83</v>
      </c>
      <c r="H82" s="1">
        <v>34.86</v>
      </c>
      <c r="I82" s="1">
        <v>7</v>
      </c>
      <c r="J82" s="1">
        <v>0.36</v>
      </c>
      <c r="K82" s="1">
        <v>3</v>
      </c>
      <c r="L82" s="1" t="s">
        <v>46</v>
      </c>
      <c r="M82" s="1">
        <f t="shared" si="168"/>
        <v>58.86</v>
      </c>
      <c r="N82" s="1">
        <f t="shared" si="169"/>
        <v>186</v>
      </c>
      <c r="O82" s="1">
        <f t="shared" si="170"/>
        <v>127.14</v>
      </c>
      <c r="P82" s="1">
        <f t="shared" si="171"/>
        <v>0.89261384581523984</v>
      </c>
      <c r="Q82" s="1">
        <f t="shared" si="172"/>
        <v>74.086949202664911</v>
      </c>
      <c r="R82" s="1">
        <f t="shared" si="173"/>
        <v>5.5038983764544529</v>
      </c>
      <c r="S82" s="1">
        <f t="shared" si="174"/>
        <v>79.590847579119369</v>
      </c>
      <c r="T82" s="1">
        <f t="shared" si="175"/>
        <v>9.8838762899516541E-2</v>
      </c>
      <c r="U82" s="1">
        <f t="shared" si="176"/>
        <v>0.97779386110101174</v>
      </c>
      <c r="V82" s="1">
        <f t="shared" si="177"/>
        <v>86.660788847838433</v>
      </c>
      <c r="W82" s="1">
        <f t="shared" si="178"/>
        <v>0.88044424287795453</v>
      </c>
      <c r="X82" s="1">
        <f t="shared" si="179"/>
        <v>0.30140361197907889</v>
      </c>
      <c r="Y82" s="1">
        <f t="shared" si="180"/>
        <v>2.2000000000000002</v>
      </c>
      <c r="Z82" s="1">
        <f t="shared" si="181"/>
        <v>1.2116882456942153</v>
      </c>
      <c r="AA82" s="1">
        <f t="shared" si="182"/>
        <v>1.0469581446167664</v>
      </c>
      <c r="AB82" s="1">
        <f t="shared" si="183"/>
        <v>1.0090946375456788E+39</v>
      </c>
      <c r="AC82" s="1">
        <f t="shared" si="184"/>
        <v>4.2472092720026303E+39</v>
      </c>
      <c r="AD82" s="1" t="str">
        <f t="shared" si="185"/>
        <v>NOT LIQUEFIABLE</v>
      </c>
      <c r="AE82" s="1">
        <f t="shared" si="186"/>
        <v>0</v>
      </c>
      <c r="AF82" s="1">
        <f t="shared" si="187"/>
        <v>5.5</v>
      </c>
      <c r="AG82" s="1">
        <f t="shared" si="188"/>
        <v>0</v>
      </c>
      <c r="AH82" s="1" t="str">
        <f t="shared" si="189"/>
        <v>Very Low</v>
      </c>
    </row>
    <row r="83" spans="1:45" s="1" customFormat="1" x14ac:dyDescent="0.35">
      <c r="B83" s="1">
        <v>15.331204</v>
      </c>
      <c r="C83" s="1">
        <v>120.636487</v>
      </c>
      <c r="D83" s="1">
        <f t="shared" si="190"/>
        <v>10.5</v>
      </c>
      <c r="E83" s="1">
        <v>1.5</v>
      </c>
      <c r="F83" s="1">
        <v>21</v>
      </c>
      <c r="G83" s="1">
        <v>100</v>
      </c>
      <c r="H83" s="1">
        <v>19.38</v>
      </c>
      <c r="I83" s="1">
        <v>7</v>
      </c>
      <c r="J83" s="1">
        <v>0.36</v>
      </c>
      <c r="K83" s="1">
        <v>3</v>
      </c>
      <c r="L83" s="1" t="s">
        <v>46</v>
      </c>
      <c r="M83" s="1">
        <f t="shared" si="168"/>
        <v>73.575000000000003</v>
      </c>
      <c r="N83" s="1">
        <f t="shared" si="169"/>
        <v>217.5</v>
      </c>
      <c r="O83" s="1">
        <f t="shared" si="170"/>
        <v>143.92500000000001</v>
      </c>
      <c r="P83" s="1">
        <f t="shared" si="171"/>
        <v>0.83895101462071364</v>
      </c>
      <c r="Q83" s="1">
        <f t="shared" si="172"/>
        <v>83.895101462071366</v>
      </c>
      <c r="R83" s="1">
        <f t="shared" si="173"/>
        <v>4.3695092664478237</v>
      </c>
      <c r="S83" s="1">
        <f t="shared" si="174"/>
        <v>88.264610728519187</v>
      </c>
      <c r="T83" s="1">
        <f t="shared" si="175"/>
        <v>6.2469780547355858E-2</v>
      </c>
      <c r="U83" s="1">
        <f t="shared" si="176"/>
        <v>0.97829916924041571</v>
      </c>
      <c r="V83" s="1">
        <f t="shared" si="177"/>
        <v>102.19942619048939</v>
      </c>
      <c r="W83" s="1">
        <f t="shared" si="178"/>
        <v>0.85352459901766975</v>
      </c>
      <c r="X83" s="1">
        <f t="shared" si="179"/>
        <v>0.30182480088243385</v>
      </c>
      <c r="Y83" s="1">
        <f t="shared" si="180"/>
        <v>2.2000000000000002</v>
      </c>
      <c r="Z83" s="1">
        <f t="shared" si="181"/>
        <v>1.2116882456942153</v>
      </c>
      <c r="AA83" s="1">
        <f t="shared" si="182"/>
        <v>1.0510555229074345</v>
      </c>
      <c r="AB83" s="1">
        <f t="shared" si="183"/>
        <v>5.9562274226456941E+80</v>
      </c>
      <c r="AC83" s="1">
        <f t="shared" si="184"/>
        <v>2.5132338618223262E+81</v>
      </c>
      <c r="AD83" s="1" t="str">
        <f t="shared" si="185"/>
        <v>NOT LIQUEFIABLE</v>
      </c>
      <c r="AE83" s="1">
        <f t="shared" si="186"/>
        <v>0</v>
      </c>
      <c r="AF83" s="1">
        <f t="shared" si="187"/>
        <v>4.75</v>
      </c>
      <c r="AG83" s="1">
        <f t="shared" si="188"/>
        <v>0</v>
      </c>
      <c r="AH83" s="1" t="str">
        <f t="shared" si="189"/>
        <v>Very Low</v>
      </c>
    </row>
    <row r="84" spans="1:45" s="1" customFormat="1" x14ac:dyDescent="0.35">
      <c r="AF84" s="1" t="s">
        <v>31</v>
      </c>
      <c r="AG84" s="1">
        <f>SUM(AG77:AG83)</f>
        <v>6.7325784331621481</v>
      </c>
      <c r="AH84" s="3" t="str">
        <f t="shared" ref="AH84" si="191">IF(AG84&lt;=0,"Very Low",IF(AND(AG84&gt;0,AG84&lt;=5),"Low",IF(AND(AG84&gt;5,AG84&lt;=15),"High","Very High")))</f>
        <v>High</v>
      </c>
    </row>
    <row r="85" spans="1:45" s="1" customFormat="1" x14ac:dyDescent="0.35">
      <c r="A85" s="1" t="s">
        <v>32</v>
      </c>
      <c r="B85" s="1" t="s">
        <v>0</v>
      </c>
      <c r="C85" s="1" t="s">
        <v>1</v>
      </c>
      <c r="E85" s="1" t="s">
        <v>3</v>
      </c>
      <c r="F85" s="1" t="s">
        <v>47</v>
      </c>
      <c r="G85" s="1" t="s">
        <v>5</v>
      </c>
      <c r="H85" s="1" t="s">
        <v>6</v>
      </c>
      <c r="I85" s="1" t="s">
        <v>7</v>
      </c>
      <c r="J85" s="1" t="s">
        <v>8</v>
      </c>
      <c r="K85" s="1" t="s">
        <v>9</v>
      </c>
      <c r="L85" s="1" t="s">
        <v>33</v>
      </c>
      <c r="M85" s="1" t="s">
        <v>10</v>
      </c>
      <c r="O85" s="1" t="s">
        <v>12</v>
      </c>
      <c r="P85" s="1" t="s">
        <v>13</v>
      </c>
      <c r="Q85" s="1" t="s">
        <v>72</v>
      </c>
      <c r="R85" s="1" t="s">
        <v>73</v>
      </c>
      <c r="S85" s="1" t="s">
        <v>16</v>
      </c>
      <c r="T85" s="1" t="s">
        <v>17</v>
      </c>
      <c r="U85" s="1" t="s">
        <v>18</v>
      </c>
      <c r="V85" s="1" t="s">
        <v>19</v>
      </c>
      <c r="W85" s="1" t="s">
        <v>20</v>
      </c>
      <c r="X85" s="1" t="s">
        <v>21</v>
      </c>
      <c r="Y85" s="1" t="s">
        <v>22</v>
      </c>
      <c r="Z85" s="1" t="s">
        <v>23</v>
      </c>
      <c r="AA85" s="1" t="s">
        <v>24</v>
      </c>
      <c r="AB85" s="1" t="s">
        <v>74</v>
      </c>
      <c r="AC85" s="1" t="s">
        <v>26</v>
      </c>
      <c r="AD85" s="1" t="s">
        <v>27</v>
      </c>
      <c r="AE85" s="1" t="s">
        <v>28</v>
      </c>
      <c r="AF85" s="1" t="s">
        <v>29</v>
      </c>
      <c r="AG85" s="1" t="s">
        <v>30</v>
      </c>
      <c r="AH85" s="1" t="s">
        <v>27</v>
      </c>
      <c r="AI85" s="5" t="s">
        <v>34</v>
      </c>
      <c r="AJ85" s="5" t="s">
        <v>35</v>
      </c>
      <c r="AK85" s="5" t="s">
        <v>36</v>
      </c>
      <c r="AL85" s="5" t="s">
        <v>37</v>
      </c>
      <c r="AM85" s="20" t="s">
        <v>38</v>
      </c>
      <c r="AN85" s="20" t="s">
        <v>39</v>
      </c>
      <c r="AO85" s="20" t="s">
        <v>40</v>
      </c>
      <c r="AP85" s="20" t="s">
        <v>41</v>
      </c>
      <c r="AQ85" s="20" t="s">
        <v>42</v>
      </c>
    </row>
    <row r="86" spans="1:45" s="1" customFormat="1" x14ac:dyDescent="0.35">
      <c r="A86" s="1">
        <v>9</v>
      </c>
      <c r="B86" s="1">
        <v>15.35059444</v>
      </c>
      <c r="C86" s="1">
        <v>120.4927778</v>
      </c>
      <c r="D86" s="1">
        <v>1.5</v>
      </c>
      <c r="E86" s="1">
        <v>1.5</v>
      </c>
      <c r="F86" s="1">
        <v>21</v>
      </c>
      <c r="G86" s="1">
        <v>23</v>
      </c>
      <c r="H86" s="1">
        <v>32.99</v>
      </c>
      <c r="I86" s="1">
        <v>7</v>
      </c>
      <c r="J86" s="1">
        <v>0.44</v>
      </c>
      <c r="K86" s="1">
        <v>8.5</v>
      </c>
      <c r="L86" s="1" t="s">
        <v>46</v>
      </c>
      <c r="M86" s="1">
        <f t="shared" ref="M86:M95" si="192">IF(D86&lt;=K86, 0, (D86-K86)*9.81)</f>
        <v>0</v>
      </c>
      <c r="N86" s="1">
        <f t="shared" ref="N86:N95" si="193">IF(ROW()=2, D86*F86, N85 + (D86-D85)*F86)</f>
        <v>31.5</v>
      </c>
      <c r="O86" s="1">
        <f t="shared" ref="O86:O95" si="194">N86 - M86</f>
        <v>31.5</v>
      </c>
      <c r="P86" s="1">
        <f t="shared" ref="P86:P95" si="195">MIN(1.7, (101.3 / O86)^0.5)</f>
        <v>1.7</v>
      </c>
      <c r="Q86" s="1">
        <f t="shared" ref="Q86:Q95" si="196">G86 * P86</f>
        <v>39.1</v>
      </c>
      <c r="R86" s="1">
        <f t="shared" ref="R86:R95" si="197">EXP(1.63 + (9.7/(H86+0.01)) - ((15.7/(H86+0.01))^2))</f>
        <v>5.4607935774387411</v>
      </c>
      <c r="S86" s="1">
        <f t="shared" ref="S86:S95" si="198">Q86 + R86</f>
        <v>44.560793577438744</v>
      </c>
      <c r="T86" s="1">
        <f t="shared" ref="T86:T95" si="199">0.784 - 0.0768 * SQRT(S86)</f>
        <v>0.27133026702350349</v>
      </c>
      <c r="U86" s="1">
        <f t="shared" ref="U86:U95" si="200">MIN(1.7, (101.3 / O86)^T86)</f>
        <v>1.3729209865070393</v>
      </c>
      <c r="V86" s="1">
        <f t="shared" ref="V86:V95" si="201">(G86 * U86) + R86</f>
        <v>37.037976267100646</v>
      </c>
      <c r="W86" s="1">
        <f t="shared" ref="W86:W95" si="202">EXP((-1.012 - 1.126*SIN((D86/11.73)+5.133)) + (0.106 + 0.118*SIN((D86/11.28)+5.142))*I86)</f>
        <v>0.99216797470363483</v>
      </c>
      <c r="X86" s="1">
        <f t="shared" ref="X86:X95" si="203">0.65 * J86 * (N86 / O86) * W86</f>
        <v>0.28376004076523959</v>
      </c>
      <c r="Y86" s="1">
        <f t="shared" ref="Y86:Y95" si="204">MIN(2.2, 1.09 + (V86 / 31.5)^2)</f>
        <v>2.2000000000000002</v>
      </c>
      <c r="Z86" s="1">
        <f t="shared" ref="Z86:Z95" si="205">1 + (Y86 - 1) * (8.64 * EXP(-I86/4) - 1.325)</f>
        <v>1.2116882456942153</v>
      </c>
      <c r="AA86" s="1">
        <f t="shared" ref="AA86:AA95" si="206">MIN(1.1, 1 - MIN(0.3, 1 / (18.9 - 2.55 * SQRT(V86))) * LN(O86 / 101.3))</f>
        <v>1.1000000000000001</v>
      </c>
      <c r="AB86" s="1">
        <f t="shared" ref="AB86:AB95" si="207">EXP((V86/14.1) + (V86/126)^2 - (V86/23.6)^3 + (V86/25.4)^4 - 2.8)</f>
        <v>1.766355626808112</v>
      </c>
      <c r="AC86" s="1">
        <f t="shared" ref="AC86:AC95" si="208">IF(X86=0, "N/A", (AB86 * Z86 * AA86) / X86)</f>
        <v>8.2967974611298771</v>
      </c>
      <c r="AD86" s="1" t="str">
        <f t="shared" ref="AD86:AD95" si="209">IF(AC86&gt;1, "NOT LIQUEFIABLE", "LIQUEFIABLE")</f>
        <v>NOT LIQUEFIABLE</v>
      </c>
      <c r="AE86" s="1">
        <f t="shared" ref="AE86:AE95" si="210">IF(AC86&lt;1, 1-AC86, 0)</f>
        <v>0</v>
      </c>
      <c r="AF86" s="1">
        <f t="shared" ref="AF86:AF95" si="211">IF(D86&lt;=20, 10 - (0.5 * D86), 0)</f>
        <v>9.25</v>
      </c>
      <c r="AG86" s="1">
        <f t="shared" ref="AG86:AG95" si="212">AE86 * AF86 * E86</f>
        <v>0</v>
      </c>
      <c r="AH86" s="1" t="str">
        <f t="shared" ref="AH86:AH95" si="213">IF(AG86&lt;=0,"Very Low",IF(AND(AG86&gt;0,AG86&lt;=5),"Low",IF(AND(AG86&gt;5,AG86&lt;=15),"High","Very High")))</f>
        <v>Very Low</v>
      </c>
      <c r="AI86" s="5">
        <v>3</v>
      </c>
      <c r="AJ86" s="5">
        <v>1.5</v>
      </c>
      <c r="AK86" s="5">
        <v>25</v>
      </c>
      <c r="AL86" s="5">
        <f>MIN(1 + 0.33 * (AJ86 / AI86), 1.33)</f>
        <v>1.165</v>
      </c>
      <c r="AM86" s="20">
        <f>AVERAGEIFS(G86:G95, D86:D95, "&gt;" &amp; AJ86, D86:D95, "&lt;" &amp; (AJ86 + AI86 + 1.5))</f>
        <v>24.5</v>
      </c>
      <c r="AN86" s="20" cm="1">
        <f t="array" ref="AN86">_xlfn.LET(
    _xlpm.Df, AJ86,
    _xlpm.B, AI86,
    _xlpm.LayerBottoms, D86:D95,
    _xlpm.LayerTops, D86:D95 - E86:E95,
    _xlpm.N_values, G86:G95,
    _xlpm.FilteredN, _xlfn._xlws.FILTER(_xlpm.N_values, (_xlpm.LayerBottoms &gt; _xlpm.Df) * (_xlpm.LayerTops &lt; (_xlpm.Df + 2*_xlpm.B))),
    _xlpm.i, _xlfn.SEQUENCE(ROWS(_xlpm.FilteredN)),
    SUM(_xlpm.FilteredN / _xlpm.i^2) / SUM(1 / _xlpm.i^2)
)</f>
        <v>24.058536585365854</v>
      </c>
      <c r="AO86" s="20">
        <f>MIN(6 * (1 + 0.2 * (AJ86 / AI86)), 9)</f>
        <v>6.6000000000000005</v>
      </c>
      <c r="AP86" s="20">
        <f>IF(AI86&lt;=1.2,12*AM86*AL86*(AK86/25.4),8*AM86*((3.28*AI86+1)/(3.28*AI86))^2*AL86*(AK86/25.4))</f>
        <v>272.7449111525396</v>
      </c>
      <c r="AQ86" s="1" cm="1">
        <f t="array" ref="AQ86">_xlfn.LET(
    _xlpm.Df, AJ86,
    _xlpm.B, AI86,
    _xlpm.Settlement, AK86,
    _xlpm.NMeyerhof, AM86,
    _xlpm.NDesign, AN86,
    _xlpm.Nc, AO86,
    _xlpm.Fd, AL86,
    _xlpm.LayerBottoms, D86:D95,
    _xlpm.LayerThickness, E86:E95,
    _xlpm.USCS, L86:L95,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272.7449111525396</v>
      </c>
      <c r="AR86" s="1" cm="1">
        <f t="array" ref="AR86">_xlfn.LET(
    _xlpm.Df, AJ86,
    _xlpm.B, AI86,
    _xlpm.Settlement, AK86,
    _xlpm.NMeyerhof, AM86,
    _xlpm.NDesign, AN86,
    _xlpm.Nc, AO86,
    _xlpm.Fd, AL86,
    _xlpm.LayerBottoms, D86:D92,
    _xlpm.LayerThickness, E86:E92,
    _xlpm.USCS, L86:L92,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272.7449111525396</v>
      </c>
      <c r="AS86" s="1" cm="1">
        <f t="array" ref="AS86">_xlfn.LET(
    _xlpm.Df, AJ86,
    _xlpm.B, AI86,
    _xlpm.Settlement, AK86,
    _xlpm.NMeyerhof, AM86,
    _xlpm.NDesign, AN86,
    _xlpm.Nc, AO86,
    _xlpm.Fd, AL86,
    _xlpm.LayerBottoms, D86:D95,
    _xlpm.LayerThickness, E86:E95,
    _xlpm.Material, L86:L95,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272.7449111525396</v>
      </c>
    </row>
    <row r="87" spans="1:45" s="1" customFormat="1" x14ac:dyDescent="0.35">
      <c r="B87" s="1">
        <v>15.35059444</v>
      </c>
      <c r="C87" s="1">
        <v>120.4927778</v>
      </c>
      <c r="D87" s="1">
        <f>D86+1.5</f>
        <v>3</v>
      </c>
      <c r="E87" s="1">
        <v>1.5</v>
      </c>
      <c r="F87" s="1">
        <v>21</v>
      </c>
      <c r="G87" s="1">
        <v>23</v>
      </c>
      <c r="H87" s="1">
        <v>32.99</v>
      </c>
      <c r="I87" s="1">
        <v>7</v>
      </c>
      <c r="J87" s="1">
        <v>0.44</v>
      </c>
      <c r="K87" s="1">
        <v>8.5</v>
      </c>
      <c r="L87" s="1" t="s">
        <v>46</v>
      </c>
      <c r="M87" s="1">
        <f t="shared" si="192"/>
        <v>0</v>
      </c>
      <c r="N87" s="1">
        <f t="shared" si="193"/>
        <v>63</v>
      </c>
      <c r="O87" s="1">
        <f t="shared" si="194"/>
        <v>63</v>
      </c>
      <c r="P87" s="1">
        <f t="shared" si="195"/>
        <v>1.2680443635522016</v>
      </c>
      <c r="Q87" s="1">
        <f t="shared" si="196"/>
        <v>29.165020361700638</v>
      </c>
      <c r="R87" s="1">
        <f t="shared" si="197"/>
        <v>5.4607935774387411</v>
      </c>
      <c r="S87" s="1">
        <f t="shared" si="198"/>
        <v>34.625813939139377</v>
      </c>
      <c r="T87" s="1">
        <f t="shared" si="199"/>
        <v>0.33208036023161225</v>
      </c>
      <c r="U87" s="1">
        <f t="shared" si="200"/>
        <v>1.1708408039882723</v>
      </c>
      <c r="V87" s="1">
        <f t="shared" si="201"/>
        <v>32.390132069169006</v>
      </c>
      <c r="W87" s="1">
        <f t="shared" si="202"/>
        <v>0.97433785492747482</v>
      </c>
      <c r="X87" s="1">
        <f t="shared" si="203"/>
        <v>0.27866062650925782</v>
      </c>
      <c r="Y87" s="1">
        <f t="shared" si="204"/>
        <v>2.1473148455109201</v>
      </c>
      <c r="Z87" s="1">
        <f t="shared" si="205"/>
        <v>1.202394222420947</v>
      </c>
      <c r="AA87" s="1">
        <f t="shared" si="206"/>
        <v>1.1000000000000001</v>
      </c>
      <c r="AB87" s="1">
        <f t="shared" si="207"/>
        <v>0.68546297953375823</v>
      </c>
      <c r="AC87" s="1">
        <f t="shared" si="208"/>
        <v>3.2534786498522514</v>
      </c>
      <c r="AD87" s="1" t="str">
        <f t="shared" si="209"/>
        <v>NOT LIQUEFIABLE</v>
      </c>
      <c r="AE87" s="1">
        <f t="shared" si="210"/>
        <v>0</v>
      </c>
      <c r="AF87" s="1">
        <f t="shared" si="211"/>
        <v>8.5</v>
      </c>
      <c r="AG87" s="1">
        <f t="shared" si="212"/>
        <v>0</v>
      </c>
      <c r="AH87" s="1" t="str">
        <f t="shared" si="213"/>
        <v>Very Low</v>
      </c>
    </row>
    <row r="88" spans="1:45" s="1" customFormat="1" x14ac:dyDescent="0.35">
      <c r="B88" s="1">
        <v>15.35059444</v>
      </c>
      <c r="C88" s="1">
        <v>120.4927778</v>
      </c>
      <c r="D88" s="1">
        <f t="shared" ref="D88:D95" si="214">D87+1.5</f>
        <v>4.5</v>
      </c>
      <c r="E88" s="1">
        <v>1.5</v>
      </c>
      <c r="F88" s="1">
        <v>21</v>
      </c>
      <c r="G88" s="1">
        <v>26</v>
      </c>
      <c r="H88" s="1">
        <v>29.92</v>
      </c>
      <c r="I88" s="1">
        <v>7</v>
      </c>
      <c r="J88" s="1">
        <v>0.44</v>
      </c>
      <c r="K88" s="1">
        <v>8.5</v>
      </c>
      <c r="L88" s="1" t="s">
        <v>46</v>
      </c>
      <c r="M88" s="1">
        <f t="shared" si="192"/>
        <v>0</v>
      </c>
      <c r="N88" s="1">
        <f t="shared" si="193"/>
        <v>94.5</v>
      </c>
      <c r="O88" s="1">
        <f t="shared" si="194"/>
        <v>94.5</v>
      </c>
      <c r="P88" s="1">
        <f t="shared" si="195"/>
        <v>1.035353887305047</v>
      </c>
      <c r="Q88" s="1">
        <f t="shared" si="196"/>
        <v>26.919201069931219</v>
      </c>
      <c r="R88" s="1">
        <f t="shared" si="197"/>
        <v>5.3598135064059509</v>
      </c>
      <c r="S88" s="1">
        <f t="shared" si="198"/>
        <v>32.279014576337168</v>
      </c>
      <c r="T88" s="1">
        <f t="shared" si="199"/>
        <v>0.34766369056112817</v>
      </c>
      <c r="U88" s="1">
        <f t="shared" si="200"/>
        <v>1.0244521272808402</v>
      </c>
      <c r="V88" s="1">
        <f t="shared" si="201"/>
        <v>31.995568815707799</v>
      </c>
      <c r="W88" s="1">
        <f t="shared" si="202"/>
        <v>0.95382538768089908</v>
      </c>
      <c r="X88" s="1">
        <f t="shared" si="203"/>
        <v>0.27279406087673719</v>
      </c>
      <c r="Y88" s="1">
        <f t="shared" si="204"/>
        <v>2.1217121933390715</v>
      </c>
      <c r="Z88" s="1">
        <f t="shared" si="205"/>
        <v>1.1978777386514654</v>
      </c>
      <c r="AA88" s="1">
        <f t="shared" si="206"/>
        <v>1.0155241866341129</v>
      </c>
      <c r="AB88" s="1">
        <f t="shared" si="207"/>
        <v>0.64376182505750179</v>
      </c>
      <c r="AC88" s="1">
        <f t="shared" si="208"/>
        <v>2.8707348010244167</v>
      </c>
      <c r="AD88" s="1" t="str">
        <f t="shared" si="209"/>
        <v>NOT LIQUEFIABLE</v>
      </c>
      <c r="AE88" s="1">
        <f t="shared" si="210"/>
        <v>0</v>
      </c>
      <c r="AF88" s="1">
        <f t="shared" si="211"/>
        <v>7.75</v>
      </c>
      <c r="AG88" s="1">
        <f t="shared" si="212"/>
        <v>0</v>
      </c>
      <c r="AH88" s="1" t="str">
        <f t="shared" si="213"/>
        <v>Very Low</v>
      </c>
    </row>
    <row r="89" spans="1:45" s="1" customFormat="1" x14ac:dyDescent="0.35">
      <c r="B89" s="1">
        <v>15.35059444</v>
      </c>
      <c r="C89" s="1">
        <v>120.4927778</v>
      </c>
      <c r="D89" s="1">
        <f t="shared" si="214"/>
        <v>6</v>
      </c>
      <c r="E89" s="1">
        <v>1.5</v>
      </c>
      <c r="F89" s="1">
        <v>21</v>
      </c>
      <c r="G89" s="1">
        <v>27</v>
      </c>
      <c r="H89" s="1">
        <v>27.6</v>
      </c>
      <c r="I89" s="1">
        <v>7</v>
      </c>
      <c r="J89" s="1">
        <v>0.44</v>
      </c>
      <c r="K89" s="1">
        <v>8.5</v>
      </c>
      <c r="L89" s="1" t="s">
        <v>46</v>
      </c>
      <c r="M89" s="1">
        <f t="shared" si="192"/>
        <v>0</v>
      </c>
      <c r="N89" s="1">
        <f t="shared" si="193"/>
        <v>126</v>
      </c>
      <c r="O89" s="1">
        <f t="shared" si="194"/>
        <v>126</v>
      </c>
      <c r="P89" s="1">
        <f t="shared" si="195"/>
        <v>0.89664276831314149</v>
      </c>
      <c r="Q89" s="1">
        <f t="shared" si="196"/>
        <v>24.209354744454821</v>
      </c>
      <c r="R89" s="1">
        <f t="shared" si="197"/>
        <v>5.2486805975469562</v>
      </c>
      <c r="S89" s="1">
        <f t="shared" si="198"/>
        <v>29.458035342001779</v>
      </c>
      <c r="T89" s="1">
        <f t="shared" si="199"/>
        <v>0.36716602540626736</v>
      </c>
      <c r="U89" s="1">
        <f t="shared" si="200"/>
        <v>0.92301114211964708</v>
      </c>
      <c r="V89" s="1">
        <f t="shared" si="201"/>
        <v>30.169981434777426</v>
      </c>
      <c r="W89" s="1">
        <f t="shared" si="202"/>
        <v>0.9310442914146293</v>
      </c>
      <c r="X89" s="1">
        <f t="shared" si="203"/>
        <v>0.266278667344584</v>
      </c>
      <c r="Y89" s="1">
        <f t="shared" si="204"/>
        <v>2.0073371426301989</v>
      </c>
      <c r="Z89" s="1">
        <f t="shared" si="205"/>
        <v>1.1777011937883419</v>
      </c>
      <c r="AA89" s="1">
        <f t="shared" si="206"/>
        <v>0.95541172384504314</v>
      </c>
      <c r="AB89" s="1">
        <f t="shared" si="207"/>
        <v>0.49575129088571135</v>
      </c>
      <c r="AC89" s="1">
        <f t="shared" si="208"/>
        <v>2.09485110627437</v>
      </c>
      <c r="AD89" s="1" t="str">
        <f t="shared" si="209"/>
        <v>NOT LIQUEFIABLE</v>
      </c>
      <c r="AE89" s="1">
        <f t="shared" si="210"/>
        <v>0</v>
      </c>
      <c r="AF89" s="1">
        <f t="shared" si="211"/>
        <v>7</v>
      </c>
      <c r="AG89" s="1">
        <f t="shared" si="212"/>
        <v>0</v>
      </c>
      <c r="AH89" s="1" t="str">
        <f t="shared" si="213"/>
        <v>Very Low</v>
      </c>
    </row>
    <row r="90" spans="1:45" s="1" customFormat="1" x14ac:dyDescent="0.35">
      <c r="B90" s="1">
        <v>15.35059444</v>
      </c>
      <c r="C90" s="1">
        <v>120.4927778</v>
      </c>
      <c r="D90" s="1">
        <f t="shared" si="214"/>
        <v>7.5</v>
      </c>
      <c r="E90" s="1">
        <v>1.5</v>
      </c>
      <c r="F90" s="1">
        <v>21</v>
      </c>
      <c r="G90" s="1">
        <v>28</v>
      </c>
      <c r="H90" s="1">
        <v>25.2</v>
      </c>
      <c r="I90" s="1">
        <v>7</v>
      </c>
      <c r="J90" s="1">
        <v>0.44</v>
      </c>
      <c r="K90" s="1">
        <v>8.5</v>
      </c>
      <c r="L90" s="1" t="s">
        <v>46</v>
      </c>
      <c r="M90" s="1">
        <f t="shared" si="192"/>
        <v>0</v>
      </c>
      <c r="N90" s="1">
        <f t="shared" si="193"/>
        <v>157.5</v>
      </c>
      <c r="O90" s="1">
        <f t="shared" si="194"/>
        <v>157.5</v>
      </c>
      <c r="P90" s="1">
        <f t="shared" si="195"/>
        <v>0.80198167259271158</v>
      </c>
      <c r="Q90" s="1">
        <f t="shared" si="196"/>
        <v>22.455486832595923</v>
      </c>
      <c r="R90" s="1">
        <f t="shared" si="197"/>
        <v>5.0882148019630815</v>
      </c>
      <c r="S90" s="1">
        <f t="shared" si="198"/>
        <v>27.543701634559007</v>
      </c>
      <c r="T90" s="1">
        <f t="shared" si="199"/>
        <v>0.38093752006789161</v>
      </c>
      <c r="U90" s="1">
        <f t="shared" si="200"/>
        <v>0.84525019890140118</v>
      </c>
      <c r="V90" s="1">
        <f t="shared" si="201"/>
        <v>28.755220371202313</v>
      </c>
      <c r="W90" s="1">
        <f t="shared" si="202"/>
        <v>0.90643373197707922</v>
      </c>
      <c r="X90" s="1">
        <f t="shared" si="203"/>
        <v>0.2592400473454447</v>
      </c>
      <c r="Y90" s="1">
        <f t="shared" si="204"/>
        <v>1.9233209358492402</v>
      </c>
      <c r="Z90" s="1">
        <f t="shared" si="205"/>
        <v>1.1628801576022223</v>
      </c>
      <c r="AA90" s="1">
        <f t="shared" si="206"/>
        <v>0.91554785602185684</v>
      </c>
      <c r="AB90" s="1">
        <f t="shared" si="207"/>
        <v>0.41692967079265814</v>
      </c>
      <c r="AC90" s="1">
        <f t="shared" si="208"/>
        <v>1.712287636169274</v>
      </c>
      <c r="AD90" s="1" t="str">
        <f t="shared" si="209"/>
        <v>NOT LIQUEFIABLE</v>
      </c>
      <c r="AE90" s="1">
        <f t="shared" si="210"/>
        <v>0</v>
      </c>
      <c r="AF90" s="1">
        <f t="shared" si="211"/>
        <v>6.25</v>
      </c>
      <c r="AG90" s="1">
        <f t="shared" si="212"/>
        <v>0</v>
      </c>
      <c r="AH90" s="1" t="str">
        <f t="shared" si="213"/>
        <v>Very Low</v>
      </c>
    </row>
    <row r="91" spans="1:45" s="1" customFormat="1" x14ac:dyDescent="0.35">
      <c r="B91" s="1">
        <v>15.35059444</v>
      </c>
      <c r="C91" s="1">
        <v>120.4927778</v>
      </c>
      <c r="D91" s="1">
        <f t="shared" si="214"/>
        <v>9</v>
      </c>
      <c r="E91" s="1">
        <v>1.5</v>
      </c>
      <c r="F91" s="1">
        <v>21</v>
      </c>
      <c r="G91" s="1">
        <v>31</v>
      </c>
      <c r="H91" s="1">
        <v>32.729999999999997</v>
      </c>
      <c r="I91" s="1">
        <v>7</v>
      </c>
      <c r="J91" s="1">
        <v>0.44</v>
      </c>
      <c r="K91" s="1">
        <v>8.5</v>
      </c>
      <c r="L91" s="1" t="s">
        <v>46</v>
      </c>
      <c r="M91" s="1">
        <f t="shared" si="192"/>
        <v>4.9050000000000002</v>
      </c>
      <c r="N91" s="1">
        <f t="shared" si="193"/>
        <v>189</v>
      </c>
      <c r="O91" s="1">
        <f t="shared" si="194"/>
        <v>184.095</v>
      </c>
      <c r="P91" s="1">
        <f t="shared" si="195"/>
        <v>0.74179470000271441</v>
      </c>
      <c r="Q91" s="1">
        <f t="shared" si="196"/>
        <v>22.995635700084147</v>
      </c>
      <c r="R91" s="1">
        <f t="shared" si="197"/>
        <v>5.4538356446983096</v>
      </c>
      <c r="S91" s="1">
        <f t="shared" si="198"/>
        <v>28.449471344782456</v>
      </c>
      <c r="T91" s="1">
        <f t="shared" si="199"/>
        <v>0.37436380791652502</v>
      </c>
      <c r="U91" s="1">
        <f t="shared" si="200"/>
        <v>0.79960931261197277</v>
      </c>
      <c r="V91" s="1">
        <f t="shared" si="201"/>
        <v>30.241724335669463</v>
      </c>
      <c r="W91" s="1">
        <f t="shared" si="202"/>
        <v>0.88044424287795453</v>
      </c>
      <c r="X91" s="1">
        <f t="shared" si="203"/>
        <v>0.25851616341847938</v>
      </c>
      <c r="Y91" s="1">
        <f t="shared" si="204"/>
        <v>2.0117051053611719</v>
      </c>
      <c r="Z91" s="1">
        <f t="shared" si="205"/>
        <v>1.1784717324281564</v>
      </c>
      <c r="AA91" s="1">
        <f t="shared" si="206"/>
        <v>0.87751168948593872</v>
      </c>
      <c r="AB91" s="1">
        <f t="shared" si="207"/>
        <v>0.50044450947178254</v>
      </c>
      <c r="AC91" s="1">
        <f t="shared" si="208"/>
        <v>2.0018904464937353</v>
      </c>
      <c r="AD91" s="1" t="str">
        <f t="shared" si="209"/>
        <v>NOT LIQUEFIABLE</v>
      </c>
      <c r="AE91" s="1">
        <f t="shared" si="210"/>
        <v>0</v>
      </c>
      <c r="AF91" s="1">
        <f t="shared" si="211"/>
        <v>5.5</v>
      </c>
      <c r="AG91" s="1">
        <f t="shared" si="212"/>
        <v>0</v>
      </c>
      <c r="AH91" s="1" t="str">
        <f t="shared" si="213"/>
        <v>Very Low</v>
      </c>
    </row>
    <row r="92" spans="1:45" s="1" customFormat="1" x14ac:dyDescent="0.35">
      <c r="B92" s="1">
        <v>15.35059444</v>
      </c>
      <c r="C92" s="1">
        <v>120.4927778</v>
      </c>
      <c r="D92" s="1">
        <f t="shared" si="214"/>
        <v>10.5</v>
      </c>
      <c r="E92" s="1">
        <v>1.5</v>
      </c>
      <c r="F92" s="1">
        <v>20</v>
      </c>
      <c r="G92" s="1">
        <v>35</v>
      </c>
      <c r="H92" s="1">
        <v>31.5</v>
      </c>
      <c r="I92" s="1">
        <v>7</v>
      </c>
      <c r="J92" s="1">
        <v>0.44</v>
      </c>
      <c r="K92" s="1">
        <v>8.5</v>
      </c>
      <c r="L92" s="1" t="s">
        <v>46</v>
      </c>
      <c r="M92" s="1">
        <f t="shared" si="192"/>
        <v>19.62</v>
      </c>
      <c r="N92" s="1">
        <f t="shared" si="193"/>
        <v>219</v>
      </c>
      <c r="O92" s="1">
        <f t="shared" si="194"/>
        <v>199.38</v>
      </c>
      <c r="P92" s="1">
        <f t="shared" si="195"/>
        <v>0.71279382194366936</v>
      </c>
      <c r="Q92" s="1">
        <f t="shared" si="196"/>
        <v>24.947783768028426</v>
      </c>
      <c r="R92" s="1">
        <f t="shared" si="197"/>
        <v>5.4172115683031077</v>
      </c>
      <c r="S92" s="1">
        <f t="shared" si="198"/>
        <v>30.364995336331532</v>
      </c>
      <c r="T92" s="1">
        <f t="shared" si="199"/>
        <v>0.36079788505660321</v>
      </c>
      <c r="U92" s="1">
        <f t="shared" si="200"/>
        <v>0.78324817487192067</v>
      </c>
      <c r="V92" s="1">
        <f t="shared" si="201"/>
        <v>32.830897688820329</v>
      </c>
      <c r="W92" s="1">
        <f t="shared" si="202"/>
        <v>0.85352459901766975</v>
      </c>
      <c r="X92" s="1">
        <f t="shared" si="203"/>
        <v>0.2681295001247504</v>
      </c>
      <c r="Y92" s="1">
        <f t="shared" si="204"/>
        <v>2.1762865639242008</v>
      </c>
      <c r="Z92" s="1">
        <f t="shared" si="205"/>
        <v>1.2075050326256587</v>
      </c>
      <c r="AA92" s="1">
        <f t="shared" si="206"/>
        <v>0.84212293374163782</v>
      </c>
      <c r="AB92" s="1">
        <f t="shared" si="207"/>
        <v>0.73736533200953491</v>
      </c>
      <c r="AC92" s="1">
        <f t="shared" si="208"/>
        <v>2.7964210374227192</v>
      </c>
      <c r="AD92" s="1" t="str">
        <f t="shared" si="209"/>
        <v>NOT LIQUEFIABLE</v>
      </c>
      <c r="AE92" s="1">
        <f t="shared" si="210"/>
        <v>0</v>
      </c>
      <c r="AF92" s="1">
        <f t="shared" si="211"/>
        <v>4.75</v>
      </c>
      <c r="AG92" s="1">
        <f t="shared" si="212"/>
        <v>0</v>
      </c>
      <c r="AH92" s="1" t="str">
        <f t="shared" si="213"/>
        <v>Very Low</v>
      </c>
    </row>
    <row r="93" spans="1:45" s="1" customFormat="1" x14ac:dyDescent="0.35">
      <c r="B93" s="1">
        <v>15.35059444</v>
      </c>
      <c r="C93" s="1">
        <v>120.4927778</v>
      </c>
      <c r="D93" s="1">
        <f t="shared" si="214"/>
        <v>12</v>
      </c>
      <c r="E93" s="1">
        <v>1.5</v>
      </c>
      <c r="F93" s="1">
        <v>20</v>
      </c>
      <c r="G93" s="1">
        <v>40</v>
      </c>
      <c r="H93" s="1">
        <v>25.2</v>
      </c>
      <c r="I93" s="1">
        <v>7</v>
      </c>
      <c r="J93" s="1">
        <v>0.44</v>
      </c>
      <c r="K93" s="1">
        <v>8.5</v>
      </c>
      <c r="L93" s="1" t="s">
        <v>46</v>
      </c>
      <c r="M93" s="1">
        <f t="shared" si="192"/>
        <v>34.335000000000001</v>
      </c>
      <c r="N93" s="1">
        <f t="shared" si="193"/>
        <v>249</v>
      </c>
      <c r="O93" s="1">
        <f t="shared" si="194"/>
        <v>214.66499999999999</v>
      </c>
      <c r="P93" s="1">
        <f t="shared" si="195"/>
        <v>0.68694837778599382</v>
      </c>
      <c r="Q93" s="1">
        <f t="shared" si="196"/>
        <v>27.477935111439752</v>
      </c>
      <c r="R93" s="1">
        <f t="shared" si="197"/>
        <v>5.0882148019630815</v>
      </c>
      <c r="S93" s="1">
        <f t="shared" si="198"/>
        <v>32.566149913402832</v>
      </c>
      <c r="T93" s="1">
        <f t="shared" si="199"/>
        <v>0.34572729030291077</v>
      </c>
      <c r="U93" s="1">
        <f t="shared" si="200"/>
        <v>0.77133035603557332</v>
      </c>
      <c r="V93" s="1">
        <f t="shared" si="201"/>
        <v>35.941429043386016</v>
      </c>
      <c r="W93" s="1">
        <f t="shared" si="202"/>
        <v>0.82611021622301772</v>
      </c>
      <c r="X93" s="1">
        <f t="shared" si="203"/>
        <v>0.27405777811057225</v>
      </c>
      <c r="Y93" s="1">
        <f t="shared" si="204"/>
        <v>2.2000000000000002</v>
      </c>
      <c r="Z93" s="1">
        <f t="shared" si="205"/>
        <v>1.2116882456942153</v>
      </c>
      <c r="AA93" s="1">
        <f t="shared" si="206"/>
        <v>0.79211007150281865</v>
      </c>
      <c r="AB93" s="1">
        <f t="shared" si="207"/>
        <v>1.3596981026849901</v>
      </c>
      <c r="AC93" s="1">
        <f t="shared" si="208"/>
        <v>4.7618618250004818</v>
      </c>
      <c r="AD93" s="1" t="str">
        <f t="shared" si="209"/>
        <v>NOT LIQUEFIABLE</v>
      </c>
      <c r="AE93" s="1">
        <f t="shared" si="210"/>
        <v>0</v>
      </c>
      <c r="AF93" s="1">
        <f t="shared" si="211"/>
        <v>4</v>
      </c>
      <c r="AG93" s="1">
        <f t="shared" si="212"/>
        <v>0</v>
      </c>
      <c r="AH93" s="1" t="str">
        <f t="shared" si="213"/>
        <v>Very Low</v>
      </c>
    </row>
    <row r="94" spans="1:45" s="1" customFormat="1" x14ac:dyDescent="0.35">
      <c r="B94" s="1">
        <v>15.35059444</v>
      </c>
      <c r="C94" s="1">
        <v>120.4927778</v>
      </c>
      <c r="D94" s="1">
        <f t="shared" si="214"/>
        <v>13.5</v>
      </c>
      <c r="E94" s="1">
        <v>1.5</v>
      </c>
      <c r="F94" s="1">
        <v>20</v>
      </c>
      <c r="G94" s="1">
        <v>43</v>
      </c>
      <c r="H94" s="1">
        <v>30.59</v>
      </c>
      <c r="I94" s="1">
        <v>7</v>
      </c>
      <c r="J94" s="1">
        <v>0.44</v>
      </c>
      <c r="K94" s="1">
        <v>8.5</v>
      </c>
      <c r="L94" s="1" t="s">
        <v>46</v>
      </c>
      <c r="M94" s="1">
        <f t="shared" si="192"/>
        <v>49.050000000000004</v>
      </c>
      <c r="N94" s="1">
        <f t="shared" si="193"/>
        <v>279</v>
      </c>
      <c r="O94" s="1">
        <f t="shared" si="194"/>
        <v>229.95</v>
      </c>
      <c r="P94" s="1">
        <f t="shared" si="195"/>
        <v>0.66372475478890436</v>
      </c>
      <c r="Q94" s="1">
        <f t="shared" si="196"/>
        <v>28.540164455922888</v>
      </c>
      <c r="R94" s="1">
        <f t="shared" si="197"/>
        <v>5.385718318424483</v>
      </c>
      <c r="S94" s="1">
        <f t="shared" si="198"/>
        <v>33.925882774347372</v>
      </c>
      <c r="T94" s="1">
        <f t="shared" si="199"/>
        <v>0.33667126314647905</v>
      </c>
      <c r="U94" s="1">
        <f t="shared" si="200"/>
        <v>0.75881684073124345</v>
      </c>
      <c r="V94" s="1">
        <f t="shared" si="201"/>
        <v>38.014842469867951</v>
      </c>
      <c r="W94" s="1">
        <f t="shared" si="202"/>
        <v>0.7986134883932493</v>
      </c>
      <c r="X94" s="1">
        <f t="shared" si="203"/>
        <v>0.27712356900565754</v>
      </c>
      <c r="Y94" s="1">
        <f t="shared" si="204"/>
        <v>2.2000000000000002</v>
      </c>
      <c r="Z94" s="1">
        <f t="shared" si="205"/>
        <v>1.2116882456942153</v>
      </c>
      <c r="AA94" s="1">
        <f t="shared" si="206"/>
        <v>0.75406735518061152</v>
      </c>
      <c r="AB94" s="1">
        <f t="shared" si="207"/>
        <v>2.2819080531768692</v>
      </c>
      <c r="AC94" s="1">
        <f t="shared" si="208"/>
        <v>7.5236002514868554</v>
      </c>
      <c r="AD94" s="1" t="str">
        <f t="shared" si="209"/>
        <v>NOT LIQUEFIABLE</v>
      </c>
      <c r="AE94" s="1">
        <f t="shared" si="210"/>
        <v>0</v>
      </c>
      <c r="AF94" s="1">
        <f t="shared" si="211"/>
        <v>3.25</v>
      </c>
      <c r="AG94" s="1">
        <f t="shared" si="212"/>
        <v>0</v>
      </c>
      <c r="AH94" s="1" t="str">
        <f t="shared" si="213"/>
        <v>Very Low</v>
      </c>
    </row>
    <row r="95" spans="1:45" s="1" customFormat="1" x14ac:dyDescent="0.35">
      <c r="B95" s="1">
        <v>15.35059444</v>
      </c>
      <c r="C95" s="1">
        <v>120.4927778</v>
      </c>
      <c r="D95" s="1">
        <f t="shared" si="214"/>
        <v>15</v>
      </c>
      <c r="E95" s="1">
        <v>1.5</v>
      </c>
      <c r="F95" s="1">
        <v>20</v>
      </c>
      <c r="G95" s="1">
        <v>50</v>
      </c>
      <c r="H95" s="1">
        <v>33.130000000000003</v>
      </c>
      <c r="I95" s="1">
        <v>7</v>
      </c>
      <c r="J95" s="1">
        <v>0.44</v>
      </c>
      <c r="K95" s="1">
        <v>8.5</v>
      </c>
      <c r="L95" s="1" t="s">
        <v>46</v>
      </c>
      <c r="M95" s="1">
        <f t="shared" si="192"/>
        <v>63.765000000000001</v>
      </c>
      <c r="N95" s="1">
        <f t="shared" si="193"/>
        <v>309</v>
      </c>
      <c r="O95" s="1">
        <f t="shared" si="194"/>
        <v>245.23500000000001</v>
      </c>
      <c r="P95" s="1">
        <f t="shared" si="195"/>
        <v>0.6427076899415255</v>
      </c>
      <c r="Q95" s="1">
        <f t="shared" si="196"/>
        <v>32.135384497076274</v>
      </c>
      <c r="R95" s="1">
        <f t="shared" si="197"/>
        <v>5.4644349838811905</v>
      </c>
      <c r="S95" s="1">
        <f t="shared" si="198"/>
        <v>37.599819480957464</v>
      </c>
      <c r="T95" s="1">
        <f t="shared" si="199"/>
        <v>0.31307244797595191</v>
      </c>
      <c r="U95" s="1">
        <f t="shared" si="200"/>
        <v>0.75820846812426279</v>
      </c>
      <c r="V95" s="1">
        <f t="shared" si="201"/>
        <v>43.374858390094332</v>
      </c>
      <c r="W95" s="1">
        <f t="shared" si="202"/>
        <v>0.77141630387585125</v>
      </c>
      <c r="X95" s="1">
        <f t="shared" si="203"/>
        <v>0.27799108789008292</v>
      </c>
      <c r="Y95" s="1">
        <f t="shared" si="204"/>
        <v>2.2000000000000002</v>
      </c>
      <c r="Z95" s="1">
        <f t="shared" si="205"/>
        <v>1.2116882456942153</v>
      </c>
      <c r="AA95" s="1">
        <f t="shared" si="206"/>
        <v>0.73476084302774569</v>
      </c>
      <c r="AB95" s="1">
        <f t="shared" si="207"/>
        <v>14.735250539813574</v>
      </c>
      <c r="AC95" s="1">
        <f t="shared" si="208"/>
        <v>47.191474818331898</v>
      </c>
      <c r="AD95" s="1" t="str">
        <f t="shared" si="209"/>
        <v>NOT LIQUEFIABLE</v>
      </c>
      <c r="AE95" s="1">
        <f t="shared" si="210"/>
        <v>0</v>
      </c>
      <c r="AF95" s="1">
        <f t="shared" si="211"/>
        <v>2.5</v>
      </c>
      <c r="AG95" s="1">
        <f t="shared" si="212"/>
        <v>0</v>
      </c>
      <c r="AH95" s="1" t="str">
        <f t="shared" si="213"/>
        <v>Very Low</v>
      </c>
    </row>
    <row r="96" spans="1:45" s="1" customFormat="1" x14ac:dyDescent="0.35">
      <c r="AF96" s="1" t="s">
        <v>31</v>
      </c>
      <c r="AG96" s="1">
        <f>SUM(AG86:AG95)</f>
        <v>0</v>
      </c>
      <c r="AH96" s="3" t="str">
        <f t="shared" ref="AH96" si="215">IF(AG96&lt;=0,"Very Low",IF(AND(AG96&gt;0,AG96&lt;=5),"Low",IF(AND(AG96&gt;5,AG96&lt;=15),"High","Very High")))</f>
        <v>Very Low</v>
      </c>
    </row>
    <row r="97" spans="1:45" s="1" customFormat="1" x14ac:dyDescent="0.35">
      <c r="A97" s="1" t="s">
        <v>32</v>
      </c>
      <c r="B97" s="1" t="s">
        <v>0</v>
      </c>
      <c r="C97" s="1" t="s">
        <v>1</v>
      </c>
      <c r="E97" s="1" t="s">
        <v>3</v>
      </c>
      <c r="F97" s="1" t="s">
        <v>47</v>
      </c>
      <c r="G97" s="1" t="s">
        <v>5</v>
      </c>
      <c r="H97" s="1" t="s">
        <v>6</v>
      </c>
      <c r="I97" s="1" t="s">
        <v>7</v>
      </c>
      <c r="J97" s="1" t="s">
        <v>8</v>
      </c>
      <c r="K97" s="1" t="s">
        <v>9</v>
      </c>
      <c r="L97" s="1" t="s">
        <v>33</v>
      </c>
      <c r="M97" s="1" t="s">
        <v>10</v>
      </c>
      <c r="O97" s="1" t="s">
        <v>12</v>
      </c>
      <c r="P97" s="1" t="s">
        <v>13</v>
      </c>
      <c r="Q97" s="1" t="s">
        <v>75</v>
      </c>
      <c r="R97" s="1" t="s">
        <v>76</v>
      </c>
      <c r="S97" s="1" t="s">
        <v>16</v>
      </c>
      <c r="T97" s="1" t="s">
        <v>17</v>
      </c>
      <c r="U97" s="1" t="s">
        <v>18</v>
      </c>
      <c r="V97" s="1" t="s">
        <v>19</v>
      </c>
      <c r="W97" s="1" t="s">
        <v>20</v>
      </c>
      <c r="X97" s="1" t="s">
        <v>21</v>
      </c>
      <c r="Y97" s="1" t="s">
        <v>22</v>
      </c>
      <c r="Z97" s="1" t="s">
        <v>23</v>
      </c>
      <c r="AA97" s="1" t="s">
        <v>24</v>
      </c>
      <c r="AB97" s="1" t="s">
        <v>77</v>
      </c>
      <c r="AC97" s="1" t="s">
        <v>26</v>
      </c>
      <c r="AD97" s="1" t="s">
        <v>27</v>
      </c>
      <c r="AE97" s="1" t="s">
        <v>28</v>
      </c>
      <c r="AF97" s="1" t="s">
        <v>29</v>
      </c>
      <c r="AG97" s="1" t="s">
        <v>30</v>
      </c>
      <c r="AH97" s="1" t="s">
        <v>27</v>
      </c>
      <c r="AI97" s="5" t="s">
        <v>34</v>
      </c>
      <c r="AJ97" s="5" t="s">
        <v>35</v>
      </c>
      <c r="AK97" s="5" t="s">
        <v>36</v>
      </c>
      <c r="AL97" s="5" t="s">
        <v>37</v>
      </c>
      <c r="AM97" s="20" t="s">
        <v>38</v>
      </c>
      <c r="AN97" s="20" t="s">
        <v>39</v>
      </c>
      <c r="AO97" s="20" t="s">
        <v>40</v>
      </c>
      <c r="AP97" s="20" t="s">
        <v>41</v>
      </c>
      <c r="AQ97" s="20" t="s">
        <v>42</v>
      </c>
    </row>
    <row r="98" spans="1:45" s="1" customFormat="1" x14ac:dyDescent="0.35">
      <c r="A98" s="1">
        <v>10</v>
      </c>
      <c r="B98" s="1">
        <v>15.365694</v>
      </c>
      <c r="C98" s="1">
        <v>120.448519</v>
      </c>
      <c r="D98" s="1">
        <v>1.5</v>
      </c>
      <c r="E98" s="1">
        <v>1.5</v>
      </c>
      <c r="F98" s="1">
        <v>20.8</v>
      </c>
      <c r="G98" s="1">
        <v>11</v>
      </c>
      <c r="H98" s="1">
        <v>27.95</v>
      </c>
      <c r="I98" s="1">
        <v>7</v>
      </c>
      <c r="J98" s="1">
        <v>0.48</v>
      </c>
      <c r="K98" s="1">
        <v>2</v>
      </c>
      <c r="L98" s="1" t="s">
        <v>46</v>
      </c>
      <c r="M98" s="1">
        <f t="shared" ref="M98:M107" si="216">IF(D98&lt;=K98, 0, (D98-K98)*9.81)</f>
        <v>0</v>
      </c>
      <c r="N98" s="1">
        <f t="shared" ref="N98:N107" si="217">IF(ROW()=2, D98*F98, N97 + (D98-D97)*F98)</f>
        <v>31.200000000000003</v>
      </c>
      <c r="O98" s="1">
        <f t="shared" ref="O98:O107" si="218">N98 - M98</f>
        <v>31.200000000000003</v>
      </c>
      <c r="P98" s="1">
        <f t="shared" ref="P98:P107" si="219">MIN(1.7, (101.3 / O98)^0.5)</f>
        <v>1.7</v>
      </c>
      <c r="Q98" s="1">
        <f t="shared" ref="Q98:Q107" si="220">G98 * P98</f>
        <v>18.7</v>
      </c>
      <c r="R98" s="1">
        <f t="shared" ref="R98:R107" si="221">EXP(1.63 + (9.7/(H98+0.01)) - ((15.7/(H98+0.01))^2))</f>
        <v>5.2678560147003353</v>
      </c>
      <c r="S98" s="1">
        <f t="shared" ref="S98:S107" si="222">Q98 + R98</f>
        <v>23.967856014700335</v>
      </c>
      <c r="T98" s="1">
        <f t="shared" ref="T98:T107" si="223">0.784 - 0.0768 * SQRT(S98)</f>
        <v>0.4080104162877034</v>
      </c>
      <c r="U98" s="1">
        <f t="shared" ref="U98:U107" si="224">MIN(1.7, (101.3 / O98)^T98)</f>
        <v>1.6168841613707372</v>
      </c>
      <c r="V98" s="1">
        <f t="shared" ref="V98:V107" si="225">(G98 * U98) + R98</f>
        <v>23.053581789778445</v>
      </c>
      <c r="W98" s="1">
        <f t="shared" ref="W98:W107" si="226">EXP((-1.012 - 1.126*SIN((D98/11.73)+5.133)) + (0.106 + 0.118*SIN((D98/11.28)+5.142))*I98)</f>
        <v>0.99216797470363483</v>
      </c>
      <c r="X98" s="1">
        <f t="shared" ref="X98:X107" si="227">0.65 * J98 * (N98 / O98) * W98</f>
        <v>0.30955640810753404</v>
      </c>
      <c r="Y98" s="1">
        <f t="shared" ref="Y98:Y107" si="228">MIN(2.2, 1.09 + (V98 / 31.5)^2)</f>
        <v>1.6256186780932267</v>
      </c>
      <c r="Z98" s="1">
        <f t="shared" ref="Z98:Z107" si="229">1 + (Y98 - 1) * (8.64 * EXP(-I98/4) - 1.325)</f>
        <v>1.110363433699241</v>
      </c>
      <c r="AA98" s="1">
        <f t="shared" ref="AA98:AA107" si="230">MIN(1.1, 1 - MIN(0.3, 1 / (18.9 - 2.55 * SQRT(V98))) * LN(O98 / 101.3))</f>
        <v>1.1000000000000001</v>
      </c>
      <c r="AB98" s="1">
        <f t="shared" ref="AB98:AB107" si="231">EXP((V98/14.1) + (V98/126)^2 - (V98/23.6)^3 + (V98/25.4)^4 - 2.8)</f>
        <v>0.25031223056046298</v>
      </c>
      <c r="AC98" s="1">
        <f t="shared" ref="AC98:AC107" si="232">IF(X98=0, "N/A", (AB98 * Z98 * AA98) / X98)</f>
        <v>0.98764326822796589</v>
      </c>
      <c r="AD98" s="1" t="str">
        <f t="shared" ref="AD98:AD107" si="233">IF(AC98&gt;1, "NOT LIQUEFIABLE", "LIQUEFIABLE")</f>
        <v>LIQUEFIABLE</v>
      </c>
      <c r="AE98" s="1">
        <f t="shared" ref="AE98:AE107" si="234">IF(AC98&lt;1, 1-AC98, 0)</f>
        <v>1.2356731772034113E-2</v>
      </c>
      <c r="AF98" s="1">
        <f t="shared" ref="AF98:AF107" si="235">IF(D98&lt;=20, 10 - (0.5 * D98), 0)</f>
        <v>9.25</v>
      </c>
      <c r="AG98" s="1">
        <f t="shared" ref="AG98:AG107" si="236">AE98 * AF98 * E98</f>
        <v>0.17144965333697332</v>
      </c>
      <c r="AH98" s="1" t="str">
        <f t="shared" ref="AH98:AH107" si="237">IF(AG98&lt;=0,"Very Low",IF(AND(AG98&gt;0,AG98&lt;=5),"Low",IF(AND(AG98&gt;5,AG98&lt;=15),"High","Very High")))</f>
        <v>Low</v>
      </c>
      <c r="AI98" s="5">
        <v>3</v>
      </c>
      <c r="AJ98" s="5">
        <v>1.5</v>
      </c>
      <c r="AK98" s="5">
        <v>25</v>
      </c>
      <c r="AL98" s="5">
        <f>MIN(1 + 0.33 * (AJ98 / AI98), 1.33)</f>
        <v>1.165</v>
      </c>
      <c r="AM98" s="20">
        <f>AVERAGEIFS(G98:G107, D98:D107, "&gt;" &amp; AJ98, D98:D107, "&lt;" &amp; (AJ98 + AI98 + 1.5))</f>
        <v>9.5</v>
      </c>
      <c r="AN98" s="20" cm="1">
        <f t="array" ref="AN98">_xlfn.LET(
    _xlpm.Df, AJ98,
    _xlpm.B, AI98,
    _xlpm.LayerBottoms, D98:D107,
    _xlpm.LayerTops, D98:D107 - E98:E107,
    _xlpm.N_values, G98:G107,
    _xlpm.FilteredN, _xlfn._xlws.FILTER(_xlpm.N_values, (_xlpm.LayerBottoms &gt; _xlpm.Df) * (_xlpm.LayerTops &lt; (_xlpm.Df + 2*_xlpm.B))),
    _xlpm.i, _xlfn.SEQUENCE(ROWS(_xlpm.FilteredN)),
    SUM(_xlpm.FilteredN / _xlpm.i^2) / SUM(1 / _xlpm.i^2)
)</f>
        <v>11.424390243902439</v>
      </c>
      <c r="AO98" s="20">
        <f>MIN(6 * (1 + 0.2 * (AJ98 / AI98)), 9)</f>
        <v>6.6000000000000005</v>
      </c>
      <c r="AP98" s="20">
        <f>IF(AI98&lt;=1.2,12*AM98*AL98*(AK98/25.4),8*AM98*((3.28*AI98+1)/(3.28*AI98))^2*AL98*(AK98/25.4))</f>
        <v>105.75823085506636</v>
      </c>
      <c r="AQ98" s="1" cm="1">
        <f t="array" ref="AQ98">_xlfn.LET(
    _xlpm.Df, AJ98,
    _xlpm.B, AI98,
    _xlpm.Settlement, AK98,
    _xlpm.NMeyerhof, AM98,
    _xlpm.NDesign, AN98,
    _xlpm.Nc, AO98,
    _xlpm.Fd, AL98,
    _xlpm.LayerBottoms, D98:D107,
    _xlpm.LayerThickness, E98:E107,
    _xlpm.USCS, L98:L107,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105.75823085506636</v>
      </c>
      <c r="AR98" s="1" cm="1">
        <f t="array" ref="AR98">_xlfn.LET(
    _xlpm.Df, AJ98,
    _xlpm.B, AI98,
    _xlpm.Settlement, AK98,
    _xlpm.NMeyerhof, AM98,
    _xlpm.NDesign, AN98,
    _xlpm.Nc, AO98,
    _xlpm.Fd, AL98,
    _xlpm.LayerBottoms, D98:D107,
    _xlpm.LayerThickness, E98:E107,
    _xlpm.USCS, L98:L107,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105.75823085506636</v>
      </c>
      <c r="AS98" s="1" cm="1">
        <f t="array" ref="AS98">_xlfn.LET(
    _xlpm.Df, AJ98,
    _xlpm.B, AI98,
    _xlpm.Settlement, AK98,
    _xlpm.NMeyerhof, AM98,
    _xlpm.NDesign, AN98,
    _xlpm.Nc, AO98,
    _xlpm.Fd, AL98,
    _xlpm.LayerBottoms, D98:D107,
    _xlpm.LayerThickness, E98:E107,
    _xlpm.Material, L98:L107,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105.75823085506636</v>
      </c>
    </row>
    <row r="99" spans="1:45" s="1" customFormat="1" x14ac:dyDescent="0.35">
      <c r="B99" s="1">
        <v>15.365694</v>
      </c>
      <c r="C99" s="1">
        <v>120.448519</v>
      </c>
      <c r="D99" s="1">
        <f>D98+1.5</f>
        <v>3</v>
      </c>
      <c r="E99" s="1">
        <v>1.5</v>
      </c>
      <c r="F99" s="1">
        <v>20.8</v>
      </c>
      <c r="G99" s="1">
        <v>11</v>
      </c>
      <c r="H99" s="1">
        <v>27.95</v>
      </c>
      <c r="I99" s="1">
        <v>7</v>
      </c>
      <c r="J99" s="1">
        <v>0.48</v>
      </c>
      <c r="K99" s="1">
        <v>2</v>
      </c>
      <c r="L99" s="1" t="s">
        <v>46</v>
      </c>
      <c r="M99" s="1">
        <f t="shared" si="216"/>
        <v>9.81</v>
      </c>
      <c r="N99" s="1">
        <f t="shared" si="217"/>
        <v>62.400000000000006</v>
      </c>
      <c r="O99" s="1">
        <f t="shared" si="218"/>
        <v>52.59</v>
      </c>
      <c r="P99" s="1">
        <f t="shared" si="219"/>
        <v>1.3878838982980428</v>
      </c>
      <c r="Q99" s="1">
        <f t="shared" si="220"/>
        <v>15.26672288127847</v>
      </c>
      <c r="R99" s="1">
        <f t="shared" si="221"/>
        <v>5.2678560147003353</v>
      </c>
      <c r="S99" s="1">
        <f t="shared" si="222"/>
        <v>20.534578895978804</v>
      </c>
      <c r="T99" s="1">
        <f t="shared" si="223"/>
        <v>0.43598006576143089</v>
      </c>
      <c r="U99" s="1">
        <f t="shared" si="224"/>
        <v>1.3308412706813275</v>
      </c>
      <c r="V99" s="1">
        <f t="shared" si="225"/>
        <v>19.90710999219494</v>
      </c>
      <c r="W99" s="1">
        <f t="shared" si="226"/>
        <v>0.97433785492747482</v>
      </c>
      <c r="X99" s="1">
        <f t="shared" si="227"/>
        <v>0.36069954040715013</v>
      </c>
      <c r="Y99" s="1">
        <f t="shared" si="228"/>
        <v>1.4893882874692341</v>
      </c>
      <c r="Z99" s="1">
        <f t="shared" si="229"/>
        <v>1.0863314566980486</v>
      </c>
      <c r="AA99" s="1">
        <f t="shared" si="230"/>
        <v>1.0871458409998693</v>
      </c>
      <c r="AB99" s="1">
        <f t="shared" si="231"/>
        <v>0.20472931735595196</v>
      </c>
      <c r="AC99" s="1">
        <f t="shared" si="232"/>
        <v>0.67032376024929641</v>
      </c>
      <c r="AD99" s="1" t="str">
        <f t="shared" si="233"/>
        <v>LIQUEFIABLE</v>
      </c>
      <c r="AE99" s="1">
        <f t="shared" si="234"/>
        <v>0.32967623975070359</v>
      </c>
      <c r="AF99" s="1">
        <f t="shared" si="235"/>
        <v>8.5</v>
      </c>
      <c r="AG99" s="1">
        <f t="shared" si="236"/>
        <v>4.203372056821471</v>
      </c>
      <c r="AH99" s="1" t="str">
        <f t="shared" si="237"/>
        <v>Low</v>
      </c>
    </row>
    <row r="100" spans="1:45" s="1" customFormat="1" x14ac:dyDescent="0.35">
      <c r="B100" s="1">
        <v>15.365694</v>
      </c>
      <c r="C100" s="1">
        <v>120.448519</v>
      </c>
      <c r="D100" s="1">
        <f t="shared" ref="D100:D107" si="238">D99+1.5</f>
        <v>4.5</v>
      </c>
      <c r="E100" s="1">
        <v>1.5</v>
      </c>
      <c r="F100" s="1">
        <v>19.8</v>
      </c>
      <c r="G100" s="1">
        <v>8</v>
      </c>
      <c r="H100" s="1">
        <v>33.200000000000003</v>
      </c>
      <c r="I100" s="1">
        <v>7</v>
      </c>
      <c r="J100" s="1">
        <v>0.48</v>
      </c>
      <c r="K100" s="1">
        <v>2</v>
      </c>
      <c r="L100" s="1" t="s">
        <v>46</v>
      </c>
      <c r="M100" s="1">
        <f t="shared" si="216"/>
        <v>24.525000000000002</v>
      </c>
      <c r="N100" s="1">
        <f t="shared" si="217"/>
        <v>92.100000000000009</v>
      </c>
      <c r="O100" s="1">
        <f t="shared" si="218"/>
        <v>67.575000000000003</v>
      </c>
      <c r="P100" s="1">
        <f t="shared" si="219"/>
        <v>1.2243672250345516</v>
      </c>
      <c r="Q100" s="1">
        <f t="shared" si="220"/>
        <v>9.7949378002764131</v>
      </c>
      <c r="R100" s="1">
        <f t="shared" si="221"/>
        <v>5.4662286558301227</v>
      </c>
      <c r="S100" s="1">
        <f t="shared" si="222"/>
        <v>15.261166456106537</v>
      </c>
      <c r="T100" s="1">
        <f t="shared" si="223"/>
        <v>0.48397663018013781</v>
      </c>
      <c r="U100" s="1">
        <f t="shared" si="224"/>
        <v>1.2164504188631071</v>
      </c>
      <c r="V100" s="1">
        <f t="shared" si="225"/>
        <v>15.197832006734981</v>
      </c>
      <c r="W100" s="1">
        <f t="shared" si="226"/>
        <v>0.95382538768089908</v>
      </c>
      <c r="X100" s="1">
        <f t="shared" si="227"/>
        <v>0.40559916063763479</v>
      </c>
      <c r="Y100" s="1">
        <f t="shared" si="228"/>
        <v>1.3227781281984765</v>
      </c>
      <c r="Z100" s="1">
        <f t="shared" si="229"/>
        <v>1.0569402797556651</v>
      </c>
      <c r="AA100" s="1">
        <f t="shared" si="230"/>
        <v>1.0451891145647212</v>
      </c>
      <c r="AB100" s="1">
        <f t="shared" si="231"/>
        <v>0.1577917087555378</v>
      </c>
      <c r="AC100" s="1">
        <f t="shared" si="232"/>
        <v>0.42976640026982355</v>
      </c>
      <c r="AD100" s="1" t="str">
        <f t="shared" si="233"/>
        <v>LIQUEFIABLE</v>
      </c>
      <c r="AE100" s="1">
        <f t="shared" si="234"/>
        <v>0.5702335997301764</v>
      </c>
      <c r="AF100" s="1">
        <f t="shared" si="235"/>
        <v>7.75</v>
      </c>
      <c r="AG100" s="1">
        <f t="shared" si="236"/>
        <v>6.628965596863301</v>
      </c>
      <c r="AH100" s="1" t="str">
        <f t="shared" si="237"/>
        <v>High</v>
      </c>
    </row>
    <row r="101" spans="1:45" s="1" customFormat="1" x14ac:dyDescent="0.35">
      <c r="B101" s="1">
        <v>15.365694</v>
      </c>
      <c r="C101" s="1">
        <v>120.448519</v>
      </c>
      <c r="D101" s="1">
        <f t="shared" si="238"/>
        <v>6</v>
      </c>
      <c r="E101" s="1">
        <v>1.5</v>
      </c>
      <c r="F101" s="1">
        <v>19.600000000000001</v>
      </c>
      <c r="G101" s="1">
        <v>17</v>
      </c>
      <c r="H101" s="1">
        <v>27.99</v>
      </c>
      <c r="I101" s="1">
        <v>7</v>
      </c>
      <c r="J101" s="1">
        <v>0.48</v>
      </c>
      <c r="K101" s="1">
        <v>2</v>
      </c>
      <c r="L101" s="1" t="s">
        <v>46</v>
      </c>
      <c r="M101" s="1">
        <f t="shared" si="216"/>
        <v>39.24</v>
      </c>
      <c r="N101" s="1">
        <f t="shared" si="217"/>
        <v>121.50000000000001</v>
      </c>
      <c r="O101" s="1">
        <f t="shared" si="218"/>
        <v>82.260000000000019</v>
      </c>
      <c r="P101" s="1">
        <f t="shared" si="219"/>
        <v>1.1097122241916151</v>
      </c>
      <c r="Q101" s="1">
        <f t="shared" si="220"/>
        <v>18.865107811257456</v>
      </c>
      <c r="R101" s="1">
        <f t="shared" si="221"/>
        <v>5.2699878720112787</v>
      </c>
      <c r="S101" s="1">
        <f t="shared" si="222"/>
        <v>24.135095683268734</v>
      </c>
      <c r="T101" s="1">
        <f t="shared" si="223"/>
        <v>0.4067009319347808</v>
      </c>
      <c r="U101" s="1">
        <f t="shared" si="224"/>
        <v>1.0883640781562809</v>
      </c>
      <c r="V101" s="1">
        <f t="shared" si="225"/>
        <v>23.772177200668054</v>
      </c>
      <c r="W101" s="1">
        <f t="shared" si="226"/>
        <v>0.9310442914146293</v>
      </c>
      <c r="X101" s="1">
        <f t="shared" si="227"/>
        <v>0.42905454654687286</v>
      </c>
      <c r="Y101" s="1">
        <f t="shared" si="228"/>
        <v>1.659530268440375</v>
      </c>
      <c r="Z101" s="1">
        <f t="shared" si="229"/>
        <v>1.1163456712569815</v>
      </c>
      <c r="AA101" s="1">
        <f t="shared" si="230"/>
        <v>1.0321942592344044</v>
      </c>
      <c r="AB101" s="1">
        <f t="shared" si="231"/>
        <v>0.2636259200739729</v>
      </c>
      <c r="AC101" s="1">
        <f t="shared" si="232"/>
        <v>0.70800403384189659</v>
      </c>
      <c r="AD101" s="1" t="str">
        <f t="shared" si="233"/>
        <v>LIQUEFIABLE</v>
      </c>
      <c r="AE101" s="1">
        <f t="shared" si="234"/>
        <v>0.29199596615810341</v>
      </c>
      <c r="AF101" s="1">
        <f t="shared" si="235"/>
        <v>7</v>
      </c>
      <c r="AG101" s="1">
        <f t="shared" si="236"/>
        <v>3.0659576446600862</v>
      </c>
      <c r="AH101" s="1" t="str">
        <f t="shared" si="237"/>
        <v>Low</v>
      </c>
    </row>
    <row r="102" spans="1:45" s="1" customFormat="1" x14ac:dyDescent="0.35">
      <c r="B102" s="1">
        <v>15.365694</v>
      </c>
      <c r="C102" s="1">
        <v>120.448519</v>
      </c>
      <c r="D102" s="1">
        <f t="shared" si="238"/>
        <v>7.5</v>
      </c>
      <c r="E102" s="1">
        <v>1.5</v>
      </c>
      <c r="F102" s="1">
        <v>19.8</v>
      </c>
      <c r="G102" s="1">
        <v>22</v>
      </c>
      <c r="H102" s="1">
        <v>25.79</v>
      </c>
      <c r="I102" s="1">
        <v>7</v>
      </c>
      <c r="J102" s="1">
        <v>0.48</v>
      </c>
      <c r="K102" s="1">
        <v>2</v>
      </c>
      <c r="L102" s="1" t="s">
        <v>46</v>
      </c>
      <c r="M102" s="1">
        <f t="shared" si="216"/>
        <v>53.955000000000005</v>
      </c>
      <c r="N102" s="1">
        <f t="shared" si="217"/>
        <v>151.20000000000002</v>
      </c>
      <c r="O102" s="1">
        <f t="shared" si="218"/>
        <v>97.245000000000005</v>
      </c>
      <c r="P102" s="1">
        <f t="shared" si="219"/>
        <v>1.0206364690696492</v>
      </c>
      <c r="Q102" s="1">
        <f t="shared" si="220"/>
        <v>22.454002319532282</v>
      </c>
      <c r="R102" s="1">
        <f t="shared" si="221"/>
        <v>5.1328636619079324</v>
      </c>
      <c r="S102" s="1">
        <f t="shared" si="222"/>
        <v>27.586865981440216</v>
      </c>
      <c r="T102" s="1">
        <f t="shared" si="223"/>
        <v>0.38062181962038416</v>
      </c>
      <c r="U102" s="1">
        <f t="shared" si="224"/>
        <v>1.0156710060803824</v>
      </c>
      <c r="V102" s="1">
        <f t="shared" si="225"/>
        <v>27.477625795676346</v>
      </c>
      <c r="W102" s="1">
        <f t="shared" si="226"/>
        <v>0.90643373197707922</v>
      </c>
      <c r="X102" s="1">
        <f t="shared" si="227"/>
        <v>0.43971893100703924</v>
      </c>
      <c r="Y102" s="1">
        <f t="shared" si="228"/>
        <v>1.8509170263212076</v>
      </c>
      <c r="Z102" s="1">
        <f t="shared" si="229"/>
        <v>1.1501076104443957</v>
      </c>
      <c r="AA102" s="1">
        <f t="shared" si="230"/>
        <v>1.0073833178065073</v>
      </c>
      <c r="AB102" s="1">
        <f t="shared" si="231"/>
        <v>0.36332559791649738</v>
      </c>
      <c r="AC102" s="1">
        <f t="shared" si="232"/>
        <v>0.95731323995841666</v>
      </c>
      <c r="AD102" s="1" t="str">
        <f t="shared" si="233"/>
        <v>LIQUEFIABLE</v>
      </c>
      <c r="AE102" s="1">
        <f t="shared" si="234"/>
        <v>4.2686760041583338E-2</v>
      </c>
      <c r="AF102" s="1">
        <f t="shared" si="235"/>
        <v>6.25</v>
      </c>
      <c r="AG102" s="1">
        <f t="shared" si="236"/>
        <v>0.40018837538984375</v>
      </c>
      <c r="AH102" s="1" t="str">
        <f t="shared" si="237"/>
        <v>Low</v>
      </c>
    </row>
    <row r="103" spans="1:45" s="1" customFormat="1" x14ac:dyDescent="0.35">
      <c r="B103" s="1">
        <v>15.365694</v>
      </c>
      <c r="C103" s="1">
        <v>120.448519</v>
      </c>
      <c r="D103" s="1">
        <f t="shared" si="238"/>
        <v>9</v>
      </c>
      <c r="E103" s="1">
        <v>1.5</v>
      </c>
      <c r="F103" s="1">
        <v>20.5</v>
      </c>
      <c r="G103" s="1">
        <v>26</v>
      </c>
      <c r="H103" s="1">
        <v>28.18</v>
      </c>
      <c r="I103" s="1">
        <v>7</v>
      </c>
      <c r="J103" s="1">
        <v>0.48</v>
      </c>
      <c r="K103" s="1">
        <v>2</v>
      </c>
      <c r="L103" s="1" t="s">
        <v>46</v>
      </c>
      <c r="M103" s="1">
        <f t="shared" si="216"/>
        <v>68.67</v>
      </c>
      <c r="N103" s="1">
        <f t="shared" si="217"/>
        <v>181.95000000000002</v>
      </c>
      <c r="O103" s="1">
        <f t="shared" si="218"/>
        <v>113.28000000000002</v>
      </c>
      <c r="P103" s="1">
        <f t="shared" si="219"/>
        <v>0.94564493880234235</v>
      </c>
      <c r="Q103" s="1">
        <f t="shared" si="220"/>
        <v>24.586768408860902</v>
      </c>
      <c r="R103" s="1">
        <f t="shared" si="221"/>
        <v>5.2799517697011034</v>
      </c>
      <c r="S103" s="1">
        <f t="shared" si="222"/>
        <v>29.866720178562005</v>
      </c>
      <c r="T103" s="1">
        <f t="shared" si="223"/>
        <v>0.36428452062617284</v>
      </c>
      <c r="U103" s="1">
        <f t="shared" si="224"/>
        <v>0.96009950750279927</v>
      </c>
      <c r="V103" s="1">
        <f t="shared" si="225"/>
        <v>30.242538964773885</v>
      </c>
      <c r="W103" s="1">
        <f t="shared" si="226"/>
        <v>0.88044424287795453</v>
      </c>
      <c r="X103" s="1">
        <f t="shared" si="227"/>
        <v>0.44122008260410367</v>
      </c>
      <c r="Y103" s="1">
        <f t="shared" si="228"/>
        <v>2.0117547624448142</v>
      </c>
      <c r="Z103" s="1">
        <f t="shared" si="229"/>
        <v>1.1784804922789252</v>
      </c>
      <c r="AA103" s="1">
        <f t="shared" si="230"/>
        <v>0.9770796772978686</v>
      </c>
      <c r="AB103" s="1">
        <f t="shared" si="231"/>
        <v>0.50049824176616009</v>
      </c>
      <c r="AC103" s="1">
        <f t="shared" si="232"/>
        <v>1.306169873920181</v>
      </c>
      <c r="AD103" s="1" t="str">
        <f t="shared" si="233"/>
        <v>NOT LIQUEFIABLE</v>
      </c>
      <c r="AE103" s="1">
        <f t="shared" si="234"/>
        <v>0</v>
      </c>
      <c r="AF103" s="1">
        <f t="shared" si="235"/>
        <v>5.5</v>
      </c>
      <c r="AG103" s="1">
        <f t="shared" si="236"/>
        <v>0</v>
      </c>
      <c r="AH103" s="1" t="str">
        <f t="shared" si="237"/>
        <v>Very Low</v>
      </c>
    </row>
    <row r="104" spans="1:45" s="1" customFormat="1" x14ac:dyDescent="0.35">
      <c r="B104" s="1">
        <v>15.365694</v>
      </c>
      <c r="C104" s="1">
        <v>120.448519</v>
      </c>
      <c r="D104" s="1">
        <f t="shared" si="238"/>
        <v>10.5</v>
      </c>
      <c r="E104" s="1">
        <v>1.5</v>
      </c>
      <c r="F104" s="1">
        <v>20.399999999999999</v>
      </c>
      <c r="G104" s="1">
        <v>31</v>
      </c>
      <c r="H104" s="1">
        <v>20.010000000000002</v>
      </c>
      <c r="I104" s="1">
        <v>7</v>
      </c>
      <c r="J104" s="1">
        <v>0.48</v>
      </c>
      <c r="K104" s="1">
        <v>2</v>
      </c>
      <c r="L104" s="1" t="s">
        <v>46</v>
      </c>
      <c r="M104" s="1">
        <f t="shared" si="216"/>
        <v>83.385000000000005</v>
      </c>
      <c r="N104" s="1">
        <f t="shared" si="217"/>
        <v>212.55</v>
      </c>
      <c r="O104" s="1">
        <f t="shared" si="218"/>
        <v>129.16500000000002</v>
      </c>
      <c r="P104" s="1">
        <f t="shared" si="219"/>
        <v>0.88558917343517762</v>
      </c>
      <c r="Q104" s="1">
        <f t="shared" si="220"/>
        <v>27.453264376490505</v>
      </c>
      <c r="R104" s="1">
        <f t="shared" si="221"/>
        <v>4.4795432508868895</v>
      </c>
      <c r="S104" s="1">
        <f t="shared" si="222"/>
        <v>31.932807627377393</v>
      </c>
      <c r="T104" s="1">
        <f t="shared" si="223"/>
        <v>0.3500099502752369</v>
      </c>
      <c r="U104" s="1">
        <f t="shared" si="224"/>
        <v>0.91846277433631129</v>
      </c>
      <c r="V104" s="1">
        <f t="shared" si="225"/>
        <v>32.951889255312537</v>
      </c>
      <c r="W104" s="1">
        <f t="shared" si="226"/>
        <v>0.85352459901766975</v>
      </c>
      <c r="X104" s="1">
        <f t="shared" si="227"/>
        <v>0.43821465488805933</v>
      </c>
      <c r="Y104" s="1">
        <f t="shared" si="228"/>
        <v>2.1843078916547056</v>
      </c>
      <c r="Z104" s="1">
        <f t="shared" si="229"/>
        <v>1.2089200499551662</v>
      </c>
      <c r="AA104" s="1">
        <f t="shared" si="230"/>
        <v>0.94298415064545671</v>
      </c>
      <c r="AB104" s="1">
        <f t="shared" si="231"/>
        <v>0.75269871569733349</v>
      </c>
      <c r="AC104" s="1">
        <f t="shared" si="232"/>
        <v>1.9581062404413281</v>
      </c>
      <c r="AD104" s="1" t="str">
        <f t="shared" si="233"/>
        <v>NOT LIQUEFIABLE</v>
      </c>
      <c r="AE104" s="1">
        <f t="shared" si="234"/>
        <v>0</v>
      </c>
      <c r="AF104" s="1">
        <f t="shared" si="235"/>
        <v>4.75</v>
      </c>
      <c r="AG104" s="1">
        <f t="shared" si="236"/>
        <v>0</v>
      </c>
      <c r="AH104" s="1" t="str">
        <f t="shared" si="237"/>
        <v>Very Low</v>
      </c>
    </row>
    <row r="105" spans="1:45" s="1" customFormat="1" x14ac:dyDescent="0.35">
      <c r="B105" s="1">
        <v>15.365694</v>
      </c>
      <c r="C105" s="1">
        <v>120.448519</v>
      </c>
      <c r="D105" s="1">
        <f t="shared" si="238"/>
        <v>12</v>
      </c>
      <c r="E105" s="1">
        <v>1.5</v>
      </c>
      <c r="F105" s="1">
        <v>19.600000000000001</v>
      </c>
      <c r="G105" s="1">
        <v>44</v>
      </c>
      <c r="H105" s="1">
        <v>25.64</v>
      </c>
      <c r="I105" s="1">
        <v>7</v>
      </c>
      <c r="J105" s="1">
        <v>0.48</v>
      </c>
      <c r="K105" s="1">
        <v>2</v>
      </c>
      <c r="L105" s="1" t="s">
        <v>46</v>
      </c>
      <c r="M105" s="1">
        <f t="shared" si="216"/>
        <v>98.100000000000009</v>
      </c>
      <c r="N105" s="1">
        <f t="shared" si="217"/>
        <v>241.95000000000002</v>
      </c>
      <c r="O105" s="1">
        <f t="shared" si="218"/>
        <v>143.85000000000002</v>
      </c>
      <c r="P105" s="1">
        <f t="shared" si="219"/>
        <v>0.83916969076534242</v>
      </c>
      <c r="Q105" s="1">
        <f t="shared" si="220"/>
        <v>36.923466393675064</v>
      </c>
      <c r="R105" s="1">
        <f t="shared" si="221"/>
        <v>5.1218651074298949</v>
      </c>
      <c r="S105" s="1">
        <f t="shared" si="222"/>
        <v>42.045331501104961</v>
      </c>
      <c r="T105" s="1">
        <f t="shared" si="223"/>
        <v>0.28601058638453247</v>
      </c>
      <c r="U105" s="1">
        <f t="shared" si="224"/>
        <v>0.90456643212452914</v>
      </c>
      <c r="V105" s="1">
        <f t="shared" si="225"/>
        <v>44.922788120909182</v>
      </c>
      <c r="W105" s="1">
        <f t="shared" si="226"/>
        <v>0.82611021622301772</v>
      </c>
      <c r="X105" s="1">
        <f t="shared" si="227"/>
        <v>0.43351921061056409</v>
      </c>
      <c r="Y105" s="1">
        <f t="shared" si="228"/>
        <v>2.2000000000000002</v>
      </c>
      <c r="Z105" s="1">
        <f t="shared" si="229"/>
        <v>1.2116882456942153</v>
      </c>
      <c r="AA105" s="1">
        <f t="shared" si="230"/>
        <v>0.89479459637712422</v>
      </c>
      <c r="AB105" s="1">
        <f t="shared" si="231"/>
        <v>29.976529547541691</v>
      </c>
      <c r="AC105" s="1">
        <f t="shared" si="232"/>
        <v>74.969955421416131</v>
      </c>
      <c r="AD105" s="1" t="str">
        <f t="shared" si="233"/>
        <v>NOT LIQUEFIABLE</v>
      </c>
      <c r="AE105" s="1">
        <f t="shared" si="234"/>
        <v>0</v>
      </c>
      <c r="AF105" s="1">
        <f t="shared" si="235"/>
        <v>4</v>
      </c>
      <c r="AG105" s="1">
        <f t="shared" si="236"/>
        <v>0</v>
      </c>
      <c r="AH105" s="1" t="str">
        <f t="shared" si="237"/>
        <v>Very Low</v>
      </c>
    </row>
    <row r="106" spans="1:45" s="1" customFormat="1" x14ac:dyDescent="0.35">
      <c r="B106" s="1">
        <v>15.365694</v>
      </c>
      <c r="C106" s="1">
        <v>120.448519</v>
      </c>
      <c r="D106" s="1">
        <f t="shared" si="238"/>
        <v>13.5</v>
      </c>
      <c r="E106" s="1">
        <v>1.5</v>
      </c>
      <c r="F106" s="1">
        <v>20</v>
      </c>
      <c r="G106" s="1">
        <v>46</v>
      </c>
      <c r="H106" s="1">
        <v>23.06</v>
      </c>
      <c r="I106" s="1">
        <v>7</v>
      </c>
      <c r="J106" s="1">
        <v>0.48</v>
      </c>
      <c r="K106" s="1">
        <v>2</v>
      </c>
      <c r="L106" s="1" t="s">
        <v>46</v>
      </c>
      <c r="M106" s="1">
        <f t="shared" si="216"/>
        <v>112.81500000000001</v>
      </c>
      <c r="N106" s="1">
        <f t="shared" si="217"/>
        <v>271.95000000000005</v>
      </c>
      <c r="O106" s="1">
        <f t="shared" si="218"/>
        <v>159.13500000000005</v>
      </c>
      <c r="P106" s="1">
        <f t="shared" si="219"/>
        <v>0.79785113730674206</v>
      </c>
      <c r="Q106" s="1">
        <f t="shared" si="220"/>
        <v>36.701152316110132</v>
      </c>
      <c r="R106" s="1">
        <f t="shared" si="221"/>
        <v>4.8906645284536712</v>
      </c>
      <c r="S106" s="1">
        <f t="shared" si="222"/>
        <v>41.591816844563802</v>
      </c>
      <c r="T106" s="1">
        <f t="shared" si="223"/>
        <v>0.28870360612530205</v>
      </c>
      <c r="U106" s="1">
        <f t="shared" si="224"/>
        <v>0.87774624348117902</v>
      </c>
      <c r="V106" s="1">
        <f t="shared" si="225"/>
        <v>45.266991728587904</v>
      </c>
      <c r="W106" s="1">
        <f t="shared" si="226"/>
        <v>0.7986134883932493</v>
      </c>
      <c r="X106" s="1">
        <f t="shared" si="227"/>
        <v>0.42580875802674317</v>
      </c>
      <c r="Y106" s="1">
        <f t="shared" si="228"/>
        <v>2.2000000000000002</v>
      </c>
      <c r="Z106" s="1">
        <f t="shared" si="229"/>
        <v>1.2116882456942153</v>
      </c>
      <c r="AA106" s="1">
        <f t="shared" si="230"/>
        <v>0.86450005380258788</v>
      </c>
      <c r="AB106" s="1">
        <f t="shared" si="231"/>
        <v>35.529560676111934</v>
      </c>
      <c r="AC106" s="1">
        <f t="shared" si="232"/>
        <v>87.403971604327296</v>
      </c>
      <c r="AD106" s="1" t="str">
        <f t="shared" si="233"/>
        <v>NOT LIQUEFIABLE</v>
      </c>
      <c r="AE106" s="1">
        <f t="shared" si="234"/>
        <v>0</v>
      </c>
      <c r="AF106" s="1">
        <f t="shared" si="235"/>
        <v>3.25</v>
      </c>
      <c r="AG106" s="1">
        <f t="shared" si="236"/>
        <v>0</v>
      </c>
      <c r="AH106" s="1" t="str">
        <f t="shared" si="237"/>
        <v>Very Low</v>
      </c>
    </row>
    <row r="107" spans="1:45" s="1" customFormat="1" x14ac:dyDescent="0.35">
      <c r="B107" s="1">
        <v>15.365694</v>
      </c>
      <c r="C107" s="1">
        <v>120.448519</v>
      </c>
      <c r="D107" s="1">
        <f t="shared" si="238"/>
        <v>15</v>
      </c>
      <c r="E107" s="1">
        <v>1.5</v>
      </c>
      <c r="F107" s="1">
        <v>19.899999999999999</v>
      </c>
      <c r="G107" s="1">
        <v>56</v>
      </c>
      <c r="H107" s="1">
        <v>26.74</v>
      </c>
      <c r="I107" s="1">
        <v>7</v>
      </c>
      <c r="J107" s="1">
        <v>0.48</v>
      </c>
      <c r="K107" s="1">
        <v>2</v>
      </c>
      <c r="L107" s="1" t="s">
        <v>46</v>
      </c>
      <c r="M107" s="1">
        <f t="shared" si="216"/>
        <v>127.53</v>
      </c>
      <c r="N107" s="1">
        <f t="shared" si="217"/>
        <v>301.80000000000007</v>
      </c>
      <c r="O107" s="1">
        <f t="shared" si="218"/>
        <v>174.27000000000007</v>
      </c>
      <c r="P107" s="1">
        <f t="shared" si="219"/>
        <v>0.76241846702551508</v>
      </c>
      <c r="Q107" s="1">
        <f t="shared" si="220"/>
        <v>42.695434153428842</v>
      </c>
      <c r="R107" s="1">
        <f t="shared" si="221"/>
        <v>5.1973379562669999</v>
      </c>
      <c r="S107" s="1">
        <f t="shared" si="222"/>
        <v>47.892772109695841</v>
      </c>
      <c r="T107" s="1">
        <f t="shared" si="223"/>
        <v>0.25250864149236418</v>
      </c>
      <c r="U107" s="1">
        <f t="shared" si="224"/>
        <v>0.87197821423967059</v>
      </c>
      <c r="V107" s="1">
        <f t="shared" si="225"/>
        <v>54.02811795368855</v>
      </c>
      <c r="W107" s="1">
        <f t="shared" si="226"/>
        <v>0.77141630387585125</v>
      </c>
      <c r="X107" s="1">
        <f t="shared" si="227"/>
        <v>0.41681180604255663</v>
      </c>
      <c r="Y107" s="1">
        <f t="shared" si="228"/>
        <v>2.2000000000000002</v>
      </c>
      <c r="Z107" s="1">
        <f t="shared" si="229"/>
        <v>1.2116882456942153</v>
      </c>
      <c r="AA107" s="1">
        <f t="shared" si="230"/>
        <v>0.83724417717462596</v>
      </c>
      <c r="AB107" s="1">
        <f t="shared" si="231"/>
        <v>16130.989441675254</v>
      </c>
      <c r="AC107" s="1">
        <f t="shared" si="232"/>
        <v>39261.241268362166</v>
      </c>
      <c r="AD107" s="1" t="str">
        <f t="shared" si="233"/>
        <v>NOT LIQUEFIABLE</v>
      </c>
      <c r="AE107" s="1">
        <f t="shared" si="234"/>
        <v>0</v>
      </c>
      <c r="AF107" s="1">
        <f t="shared" si="235"/>
        <v>2.5</v>
      </c>
      <c r="AG107" s="1">
        <f t="shared" si="236"/>
        <v>0</v>
      </c>
      <c r="AH107" s="1" t="str">
        <f t="shared" si="237"/>
        <v>Very Low</v>
      </c>
    </row>
    <row r="108" spans="1:45" s="1" customFormat="1" x14ac:dyDescent="0.35">
      <c r="AF108" s="1" t="s">
        <v>31</v>
      </c>
      <c r="AG108" s="1">
        <f>SUM(AG98:AG107)</f>
        <v>14.469933327071676</v>
      </c>
      <c r="AH108" s="3" t="str">
        <f t="shared" ref="AH108" si="239">IF(AG108&lt;=0,"Very Low",IF(AND(AG108&gt;0,AG108&lt;=5),"Low",IF(AND(AG108&gt;5,AG108&lt;=15),"High","Very High")))</f>
        <v>High</v>
      </c>
    </row>
    <row r="109" spans="1:45" s="1" customFormat="1" x14ac:dyDescent="0.35">
      <c r="A109" s="1" t="s">
        <v>32</v>
      </c>
      <c r="B109" s="1" t="s">
        <v>0</v>
      </c>
      <c r="C109" s="1" t="s">
        <v>1</v>
      </c>
      <c r="E109" s="1" t="s">
        <v>3</v>
      </c>
      <c r="F109" s="1" t="s">
        <v>47</v>
      </c>
      <c r="G109" s="1" t="s">
        <v>5</v>
      </c>
      <c r="H109" s="1" t="s">
        <v>6</v>
      </c>
      <c r="I109" s="1" t="s">
        <v>7</v>
      </c>
      <c r="J109" s="1" t="s">
        <v>8</v>
      </c>
      <c r="K109" s="1" t="s">
        <v>9</v>
      </c>
      <c r="L109" s="1" t="s">
        <v>33</v>
      </c>
      <c r="M109" s="1" t="s">
        <v>10</v>
      </c>
      <c r="O109" s="1" t="s">
        <v>12</v>
      </c>
      <c r="P109" s="1" t="s">
        <v>13</v>
      </c>
      <c r="Q109" s="1" t="s">
        <v>78</v>
      </c>
      <c r="R109" s="1" t="s">
        <v>79</v>
      </c>
      <c r="S109" s="1" t="s">
        <v>16</v>
      </c>
      <c r="T109" s="1" t="s">
        <v>17</v>
      </c>
      <c r="U109" s="1" t="s">
        <v>18</v>
      </c>
      <c r="V109" s="1" t="s">
        <v>19</v>
      </c>
      <c r="W109" s="1" t="s">
        <v>20</v>
      </c>
      <c r="X109" s="1" t="s">
        <v>21</v>
      </c>
      <c r="Y109" s="1" t="s">
        <v>22</v>
      </c>
      <c r="Z109" s="1" t="s">
        <v>23</v>
      </c>
      <c r="AA109" s="1" t="s">
        <v>24</v>
      </c>
      <c r="AB109" s="1" t="s">
        <v>80</v>
      </c>
      <c r="AC109" s="1" t="s">
        <v>26</v>
      </c>
      <c r="AD109" s="1" t="s">
        <v>27</v>
      </c>
      <c r="AE109" s="1" t="s">
        <v>28</v>
      </c>
      <c r="AF109" s="1" t="s">
        <v>29</v>
      </c>
      <c r="AG109" s="1" t="s">
        <v>30</v>
      </c>
      <c r="AH109" s="1" t="s">
        <v>27</v>
      </c>
      <c r="AI109" s="5" t="s">
        <v>34</v>
      </c>
      <c r="AJ109" s="5" t="s">
        <v>35</v>
      </c>
      <c r="AK109" s="5" t="s">
        <v>36</v>
      </c>
      <c r="AL109" s="5" t="s">
        <v>37</v>
      </c>
      <c r="AM109" s="20" t="s">
        <v>38</v>
      </c>
      <c r="AN109" s="20" t="s">
        <v>39</v>
      </c>
      <c r="AO109" s="20" t="s">
        <v>40</v>
      </c>
      <c r="AP109" s="20" t="s">
        <v>41</v>
      </c>
      <c r="AQ109" s="20" t="s">
        <v>42</v>
      </c>
    </row>
    <row r="110" spans="1:45" s="1" customFormat="1" x14ac:dyDescent="0.35">
      <c r="A110" s="1">
        <v>11</v>
      </c>
      <c r="B110" s="1">
        <v>15.357799999999999</v>
      </c>
      <c r="C110" s="1">
        <v>120.53064999999999</v>
      </c>
      <c r="D110" s="1">
        <v>1.5</v>
      </c>
      <c r="E110" s="1">
        <v>1.5</v>
      </c>
      <c r="F110" s="1">
        <v>20</v>
      </c>
      <c r="G110" s="1">
        <v>10</v>
      </c>
      <c r="H110" s="1">
        <v>85.09</v>
      </c>
      <c r="I110" s="1">
        <v>7</v>
      </c>
      <c r="J110" s="1">
        <v>0.4</v>
      </c>
      <c r="K110" s="1">
        <v>7.5</v>
      </c>
      <c r="L110" s="1" t="s">
        <v>58</v>
      </c>
      <c r="M110" s="1">
        <f t="shared" ref="M110:M119" si="240">IF(D110&lt;=K110, 0, (D110-K110)*9.81)</f>
        <v>0</v>
      </c>
      <c r="N110" s="1">
        <f t="shared" ref="N110:N119" si="241">IF(ROW()=2, D110*F110, N109 + (D110-D109)*F110)</f>
        <v>30</v>
      </c>
      <c r="O110" s="1">
        <f t="shared" ref="O110:O119" si="242">N110 - M110</f>
        <v>30</v>
      </c>
      <c r="P110" s="1">
        <f t="shared" ref="P110:P119" si="243">MIN(1.7, (101.3 / O110)^0.5)</f>
        <v>1.7</v>
      </c>
      <c r="Q110" s="1">
        <f t="shared" ref="Q110:Q119" si="244">G110 * P110</f>
        <v>17</v>
      </c>
      <c r="R110" s="1">
        <f t="shared" ref="R110:R119" si="245">EXP(1.63 + (9.7/(H110+0.01)) - ((15.7/(H110+0.01))^2))</f>
        <v>5.5286707609337835</v>
      </c>
      <c r="S110" s="1">
        <f t="shared" ref="S110:S119" si="246">Q110 + R110</f>
        <v>22.528670760933785</v>
      </c>
      <c r="T110" s="1">
        <f t="shared" ref="T110:T119" si="247">0.784 - 0.0768 * SQRT(S110)</f>
        <v>0.41947358527951634</v>
      </c>
      <c r="U110" s="1">
        <f t="shared" ref="U110:U119" si="248">MIN(1.7, (101.3 / O110)^T110)</f>
        <v>1.6660454164218064</v>
      </c>
      <c r="V110" s="1">
        <f t="shared" ref="V110:V119" si="249">(G110 * U110) + R110</f>
        <v>22.189124925151845</v>
      </c>
      <c r="W110" s="1">
        <f t="shared" ref="W110:W119" si="250">EXP((-1.012 - 1.126*SIN((D110/11.73)+5.133)) + (0.106 + 0.118*SIN((D110/11.28)+5.142))*I110)</f>
        <v>0.99216797470363483</v>
      </c>
      <c r="X110" s="1">
        <f t="shared" ref="X110:X119" si="251">0.65 * J110 * (N110 / O110) * W110</f>
        <v>0.25796367342294507</v>
      </c>
      <c r="Y110" s="1">
        <f t="shared" ref="Y110:Y119" si="252">MIN(2.2, 1.09 + (V110 / 31.5)^2)</f>
        <v>1.5862028369302039</v>
      </c>
      <c r="Z110" s="1">
        <f t="shared" ref="Z110:Z119" si="253">1 + (Y110 - 1) * (8.64 * EXP(-I110/4) - 1.325)</f>
        <v>1.1034102084756059</v>
      </c>
      <c r="AA110" s="1">
        <f t="shared" ref="AA110:AA119" si="254">MIN(1.1, 1 - MIN(0.3, 1 / (18.9 - 2.55 * SQRT(V110))) * LN(O110 / 101.3))</f>
        <v>1.1000000000000001</v>
      </c>
      <c r="AB110" s="1">
        <f t="shared" ref="AB110:AB119" si="255">EXP((V110/14.1) + (V110/126)^2 - (V110/23.6)^3 + (V110/25.4)^4 - 2.8)</f>
        <v>0.23597148619474648</v>
      </c>
      <c r="AC110" s="1">
        <f t="shared" ref="AC110:AC119" si="256">IF(X110=0, "N/A", (AB110 * Z110 * AA110) / X110)</f>
        <v>1.1102752478815214</v>
      </c>
      <c r="AD110" s="1" t="str">
        <f t="shared" ref="AD110:AD119" si="257">IF(AC110&gt;1, "NOT LIQUEFIABLE", "LIQUEFIABLE")</f>
        <v>NOT LIQUEFIABLE</v>
      </c>
      <c r="AE110" s="1">
        <f t="shared" ref="AE110:AE119" si="258">IF(AC110&lt;1, 1-AC110, 0)</f>
        <v>0</v>
      </c>
      <c r="AF110" s="1">
        <f t="shared" ref="AF110:AF119" si="259">IF(D110&lt;=20, 10 - (0.5 * D110), 0)</f>
        <v>9.25</v>
      </c>
      <c r="AG110" s="1">
        <f t="shared" ref="AG110:AG119" si="260">AE110 * AF110 * E110</f>
        <v>0</v>
      </c>
      <c r="AH110" s="1" t="str">
        <f t="shared" ref="AH110:AH119" si="261">IF(AG110&lt;=0,"Very Low",IF(AND(AG110&gt;0,AG110&lt;=5),"Low",IF(AND(AG110&gt;5,AG110&lt;=15),"High","Very High")))</f>
        <v>Very Low</v>
      </c>
      <c r="AI110" s="5">
        <v>3</v>
      </c>
      <c r="AJ110" s="5">
        <v>1.5</v>
      </c>
      <c r="AK110" s="5">
        <v>25</v>
      </c>
      <c r="AL110" s="5">
        <f>MIN(1 + 0.33 * (AJ110 / AI110), 1.33)</f>
        <v>1.165</v>
      </c>
      <c r="AM110" s="20">
        <f>AVERAGEIFS(G110:G119, D110:D119, "&gt;" &amp; AJ110, D110:D119, "&lt;" &amp; (AJ110 + AI110 + 1.5))</f>
        <v>12.5</v>
      </c>
      <c r="AN110" s="20" cm="1">
        <f t="array" ref="AN110">_xlfn.LET(
    _xlpm.Df, AJ110,
    _xlpm.B, AI110,
    _xlpm.LayerBottoms, D110:D119,
    _xlpm.LayerTops, D110:D119 - E110:E119,
    _xlpm.N_values, G110:G119,
    _xlpm.FilteredN, _xlfn._xlws.FILTER(_xlpm.N_values, (_xlpm.LayerBottoms &gt; _xlpm.Df) * (_xlpm.LayerTops &lt; (_xlpm.Df + 2*_xlpm.B))),
    _xlpm.i, _xlfn.SEQUENCE(ROWS(_xlpm.FilteredN)),
    SUM(_xlpm.FilteredN / _xlpm.i^2) / SUM(1 / _xlpm.i^2)
)</f>
        <v>11.907317073170731</v>
      </c>
      <c r="AO110" s="20">
        <f>MIN(6 * (1 + 0.2 * (AJ110 / AI110)), 9)</f>
        <v>6.6000000000000005</v>
      </c>
      <c r="AP110" s="20">
        <f>IF(AI110&lt;=1.2,12*AM110*AL110*(AK110/25.4),8*AM110*((3.28*AI110+1)/(3.28*AI110))^2*AL110*(AK110/25.4))</f>
        <v>139.15556691456101</v>
      </c>
      <c r="AQ110" s="1" t="str" cm="1">
        <f t="array" ref="AQ110">_xlfn.LET(
    _xlpm.Df, AJ110,
    _xlpm.B, AI110,
    _xlpm.Settlement, AK110,
    _xlpm.NMeyerhof, AM110,
    _xlpm.NDesign, AN110,
    _xlpm.Nc, AO110,
    _xlpm.Fd, AL110,
    _xlpm.LayerBottoms, D110:D119,
    _xlpm.LayerThickness, E110:E119,
    _xlpm.USCS, L110:L119,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110" s="1" cm="1">
        <f t="array" ref="AR110">_xlfn.LET(
    _xlpm.Df, AJ110,
    _xlpm.B, AI110,
    _xlpm.Settlement, AK110,
    _xlpm.NMeyerhof, AM110,
    _xlpm.NDesign, AN110,
    _xlpm.Nc, AO110,
    _xlpm.Fd, AL110,
    _xlpm.LayerBottoms, D110:D119,
    _xlpm.LayerThickness, E110:E119,
    _xlpm.USCS, L110:L119,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139.15556691456101</v>
      </c>
      <c r="AS110" s="1" cm="1">
        <f t="array" ref="AS110">_xlfn.LET(
    _xlpm.Df, AJ110,
    _xlpm.B, AI110,
    _xlpm.Settlement, AK110,
    _xlpm.NMeyerhof, AM110,
    _xlpm.NDesign, AN110,
    _xlpm.Nc, AO110,
    _xlpm.Fd, AL110,
    _xlpm.LayerBottoms, D110:D119,
    _xlpm.LayerThickness, E110:E119,
    _xlpm.Material, L110:L119,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139.15556691456101</v>
      </c>
    </row>
    <row r="111" spans="1:45" s="1" customFormat="1" x14ac:dyDescent="0.35">
      <c r="B111" s="1">
        <v>15.357799999999999</v>
      </c>
      <c r="C111" s="1">
        <v>120.53064999999999</v>
      </c>
      <c r="D111" s="1">
        <f>D110+1.5</f>
        <v>3</v>
      </c>
      <c r="E111" s="1">
        <v>1.5</v>
      </c>
      <c r="F111" s="1">
        <v>20</v>
      </c>
      <c r="G111" s="1">
        <v>10</v>
      </c>
      <c r="H111" s="1">
        <v>85.09</v>
      </c>
      <c r="I111" s="1">
        <v>7</v>
      </c>
      <c r="J111" s="1">
        <v>0.4</v>
      </c>
      <c r="K111" s="1">
        <v>7.5</v>
      </c>
      <c r="L111" s="1" t="s">
        <v>58</v>
      </c>
      <c r="M111" s="1">
        <f t="shared" si="240"/>
        <v>0</v>
      </c>
      <c r="N111" s="1">
        <f t="shared" si="241"/>
        <v>60</v>
      </c>
      <c r="O111" s="1">
        <f t="shared" si="242"/>
        <v>60</v>
      </c>
      <c r="P111" s="1">
        <f t="shared" si="243"/>
        <v>1.2993588162371983</v>
      </c>
      <c r="Q111" s="1">
        <f t="shared" si="244"/>
        <v>12.993588162371983</v>
      </c>
      <c r="R111" s="1">
        <f t="shared" si="245"/>
        <v>5.5286707609337835</v>
      </c>
      <c r="S111" s="1">
        <f t="shared" si="246"/>
        <v>18.522258923305767</v>
      </c>
      <c r="T111" s="1">
        <f t="shared" si="247"/>
        <v>0.45347204585421375</v>
      </c>
      <c r="U111" s="1">
        <f t="shared" si="248"/>
        <v>1.2680778978709752</v>
      </c>
      <c r="V111" s="1">
        <f t="shared" si="249"/>
        <v>18.209449739643539</v>
      </c>
      <c r="W111" s="1">
        <f t="shared" si="250"/>
        <v>0.97433785492747482</v>
      </c>
      <c r="X111" s="1">
        <f t="shared" si="251"/>
        <v>0.25332784228114347</v>
      </c>
      <c r="Y111" s="1">
        <f t="shared" si="252"/>
        <v>1.4241739076045394</v>
      </c>
      <c r="Z111" s="1">
        <f t="shared" si="253"/>
        <v>1.0748271919750543</v>
      </c>
      <c r="AA111" s="1">
        <f t="shared" si="254"/>
        <v>1.0653166506151364</v>
      </c>
      <c r="AB111" s="1">
        <f t="shared" si="255"/>
        <v>0.18583909654058137</v>
      </c>
      <c r="AC111" s="1">
        <f t="shared" si="256"/>
        <v>0.83998498213560924</v>
      </c>
      <c r="AD111" s="1" t="str">
        <f t="shared" si="257"/>
        <v>LIQUEFIABLE</v>
      </c>
      <c r="AE111" s="1">
        <f t="shared" si="258"/>
        <v>0.16001501786439076</v>
      </c>
      <c r="AF111" s="1">
        <f t="shared" si="259"/>
        <v>8.5</v>
      </c>
      <c r="AG111" s="1">
        <f t="shared" si="260"/>
        <v>2.0401914777709824</v>
      </c>
      <c r="AH111" s="1" t="str">
        <f t="shared" si="261"/>
        <v>Low</v>
      </c>
    </row>
    <row r="112" spans="1:45" s="1" customFormat="1" x14ac:dyDescent="0.35">
      <c r="B112" s="1">
        <v>15.357799999999999</v>
      </c>
      <c r="C112" s="1">
        <v>120.53064999999999</v>
      </c>
      <c r="D112" s="1">
        <f t="shared" ref="D112:D119" si="262">D111+1.5</f>
        <v>4.5</v>
      </c>
      <c r="E112" s="1">
        <v>1.5</v>
      </c>
      <c r="F112" s="1">
        <v>21</v>
      </c>
      <c r="G112" s="1">
        <v>15</v>
      </c>
      <c r="H112" s="1">
        <v>52.35</v>
      </c>
      <c r="I112" s="1">
        <v>7</v>
      </c>
      <c r="J112" s="1">
        <v>0.4</v>
      </c>
      <c r="K112" s="1">
        <v>7.5</v>
      </c>
      <c r="L112" s="1" t="s">
        <v>45</v>
      </c>
      <c r="M112" s="1">
        <f t="shared" si="240"/>
        <v>0</v>
      </c>
      <c r="N112" s="1">
        <f t="shared" si="241"/>
        <v>91.5</v>
      </c>
      <c r="O112" s="1">
        <f t="shared" si="242"/>
        <v>91.5</v>
      </c>
      <c r="P112" s="1">
        <f t="shared" si="243"/>
        <v>1.052190013798179</v>
      </c>
      <c r="Q112" s="1">
        <f t="shared" si="244"/>
        <v>15.782850206972686</v>
      </c>
      <c r="R112" s="1">
        <f t="shared" si="245"/>
        <v>5.6144721140163529</v>
      </c>
      <c r="S112" s="1">
        <f t="shared" si="246"/>
        <v>21.397322320989041</v>
      </c>
      <c r="T112" s="1">
        <f t="shared" si="247"/>
        <v>0.42874439848673696</v>
      </c>
      <c r="U112" s="1">
        <f t="shared" si="248"/>
        <v>1.0445891440509658</v>
      </c>
      <c r="V112" s="1">
        <f t="shared" si="249"/>
        <v>21.283309274780841</v>
      </c>
      <c r="W112" s="1">
        <f t="shared" si="250"/>
        <v>0.95382538768089908</v>
      </c>
      <c r="X112" s="1">
        <f t="shared" si="251"/>
        <v>0.24799460079703378</v>
      </c>
      <c r="Y112" s="1">
        <f t="shared" si="252"/>
        <v>1.5465172624701156</v>
      </c>
      <c r="Z112" s="1">
        <f t="shared" si="253"/>
        <v>1.0964094004449199</v>
      </c>
      <c r="AA112" s="1">
        <f t="shared" si="254"/>
        <v>1.0142585861425846</v>
      </c>
      <c r="AB112" s="1">
        <f t="shared" si="255"/>
        <v>0.22257076984871871</v>
      </c>
      <c r="AC112" s="1">
        <f t="shared" si="256"/>
        <v>0.99803861675882044</v>
      </c>
      <c r="AD112" s="1" t="str">
        <f t="shared" si="257"/>
        <v>LIQUEFIABLE</v>
      </c>
      <c r="AE112" s="1">
        <f t="shared" si="258"/>
        <v>1.9613832411795595E-3</v>
      </c>
      <c r="AF112" s="1">
        <f t="shared" si="259"/>
        <v>7.75</v>
      </c>
      <c r="AG112" s="1">
        <f t="shared" si="260"/>
        <v>2.280108017871238E-2</v>
      </c>
      <c r="AH112" s="1" t="str">
        <f t="shared" si="261"/>
        <v>Low</v>
      </c>
    </row>
    <row r="113" spans="1:45" s="1" customFormat="1" x14ac:dyDescent="0.35">
      <c r="B113" s="1">
        <v>15.357799999999999</v>
      </c>
      <c r="C113" s="1">
        <v>120.53064999999999</v>
      </c>
      <c r="D113" s="1">
        <f t="shared" si="262"/>
        <v>6</v>
      </c>
      <c r="E113" s="1">
        <v>1.5</v>
      </c>
      <c r="F113" s="1">
        <v>21</v>
      </c>
      <c r="G113" s="1">
        <v>17</v>
      </c>
      <c r="H113" s="1">
        <v>54.21</v>
      </c>
      <c r="I113" s="1">
        <v>7</v>
      </c>
      <c r="J113" s="1">
        <v>0.4</v>
      </c>
      <c r="K113" s="1">
        <v>7.5</v>
      </c>
      <c r="L113" s="1" t="s">
        <v>45</v>
      </c>
      <c r="M113" s="1">
        <f t="shared" si="240"/>
        <v>0</v>
      </c>
      <c r="N113" s="1">
        <f t="shared" si="241"/>
        <v>123</v>
      </c>
      <c r="O113" s="1">
        <f t="shared" si="242"/>
        <v>123</v>
      </c>
      <c r="P113" s="1">
        <f t="shared" si="243"/>
        <v>0.90751156233535546</v>
      </c>
      <c r="Q113" s="1">
        <f t="shared" si="244"/>
        <v>15.427696559701042</v>
      </c>
      <c r="R113" s="1">
        <f t="shared" si="245"/>
        <v>5.6128307054022386</v>
      </c>
      <c r="S113" s="1">
        <f t="shared" si="246"/>
        <v>21.040527265103279</v>
      </c>
      <c r="T113" s="1">
        <f t="shared" si="247"/>
        <v>0.43171874938321975</v>
      </c>
      <c r="U113" s="1">
        <f t="shared" si="248"/>
        <v>0.91961909514115892</v>
      </c>
      <c r="V113" s="1">
        <f t="shared" si="249"/>
        <v>21.246355322801939</v>
      </c>
      <c r="W113" s="1">
        <f t="shared" si="250"/>
        <v>0.9310442914146293</v>
      </c>
      <c r="X113" s="1">
        <f t="shared" si="251"/>
        <v>0.24207151576780361</v>
      </c>
      <c r="Y113" s="1">
        <f t="shared" si="252"/>
        <v>1.5449333479493619</v>
      </c>
      <c r="Z113" s="1">
        <f t="shared" si="253"/>
        <v>1.0961299870397299</v>
      </c>
      <c r="AA113" s="1">
        <f t="shared" si="254"/>
        <v>0.97283857700748866</v>
      </c>
      <c r="AB113" s="1">
        <f t="shared" si="255"/>
        <v>0.22205482889356196</v>
      </c>
      <c r="AC113" s="1">
        <f t="shared" si="256"/>
        <v>0.9781813429142221</v>
      </c>
      <c r="AD113" s="1" t="str">
        <f t="shared" si="257"/>
        <v>LIQUEFIABLE</v>
      </c>
      <c r="AE113" s="1">
        <f t="shared" si="258"/>
        <v>2.1818657085777904E-2</v>
      </c>
      <c r="AF113" s="1">
        <f t="shared" si="259"/>
        <v>7</v>
      </c>
      <c r="AG113" s="1">
        <f t="shared" si="260"/>
        <v>0.22909589940066799</v>
      </c>
      <c r="AH113" s="1" t="str">
        <f t="shared" si="261"/>
        <v>Low</v>
      </c>
    </row>
    <row r="114" spans="1:45" s="1" customFormat="1" x14ac:dyDescent="0.35">
      <c r="B114" s="1">
        <v>15.357799999999999</v>
      </c>
      <c r="C114" s="1">
        <v>120.53064999999999</v>
      </c>
      <c r="D114" s="1">
        <f t="shared" si="262"/>
        <v>7.5</v>
      </c>
      <c r="E114" s="1">
        <v>1.5</v>
      </c>
      <c r="F114" s="1">
        <v>21</v>
      </c>
      <c r="G114" s="1">
        <v>21</v>
      </c>
      <c r="H114" s="1">
        <v>24.45</v>
      </c>
      <c r="I114" s="1">
        <v>7</v>
      </c>
      <c r="J114" s="1">
        <v>0.4</v>
      </c>
      <c r="K114" s="1">
        <v>7.5</v>
      </c>
      <c r="L114" s="1" t="s">
        <v>46</v>
      </c>
      <c r="M114" s="1">
        <f t="shared" si="240"/>
        <v>0</v>
      </c>
      <c r="N114" s="1">
        <f t="shared" si="241"/>
        <v>154.5</v>
      </c>
      <c r="O114" s="1">
        <f t="shared" si="242"/>
        <v>154.5</v>
      </c>
      <c r="P114" s="1">
        <f t="shared" si="243"/>
        <v>0.80973046776116309</v>
      </c>
      <c r="Q114" s="1">
        <f t="shared" si="244"/>
        <v>17.004339822984424</v>
      </c>
      <c r="R114" s="1">
        <f t="shared" si="245"/>
        <v>5.0257569678435843</v>
      </c>
      <c r="S114" s="1">
        <f t="shared" si="246"/>
        <v>22.030096790828008</v>
      </c>
      <c r="T114" s="1">
        <f t="shared" si="247"/>
        <v>0.42352975421606104</v>
      </c>
      <c r="U114" s="1">
        <f t="shared" si="248"/>
        <v>0.8362939071407105</v>
      </c>
      <c r="V114" s="1">
        <f t="shared" si="249"/>
        <v>22.587929017798505</v>
      </c>
      <c r="W114" s="1">
        <f t="shared" si="250"/>
        <v>0.90643373197707922</v>
      </c>
      <c r="X114" s="1">
        <f t="shared" si="251"/>
        <v>0.2356727703140406</v>
      </c>
      <c r="Y114" s="1">
        <f t="shared" si="252"/>
        <v>1.6041995840897996</v>
      </c>
      <c r="Z114" s="1">
        <f t="shared" si="253"/>
        <v>1.1065849583376202</v>
      </c>
      <c r="AA114" s="1">
        <f t="shared" si="254"/>
        <v>0.93774843832064025</v>
      </c>
      <c r="AB114" s="1">
        <f t="shared" si="255"/>
        <v>0.24238003413265657</v>
      </c>
      <c r="AC114" s="1">
        <f t="shared" si="256"/>
        <v>1.0672312845038789</v>
      </c>
      <c r="AD114" s="1" t="str">
        <f t="shared" si="257"/>
        <v>NOT LIQUEFIABLE</v>
      </c>
      <c r="AE114" s="1">
        <f t="shared" si="258"/>
        <v>0</v>
      </c>
      <c r="AF114" s="1">
        <f t="shared" si="259"/>
        <v>6.25</v>
      </c>
      <c r="AG114" s="1">
        <f t="shared" si="260"/>
        <v>0</v>
      </c>
      <c r="AH114" s="1" t="str">
        <f t="shared" si="261"/>
        <v>Very Low</v>
      </c>
    </row>
    <row r="115" spans="1:45" s="1" customFormat="1" x14ac:dyDescent="0.35">
      <c r="B115" s="1">
        <v>15.357799999999999</v>
      </c>
      <c r="C115" s="1">
        <v>120.53064999999999</v>
      </c>
      <c r="D115" s="1">
        <f t="shared" si="262"/>
        <v>9</v>
      </c>
      <c r="E115" s="1">
        <v>1.5</v>
      </c>
      <c r="F115" s="1">
        <v>21</v>
      </c>
      <c r="G115" s="1">
        <v>25</v>
      </c>
      <c r="H115" s="1">
        <v>30.25</v>
      </c>
      <c r="I115" s="1">
        <v>7</v>
      </c>
      <c r="J115" s="1">
        <v>0.4</v>
      </c>
      <c r="K115" s="1">
        <v>7.5</v>
      </c>
      <c r="L115" s="1" t="s">
        <v>46</v>
      </c>
      <c r="M115" s="1">
        <f t="shared" si="240"/>
        <v>14.715</v>
      </c>
      <c r="N115" s="1">
        <f t="shared" si="241"/>
        <v>186</v>
      </c>
      <c r="O115" s="1">
        <f t="shared" si="242"/>
        <v>171.285</v>
      </c>
      <c r="P115" s="1">
        <f t="shared" si="243"/>
        <v>0.76903314245554788</v>
      </c>
      <c r="Q115" s="1">
        <f t="shared" si="244"/>
        <v>19.225828561388695</v>
      </c>
      <c r="R115" s="1">
        <f t="shared" si="245"/>
        <v>5.3728775257752321</v>
      </c>
      <c r="S115" s="1">
        <f t="shared" si="246"/>
        <v>24.598706087163926</v>
      </c>
      <c r="T115" s="1">
        <f t="shared" si="247"/>
        <v>0.40309440514537764</v>
      </c>
      <c r="U115" s="1">
        <f t="shared" si="248"/>
        <v>0.80918939226718356</v>
      </c>
      <c r="V115" s="1">
        <f t="shared" si="249"/>
        <v>25.602612332454818</v>
      </c>
      <c r="W115" s="1">
        <f t="shared" si="250"/>
        <v>0.88044424287795453</v>
      </c>
      <c r="X115" s="1">
        <f t="shared" si="251"/>
        <v>0.2485815079287613</v>
      </c>
      <c r="Y115" s="1">
        <f t="shared" si="252"/>
        <v>1.7506135129714966</v>
      </c>
      <c r="Z115" s="1">
        <f t="shared" si="253"/>
        <v>1.1324133814627568</v>
      </c>
      <c r="AA115" s="1">
        <f t="shared" si="254"/>
        <v>0.91241943833787986</v>
      </c>
      <c r="AB115" s="1">
        <f t="shared" si="255"/>
        <v>0.30500884178478205</v>
      </c>
      <c r="AC115" s="1">
        <f t="shared" si="256"/>
        <v>1.2677777708712721</v>
      </c>
      <c r="AD115" s="1" t="str">
        <f t="shared" si="257"/>
        <v>NOT LIQUEFIABLE</v>
      </c>
      <c r="AE115" s="1">
        <f t="shared" si="258"/>
        <v>0</v>
      </c>
      <c r="AF115" s="1">
        <f t="shared" si="259"/>
        <v>5.5</v>
      </c>
      <c r="AG115" s="1">
        <f t="shared" si="260"/>
        <v>0</v>
      </c>
      <c r="AH115" s="1" t="str">
        <f t="shared" si="261"/>
        <v>Very Low</v>
      </c>
    </row>
    <row r="116" spans="1:45" s="1" customFormat="1" x14ac:dyDescent="0.35">
      <c r="B116" s="1">
        <v>15.357799999999999</v>
      </c>
      <c r="C116" s="1">
        <v>120.53064999999999</v>
      </c>
      <c r="D116" s="1">
        <f t="shared" si="262"/>
        <v>10.5</v>
      </c>
      <c r="E116" s="1">
        <v>1.5</v>
      </c>
      <c r="F116" s="1">
        <v>21</v>
      </c>
      <c r="G116" s="1">
        <v>33</v>
      </c>
      <c r="H116" s="1">
        <v>23.44</v>
      </c>
      <c r="I116" s="1">
        <v>7</v>
      </c>
      <c r="J116" s="1">
        <v>0.4</v>
      </c>
      <c r="K116" s="1">
        <v>7.5</v>
      </c>
      <c r="L116" s="1" t="s">
        <v>46</v>
      </c>
      <c r="M116" s="1">
        <f t="shared" si="240"/>
        <v>29.43</v>
      </c>
      <c r="N116" s="1">
        <f t="shared" si="241"/>
        <v>217.5</v>
      </c>
      <c r="O116" s="1">
        <f t="shared" si="242"/>
        <v>188.07</v>
      </c>
      <c r="P116" s="1">
        <f t="shared" si="243"/>
        <v>0.73391364191976094</v>
      </c>
      <c r="Q116" s="1">
        <f t="shared" si="244"/>
        <v>24.219150183352109</v>
      </c>
      <c r="R116" s="1">
        <f t="shared" si="245"/>
        <v>4.9303153809176647</v>
      </c>
      <c r="S116" s="1">
        <f t="shared" si="246"/>
        <v>29.149465564269775</v>
      </c>
      <c r="T116" s="1">
        <f t="shared" si="247"/>
        <v>0.36935491830988942</v>
      </c>
      <c r="U116" s="1">
        <f t="shared" si="248"/>
        <v>0.79570229495287403</v>
      </c>
      <c r="V116" s="1">
        <f t="shared" si="249"/>
        <v>31.18849111436251</v>
      </c>
      <c r="W116" s="1">
        <f t="shared" si="250"/>
        <v>0.85352459901766975</v>
      </c>
      <c r="X116" s="1">
        <f t="shared" si="251"/>
        <v>0.2566428248761059</v>
      </c>
      <c r="Y116" s="1">
        <f t="shared" si="252"/>
        <v>2.0703194537572882</v>
      </c>
      <c r="Z116" s="1">
        <f t="shared" si="253"/>
        <v>1.1888117062485593</v>
      </c>
      <c r="AA116" s="1">
        <f t="shared" si="254"/>
        <v>0.86720021047012785</v>
      </c>
      <c r="AB116" s="1">
        <f t="shared" si="255"/>
        <v>0.57028765977085838</v>
      </c>
      <c r="AC116" s="1">
        <f t="shared" si="256"/>
        <v>2.2908533829807625</v>
      </c>
      <c r="AD116" s="1" t="str">
        <f t="shared" si="257"/>
        <v>NOT LIQUEFIABLE</v>
      </c>
      <c r="AE116" s="1">
        <f t="shared" si="258"/>
        <v>0</v>
      </c>
      <c r="AF116" s="1">
        <f t="shared" si="259"/>
        <v>4.75</v>
      </c>
      <c r="AG116" s="1">
        <f t="shared" si="260"/>
        <v>0</v>
      </c>
      <c r="AH116" s="1" t="str">
        <f t="shared" si="261"/>
        <v>Very Low</v>
      </c>
    </row>
    <row r="117" spans="1:45" s="1" customFormat="1" x14ac:dyDescent="0.35">
      <c r="B117" s="1">
        <v>15.357799999999999</v>
      </c>
      <c r="C117" s="1">
        <v>120.53064999999999</v>
      </c>
      <c r="D117" s="1">
        <f t="shared" si="262"/>
        <v>12</v>
      </c>
      <c r="E117" s="1">
        <v>1.5</v>
      </c>
      <c r="F117" s="1">
        <v>20</v>
      </c>
      <c r="G117" s="1">
        <v>37</v>
      </c>
      <c r="H117" s="1">
        <v>27.27</v>
      </c>
      <c r="I117" s="1">
        <v>7</v>
      </c>
      <c r="J117" s="1">
        <v>0.4</v>
      </c>
      <c r="K117" s="1">
        <v>7.5</v>
      </c>
      <c r="L117" s="1" t="s">
        <v>46</v>
      </c>
      <c r="M117" s="1">
        <f t="shared" si="240"/>
        <v>44.145000000000003</v>
      </c>
      <c r="N117" s="1">
        <f t="shared" si="241"/>
        <v>247.5</v>
      </c>
      <c r="O117" s="1">
        <f t="shared" si="242"/>
        <v>203.35499999999999</v>
      </c>
      <c r="P117" s="1">
        <f t="shared" si="243"/>
        <v>0.70579291611049577</v>
      </c>
      <c r="Q117" s="1">
        <f t="shared" si="244"/>
        <v>26.114337896088344</v>
      </c>
      <c r="R117" s="1">
        <f t="shared" si="245"/>
        <v>5.2297130383313748</v>
      </c>
      <c r="S117" s="1">
        <f t="shared" si="246"/>
        <v>31.34405093441972</v>
      </c>
      <c r="T117" s="1">
        <f t="shared" si="247"/>
        <v>0.35402937892987191</v>
      </c>
      <c r="U117" s="1">
        <f t="shared" si="248"/>
        <v>0.78136622299095848</v>
      </c>
      <c r="V117" s="1">
        <f t="shared" si="249"/>
        <v>34.140263288996834</v>
      </c>
      <c r="W117" s="1">
        <f t="shared" si="250"/>
        <v>0.82611021622301772</v>
      </c>
      <c r="X117" s="1">
        <f t="shared" si="251"/>
        <v>0.26141571347619286</v>
      </c>
      <c r="Y117" s="1">
        <f t="shared" si="252"/>
        <v>2.2000000000000002</v>
      </c>
      <c r="Z117" s="1">
        <f t="shared" si="253"/>
        <v>1.2116882456942153</v>
      </c>
      <c r="AA117" s="1">
        <f t="shared" si="254"/>
        <v>0.82580220546101424</v>
      </c>
      <c r="AB117" s="1">
        <f t="shared" si="255"/>
        <v>0.93352834573753229</v>
      </c>
      <c r="AC117" s="1">
        <f t="shared" si="256"/>
        <v>3.5732446625541638</v>
      </c>
      <c r="AD117" s="1" t="str">
        <f t="shared" si="257"/>
        <v>NOT LIQUEFIABLE</v>
      </c>
      <c r="AE117" s="1">
        <f t="shared" si="258"/>
        <v>0</v>
      </c>
      <c r="AF117" s="1">
        <f t="shared" si="259"/>
        <v>4</v>
      </c>
      <c r="AG117" s="1">
        <f t="shared" si="260"/>
        <v>0</v>
      </c>
      <c r="AH117" s="1" t="str">
        <f t="shared" si="261"/>
        <v>Very Low</v>
      </c>
    </row>
    <row r="118" spans="1:45" s="1" customFormat="1" x14ac:dyDescent="0.35">
      <c r="B118" s="1">
        <v>15.357799999999999</v>
      </c>
      <c r="C118" s="1">
        <v>120.53064999999999</v>
      </c>
      <c r="D118" s="1">
        <f t="shared" si="262"/>
        <v>13.5</v>
      </c>
      <c r="E118" s="1">
        <v>1.5</v>
      </c>
      <c r="F118" s="1">
        <v>20</v>
      </c>
      <c r="G118" s="1">
        <v>43</v>
      </c>
      <c r="H118" s="1">
        <v>31.85</v>
      </c>
      <c r="I118" s="1">
        <v>7</v>
      </c>
      <c r="J118" s="1">
        <v>0.4</v>
      </c>
      <c r="K118" s="1">
        <v>7.5</v>
      </c>
      <c r="L118" s="1" t="s">
        <v>46</v>
      </c>
      <c r="M118" s="1">
        <f t="shared" si="240"/>
        <v>58.86</v>
      </c>
      <c r="N118" s="1">
        <f t="shared" si="241"/>
        <v>277.5</v>
      </c>
      <c r="O118" s="1">
        <f t="shared" si="242"/>
        <v>218.64</v>
      </c>
      <c r="P118" s="1">
        <f t="shared" si="243"/>
        <v>0.68067517760097751</v>
      </c>
      <c r="Q118" s="1">
        <f t="shared" si="244"/>
        <v>29.269032636842034</v>
      </c>
      <c r="R118" s="1">
        <f t="shared" si="245"/>
        <v>5.4282889169157844</v>
      </c>
      <c r="S118" s="1">
        <f t="shared" si="246"/>
        <v>34.697321553757817</v>
      </c>
      <c r="T118" s="1">
        <f t="shared" si="247"/>
        <v>0.33161395923256382</v>
      </c>
      <c r="U118" s="1">
        <f t="shared" si="248"/>
        <v>0.77482047112362928</v>
      </c>
      <c r="V118" s="1">
        <f t="shared" si="249"/>
        <v>38.745569175231843</v>
      </c>
      <c r="W118" s="1">
        <f t="shared" si="250"/>
        <v>0.7986134883932493</v>
      </c>
      <c r="X118" s="1">
        <f t="shared" si="251"/>
        <v>0.26353806800024215</v>
      </c>
      <c r="Y118" s="1">
        <f t="shared" si="252"/>
        <v>2.2000000000000002</v>
      </c>
      <c r="Z118" s="1">
        <f t="shared" si="253"/>
        <v>1.2116882456942153</v>
      </c>
      <c r="AA118" s="1">
        <f t="shared" si="254"/>
        <v>0.76919796089044756</v>
      </c>
      <c r="AB118" s="1">
        <f t="shared" si="255"/>
        <v>2.8059359298711519</v>
      </c>
      <c r="AC118" s="1">
        <f t="shared" si="256"/>
        <v>9.9234665843663006</v>
      </c>
      <c r="AD118" s="1" t="str">
        <f t="shared" si="257"/>
        <v>NOT LIQUEFIABLE</v>
      </c>
      <c r="AE118" s="1">
        <f t="shared" si="258"/>
        <v>0</v>
      </c>
      <c r="AF118" s="1">
        <f t="shared" si="259"/>
        <v>3.25</v>
      </c>
      <c r="AG118" s="1">
        <f t="shared" si="260"/>
        <v>0</v>
      </c>
      <c r="AH118" s="1" t="str">
        <f t="shared" si="261"/>
        <v>Very Low</v>
      </c>
    </row>
    <row r="119" spans="1:45" s="1" customFormat="1" x14ac:dyDescent="0.35">
      <c r="B119" s="1">
        <v>15.357799999999999</v>
      </c>
      <c r="C119" s="1">
        <v>120.53064999999999</v>
      </c>
      <c r="D119" s="1">
        <f t="shared" si="262"/>
        <v>15</v>
      </c>
      <c r="E119" s="1">
        <v>1.5</v>
      </c>
      <c r="F119" s="1">
        <v>20</v>
      </c>
      <c r="G119" s="1">
        <v>59</v>
      </c>
      <c r="H119" s="1">
        <v>29.56</v>
      </c>
      <c r="I119" s="1">
        <v>7</v>
      </c>
      <c r="J119" s="1">
        <v>0.4</v>
      </c>
      <c r="K119" s="1">
        <v>7.5</v>
      </c>
      <c r="L119" s="1" t="s">
        <v>46</v>
      </c>
      <c r="M119" s="1">
        <f t="shared" si="240"/>
        <v>73.575000000000003</v>
      </c>
      <c r="N119" s="1">
        <f t="shared" si="241"/>
        <v>307.5</v>
      </c>
      <c r="O119" s="1">
        <f t="shared" si="242"/>
        <v>233.92500000000001</v>
      </c>
      <c r="P119" s="1">
        <f t="shared" si="243"/>
        <v>0.65806137959130206</v>
      </c>
      <c r="Q119" s="1">
        <f t="shared" si="244"/>
        <v>38.82562139588682</v>
      </c>
      <c r="R119" s="1">
        <f t="shared" si="245"/>
        <v>5.344853553254012</v>
      </c>
      <c r="S119" s="1">
        <f t="shared" si="246"/>
        <v>44.170474949140832</v>
      </c>
      <c r="T119" s="1">
        <f t="shared" si="247"/>
        <v>0.27358050373832665</v>
      </c>
      <c r="U119" s="1">
        <f t="shared" si="248"/>
        <v>0.79535764943963505</v>
      </c>
      <c r="V119" s="1">
        <f t="shared" si="249"/>
        <v>52.270954870192483</v>
      </c>
      <c r="W119" s="1">
        <f t="shared" si="250"/>
        <v>0.77141630387585125</v>
      </c>
      <c r="X119" s="1">
        <f t="shared" si="251"/>
        <v>0.2636517409206981</v>
      </c>
      <c r="Y119" s="1">
        <f t="shared" si="252"/>
        <v>2.2000000000000002</v>
      </c>
      <c r="Z119" s="1">
        <f t="shared" si="253"/>
        <v>1.2116882456942153</v>
      </c>
      <c r="AA119" s="1">
        <f t="shared" si="254"/>
        <v>0.74892575802779826</v>
      </c>
      <c r="AB119" s="1">
        <f t="shared" si="255"/>
        <v>3460.2522868452124</v>
      </c>
      <c r="AC119" s="1">
        <f t="shared" si="256"/>
        <v>11909.8634870899</v>
      </c>
      <c r="AD119" s="1" t="str">
        <f t="shared" si="257"/>
        <v>NOT LIQUEFIABLE</v>
      </c>
      <c r="AE119" s="1">
        <f t="shared" si="258"/>
        <v>0</v>
      </c>
      <c r="AF119" s="1">
        <f t="shared" si="259"/>
        <v>2.5</v>
      </c>
      <c r="AG119" s="1">
        <f t="shared" si="260"/>
        <v>0</v>
      </c>
      <c r="AH119" s="1" t="str">
        <f t="shared" si="261"/>
        <v>Very Low</v>
      </c>
    </row>
    <row r="120" spans="1:45" s="1" customFormat="1" x14ac:dyDescent="0.35">
      <c r="AF120" s="1" t="s">
        <v>31</v>
      </c>
      <c r="AG120" s="1">
        <f>SUM(AG110:AG119)</f>
        <v>2.2920884573503626</v>
      </c>
      <c r="AH120" s="3" t="str">
        <f t="shared" ref="AH120" si="263">IF(AG120&lt;=0,"Very Low",IF(AND(AG120&gt;0,AG120&lt;=5),"Low",IF(AND(AG120&gt;5,AG120&lt;=15),"High","Very High")))</f>
        <v>Low</v>
      </c>
    </row>
    <row r="121" spans="1:45" s="1" customFormat="1" x14ac:dyDescent="0.35">
      <c r="A121" s="1" t="s">
        <v>32</v>
      </c>
      <c r="B121" s="1" t="s">
        <v>0</v>
      </c>
      <c r="C121" s="1" t="s">
        <v>1</v>
      </c>
      <c r="E121" s="1" t="s">
        <v>3</v>
      </c>
      <c r="F121" s="1" t="s">
        <v>47</v>
      </c>
      <c r="G121" s="1" t="s">
        <v>5</v>
      </c>
      <c r="H121" s="1" t="s">
        <v>6</v>
      </c>
      <c r="I121" s="1" t="s">
        <v>7</v>
      </c>
      <c r="J121" s="1" t="s">
        <v>8</v>
      </c>
      <c r="K121" s="1" t="s">
        <v>9</v>
      </c>
      <c r="L121" s="1" t="s">
        <v>33</v>
      </c>
      <c r="M121" s="1" t="s">
        <v>10</v>
      </c>
      <c r="O121" s="1" t="s">
        <v>12</v>
      </c>
      <c r="P121" s="1" t="s">
        <v>13</v>
      </c>
      <c r="Q121" s="1" t="s">
        <v>81</v>
      </c>
      <c r="R121" s="1" t="s">
        <v>82</v>
      </c>
      <c r="S121" s="1" t="s">
        <v>16</v>
      </c>
      <c r="T121" s="1" t="s">
        <v>17</v>
      </c>
      <c r="U121" s="1" t="s">
        <v>18</v>
      </c>
      <c r="V121" s="1" t="s">
        <v>19</v>
      </c>
      <c r="W121" s="1" t="s">
        <v>20</v>
      </c>
      <c r="X121" s="1" t="s">
        <v>21</v>
      </c>
      <c r="Y121" s="1" t="s">
        <v>22</v>
      </c>
      <c r="Z121" s="1" t="s">
        <v>23</v>
      </c>
      <c r="AA121" s="1" t="s">
        <v>24</v>
      </c>
      <c r="AB121" s="1" t="s">
        <v>83</v>
      </c>
      <c r="AC121" s="1" t="s">
        <v>26</v>
      </c>
      <c r="AD121" s="1" t="s">
        <v>27</v>
      </c>
      <c r="AE121" s="1" t="s">
        <v>28</v>
      </c>
      <c r="AF121" s="1" t="s">
        <v>29</v>
      </c>
      <c r="AG121" s="1" t="s">
        <v>30</v>
      </c>
      <c r="AH121" s="1" t="s">
        <v>27</v>
      </c>
      <c r="AI121" s="5" t="s">
        <v>34</v>
      </c>
      <c r="AJ121" s="5" t="s">
        <v>35</v>
      </c>
      <c r="AK121" s="5" t="s">
        <v>36</v>
      </c>
      <c r="AL121" s="5" t="s">
        <v>37</v>
      </c>
      <c r="AM121" s="20" t="s">
        <v>38</v>
      </c>
      <c r="AN121" s="20" t="s">
        <v>39</v>
      </c>
      <c r="AO121" s="20" t="s">
        <v>40</v>
      </c>
      <c r="AP121" s="20" t="s">
        <v>41</v>
      </c>
      <c r="AQ121" s="20" t="s">
        <v>42</v>
      </c>
    </row>
    <row r="122" spans="1:45" s="1" customFormat="1" x14ac:dyDescent="0.35">
      <c r="A122" s="1">
        <v>12</v>
      </c>
      <c r="B122" s="1">
        <v>15.35769</v>
      </c>
      <c r="C122" s="1">
        <v>120.53017</v>
      </c>
      <c r="D122" s="1">
        <v>1.5</v>
      </c>
      <c r="E122" s="1">
        <v>1.5</v>
      </c>
      <c r="F122" s="1">
        <v>20</v>
      </c>
      <c r="G122" s="1">
        <v>10</v>
      </c>
      <c r="H122" s="1">
        <v>84.03</v>
      </c>
      <c r="I122" s="1">
        <v>7</v>
      </c>
      <c r="J122" s="1">
        <v>0.4</v>
      </c>
      <c r="K122" s="1">
        <v>7.5</v>
      </c>
      <c r="L122" s="1" t="s">
        <v>58</v>
      </c>
      <c r="M122" s="1">
        <f t="shared" ref="M122:M131" si="264">IF(D122&lt;=K122, 0, (D122-K122)*9.81)</f>
        <v>0</v>
      </c>
      <c r="N122" s="1">
        <f t="shared" ref="N122:N131" si="265">IF(ROW()=2, D122*F122, N121 + (D122-D121)*F122)</f>
        <v>30</v>
      </c>
      <c r="O122" s="1">
        <f t="shared" ref="O122:O131" si="266">N122 - M122</f>
        <v>30</v>
      </c>
      <c r="P122" s="1">
        <f t="shared" ref="P122:P131" si="267">MIN(1.7, (101.3 / O122)^0.5)</f>
        <v>1.7</v>
      </c>
      <c r="Q122" s="1">
        <f t="shared" ref="Q122:Q131" si="268">G122 * P122</f>
        <v>17</v>
      </c>
      <c r="R122" s="1">
        <f t="shared" ref="R122:R131" si="269">EXP(1.63 + (9.7/(H122+0.01)) - ((15.7/(H122+0.01))^2))</f>
        <v>5.5318432823616108</v>
      </c>
      <c r="S122" s="1">
        <f t="shared" ref="S122:S131" si="270">Q122 + R122</f>
        <v>22.53184328236161</v>
      </c>
      <c r="T122" s="1">
        <f t="shared" ref="T122:T131" si="271">0.784 - 0.0768 * SQRT(S122)</f>
        <v>0.41944791960303329</v>
      </c>
      <c r="U122" s="1">
        <f t="shared" ref="U122:U131" si="272">MIN(1.7, (101.3 / O122)^T122)</f>
        <v>1.6659933828371873</v>
      </c>
      <c r="V122" s="1">
        <f t="shared" ref="V122:V131" si="273">(G122 * U122) + R122</f>
        <v>22.191777110733483</v>
      </c>
      <c r="W122" s="1">
        <f t="shared" ref="W122:W131" si="274">EXP((-1.012 - 1.126*SIN((D122/11.73)+5.133)) + (0.106 + 0.118*SIN((D122/11.28)+5.142))*I122)</f>
        <v>0.99216797470363483</v>
      </c>
      <c r="X122" s="1">
        <f t="shared" ref="X122:X131" si="275">0.65 * J122 * (N122 / O122) * W122</f>
        <v>0.25796367342294507</v>
      </c>
      <c r="Y122" s="1">
        <f t="shared" ref="Y122:Y131" si="276">MIN(2.2, 1.09 + (V122 / 31.5)^2)</f>
        <v>1.5863214626681528</v>
      </c>
      <c r="Z122" s="1">
        <f t="shared" ref="Z122:Z131" si="277">1 + (Y122 - 1) * (8.64 * EXP(-I122/4) - 1.325)</f>
        <v>1.1034311348709063</v>
      </c>
      <c r="AA122" s="1">
        <f t="shared" ref="AA122:AA131" si="278">MIN(1.1, 1 - MIN(0.3, 1 / (18.9 - 2.55 * SQRT(V122))) * LN(O122 / 101.3))</f>
        <v>1.1000000000000001</v>
      </c>
      <c r="AB122" s="1">
        <f t="shared" ref="AB122:AB131" si="279">EXP((V122/14.1) + (V122/126)^2 - (V122/23.6)^3 + (V122/25.4)^4 - 2.8)</f>
        <v>0.23601300705833983</v>
      </c>
      <c r="AC122" s="1">
        <f t="shared" ref="AC122:AC131" si="280">IF(X122=0, "N/A", (AB122 * Z122 * AA122) / X122)</f>
        <v>1.1104916690160094</v>
      </c>
      <c r="AD122" s="1" t="str">
        <f t="shared" ref="AD122:AD131" si="281">IF(AC122&gt;1, "NOT LIQUEFIABLE", "LIQUEFIABLE")</f>
        <v>NOT LIQUEFIABLE</v>
      </c>
      <c r="AE122" s="1">
        <f t="shared" ref="AE122:AE131" si="282">IF(AC122&lt;1, 1-AC122, 0)</f>
        <v>0</v>
      </c>
      <c r="AF122" s="1">
        <f t="shared" ref="AF122:AF131" si="283">IF(D122&lt;=20, 10 - (0.5 * D122), 0)</f>
        <v>9.25</v>
      </c>
      <c r="AG122" s="1">
        <f t="shared" ref="AG122:AG131" si="284">AE122 * AF122 * E122</f>
        <v>0</v>
      </c>
      <c r="AH122" s="1" t="str">
        <f t="shared" ref="AH122:AH131" si="285">IF(AG122&lt;=0,"Very Low",IF(AND(AG122&gt;0,AG122&lt;=5),"Low",IF(AND(AG122&gt;5,AG122&lt;=15),"High","Very High")))</f>
        <v>Very Low</v>
      </c>
      <c r="AI122" s="5">
        <v>3</v>
      </c>
      <c r="AJ122" s="5">
        <v>1.5</v>
      </c>
      <c r="AK122" s="5">
        <v>25</v>
      </c>
      <c r="AL122" s="5">
        <f>MIN(1 + 0.33 * (AJ122 / AI122), 1.33)</f>
        <v>1.165</v>
      </c>
      <c r="AM122" s="20">
        <f>AVERAGEIFS(G122:G131, D122:D131, "&gt;" &amp; AJ122, D122:D131, "&lt;" &amp; (AJ122 + AI122 + 1.5))</f>
        <v>11.5</v>
      </c>
      <c r="AN122" s="20" cm="1">
        <f t="array" ref="AN122">_xlfn.LET(
    _xlpm.Df, AJ122,
    _xlpm.B, AI122,
    _xlpm.LayerBottoms, D122:D131,
    _xlpm.LayerTops, D122:D131 - E122:E131,
    _xlpm.N_values, G122:G131,
    _xlpm.FilteredN, _xlfn._xlws.FILTER(_xlpm.N_values, (_xlpm.LayerBottoms &gt; _xlpm.Df) * (_xlpm.LayerTops &lt; (_xlpm.Df + 2*_xlpm.B))),
    _xlpm.i, _xlfn.SEQUENCE(ROWS(_xlpm.FilteredN)),
    SUM(_xlpm.FilteredN / _xlpm.i^2) / SUM(1 / _xlpm.i^2)
)</f>
        <v>11.55609756097561</v>
      </c>
      <c r="AO122" s="20">
        <f>MIN(6 * (1 + 0.2 * (AJ122 / AI122)), 9)</f>
        <v>6.6000000000000005</v>
      </c>
      <c r="AP122" s="20">
        <f>IF(AI122&lt;=1.2,12*AM122*AL122*(AK122/25.4),8*AM122*((3.28*AI122+1)/(3.28*AI122))^2*AL122*(AK122/25.4))</f>
        <v>128.02312156139612</v>
      </c>
      <c r="AQ122" s="1" cm="1">
        <f t="array" ref="AQ122">_xlfn.LET(
    _xlpm.Df, AJ122,
    _xlpm.B, AI122,
    _xlpm.Settlement, AK122,
    _xlpm.NMeyerhof, AM122,
    _xlpm.NDesign, AN122,
    _xlpm.Nc, AO122,
    _xlpm.Fd, AL122,
    _xlpm.LayerBottoms, D122:D131,
    _xlpm.LayerThickness, E122:E131,
    _xlpm.USCS, L122:L131,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152.54048780487807</v>
      </c>
      <c r="AR122" s="1" cm="1">
        <f t="array" ref="AR122">_xlfn.LET(
    _xlpm.Df, AJ122,
    _xlpm.B, AI122,
    _xlpm.Settlement, AK122,
    _xlpm.NMeyerhof, AM122,
    _xlpm.NDesign, AN122,
    _xlpm.Nc, AO122,
    _xlpm.Fd, AL122,
    _xlpm.LayerBottoms, D122:D131,
    _xlpm.LayerThickness, E122:E131,
    _xlpm.USCS, L122:L131,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152.54048780487807</v>
      </c>
      <c r="AS122" s="1" cm="1">
        <f t="array" ref="AS122">_xlfn.LET(
    _xlpm.Df, AJ122,
    _xlpm.B, AI122,
    _xlpm.Settlement, AK122,
    _xlpm.NMeyerhof, AM122,
    _xlpm.NDesign, AN122,
    _xlpm.Nc, AO122,
    _xlpm.Fd, AL122,
    _xlpm.LayerBottoms, D122:D131,
    _xlpm.LayerThickness, E122:E131,
    _xlpm.Material, L122:L131,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152.54048780487807</v>
      </c>
    </row>
    <row r="123" spans="1:45" s="1" customFormat="1" x14ac:dyDescent="0.35">
      <c r="B123" s="1">
        <v>15.35769</v>
      </c>
      <c r="C123" s="1">
        <v>120.53017</v>
      </c>
      <c r="D123" s="1">
        <f>D122+1.5</f>
        <v>3</v>
      </c>
      <c r="E123" s="1">
        <v>1.5</v>
      </c>
      <c r="F123" s="1">
        <v>20</v>
      </c>
      <c r="G123" s="1">
        <v>10</v>
      </c>
      <c r="H123" s="1">
        <v>84.03</v>
      </c>
      <c r="I123" s="1">
        <v>7</v>
      </c>
      <c r="J123" s="1">
        <v>0.4</v>
      </c>
      <c r="K123" s="1">
        <v>7.5</v>
      </c>
      <c r="L123" s="1" t="s">
        <v>58</v>
      </c>
      <c r="M123" s="1">
        <f t="shared" si="264"/>
        <v>0</v>
      </c>
      <c r="N123" s="1">
        <f t="shared" si="265"/>
        <v>60</v>
      </c>
      <c r="O123" s="1">
        <f t="shared" si="266"/>
        <v>60</v>
      </c>
      <c r="P123" s="1">
        <f t="shared" si="267"/>
        <v>1.2993588162371983</v>
      </c>
      <c r="Q123" s="1">
        <f t="shared" si="268"/>
        <v>12.993588162371983</v>
      </c>
      <c r="R123" s="1">
        <f t="shared" si="269"/>
        <v>5.5318432823616108</v>
      </c>
      <c r="S123" s="1">
        <f t="shared" si="270"/>
        <v>18.525431444733595</v>
      </c>
      <c r="T123" s="1">
        <f t="shared" si="271"/>
        <v>0.45344374039418728</v>
      </c>
      <c r="U123" s="1">
        <f t="shared" si="272"/>
        <v>1.2680590990674661</v>
      </c>
      <c r="V123" s="1">
        <f t="shared" si="273"/>
        <v>18.212434273036273</v>
      </c>
      <c r="W123" s="1">
        <f t="shared" si="274"/>
        <v>0.97433785492747482</v>
      </c>
      <c r="X123" s="1">
        <f t="shared" si="275"/>
        <v>0.25332784228114347</v>
      </c>
      <c r="Y123" s="1">
        <f t="shared" si="276"/>
        <v>1.4242834589565798</v>
      </c>
      <c r="Z123" s="1">
        <f t="shared" si="277"/>
        <v>1.0748465175863267</v>
      </c>
      <c r="AA123" s="1">
        <f t="shared" si="278"/>
        <v>1.0653239150068805</v>
      </c>
      <c r="AB123" s="1">
        <f t="shared" si="279"/>
        <v>0.18586991697063376</v>
      </c>
      <c r="AC123" s="1">
        <f t="shared" si="280"/>
        <v>0.84014512371072836</v>
      </c>
      <c r="AD123" s="1" t="str">
        <f t="shared" si="281"/>
        <v>LIQUEFIABLE</v>
      </c>
      <c r="AE123" s="1">
        <f t="shared" si="282"/>
        <v>0.15985487628927164</v>
      </c>
      <c r="AF123" s="1">
        <f t="shared" si="283"/>
        <v>8.5</v>
      </c>
      <c r="AG123" s="1">
        <f t="shared" si="284"/>
        <v>2.0381496726882133</v>
      </c>
      <c r="AH123" s="1" t="str">
        <f t="shared" si="285"/>
        <v>Low</v>
      </c>
    </row>
    <row r="124" spans="1:45" s="1" customFormat="1" x14ac:dyDescent="0.35">
      <c r="B124" s="1">
        <v>15.35769</v>
      </c>
      <c r="C124" s="1">
        <v>120.53017</v>
      </c>
      <c r="D124" s="1">
        <f t="shared" ref="D124:D131" si="286">D123+1.5</f>
        <v>4.5</v>
      </c>
      <c r="E124" s="1">
        <v>1.5</v>
      </c>
      <c r="F124" s="1">
        <v>21</v>
      </c>
      <c r="G124" s="1">
        <v>13</v>
      </c>
      <c r="H124" s="1">
        <v>62.78</v>
      </c>
      <c r="I124" s="1">
        <v>7</v>
      </c>
      <c r="J124" s="1">
        <v>0.4</v>
      </c>
      <c r="K124" s="1">
        <v>7.5</v>
      </c>
      <c r="L124" s="1" t="s">
        <v>58</v>
      </c>
      <c r="M124" s="1">
        <f t="shared" si="264"/>
        <v>0</v>
      </c>
      <c r="N124" s="1">
        <f t="shared" si="265"/>
        <v>91.5</v>
      </c>
      <c r="O124" s="1">
        <f t="shared" si="266"/>
        <v>91.5</v>
      </c>
      <c r="P124" s="1">
        <f t="shared" si="267"/>
        <v>1.052190013798179</v>
      </c>
      <c r="Q124" s="1">
        <f t="shared" si="268"/>
        <v>13.678470179376326</v>
      </c>
      <c r="R124" s="1">
        <f t="shared" si="269"/>
        <v>5.5955032760076095</v>
      </c>
      <c r="S124" s="1">
        <f t="shared" si="270"/>
        <v>19.273973455383935</v>
      </c>
      <c r="T124" s="1">
        <f t="shared" si="271"/>
        <v>0.44683161299806928</v>
      </c>
      <c r="U124" s="1">
        <f t="shared" si="272"/>
        <v>1.0465133004411493</v>
      </c>
      <c r="V124" s="1">
        <f t="shared" si="273"/>
        <v>19.200176181742549</v>
      </c>
      <c r="W124" s="1">
        <f t="shared" si="274"/>
        <v>0.95382538768089908</v>
      </c>
      <c r="X124" s="1">
        <f t="shared" si="275"/>
        <v>0.24799460079703378</v>
      </c>
      <c r="Y124" s="1">
        <f t="shared" si="276"/>
        <v>1.4615260926278195</v>
      </c>
      <c r="Z124" s="1">
        <f t="shared" si="277"/>
        <v>1.0814163740754075</v>
      </c>
      <c r="AA124" s="1">
        <f t="shared" si="278"/>
        <v>1.0131687883388218</v>
      </c>
      <c r="AB124" s="1">
        <f t="shared" si="279"/>
        <v>0.19650736719858503</v>
      </c>
      <c r="AC124" s="1">
        <f t="shared" si="280"/>
        <v>0.86818315440930827</v>
      </c>
      <c r="AD124" s="1" t="str">
        <f t="shared" si="281"/>
        <v>LIQUEFIABLE</v>
      </c>
      <c r="AE124" s="1">
        <f t="shared" si="282"/>
        <v>0.13181684559069173</v>
      </c>
      <c r="AF124" s="1">
        <f t="shared" si="283"/>
        <v>7.75</v>
      </c>
      <c r="AG124" s="1">
        <f t="shared" si="284"/>
        <v>1.5323708299917915</v>
      </c>
      <c r="AH124" s="1" t="str">
        <f t="shared" si="285"/>
        <v>Low</v>
      </c>
    </row>
    <row r="125" spans="1:45" s="1" customFormat="1" x14ac:dyDescent="0.35">
      <c r="B125" s="1">
        <v>15.35769</v>
      </c>
      <c r="C125" s="1">
        <v>120.53017</v>
      </c>
      <c r="D125" s="1">
        <f t="shared" si="286"/>
        <v>6</v>
      </c>
      <c r="E125" s="1">
        <v>1.5</v>
      </c>
      <c r="F125" s="1">
        <v>21</v>
      </c>
      <c r="G125" s="1">
        <v>17</v>
      </c>
      <c r="H125" s="1">
        <v>52.39</v>
      </c>
      <c r="I125" s="1">
        <v>7</v>
      </c>
      <c r="J125" s="1">
        <v>0.4</v>
      </c>
      <c r="K125" s="1">
        <v>7.5</v>
      </c>
      <c r="L125" s="1" t="s">
        <v>45</v>
      </c>
      <c r="M125" s="1">
        <f t="shared" si="264"/>
        <v>0</v>
      </c>
      <c r="N125" s="1">
        <f t="shared" si="265"/>
        <v>123</v>
      </c>
      <c r="O125" s="1">
        <f t="shared" si="266"/>
        <v>123</v>
      </c>
      <c r="P125" s="1">
        <f t="shared" si="267"/>
        <v>0.90751156233535546</v>
      </c>
      <c r="Q125" s="1">
        <f t="shared" si="268"/>
        <v>15.427696559701042</v>
      </c>
      <c r="R125" s="1">
        <f t="shared" si="269"/>
        <v>5.6144485082011704</v>
      </c>
      <c r="S125" s="1">
        <f t="shared" si="270"/>
        <v>21.042145067902212</v>
      </c>
      <c r="T125" s="1">
        <f t="shared" si="271"/>
        <v>0.43170520621884928</v>
      </c>
      <c r="U125" s="1">
        <f t="shared" si="272"/>
        <v>0.91962151254738378</v>
      </c>
      <c r="V125" s="1">
        <f t="shared" si="273"/>
        <v>21.248014221506693</v>
      </c>
      <c r="W125" s="1">
        <f t="shared" si="274"/>
        <v>0.9310442914146293</v>
      </c>
      <c r="X125" s="1">
        <f t="shared" si="275"/>
        <v>0.24207151576780361</v>
      </c>
      <c r="Y125" s="1">
        <f t="shared" si="276"/>
        <v>1.5450043923984387</v>
      </c>
      <c r="Z125" s="1">
        <f t="shared" si="277"/>
        <v>1.0961425197687227</v>
      </c>
      <c r="AA125" s="1">
        <f t="shared" si="278"/>
        <v>0.97283683282731448</v>
      </c>
      <c r="AB125" s="1">
        <f t="shared" si="279"/>
        <v>0.22207794188192734</v>
      </c>
      <c r="AC125" s="1">
        <f t="shared" si="280"/>
        <v>0.97829259008396752</v>
      </c>
      <c r="AD125" s="1" t="str">
        <f t="shared" si="281"/>
        <v>LIQUEFIABLE</v>
      </c>
      <c r="AE125" s="1">
        <f t="shared" si="282"/>
        <v>2.1707409916032483E-2</v>
      </c>
      <c r="AF125" s="1">
        <f t="shared" si="283"/>
        <v>7</v>
      </c>
      <c r="AG125" s="1">
        <f t="shared" si="284"/>
        <v>0.22792780411834107</v>
      </c>
      <c r="AH125" s="1" t="str">
        <f t="shared" si="285"/>
        <v>Low</v>
      </c>
    </row>
    <row r="126" spans="1:45" s="1" customFormat="1" x14ac:dyDescent="0.35">
      <c r="B126" s="1">
        <v>15.35769</v>
      </c>
      <c r="C126" s="1">
        <v>120.53017</v>
      </c>
      <c r="D126" s="1">
        <f t="shared" si="286"/>
        <v>7.5</v>
      </c>
      <c r="E126" s="1">
        <v>1.5</v>
      </c>
      <c r="F126" s="1">
        <v>21</v>
      </c>
      <c r="G126" s="1">
        <v>21</v>
      </c>
      <c r="H126" s="1">
        <v>56.47</v>
      </c>
      <c r="I126" s="1">
        <v>7</v>
      </c>
      <c r="J126" s="1">
        <v>0.4</v>
      </c>
      <c r="K126" s="1">
        <v>7.5</v>
      </c>
      <c r="L126" s="1" t="s">
        <v>45</v>
      </c>
      <c r="M126" s="1">
        <f t="shared" si="264"/>
        <v>0</v>
      </c>
      <c r="N126" s="1">
        <f t="shared" si="265"/>
        <v>154.5</v>
      </c>
      <c r="O126" s="1">
        <f t="shared" si="266"/>
        <v>154.5</v>
      </c>
      <c r="P126" s="1">
        <f t="shared" si="267"/>
        <v>0.80973046776116309</v>
      </c>
      <c r="Q126" s="1">
        <f t="shared" si="268"/>
        <v>17.004339822984424</v>
      </c>
      <c r="R126" s="1">
        <f t="shared" si="269"/>
        <v>5.6095605583359891</v>
      </c>
      <c r="S126" s="1">
        <f t="shared" si="270"/>
        <v>22.613900381320413</v>
      </c>
      <c r="T126" s="1">
        <f t="shared" si="271"/>
        <v>0.41878470488611891</v>
      </c>
      <c r="U126" s="1">
        <f t="shared" si="272"/>
        <v>0.83797061702756281</v>
      </c>
      <c r="V126" s="1">
        <f t="shared" si="273"/>
        <v>23.206943515914809</v>
      </c>
      <c r="W126" s="1">
        <f t="shared" si="274"/>
        <v>0.90643373197707922</v>
      </c>
      <c r="X126" s="1">
        <f t="shared" si="275"/>
        <v>0.2356727703140406</v>
      </c>
      <c r="Y126" s="1">
        <f t="shared" si="276"/>
        <v>1.6327686846569518</v>
      </c>
      <c r="Z126" s="1">
        <f t="shared" si="277"/>
        <v>1.1116247439877218</v>
      </c>
      <c r="AA126" s="1">
        <f t="shared" si="278"/>
        <v>0.93619641014186439</v>
      </c>
      <c r="AB126" s="1">
        <f t="shared" si="279"/>
        <v>0.25303916326191406</v>
      </c>
      <c r="AC126" s="1">
        <f t="shared" si="280"/>
        <v>1.1173867383622578</v>
      </c>
      <c r="AD126" s="1" t="str">
        <f t="shared" si="281"/>
        <v>NOT LIQUEFIABLE</v>
      </c>
      <c r="AE126" s="1">
        <f t="shared" si="282"/>
        <v>0</v>
      </c>
      <c r="AF126" s="1">
        <f t="shared" si="283"/>
        <v>6.25</v>
      </c>
      <c r="AG126" s="1">
        <f t="shared" si="284"/>
        <v>0</v>
      </c>
      <c r="AH126" s="1" t="str">
        <f t="shared" si="285"/>
        <v>Very Low</v>
      </c>
    </row>
    <row r="127" spans="1:45" s="1" customFormat="1" x14ac:dyDescent="0.35">
      <c r="B127" s="1">
        <v>15.35769</v>
      </c>
      <c r="C127" s="1">
        <v>120.53017</v>
      </c>
      <c r="D127" s="1">
        <f t="shared" si="286"/>
        <v>9</v>
      </c>
      <c r="E127" s="1">
        <v>1.5</v>
      </c>
      <c r="F127" s="1">
        <v>21</v>
      </c>
      <c r="G127" s="1">
        <v>27</v>
      </c>
      <c r="H127" s="1">
        <v>24.18</v>
      </c>
      <c r="I127" s="1">
        <v>7</v>
      </c>
      <c r="J127" s="1">
        <v>0.4</v>
      </c>
      <c r="K127" s="1">
        <v>7.5</v>
      </c>
      <c r="L127" s="1" t="s">
        <v>46</v>
      </c>
      <c r="M127" s="1">
        <f t="shared" si="264"/>
        <v>14.715</v>
      </c>
      <c r="N127" s="1">
        <f t="shared" si="265"/>
        <v>186</v>
      </c>
      <c r="O127" s="1">
        <f t="shared" si="266"/>
        <v>171.285</v>
      </c>
      <c r="P127" s="1">
        <f t="shared" si="267"/>
        <v>0.76903314245554788</v>
      </c>
      <c r="Q127" s="1">
        <f t="shared" si="268"/>
        <v>20.763894846299792</v>
      </c>
      <c r="R127" s="1">
        <f t="shared" si="269"/>
        <v>5.0015812893784135</v>
      </c>
      <c r="S127" s="1">
        <f t="shared" si="270"/>
        <v>25.765476135678206</v>
      </c>
      <c r="T127" s="1">
        <f t="shared" si="271"/>
        <v>0.39416546848373918</v>
      </c>
      <c r="U127" s="1">
        <f t="shared" si="272"/>
        <v>0.81299328715769426</v>
      </c>
      <c r="V127" s="1">
        <f t="shared" si="273"/>
        <v>26.95240004263616</v>
      </c>
      <c r="W127" s="1">
        <f t="shared" si="274"/>
        <v>0.88044424287795453</v>
      </c>
      <c r="X127" s="1">
        <f t="shared" si="275"/>
        <v>0.2485815079287613</v>
      </c>
      <c r="Y127" s="1">
        <f t="shared" si="276"/>
        <v>1.822105687133579</v>
      </c>
      <c r="Z127" s="1">
        <f t="shared" si="277"/>
        <v>1.1450250922371206</v>
      </c>
      <c r="AA127" s="1">
        <f t="shared" si="278"/>
        <v>0.90722551063233181</v>
      </c>
      <c r="AB127" s="1">
        <f t="shared" si="279"/>
        <v>0.34491138348536504</v>
      </c>
      <c r="AC127" s="1">
        <f t="shared" si="280"/>
        <v>1.4413483912534983</v>
      </c>
      <c r="AD127" s="1" t="str">
        <f t="shared" si="281"/>
        <v>NOT LIQUEFIABLE</v>
      </c>
      <c r="AE127" s="1">
        <f t="shared" si="282"/>
        <v>0</v>
      </c>
      <c r="AF127" s="1">
        <f t="shared" si="283"/>
        <v>5.5</v>
      </c>
      <c r="AG127" s="1">
        <f t="shared" si="284"/>
        <v>0</v>
      </c>
      <c r="AH127" s="1" t="str">
        <f t="shared" si="285"/>
        <v>Very Low</v>
      </c>
    </row>
    <row r="128" spans="1:45" s="1" customFormat="1" x14ac:dyDescent="0.35">
      <c r="B128" s="1">
        <v>15.35769</v>
      </c>
      <c r="C128" s="1">
        <v>120.53017</v>
      </c>
      <c r="D128" s="1">
        <f t="shared" si="286"/>
        <v>10.5</v>
      </c>
      <c r="E128" s="1">
        <v>1.5</v>
      </c>
      <c r="F128" s="1">
        <v>21</v>
      </c>
      <c r="G128" s="1">
        <v>35</v>
      </c>
      <c r="H128" s="1">
        <v>32.159999999999997</v>
      </c>
      <c r="I128" s="1">
        <v>7</v>
      </c>
      <c r="J128" s="1">
        <v>0.4</v>
      </c>
      <c r="K128" s="1">
        <v>7.5</v>
      </c>
      <c r="L128" s="1" t="s">
        <v>46</v>
      </c>
      <c r="M128" s="1">
        <f t="shared" si="264"/>
        <v>29.43</v>
      </c>
      <c r="N128" s="1">
        <f t="shared" si="265"/>
        <v>217.5</v>
      </c>
      <c r="O128" s="1">
        <f t="shared" si="266"/>
        <v>188.07</v>
      </c>
      <c r="P128" s="1">
        <f t="shared" si="267"/>
        <v>0.73391364191976094</v>
      </c>
      <c r="Q128" s="1">
        <f t="shared" si="268"/>
        <v>25.686977467191632</v>
      </c>
      <c r="R128" s="1">
        <f t="shared" si="269"/>
        <v>5.4376533852515569</v>
      </c>
      <c r="S128" s="1">
        <f t="shared" si="270"/>
        <v>31.12463085244319</v>
      </c>
      <c r="T128" s="1">
        <f t="shared" si="271"/>
        <v>0.35553699963810825</v>
      </c>
      <c r="U128" s="1">
        <f t="shared" si="272"/>
        <v>0.80253433995271639</v>
      </c>
      <c r="V128" s="1">
        <f t="shared" si="273"/>
        <v>33.526355283596629</v>
      </c>
      <c r="W128" s="1">
        <f t="shared" si="274"/>
        <v>0.85352459901766975</v>
      </c>
      <c r="X128" s="1">
        <f t="shared" si="275"/>
        <v>0.2566428248761059</v>
      </c>
      <c r="Y128" s="1">
        <f t="shared" si="276"/>
        <v>2.2000000000000002</v>
      </c>
      <c r="Z128" s="1">
        <f t="shared" si="277"/>
        <v>1.2116882456942153</v>
      </c>
      <c r="AA128" s="1">
        <f t="shared" si="278"/>
        <v>0.85036824252436005</v>
      </c>
      <c r="AB128" s="1">
        <f t="shared" si="279"/>
        <v>0.83272515194932462</v>
      </c>
      <c r="AC128" s="1">
        <f t="shared" si="280"/>
        <v>3.3432625481069422</v>
      </c>
      <c r="AD128" s="1" t="str">
        <f t="shared" si="281"/>
        <v>NOT LIQUEFIABLE</v>
      </c>
      <c r="AE128" s="1">
        <f t="shared" si="282"/>
        <v>0</v>
      </c>
      <c r="AF128" s="1">
        <f t="shared" si="283"/>
        <v>4.75</v>
      </c>
      <c r="AG128" s="1">
        <f t="shared" si="284"/>
        <v>0</v>
      </c>
      <c r="AH128" s="1" t="str">
        <f t="shared" si="285"/>
        <v>Very Low</v>
      </c>
    </row>
    <row r="129" spans="1:45" s="1" customFormat="1" x14ac:dyDescent="0.35">
      <c r="B129" s="1">
        <v>15.35769</v>
      </c>
      <c r="C129" s="1">
        <v>120.53017</v>
      </c>
      <c r="D129" s="1">
        <f t="shared" si="286"/>
        <v>12</v>
      </c>
      <c r="E129" s="1">
        <v>1.5</v>
      </c>
      <c r="F129" s="1">
        <v>19</v>
      </c>
      <c r="G129" s="1">
        <v>40</v>
      </c>
      <c r="H129" s="1">
        <v>26.76</v>
      </c>
      <c r="I129" s="1">
        <v>7</v>
      </c>
      <c r="J129" s="1">
        <v>0.4</v>
      </c>
      <c r="K129" s="1">
        <v>7.5</v>
      </c>
      <c r="L129" s="1" t="s">
        <v>46</v>
      </c>
      <c r="M129" s="1">
        <f t="shared" si="264"/>
        <v>44.145000000000003</v>
      </c>
      <c r="N129" s="1">
        <f t="shared" si="265"/>
        <v>246</v>
      </c>
      <c r="O129" s="1">
        <f t="shared" si="266"/>
        <v>201.85499999999999</v>
      </c>
      <c r="P129" s="1">
        <f t="shared" si="267"/>
        <v>0.70841046298231469</v>
      </c>
      <c r="Q129" s="1">
        <f t="shared" si="268"/>
        <v>28.336418519292586</v>
      </c>
      <c r="R129" s="1">
        <f t="shared" si="269"/>
        <v>5.1986042120782825</v>
      </c>
      <c r="S129" s="1">
        <f t="shared" si="270"/>
        <v>33.535022731370866</v>
      </c>
      <c r="T129" s="1">
        <f t="shared" si="271"/>
        <v>0.33925556498694576</v>
      </c>
      <c r="U129" s="1">
        <f t="shared" si="272"/>
        <v>0.7914376084872119</v>
      </c>
      <c r="V129" s="1">
        <f t="shared" si="273"/>
        <v>36.856108551566756</v>
      </c>
      <c r="W129" s="1">
        <f t="shared" si="274"/>
        <v>0.82611021622301772</v>
      </c>
      <c r="X129" s="1">
        <f t="shared" si="275"/>
        <v>0.2617622027179124</v>
      </c>
      <c r="Y129" s="1">
        <f t="shared" si="276"/>
        <v>2.2000000000000002</v>
      </c>
      <c r="Z129" s="1">
        <f t="shared" si="277"/>
        <v>1.2116882456942153</v>
      </c>
      <c r="AA129" s="1">
        <f t="shared" si="278"/>
        <v>0.79835220811225294</v>
      </c>
      <c r="AB129" s="1">
        <f t="shared" si="279"/>
        <v>1.6882402656308302</v>
      </c>
      <c r="AC129" s="1">
        <f t="shared" si="280"/>
        <v>6.238967788932456</v>
      </c>
      <c r="AD129" s="1" t="str">
        <f t="shared" si="281"/>
        <v>NOT LIQUEFIABLE</v>
      </c>
      <c r="AE129" s="1">
        <f t="shared" si="282"/>
        <v>0</v>
      </c>
      <c r="AF129" s="1">
        <f t="shared" si="283"/>
        <v>4</v>
      </c>
      <c r="AG129" s="1">
        <f t="shared" si="284"/>
        <v>0</v>
      </c>
      <c r="AH129" s="1" t="str">
        <f t="shared" si="285"/>
        <v>Very Low</v>
      </c>
    </row>
    <row r="130" spans="1:45" s="1" customFormat="1" x14ac:dyDescent="0.35">
      <c r="B130" s="1">
        <v>15.35769</v>
      </c>
      <c r="C130" s="1">
        <v>120.53017</v>
      </c>
      <c r="D130" s="1">
        <f t="shared" si="286"/>
        <v>13.5</v>
      </c>
      <c r="E130" s="1">
        <v>1.5</v>
      </c>
      <c r="F130" s="1">
        <v>20</v>
      </c>
      <c r="G130" s="1">
        <v>48</v>
      </c>
      <c r="H130" s="1">
        <v>32.729999999999997</v>
      </c>
      <c r="I130" s="1">
        <v>7</v>
      </c>
      <c r="J130" s="1">
        <v>0.4</v>
      </c>
      <c r="K130" s="1">
        <v>7.5</v>
      </c>
      <c r="L130" s="1" t="s">
        <v>46</v>
      </c>
      <c r="M130" s="1">
        <f t="shared" si="264"/>
        <v>58.86</v>
      </c>
      <c r="N130" s="1">
        <f t="shared" si="265"/>
        <v>276</v>
      </c>
      <c r="O130" s="1">
        <f t="shared" si="266"/>
        <v>217.14</v>
      </c>
      <c r="P130" s="1">
        <f t="shared" si="267"/>
        <v>0.68302217848802715</v>
      </c>
      <c r="Q130" s="1">
        <f t="shared" si="268"/>
        <v>32.785064567425302</v>
      </c>
      <c r="R130" s="1">
        <f t="shared" si="269"/>
        <v>5.4538356446983096</v>
      </c>
      <c r="S130" s="1">
        <f t="shared" si="270"/>
        <v>38.23890021212361</v>
      </c>
      <c r="T130" s="1">
        <f t="shared" si="271"/>
        <v>0.30908715453553387</v>
      </c>
      <c r="U130" s="1">
        <f t="shared" si="272"/>
        <v>0.79004503942634685</v>
      </c>
      <c r="V130" s="1">
        <f t="shared" si="273"/>
        <v>43.375997537162959</v>
      </c>
      <c r="W130" s="1">
        <f t="shared" si="274"/>
        <v>0.7986134883932493</v>
      </c>
      <c r="X130" s="1">
        <f t="shared" si="275"/>
        <v>0.26392421445656983</v>
      </c>
      <c r="Y130" s="1">
        <f t="shared" si="276"/>
        <v>2.2000000000000002</v>
      </c>
      <c r="Z130" s="1">
        <f t="shared" si="277"/>
        <v>1.2116882456942153</v>
      </c>
      <c r="AA130" s="1">
        <f t="shared" si="278"/>
        <v>0.77126323133527952</v>
      </c>
      <c r="AB130" s="1">
        <f t="shared" si="279"/>
        <v>14.742490764562099</v>
      </c>
      <c r="AC130" s="1">
        <f t="shared" si="280"/>
        <v>52.201760442371125</v>
      </c>
      <c r="AD130" s="1" t="str">
        <f t="shared" si="281"/>
        <v>NOT LIQUEFIABLE</v>
      </c>
      <c r="AE130" s="1">
        <f t="shared" si="282"/>
        <v>0</v>
      </c>
      <c r="AF130" s="1">
        <f t="shared" si="283"/>
        <v>3.25</v>
      </c>
      <c r="AG130" s="1">
        <f t="shared" si="284"/>
        <v>0</v>
      </c>
      <c r="AH130" s="1" t="str">
        <f t="shared" si="285"/>
        <v>Very Low</v>
      </c>
    </row>
    <row r="131" spans="1:45" s="1" customFormat="1" x14ac:dyDescent="0.35">
      <c r="B131" s="1">
        <v>15.35769</v>
      </c>
      <c r="C131" s="1">
        <v>120.53017</v>
      </c>
      <c r="D131" s="1">
        <f t="shared" si="286"/>
        <v>15</v>
      </c>
      <c r="E131" s="1">
        <v>1.5</v>
      </c>
      <c r="F131" s="1">
        <v>19</v>
      </c>
      <c r="G131" s="1">
        <v>60</v>
      </c>
      <c r="H131" s="1">
        <v>24.04</v>
      </c>
      <c r="I131" s="1">
        <v>7</v>
      </c>
      <c r="J131" s="1">
        <v>0.4</v>
      </c>
      <c r="K131" s="1">
        <v>7.5</v>
      </c>
      <c r="L131" s="1" t="s">
        <v>46</v>
      </c>
      <c r="M131" s="1">
        <f t="shared" si="264"/>
        <v>73.575000000000003</v>
      </c>
      <c r="N131" s="1">
        <f t="shared" si="265"/>
        <v>304.5</v>
      </c>
      <c r="O131" s="1">
        <f t="shared" si="266"/>
        <v>230.92500000000001</v>
      </c>
      <c r="P131" s="1">
        <f t="shared" si="267"/>
        <v>0.66232209991509594</v>
      </c>
      <c r="Q131" s="1">
        <f t="shared" si="268"/>
        <v>39.739325994905755</v>
      </c>
      <c r="R131" s="1">
        <f t="shared" si="269"/>
        <v>4.988672674959159</v>
      </c>
      <c r="S131" s="1">
        <f t="shared" si="270"/>
        <v>44.727998669864917</v>
      </c>
      <c r="T131" s="1">
        <f t="shared" si="271"/>
        <v>0.27036932444163353</v>
      </c>
      <c r="U131" s="1">
        <f t="shared" si="272"/>
        <v>0.80028601216818795</v>
      </c>
      <c r="V131" s="1">
        <f t="shared" si="273"/>
        <v>53.005833405050439</v>
      </c>
      <c r="W131" s="1">
        <f t="shared" si="274"/>
        <v>0.77141630387585125</v>
      </c>
      <c r="X131" s="1">
        <f t="shared" si="275"/>
        <v>0.26447127326123693</v>
      </c>
      <c r="Y131" s="1">
        <f t="shared" si="276"/>
        <v>2.2000000000000002</v>
      </c>
      <c r="Z131" s="1">
        <f t="shared" si="277"/>
        <v>1.2116882456942153</v>
      </c>
      <c r="AA131" s="1">
        <f t="shared" si="278"/>
        <v>0.75279802863278922</v>
      </c>
      <c r="AB131" s="1">
        <f t="shared" si="279"/>
        <v>6447.3391142689443</v>
      </c>
      <c r="AC131" s="1">
        <f t="shared" si="280"/>
        <v>22236.753181039388</v>
      </c>
      <c r="AD131" s="1" t="str">
        <f t="shared" si="281"/>
        <v>NOT LIQUEFIABLE</v>
      </c>
      <c r="AE131" s="1">
        <f t="shared" si="282"/>
        <v>0</v>
      </c>
      <c r="AF131" s="1">
        <f t="shared" si="283"/>
        <v>2.5</v>
      </c>
      <c r="AG131" s="1">
        <f t="shared" si="284"/>
        <v>0</v>
      </c>
      <c r="AH131" s="1" t="str">
        <f t="shared" si="285"/>
        <v>Very Low</v>
      </c>
    </row>
    <row r="132" spans="1:45" s="1" customFormat="1" x14ac:dyDescent="0.35">
      <c r="AF132" s="1" t="s">
        <v>31</v>
      </c>
      <c r="AG132" s="1">
        <f>SUM(AG122:AG131)</f>
        <v>3.7984483067983459</v>
      </c>
      <c r="AH132" s="3" t="str">
        <f t="shared" ref="AH132" si="287">IF(AG132&lt;=0,"Very Low",IF(AND(AG132&gt;0,AG132&lt;=5),"Low",IF(AND(AG132&gt;5,AG132&lt;=15),"High","Very High")))</f>
        <v>Low</v>
      </c>
    </row>
    <row r="133" spans="1:45" s="1" customFormat="1" x14ac:dyDescent="0.35">
      <c r="A133" s="1" t="s">
        <v>32</v>
      </c>
      <c r="B133" s="1" t="s">
        <v>0</v>
      </c>
      <c r="C133" s="1" t="s">
        <v>1</v>
      </c>
      <c r="E133" s="1" t="s">
        <v>3</v>
      </c>
      <c r="F133" s="1" t="s">
        <v>47</v>
      </c>
      <c r="G133" s="1" t="s">
        <v>5</v>
      </c>
      <c r="H133" s="1" t="s">
        <v>6</v>
      </c>
      <c r="I133" s="1" t="s">
        <v>7</v>
      </c>
      <c r="J133" s="1" t="s">
        <v>8</v>
      </c>
      <c r="K133" s="1" t="s">
        <v>9</v>
      </c>
      <c r="L133" s="1" t="s">
        <v>33</v>
      </c>
      <c r="M133" s="1" t="s">
        <v>10</v>
      </c>
      <c r="O133" s="1" t="s">
        <v>12</v>
      </c>
      <c r="P133" s="1" t="s">
        <v>13</v>
      </c>
      <c r="Q133" s="1" t="s">
        <v>84</v>
      </c>
      <c r="R133" s="1" t="s">
        <v>85</v>
      </c>
      <c r="S133" s="1" t="s">
        <v>16</v>
      </c>
      <c r="T133" s="1" t="s">
        <v>17</v>
      </c>
      <c r="U133" s="1" t="s">
        <v>18</v>
      </c>
      <c r="V133" s="1" t="s">
        <v>19</v>
      </c>
      <c r="W133" s="1" t="s">
        <v>20</v>
      </c>
      <c r="X133" s="1" t="s">
        <v>21</v>
      </c>
      <c r="Y133" s="1" t="s">
        <v>22</v>
      </c>
      <c r="Z133" s="1" t="s">
        <v>23</v>
      </c>
      <c r="AA133" s="1" t="s">
        <v>24</v>
      </c>
      <c r="AB133" s="1" t="s">
        <v>86</v>
      </c>
      <c r="AC133" s="1" t="s">
        <v>26</v>
      </c>
      <c r="AD133" s="1" t="s">
        <v>27</v>
      </c>
      <c r="AE133" s="1" t="s">
        <v>28</v>
      </c>
      <c r="AF133" s="1" t="s">
        <v>29</v>
      </c>
      <c r="AG133" s="1" t="s">
        <v>30</v>
      </c>
      <c r="AH133" s="1" t="s">
        <v>27</v>
      </c>
      <c r="AI133" s="5" t="s">
        <v>34</v>
      </c>
      <c r="AJ133" s="5" t="s">
        <v>35</v>
      </c>
      <c r="AK133" s="5" t="s">
        <v>36</v>
      </c>
      <c r="AL133" s="5" t="s">
        <v>37</v>
      </c>
      <c r="AM133" s="20" t="s">
        <v>38</v>
      </c>
      <c r="AN133" s="20" t="s">
        <v>39</v>
      </c>
      <c r="AO133" s="20" t="s">
        <v>40</v>
      </c>
      <c r="AP133" s="20" t="s">
        <v>41</v>
      </c>
      <c r="AQ133" s="20" t="s">
        <v>42</v>
      </c>
    </row>
    <row r="134" spans="1:45" s="1" customFormat="1" x14ac:dyDescent="0.35">
      <c r="A134" s="1">
        <v>13</v>
      </c>
      <c r="B134" s="1">
        <v>15.37941</v>
      </c>
      <c r="C134" s="1">
        <v>120.470341</v>
      </c>
      <c r="D134" s="1">
        <v>1.5</v>
      </c>
      <c r="E134" s="1">
        <v>1.5</v>
      </c>
      <c r="F134" s="1">
        <v>20.3</v>
      </c>
      <c r="G134" s="1">
        <v>9</v>
      </c>
      <c r="H134" s="1">
        <v>28.72</v>
      </c>
      <c r="I134" s="1">
        <v>7</v>
      </c>
      <c r="J134" s="1">
        <v>0.45</v>
      </c>
      <c r="K134" s="1">
        <v>3</v>
      </c>
      <c r="L134" s="1" t="s">
        <v>46</v>
      </c>
      <c r="M134" s="1">
        <f t="shared" ref="M134:M143" si="288">IF(D134&lt;=K134, 0, (D134-K134)*9.81)</f>
        <v>0</v>
      </c>
      <c r="N134" s="1">
        <f t="shared" ref="N134:N143" si="289">IF(ROW()=2, D134*F134, N133 + (D134-D133)*F134)</f>
        <v>30.450000000000003</v>
      </c>
      <c r="O134" s="1">
        <f t="shared" ref="O134:O143" si="290">N134 - M134</f>
        <v>30.450000000000003</v>
      </c>
      <c r="P134" s="1">
        <f t="shared" ref="P134:P143" si="291">MIN(1.7, (101.3 / O134)^0.5)</f>
        <v>1.7</v>
      </c>
      <c r="Q134" s="1">
        <f t="shared" ref="Q134:Q143" si="292">G134 * P134</f>
        <v>15.299999999999999</v>
      </c>
      <c r="R134" s="1">
        <f t="shared" ref="R134:R143" si="293">EXP(1.63 + (9.7/(H134+0.01)) - ((15.7/(H134+0.01))^2))</f>
        <v>5.3068576217180681</v>
      </c>
      <c r="S134" s="1">
        <f t="shared" ref="S134:S143" si="294">Q134 + R134</f>
        <v>20.606857621718067</v>
      </c>
      <c r="T134" s="1">
        <f t="shared" ref="T134:T143" si="295">0.784 - 0.0768 * SQRT(S134)</f>
        <v>0.4353681140533438</v>
      </c>
      <c r="U134" s="1">
        <f t="shared" ref="U134:U143" si="296">MIN(1.7, (101.3 / O134)^T134)</f>
        <v>1.687608865687388</v>
      </c>
      <c r="V134" s="1">
        <f t="shared" ref="V134:V143" si="297">(G134 * U134) + R134</f>
        <v>20.495337412904561</v>
      </c>
      <c r="W134" s="1">
        <f t="shared" ref="W134:W143" si="298">EXP((-1.012 - 1.126*SIN((D134/11.73)+5.133)) + (0.106 + 0.118*SIN((D134/11.28)+5.142))*I134)</f>
        <v>0.99216797470363483</v>
      </c>
      <c r="X134" s="1">
        <f t="shared" ref="X134:X143" si="299">0.65 * J134 * (N134 / O134) * W134</f>
        <v>0.29020913260081321</v>
      </c>
      <c r="Y134" s="1">
        <f t="shared" ref="Y134:Y143" si="300">MIN(2.2, 1.09 + (V134 / 31.5)^2)</f>
        <v>1.513339738643291</v>
      </c>
      <c r="Z134" s="1">
        <f t="shared" ref="Z134:Z143" si="301">1 + (Y134 - 1) * (8.64 * EXP(-I134/4) - 1.325)</f>
        <v>1.0905566572654377</v>
      </c>
      <c r="AA134" s="1">
        <f t="shared" ref="AA134:AA143" si="302">MIN(1.1, 1 - MIN(0.3, 1 / (18.9 - 2.55 * SQRT(V134))) * LN(O134 / 101.3))</f>
        <v>1.1000000000000001</v>
      </c>
      <c r="AB134" s="1">
        <f t="shared" ref="AB134:AB143" si="303">EXP((V134/14.1) + (V134/126)^2 - (V134/23.6)^3 + (V134/25.4)^4 - 2.8)</f>
        <v>0.21202914860691946</v>
      </c>
      <c r="AC134" s="1">
        <f t="shared" ref="AC134:AC143" si="304">IF(X134=0, "N/A", (AB134 * Z134 * AA134) / X134)</f>
        <v>0.876446503329806</v>
      </c>
      <c r="AD134" s="1" t="str">
        <f t="shared" ref="AD134:AD143" si="305">IF(AC134&gt;1, "NOT LIQUEFIABLE", "LIQUEFIABLE")</f>
        <v>LIQUEFIABLE</v>
      </c>
      <c r="AE134" s="1">
        <f t="shared" ref="AE134:AE143" si="306">IF(AC134&lt;1, 1-AC134, 0)</f>
        <v>0.123553496670194</v>
      </c>
      <c r="AF134" s="1">
        <f t="shared" ref="AF134:AF143" si="307">IF(D134&lt;=20, 10 - (0.5 * D134), 0)</f>
        <v>9.25</v>
      </c>
      <c r="AG134" s="1">
        <f t="shared" ref="AG134:AG143" si="308">AE134 * AF134 * E134</f>
        <v>1.7143047662989415</v>
      </c>
      <c r="AH134" s="1" t="str">
        <f t="shared" ref="AH134:AH143" si="309">IF(AG134&lt;=0,"Very Low",IF(AND(AG134&gt;0,AG134&lt;=5),"Low",IF(AND(AG134&gt;5,AG134&lt;=15),"High","Very High")))</f>
        <v>Low</v>
      </c>
      <c r="AI134" s="5">
        <v>3</v>
      </c>
      <c r="AJ134" s="5">
        <v>1.5</v>
      </c>
      <c r="AK134" s="5">
        <v>25</v>
      </c>
      <c r="AL134" s="5">
        <f>MIN(1 + 0.33 * (AJ134 / AI134), 1.33)</f>
        <v>1.165</v>
      </c>
      <c r="AM134" s="20">
        <f>AVERAGEIFS(G134:G143, D134:D143, "&gt;" &amp; AJ134, D134:D143, "&lt;" &amp; (AJ134 + AI134 + 1.5))</f>
        <v>11</v>
      </c>
      <c r="AN134" s="20" cm="1">
        <f t="array" ref="AN134">_xlfn.LET(
    _xlpm.Df, AJ134,
    _xlpm.B, AI134,
    _xlpm.LayerBottoms, D134:D143,
    _xlpm.LayerTops, D134:D143 - E134:E143,
    _xlpm.N_values, G134:G143,
    _xlpm.FilteredN, _xlfn._xlws.FILTER(_xlpm.N_values, (_xlpm.LayerBottoms &gt; _xlpm.Df) * (_xlpm.LayerTops &lt; (_xlpm.Df + 2*_xlpm.B))),
    _xlpm.i, _xlfn.SEQUENCE(ROWS(_xlpm.FilteredN)),
    SUM(_xlpm.FilteredN / _xlpm.i^2) / SUM(1 / _xlpm.i^2)
)</f>
        <v>10.478048780487804</v>
      </c>
      <c r="AO134" s="20">
        <f>MIN(6 * (1 + 0.2 * (AJ134 / AI134)), 9)</f>
        <v>6.6000000000000005</v>
      </c>
      <c r="AP134" s="20">
        <f>IF(AI134&lt;=1.2,12*AM134*AL134*(AK134/25.4),8*AM134*((3.28*AI134+1)/(3.28*AI134))^2*AL134*(AK134/25.4))</f>
        <v>122.45689888481368</v>
      </c>
      <c r="AQ134" s="1" cm="1">
        <f t="array" ref="AQ134">_xlfn.LET(
    _xlpm.Df, AJ134,
    _xlpm.B, AI134,
    _xlpm.Settlement, AK134,
    _xlpm.NMeyerhof, AM134,
    _xlpm.NDesign, AN134,
    _xlpm.Nc, AO134,
    _xlpm.Fd, AL134,
    _xlpm.LayerBottoms, D134:D143,
    _xlpm.LayerThickness, E134:E143,
    _xlpm.USCS, L134:L143,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122.45689888481368</v>
      </c>
      <c r="AR134" s="1" cm="1">
        <f t="array" ref="AR134">_xlfn.LET(
    _xlpm.Df, AJ134,
    _xlpm.B, AI134,
    _xlpm.Settlement, AK134,
    _xlpm.NMeyerhof, AM134,
    _xlpm.NDesign, AN134,
    _xlpm.Nc, AO134,
    _xlpm.Fd, AL134,
    _xlpm.LayerBottoms, D134:D143,
    _xlpm.LayerThickness, E134:E143,
    _xlpm.USCS, L134:L143,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122.45689888481368</v>
      </c>
      <c r="AS134" s="1" cm="1">
        <f t="array" ref="AS134">_xlfn.LET(
    _xlpm.Df, AJ134,
    _xlpm.B, AI134,
    _xlpm.Settlement, AK134,
    _xlpm.NMeyerhof, AM134,
    _xlpm.NDesign, AN134,
    _xlpm.Nc, AO134,
    _xlpm.Fd, AL134,
    _xlpm.LayerBottoms, D134:D143,
    _xlpm.LayerThickness, E134:E143,
    _xlpm.Material, L134:L143,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122.45689888481368</v>
      </c>
    </row>
    <row r="135" spans="1:45" s="1" customFormat="1" x14ac:dyDescent="0.35">
      <c r="B135" s="1">
        <v>15.37941</v>
      </c>
      <c r="C135" s="1">
        <v>120.470341</v>
      </c>
      <c r="D135" s="1">
        <f>D134+1.5</f>
        <v>3</v>
      </c>
      <c r="E135" s="1">
        <v>1.5</v>
      </c>
      <c r="F135" s="1">
        <v>20.3</v>
      </c>
      <c r="G135" s="1">
        <v>9</v>
      </c>
      <c r="H135" s="1">
        <v>28.72</v>
      </c>
      <c r="I135" s="1">
        <v>7</v>
      </c>
      <c r="J135" s="1">
        <v>0.45</v>
      </c>
      <c r="K135" s="1">
        <v>3</v>
      </c>
      <c r="L135" s="1" t="s">
        <v>46</v>
      </c>
      <c r="M135" s="1">
        <f t="shared" si="288"/>
        <v>0</v>
      </c>
      <c r="N135" s="1">
        <f t="shared" si="289"/>
        <v>60.900000000000006</v>
      </c>
      <c r="O135" s="1">
        <f t="shared" si="290"/>
        <v>60.900000000000006</v>
      </c>
      <c r="P135" s="1">
        <f t="shared" si="291"/>
        <v>1.2897219058452396</v>
      </c>
      <c r="Q135" s="1">
        <f t="shared" si="292"/>
        <v>11.607497152607156</v>
      </c>
      <c r="R135" s="1">
        <f t="shared" si="293"/>
        <v>5.3068576217180681</v>
      </c>
      <c r="S135" s="1">
        <f t="shared" si="294"/>
        <v>16.914354774325226</v>
      </c>
      <c r="T135" s="1">
        <f t="shared" si="295"/>
        <v>0.46814414062089021</v>
      </c>
      <c r="U135" s="1">
        <f t="shared" si="296"/>
        <v>1.2689841025616739</v>
      </c>
      <c r="V135" s="1">
        <f t="shared" si="297"/>
        <v>16.727714544773136</v>
      </c>
      <c r="W135" s="1">
        <f t="shared" si="298"/>
        <v>0.97433785492747482</v>
      </c>
      <c r="X135" s="1">
        <f t="shared" si="299"/>
        <v>0.28499382256628641</v>
      </c>
      <c r="Y135" s="1">
        <f t="shared" si="300"/>
        <v>1.3720019489961348</v>
      </c>
      <c r="Z135" s="1">
        <f t="shared" si="301"/>
        <v>1.0656236999815172</v>
      </c>
      <c r="AA135" s="1">
        <f t="shared" si="302"/>
        <v>1.060072725121735</v>
      </c>
      <c r="AB135" s="1">
        <f t="shared" si="303"/>
        <v>0.1713574090002071</v>
      </c>
      <c r="AC135" s="1">
        <f t="shared" si="304"/>
        <v>0.67921453601025528</v>
      </c>
      <c r="AD135" s="1" t="str">
        <f t="shared" si="305"/>
        <v>LIQUEFIABLE</v>
      </c>
      <c r="AE135" s="1">
        <f t="shared" si="306"/>
        <v>0.32078546398974472</v>
      </c>
      <c r="AF135" s="1">
        <f t="shared" si="307"/>
        <v>8.5</v>
      </c>
      <c r="AG135" s="1">
        <f t="shared" si="308"/>
        <v>4.090014665869246</v>
      </c>
      <c r="AH135" s="1" t="str">
        <f t="shared" si="309"/>
        <v>Low</v>
      </c>
    </row>
    <row r="136" spans="1:45" s="1" customFormat="1" x14ac:dyDescent="0.35">
      <c r="B136" s="1">
        <v>15.37941</v>
      </c>
      <c r="C136" s="1">
        <v>120.470341</v>
      </c>
      <c r="D136" s="1">
        <f t="shared" ref="D136:D143" si="310">D135+1.5</f>
        <v>4.5</v>
      </c>
      <c r="E136" s="1">
        <v>1.5</v>
      </c>
      <c r="F136" s="1">
        <v>19.5</v>
      </c>
      <c r="G136" s="1">
        <v>13</v>
      </c>
      <c r="H136" s="1">
        <v>32</v>
      </c>
      <c r="I136" s="1">
        <v>7</v>
      </c>
      <c r="J136" s="1">
        <v>0.45</v>
      </c>
      <c r="K136" s="1">
        <v>3</v>
      </c>
      <c r="L136" s="1" t="s">
        <v>46</v>
      </c>
      <c r="M136" s="1">
        <f t="shared" si="288"/>
        <v>14.715</v>
      </c>
      <c r="N136" s="1">
        <f t="shared" si="289"/>
        <v>90.15</v>
      </c>
      <c r="O136" s="1">
        <f t="shared" si="290"/>
        <v>75.435000000000002</v>
      </c>
      <c r="P136" s="1">
        <f t="shared" si="291"/>
        <v>1.1588261191460345</v>
      </c>
      <c r="Q136" s="1">
        <f t="shared" si="292"/>
        <v>15.064739548898448</v>
      </c>
      <c r="R136" s="1">
        <f t="shared" si="293"/>
        <v>5.4328713475430828</v>
      </c>
      <c r="S136" s="1">
        <f t="shared" si="294"/>
        <v>20.497610896441529</v>
      </c>
      <c r="T136" s="1">
        <f t="shared" si="295"/>
        <v>0.43629347361053566</v>
      </c>
      <c r="U136" s="1">
        <f t="shared" si="296"/>
        <v>1.1372645751596233</v>
      </c>
      <c r="V136" s="1">
        <f t="shared" si="297"/>
        <v>20.217310824618188</v>
      </c>
      <c r="W136" s="1">
        <f t="shared" si="298"/>
        <v>0.95382538768089908</v>
      </c>
      <c r="X136" s="1">
        <f t="shared" si="299"/>
        <v>0.33341688101788525</v>
      </c>
      <c r="Y136" s="1">
        <f t="shared" si="300"/>
        <v>1.5019321309944307</v>
      </c>
      <c r="Z136" s="1">
        <f t="shared" si="301"/>
        <v>1.0885442768898084</v>
      </c>
      <c r="AA136" s="1">
        <f t="shared" si="302"/>
        <v>1.0396562439244363</v>
      </c>
      <c r="AB136" s="1">
        <f t="shared" si="303"/>
        <v>0.20852294266454618</v>
      </c>
      <c r="AC136" s="1">
        <f t="shared" si="304"/>
        <v>0.70778625658518513</v>
      </c>
      <c r="AD136" s="1" t="str">
        <f t="shared" si="305"/>
        <v>LIQUEFIABLE</v>
      </c>
      <c r="AE136" s="1">
        <f t="shared" si="306"/>
        <v>0.29221374341481487</v>
      </c>
      <c r="AF136" s="1">
        <f t="shared" si="307"/>
        <v>7.75</v>
      </c>
      <c r="AG136" s="1">
        <f t="shared" si="308"/>
        <v>3.3969847671972229</v>
      </c>
      <c r="AH136" s="1" t="str">
        <f t="shared" si="309"/>
        <v>Low</v>
      </c>
    </row>
    <row r="137" spans="1:45" s="1" customFormat="1" x14ac:dyDescent="0.35">
      <c r="B137" s="1">
        <v>15.37941</v>
      </c>
      <c r="C137" s="1">
        <v>120.470341</v>
      </c>
      <c r="D137" s="1">
        <f t="shared" si="310"/>
        <v>6</v>
      </c>
      <c r="E137" s="1">
        <v>1.5</v>
      </c>
      <c r="F137" s="1">
        <v>20.3</v>
      </c>
      <c r="G137" s="1">
        <v>15</v>
      </c>
      <c r="H137" s="1">
        <v>22.32</v>
      </c>
      <c r="I137" s="1">
        <v>7</v>
      </c>
      <c r="J137" s="1">
        <v>0.45</v>
      </c>
      <c r="K137" s="1">
        <v>3</v>
      </c>
      <c r="L137" s="1" t="s">
        <v>46</v>
      </c>
      <c r="M137" s="1">
        <f t="shared" si="288"/>
        <v>29.43</v>
      </c>
      <c r="N137" s="1">
        <f t="shared" si="289"/>
        <v>120.60000000000001</v>
      </c>
      <c r="O137" s="1">
        <f t="shared" si="290"/>
        <v>91.170000000000016</v>
      </c>
      <c r="P137" s="1">
        <f t="shared" si="291"/>
        <v>1.0540925533894596</v>
      </c>
      <c r="Q137" s="1">
        <f t="shared" si="292"/>
        <v>15.811388300841895</v>
      </c>
      <c r="R137" s="1">
        <f t="shared" si="293"/>
        <v>4.8069251897711247</v>
      </c>
      <c r="S137" s="1">
        <f t="shared" si="294"/>
        <v>20.618313490613019</v>
      </c>
      <c r="T137" s="1">
        <f t="shared" si="295"/>
        <v>0.4352712209139124</v>
      </c>
      <c r="U137" s="1">
        <f t="shared" si="296"/>
        <v>1.0469282498714161</v>
      </c>
      <c r="V137" s="1">
        <f t="shared" si="297"/>
        <v>20.510848937842368</v>
      </c>
      <c r="W137" s="1">
        <f t="shared" si="298"/>
        <v>0.9310442914146293</v>
      </c>
      <c r="X137" s="1">
        <f t="shared" si="299"/>
        <v>0.36023969399799011</v>
      </c>
      <c r="Y137" s="1">
        <f t="shared" si="300"/>
        <v>1.5139807751584677</v>
      </c>
      <c r="Z137" s="1">
        <f t="shared" si="301"/>
        <v>1.0906697405115409</v>
      </c>
      <c r="AA137" s="1">
        <f t="shared" si="302"/>
        <v>1.0143321719831493</v>
      </c>
      <c r="AB137" s="1">
        <f t="shared" si="303"/>
        <v>0.2122278537542133</v>
      </c>
      <c r="AC137" s="1">
        <f t="shared" si="304"/>
        <v>0.65175486511969216</v>
      </c>
      <c r="AD137" s="1" t="str">
        <f t="shared" si="305"/>
        <v>LIQUEFIABLE</v>
      </c>
      <c r="AE137" s="1">
        <f t="shared" si="306"/>
        <v>0.34824513488030784</v>
      </c>
      <c r="AF137" s="1">
        <f t="shared" si="307"/>
        <v>7</v>
      </c>
      <c r="AG137" s="1">
        <f t="shared" si="308"/>
        <v>3.6565739162432322</v>
      </c>
      <c r="AH137" s="1" t="str">
        <f t="shared" si="309"/>
        <v>Low</v>
      </c>
    </row>
    <row r="138" spans="1:45" s="1" customFormat="1" x14ac:dyDescent="0.35">
      <c r="B138" s="1">
        <v>15.37941</v>
      </c>
      <c r="C138" s="1">
        <v>120.470341</v>
      </c>
      <c r="D138" s="1">
        <f t="shared" si="310"/>
        <v>7.5</v>
      </c>
      <c r="E138" s="1">
        <v>1.5</v>
      </c>
      <c r="F138" s="1">
        <v>19.399999999999999</v>
      </c>
      <c r="G138" s="1">
        <v>16</v>
      </c>
      <c r="H138" s="1">
        <v>21.75</v>
      </c>
      <c r="I138" s="1">
        <v>7</v>
      </c>
      <c r="J138" s="1">
        <v>0.45</v>
      </c>
      <c r="K138" s="1">
        <v>3</v>
      </c>
      <c r="L138" s="1" t="s">
        <v>46</v>
      </c>
      <c r="M138" s="1">
        <f t="shared" si="288"/>
        <v>44.145000000000003</v>
      </c>
      <c r="N138" s="1">
        <f t="shared" si="289"/>
        <v>149.70000000000002</v>
      </c>
      <c r="O138" s="1">
        <f t="shared" si="290"/>
        <v>105.55500000000001</v>
      </c>
      <c r="P138" s="1">
        <f t="shared" si="291"/>
        <v>0.97963731121391495</v>
      </c>
      <c r="Q138" s="1">
        <f t="shared" si="292"/>
        <v>15.674196979422639</v>
      </c>
      <c r="R138" s="1">
        <f t="shared" si="293"/>
        <v>4.7360298411262987</v>
      </c>
      <c r="S138" s="1">
        <f t="shared" si="294"/>
        <v>20.410226820548939</v>
      </c>
      <c r="T138" s="1">
        <f t="shared" si="295"/>
        <v>0.43703542509063759</v>
      </c>
      <c r="U138" s="1">
        <f t="shared" si="296"/>
        <v>0.98217857112268525</v>
      </c>
      <c r="V138" s="1">
        <f t="shared" si="297"/>
        <v>20.450886979089262</v>
      </c>
      <c r="W138" s="1">
        <f t="shared" si="298"/>
        <v>0.90643373197707922</v>
      </c>
      <c r="X138" s="1">
        <f t="shared" si="299"/>
        <v>0.37601478310372188</v>
      </c>
      <c r="Y138" s="1">
        <f t="shared" si="300"/>
        <v>1.5115054454335932</v>
      </c>
      <c r="Z138" s="1">
        <f t="shared" si="301"/>
        <v>1.090233075339063</v>
      </c>
      <c r="AA138" s="1">
        <f t="shared" si="302"/>
        <v>0.99441578577494816</v>
      </c>
      <c r="AB138" s="1">
        <f t="shared" si="303"/>
        <v>0.21146157105041671</v>
      </c>
      <c r="AC138" s="1">
        <f t="shared" si="304"/>
        <v>0.60969677544711609</v>
      </c>
      <c r="AD138" s="1" t="str">
        <f t="shared" si="305"/>
        <v>LIQUEFIABLE</v>
      </c>
      <c r="AE138" s="1">
        <f t="shared" si="306"/>
        <v>0.39030322455288391</v>
      </c>
      <c r="AF138" s="1">
        <f t="shared" si="307"/>
        <v>6.25</v>
      </c>
      <c r="AG138" s="1">
        <f t="shared" si="308"/>
        <v>3.6590927301832865</v>
      </c>
      <c r="AH138" s="1" t="str">
        <f t="shared" si="309"/>
        <v>Low</v>
      </c>
    </row>
    <row r="139" spans="1:45" s="1" customFormat="1" x14ac:dyDescent="0.35">
      <c r="B139" s="1">
        <v>15.37941</v>
      </c>
      <c r="C139" s="1">
        <v>120.470341</v>
      </c>
      <c r="D139" s="1">
        <f t="shared" si="310"/>
        <v>9</v>
      </c>
      <c r="E139" s="1">
        <v>1.5</v>
      </c>
      <c r="F139" s="1">
        <v>19.3</v>
      </c>
      <c r="G139" s="1">
        <v>32</v>
      </c>
      <c r="H139" s="1">
        <v>26</v>
      </c>
      <c r="I139" s="1">
        <v>7</v>
      </c>
      <c r="J139" s="1">
        <v>0.45</v>
      </c>
      <c r="K139" s="1">
        <v>3</v>
      </c>
      <c r="L139" s="1" t="s">
        <v>46</v>
      </c>
      <c r="M139" s="1">
        <f t="shared" si="288"/>
        <v>58.86</v>
      </c>
      <c r="N139" s="1">
        <f t="shared" si="289"/>
        <v>178.65000000000003</v>
      </c>
      <c r="O139" s="1">
        <f t="shared" si="290"/>
        <v>119.79000000000003</v>
      </c>
      <c r="P139" s="1">
        <f t="shared" si="291"/>
        <v>0.91959042411602276</v>
      </c>
      <c r="Q139" s="1">
        <f t="shared" si="292"/>
        <v>29.426893571712728</v>
      </c>
      <c r="R139" s="1">
        <f t="shared" si="293"/>
        <v>5.1478730667544825</v>
      </c>
      <c r="S139" s="1">
        <f t="shared" si="294"/>
        <v>34.57476663846721</v>
      </c>
      <c r="T139" s="1">
        <f t="shared" si="295"/>
        <v>0.33241360563268429</v>
      </c>
      <c r="U139" s="1">
        <f t="shared" si="296"/>
        <v>0.9457940841518151</v>
      </c>
      <c r="V139" s="1">
        <f t="shared" si="297"/>
        <v>35.413283759612568</v>
      </c>
      <c r="W139" s="1">
        <f t="shared" si="298"/>
        <v>0.88044424287795453</v>
      </c>
      <c r="X139" s="1">
        <f t="shared" si="299"/>
        <v>0.38406982191433237</v>
      </c>
      <c r="Y139" s="1">
        <f t="shared" si="300"/>
        <v>2.2000000000000002</v>
      </c>
      <c r="Z139" s="1">
        <f t="shared" si="301"/>
        <v>1.2116882456942153</v>
      </c>
      <c r="AA139" s="1">
        <f t="shared" si="302"/>
        <v>0.95499455683388679</v>
      </c>
      <c r="AB139" s="1">
        <f t="shared" si="303"/>
        <v>1.2096904324561499</v>
      </c>
      <c r="AC139" s="1">
        <f t="shared" si="304"/>
        <v>3.6446502019729867</v>
      </c>
      <c r="AD139" s="1" t="str">
        <f t="shared" si="305"/>
        <v>NOT LIQUEFIABLE</v>
      </c>
      <c r="AE139" s="1">
        <f t="shared" si="306"/>
        <v>0</v>
      </c>
      <c r="AF139" s="1">
        <f t="shared" si="307"/>
        <v>5.5</v>
      </c>
      <c r="AG139" s="1">
        <f t="shared" si="308"/>
        <v>0</v>
      </c>
      <c r="AH139" s="1" t="str">
        <f t="shared" si="309"/>
        <v>Very Low</v>
      </c>
    </row>
    <row r="140" spans="1:45" s="1" customFormat="1" x14ac:dyDescent="0.35">
      <c r="B140" s="1">
        <v>15.37941</v>
      </c>
      <c r="C140" s="1">
        <v>120.470341</v>
      </c>
      <c r="D140" s="1">
        <f t="shared" si="310"/>
        <v>10.5</v>
      </c>
      <c r="E140" s="1">
        <v>1.5</v>
      </c>
      <c r="F140" s="1">
        <v>20.5</v>
      </c>
      <c r="G140" s="1">
        <v>33</v>
      </c>
      <c r="H140" s="1">
        <v>31</v>
      </c>
      <c r="I140" s="1">
        <v>7</v>
      </c>
      <c r="J140" s="1">
        <v>0.45</v>
      </c>
      <c r="K140" s="1">
        <v>3</v>
      </c>
      <c r="L140" s="1" t="s">
        <v>46</v>
      </c>
      <c r="M140" s="1">
        <f t="shared" si="288"/>
        <v>73.575000000000003</v>
      </c>
      <c r="N140" s="1">
        <f t="shared" si="289"/>
        <v>209.40000000000003</v>
      </c>
      <c r="O140" s="1">
        <f t="shared" si="290"/>
        <v>135.82500000000005</v>
      </c>
      <c r="P140" s="1">
        <f t="shared" si="291"/>
        <v>0.86360443869951564</v>
      </c>
      <c r="Q140" s="1">
        <f t="shared" si="292"/>
        <v>28.498946477084015</v>
      </c>
      <c r="R140" s="1">
        <f t="shared" si="293"/>
        <v>5.4004078856123972</v>
      </c>
      <c r="S140" s="1">
        <f t="shared" si="294"/>
        <v>33.899354362696414</v>
      </c>
      <c r="T140" s="1">
        <f t="shared" si="295"/>
        <v>0.33684619214834988</v>
      </c>
      <c r="U140" s="1">
        <f t="shared" si="296"/>
        <v>0.90593243746306173</v>
      </c>
      <c r="V140" s="1">
        <f t="shared" si="297"/>
        <v>35.296178321893436</v>
      </c>
      <c r="W140" s="1">
        <f t="shared" si="298"/>
        <v>0.85352459901766975</v>
      </c>
      <c r="X140" s="1">
        <f t="shared" si="299"/>
        <v>0.38489199284029274</v>
      </c>
      <c r="Y140" s="1">
        <f t="shared" si="300"/>
        <v>2.2000000000000002</v>
      </c>
      <c r="Z140" s="1">
        <f t="shared" si="301"/>
        <v>1.2116882456942153</v>
      </c>
      <c r="AA140" s="1">
        <f t="shared" si="302"/>
        <v>0.92179802843804559</v>
      </c>
      <c r="AB140" s="1">
        <f t="shared" si="303"/>
        <v>1.1796443252448776</v>
      </c>
      <c r="AC140" s="1">
        <f t="shared" si="304"/>
        <v>3.4232520459972324</v>
      </c>
      <c r="AD140" s="1" t="str">
        <f t="shared" si="305"/>
        <v>NOT LIQUEFIABLE</v>
      </c>
      <c r="AE140" s="1">
        <f t="shared" si="306"/>
        <v>0</v>
      </c>
      <c r="AF140" s="1">
        <f t="shared" si="307"/>
        <v>4.75</v>
      </c>
      <c r="AG140" s="1">
        <f t="shared" si="308"/>
        <v>0</v>
      </c>
      <c r="AH140" s="1" t="str">
        <f t="shared" si="309"/>
        <v>Very Low</v>
      </c>
    </row>
    <row r="141" spans="1:45" s="1" customFormat="1" x14ac:dyDescent="0.35">
      <c r="B141" s="1">
        <v>15.37941</v>
      </c>
      <c r="C141" s="1">
        <v>120.470341</v>
      </c>
      <c r="D141" s="1">
        <f t="shared" si="310"/>
        <v>12</v>
      </c>
      <c r="E141" s="1">
        <v>1.5</v>
      </c>
      <c r="F141" s="1">
        <v>19.3</v>
      </c>
      <c r="G141" s="1">
        <v>44</v>
      </c>
      <c r="H141" s="1">
        <v>25</v>
      </c>
      <c r="I141" s="1">
        <v>7</v>
      </c>
      <c r="J141" s="1">
        <v>0.47</v>
      </c>
      <c r="K141" s="1">
        <v>3</v>
      </c>
      <c r="L141" s="1" t="s">
        <v>46</v>
      </c>
      <c r="M141" s="1">
        <f t="shared" si="288"/>
        <v>88.29</v>
      </c>
      <c r="N141" s="1">
        <f t="shared" si="289"/>
        <v>238.35000000000002</v>
      </c>
      <c r="O141" s="1">
        <f t="shared" si="290"/>
        <v>150.06</v>
      </c>
      <c r="P141" s="1">
        <f t="shared" si="291"/>
        <v>0.82162236338242967</v>
      </c>
      <c r="Q141" s="1">
        <f t="shared" si="292"/>
        <v>36.151383988826908</v>
      </c>
      <c r="R141" s="1">
        <f t="shared" si="293"/>
        <v>5.0722077681696032</v>
      </c>
      <c r="S141" s="1">
        <f t="shared" si="294"/>
        <v>41.223591756996512</v>
      </c>
      <c r="T141" s="1">
        <f t="shared" si="295"/>
        <v>0.29090098575966811</v>
      </c>
      <c r="U141" s="1">
        <f t="shared" si="296"/>
        <v>0.89198211762747504</v>
      </c>
      <c r="V141" s="1">
        <f t="shared" si="297"/>
        <v>44.319420943778503</v>
      </c>
      <c r="W141" s="1">
        <f t="shared" si="298"/>
        <v>0.82611021622301772</v>
      </c>
      <c r="X141" s="1">
        <f t="shared" si="299"/>
        <v>0.40086618383465972</v>
      </c>
      <c r="Y141" s="1">
        <f t="shared" si="300"/>
        <v>2.2000000000000002</v>
      </c>
      <c r="Z141" s="1">
        <f t="shared" si="301"/>
        <v>1.2116882456942153</v>
      </c>
      <c r="AA141" s="1">
        <f t="shared" si="302"/>
        <v>0.8821153591411165</v>
      </c>
      <c r="AB141" s="1">
        <f t="shared" si="303"/>
        <v>22.494170978816406</v>
      </c>
      <c r="AC141" s="1">
        <f t="shared" si="304"/>
        <v>59.977291419387598</v>
      </c>
      <c r="AD141" s="1" t="str">
        <f t="shared" si="305"/>
        <v>NOT LIQUEFIABLE</v>
      </c>
      <c r="AE141" s="1">
        <f t="shared" si="306"/>
        <v>0</v>
      </c>
      <c r="AF141" s="1">
        <f t="shared" si="307"/>
        <v>4</v>
      </c>
      <c r="AG141" s="1">
        <f t="shared" si="308"/>
        <v>0</v>
      </c>
      <c r="AH141" s="1" t="str">
        <f t="shared" si="309"/>
        <v>Very Low</v>
      </c>
    </row>
    <row r="142" spans="1:45" s="1" customFormat="1" x14ac:dyDescent="0.35">
      <c r="B142" s="1">
        <v>15.37941</v>
      </c>
      <c r="C142" s="1">
        <v>120.470341</v>
      </c>
      <c r="D142" s="1">
        <f t="shared" si="310"/>
        <v>13.5</v>
      </c>
      <c r="E142" s="1">
        <v>1.5</v>
      </c>
      <c r="F142" s="1">
        <v>19.399999999999999</v>
      </c>
      <c r="G142" s="1">
        <v>49</v>
      </c>
      <c r="H142" s="1">
        <v>26.33</v>
      </c>
      <c r="I142" s="1">
        <v>7</v>
      </c>
      <c r="J142" s="1">
        <v>0.45</v>
      </c>
      <c r="K142" s="1">
        <v>3</v>
      </c>
      <c r="L142" s="1" t="s">
        <v>46</v>
      </c>
      <c r="M142" s="1">
        <f t="shared" si="288"/>
        <v>103.00500000000001</v>
      </c>
      <c r="N142" s="1">
        <f t="shared" si="289"/>
        <v>267.45000000000005</v>
      </c>
      <c r="O142" s="1">
        <f t="shared" si="290"/>
        <v>164.44500000000005</v>
      </c>
      <c r="P142" s="1">
        <f t="shared" si="291"/>
        <v>0.78486395788939711</v>
      </c>
      <c r="Q142" s="1">
        <f t="shared" si="292"/>
        <v>38.458333936580459</v>
      </c>
      <c r="R142" s="1">
        <f t="shared" si="293"/>
        <v>5.1705737083282237</v>
      </c>
      <c r="S142" s="1">
        <f t="shared" si="294"/>
        <v>43.628907644908679</v>
      </c>
      <c r="T142" s="1">
        <f t="shared" si="295"/>
        <v>0.27671924122089342</v>
      </c>
      <c r="U142" s="1">
        <f t="shared" si="296"/>
        <v>0.87453091124808258</v>
      </c>
      <c r="V142" s="1">
        <f t="shared" si="297"/>
        <v>48.022588359484274</v>
      </c>
      <c r="W142" s="1">
        <f t="shared" si="298"/>
        <v>0.7986134883932493</v>
      </c>
      <c r="X142" s="1">
        <f t="shared" si="299"/>
        <v>0.37991325008484023</v>
      </c>
      <c r="Y142" s="1">
        <f t="shared" si="300"/>
        <v>2.2000000000000002</v>
      </c>
      <c r="Z142" s="1">
        <f t="shared" si="301"/>
        <v>1.2116882456942153</v>
      </c>
      <c r="AA142" s="1">
        <f t="shared" si="302"/>
        <v>0.8546530730380073</v>
      </c>
      <c r="AB142" s="1">
        <f t="shared" si="303"/>
        <v>164.52553872616866</v>
      </c>
      <c r="AC142" s="1">
        <f t="shared" si="304"/>
        <v>448.46611507009692</v>
      </c>
      <c r="AD142" s="1" t="str">
        <f t="shared" si="305"/>
        <v>NOT LIQUEFIABLE</v>
      </c>
      <c r="AE142" s="1">
        <f t="shared" si="306"/>
        <v>0</v>
      </c>
      <c r="AF142" s="1">
        <f t="shared" si="307"/>
        <v>3.25</v>
      </c>
      <c r="AG142" s="1">
        <f t="shared" si="308"/>
        <v>0</v>
      </c>
      <c r="AH142" s="1" t="str">
        <f t="shared" si="309"/>
        <v>Very Low</v>
      </c>
    </row>
    <row r="143" spans="1:45" s="1" customFormat="1" x14ac:dyDescent="0.35">
      <c r="B143" s="1">
        <v>15.37941</v>
      </c>
      <c r="C143" s="1">
        <v>120.470341</v>
      </c>
      <c r="D143" s="1">
        <f t="shared" si="310"/>
        <v>15</v>
      </c>
      <c r="E143" s="1">
        <v>1.5</v>
      </c>
      <c r="F143" s="1">
        <v>19.399999999999999</v>
      </c>
      <c r="G143" s="1">
        <v>62</v>
      </c>
      <c r="H143" s="1">
        <v>25.86</v>
      </c>
      <c r="I143" s="1">
        <v>7</v>
      </c>
      <c r="J143" s="1">
        <v>0.45</v>
      </c>
      <c r="K143" s="1">
        <v>3</v>
      </c>
      <c r="L143" s="1" t="s">
        <v>46</v>
      </c>
      <c r="M143" s="1">
        <f t="shared" si="288"/>
        <v>117.72</v>
      </c>
      <c r="N143" s="1">
        <f t="shared" si="289"/>
        <v>296.55000000000007</v>
      </c>
      <c r="O143" s="1">
        <f t="shared" si="290"/>
        <v>178.83000000000007</v>
      </c>
      <c r="P143" s="1">
        <f t="shared" si="291"/>
        <v>0.75263521460164051</v>
      </c>
      <c r="Q143" s="1">
        <f t="shared" si="292"/>
        <v>46.663383305301714</v>
      </c>
      <c r="R143" s="1">
        <f t="shared" si="293"/>
        <v>5.1379166252302007</v>
      </c>
      <c r="S143" s="1">
        <f t="shared" si="294"/>
        <v>51.801299930531911</v>
      </c>
      <c r="T143" s="1">
        <f t="shared" si="295"/>
        <v>0.23124643890585339</v>
      </c>
      <c r="U143" s="1">
        <f t="shared" si="296"/>
        <v>0.87684176209888465</v>
      </c>
      <c r="V143" s="1">
        <f t="shared" si="297"/>
        <v>59.502105875361053</v>
      </c>
      <c r="W143" s="1">
        <f t="shared" si="298"/>
        <v>0.77141630387585125</v>
      </c>
      <c r="X143" s="1">
        <f t="shared" si="299"/>
        <v>0.37417281880812636</v>
      </c>
      <c r="Y143" s="1">
        <f t="shared" si="300"/>
        <v>2.2000000000000002</v>
      </c>
      <c r="Z143" s="1">
        <f t="shared" si="301"/>
        <v>1.2116882456942153</v>
      </c>
      <c r="AA143" s="1">
        <f t="shared" si="302"/>
        <v>1.1000000000000001</v>
      </c>
      <c r="AB143" s="1">
        <f t="shared" si="303"/>
        <v>6793649.9512929106</v>
      </c>
      <c r="AC143" s="1">
        <f t="shared" si="304"/>
        <v>24199952.308989879</v>
      </c>
      <c r="AD143" s="1" t="str">
        <f t="shared" si="305"/>
        <v>NOT LIQUEFIABLE</v>
      </c>
      <c r="AE143" s="1">
        <f t="shared" si="306"/>
        <v>0</v>
      </c>
      <c r="AF143" s="1">
        <f t="shared" si="307"/>
        <v>2.5</v>
      </c>
      <c r="AG143" s="1">
        <f t="shared" si="308"/>
        <v>0</v>
      </c>
      <c r="AH143" s="1" t="str">
        <f t="shared" si="309"/>
        <v>Very Low</v>
      </c>
    </row>
    <row r="144" spans="1:45" s="1" customFormat="1" x14ac:dyDescent="0.35">
      <c r="AF144" s="1" t="s">
        <v>31</v>
      </c>
      <c r="AG144" s="1">
        <f>SUM(AG134:AG143)</f>
        <v>16.516970845791928</v>
      </c>
      <c r="AH144" s="3" t="str">
        <f t="shared" ref="AH144" si="311">IF(AG144&lt;=0,"Very Low",IF(AND(AG144&gt;0,AG144&lt;=5),"Low",IF(AND(AG144&gt;5,AG144&lt;=15),"High","Very High")))</f>
        <v>Very High</v>
      </c>
    </row>
    <row r="145" spans="1:45" s="1" customFormat="1" x14ac:dyDescent="0.35">
      <c r="A145" s="1" t="s">
        <v>32</v>
      </c>
      <c r="B145" s="1" t="s">
        <v>0</v>
      </c>
      <c r="C145" s="1" t="s">
        <v>1</v>
      </c>
      <c r="E145" s="1" t="s">
        <v>3</v>
      </c>
      <c r="F145" s="1" t="s">
        <v>47</v>
      </c>
      <c r="G145" s="1" t="s">
        <v>5</v>
      </c>
      <c r="H145" s="1" t="s">
        <v>6</v>
      </c>
      <c r="I145" s="1" t="s">
        <v>7</v>
      </c>
      <c r="J145" s="1" t="s">
        <v>8</v>
      </c>
      <c r="K145" s="1" t="s">
        <v>9</v>
      </c>
      <c r="L145" s="1" t="s">
        <v>33</v>
      </c>
      <c r="M145" s="1" t="s">
        <v>10</v>
      </c>
      <c r="O145" s="1" t="s">
        <v>12</v>
      </c>
      <c r="P145" s="1" t="s">
        <v>13</v>
      </c>
      <c r="Q145" s="1" t="s">
        <v>87</v>
      </c>
      <c r="R145" s="1" t="s">
        <v>88</v>
      </c>
      <c r="S145" s="1" t="s">
        <v>16</v>
      </c>
      <c r="T145" s="1" t="s">
        <v>17</v>
      </c>
      <c r="U145" s="1" t="s">
        <v>18</v>
      </c>
      <c r="V145" s="1" t="s">
        <v>19</v>
      </c>
      <c r="W145" s="1" t="s">
        <v>20</v>
      </c>
      <c r="X145" s="1" t="s">
        <v>21</v>
      </c>
      <c r="Y145" s="1" t="s">
        <v>22</v>
      </c>
      <c r="Z145" s="1" t="s">
        <v>23</v>
      </c>
      <c r="AA145" s="1" t="s">
        <v>24</v>
      </c>
      <c r="AB145" s="1" t="s">
        <v>89</v>
      </c>
      <c r="AC145" s="1" t="s">
        <v>26</v>
      </c>
      <c r="AD145" s="1" t="s">
        <v>27</v>
      </c>
      <c r="AE145" s="1" t="s">
        <v>28</v>
      </c>
      <c r="AF145" s="1" t="s">
        <v>29</v>
      </c>
      <c r="AG145" s="1" t="s">
        <v>30</v>
      </c>
      <c r="AH145" s="1" t="s">
        <v>27</v>
      </c>
      <c r="AI145" s="5" t="s">
        <v>34</v>
      </c>
      <c r="AJ145" s="5" t="s">
        <v>35</v>
      </c>
      <c r="AK145" s="5" t="s">
        <v>36</v>
      </c>
      <c r="AL145" s="5" t="s">
        <v>37</v>
      </c>
      <c r="AM145" s="20" t="s">
        <v>38</v>
      </c>
      <c r="AN145" s="20" t="s">
        <v>39</v>
      </c>
      <c r="AO145" s="20" t="s">
        <v>40</v>
      </c>
      <c r="AP145" s="20" t="s">
        <v>41</v>
      </c>
      <c r="AQ145" s="20" t="s">
        <v>42</v>
      </c>
    </row>
    <row r="146" spans="1:45" s="1" customFormat="1" x14ac:dyDescent="0.35">
      <c r="A146" s="1">
        <v>14</v>
      </c>
      <c r="B146" s="1">
        <v>15.332477000000001</v>
      </c>
      <c r="C146" s="1">
        <v>120.59119800000001</v>
      </c>
      <c r="D146" s="1">
        <v>1.5</v>
      </c>
      <c r="E146" s="1">
        <v>1.5</v>
      </c>
      <c r="F146" s="1">
        <v>21</v>
      </c>
      <c r="G146" s="1">
        <v>28</v>
      </c>
      <c r="H146" s="1">
        <v>62.89</v>
      </c>
      <c r="I146" s="1">
        <v>7</v>
      </c>
      <c r="J146" s="1">
        <v>0.4</v>
      </c>
      <c r="K146" s="1">
        <v>3</v>
      </c>
      <c r="L146" s="1" t="s">
        <v>54</v>
      </c>
      <c r="M146" s="1">
        <f t="shared" ref="M146:M155" si="312">IF(D146&lt;=K146, 0, (D146-K146)*9.81)</f>
        <v>0</v>
      </c>
      <c r="N146" s="1">
        <f t="shared" ref="N146:N155" si="313">IF(ROW()=2, D146*F146, N145 + (D146-D145)*F146)</f>
        <v>31.5</v>
      </c>
      <c r="O146" s="1">
        <f t="shared" ref="O146:O155" si="314">N146 - M146</f>
        <v>31.5</v>
      </c>
      <c r="P146" s="1">
        <f t="shared" ref="P146:P155" si="315">MIN(1.7, (101.3 / O146)^0.5)</f>
        <v>1.7</v>
      </c>
      <c r="Q146" s="1">
        <f t="shared" ref="Q146:Q155" si="316">G146 * P146</f>
        <v>47.6</v>
      </c>
      <c r="R146" s="1">
        <f t="shared" ref="R146:R155" si="317">EXP(1.63 + (9.7/(H146+0.01)) - ((15.7/(H146+0.01))^2))</f>
        <v>5.5952140966061172</v>
      </c>
      <c r="S146" s="1">
        <f t="shared" ref="S146:S155" si="318">Q146 + R146</f>
        <v>53.195214096606122</v>
      </c>
      <c r="T146" s="1">
        <f t="shared" ref="T146:T155" si="319">0.784 - 0.0768 * SQRT(S146)</f>
        <v>0.22385882173048011</v>
      </c>
      <c r="U146" s="1">
        <f t="shared" ref="U146:U155" si="320">MIN(1.7, (101.3 / O146)^T146)</f>
        <v>1.2988629601179367</v>
      </c>
      <c r="V146" s="1">
        <f t="shared" ref="V146:V155" si="321">(G146 * U146) + R146</f>
        <v>41.963376979908347</v>
      </c>
      <c r="W146" s="1">
        <f t="shared" ref="W146:W155" si="322">EXP((-1.012 - 1.126*SIN((D146/11.73)+5.133)) + (0.106 + 0.118*SIN((D146/11.28)+5.142))*I146)</f>
        <v>0.99216797470363483</v>
      </c>
      <c r="X146" s="1">
        <f t="shared" ref="X146:X155" si="323">0.65 * J146 * (N146 / O146) * W146</f>
        <v>0.25796367342294507</v>
      </c>
      <c r="Y146" s="1">
        <f t="shared" ref="Y146:Y155" si="324">MIN(2.2, 1.09 + (V146 / 31.5)^2)</f>
        <v>2.2000000000000002</v>
      </c>
      <c r="Z146" s="1">
        <f t="shared" ref="Z146:Z155" si="325">1 + (Y146 - 1) * (8.64 * EXP(-I146/4) - 1.325)</f>
        <v>1.2116882456942153</v>
      </c>
      <c r="AA146" s="1">
        <f t="shared" ref="AA146:AA155" si="326">MIN(1.1, 1 - MIN(0.3, 1 / (18.9 - 2.55 * SQRT(V146))) * LN(O146 / 101.3))</f>
        <v>1.1000000000000001</v>
      </c>
      <c r="AB146" s="1">
        <f t="shared" ref="AB146:AB155" si="327">EXP((V146/14.1) + (V146/126)^2 - (V146/23.6)^3 + (V146/25.4)^4 - 2.8)</f>
        <v>8.2902764244434479</v>
      </c>
      <c r="AC146" s="1">
        <f t="shared" ref="AC146:AC155" si="328">IF(X146=0, "N/A", (AB146 * Z146 * AA146) / X146)</f>
        <v>42.834533250899781</v>
      </c>
      <c r="AD146" s="1" t="str">
        <f t="shared" ref="AD146:AD155" si="329">IF(AC146&gt;1, "NOT LIQUEFIABLE", "LIQUEFIABLE")</f>
        <v>NOT LIQUEFIABLE</v>
      </c>
      <c r="AE146" s="1">
        <f t="shared" ref="AE146:AE155" si="330">IF(AC146&lt;1, 1-AC146, 0)</f>
        <v>0</v>
      </c>
      <c r="AF146" s="1">
        <f t="shared" ref="AF146:AF155" si="331">IF(D146&lt;=20, 10 - (0.5 * D146), 0)</f>
        <v>9.25</v>
      </c>
      <c r="AG146" s="1">
        <f t="shared" ref="AG146:AG155" si="332">AE146 * AF146 * E146</f>
        <v>0</v>
      </c>
      <c r="AH146" s="1" t="str">
        <f t="shared" ref="AH146:AH155" si="333">IF(AG146&lt;=0,"Very Low",IF(AND(AG146&gt;0,AG146&lt;=5),"Low",IF(AND(AG146&gt;5,AG146&lt;=15),"High","Very High")))</f>
        <v>Very Low</v>
      </c>
      <c r="AI146" s="5">
        <v>3</v>
      </c>
      <c r="AJ146" s="5">
        <v>1.5</v>
      </c>
      <c r="AK146" s="5">
        <v>25</v>
      </c>
      <c r="AL146" s="5">
        <f>MIN(1 + 0.33 * (AJ146 / AI146), 1.33)</f>
        <v>1.165</v>
      </c>
      <c r="AM146" s="20">
        <f>AVERAGEIFS(G146:G155, D146:D155, "&gt;" &amp; AJ146, D146:D155, "&lt;" &amp; (AJ146 + AI146 + 1.5))</f>
        <v>30</v>
      </c>
      <c r="AN146" s="20" cm="1">
        <f t="array" ref="AN146">_xlfn.LET(
    _xlpm.Df, AJ146,
    _xlpm.B, AI146,
    _xlpm.LayerBottoms, D146:D155,
    _xlpm.LayerTops, D146:D155 - E146:E155,
    _xlpm.N_values, G146:G155,
    _xlpm.FilteredN, _xlfn._xlws.FILTER(_xlpm.N_values, (_xlpm.LayerBottoms &gt; _xlpm.Df) * (_xlpm.LayerTops &lt; (_xlpm.Df + 2*_xlpm.B))),
    _xlpm.i, _xlfn.SEQUENCE(ROWS(_xlpm.FilteredN)),
    SUM(_xlpm.FilteredN / _xlpm.i^2) / SUM(1 / _xlpm.i^2)
)</f>
        <v>30.243902439024389</v>
      </c>
      <c r="AO146" s="20">
        <f>MIN(6 * (1 + 0.2 * (AJ146 / AI146)), 9)</f>
        <v>6.6000000000000005</v>
      </c>
      <c r="AP146" s="20">
        <f>IF(AI146&lt;=1.2,12*AM146*AL146*(AK146/25.4),8*AM146*((3.28*AI146+1)/(3.28*AI146))^2*AL146*(AK146/25.4))</f>
        <v>333.97336059494643</v>
      </c>
      <c r="AQ146" s="1" t="str" cm="1">
        <f t="array" ref="AQ146">_xlfn.LET(
    _xlpm.Df, AJ146,
    _xlpm.B, AI146,
    _xlpm.Settlement, AK146,
    _xlpm.NMeyerhof, AM146,
    _xlpm.NDesign, AN146,
    _xlpm.Nc, AO146,
    _xlpm.Fd, AL146,
    _xlpm.LayerBottoms, D146:D155,
    _xlpm.LayerThickness, E146:E155,
    _xlpm.USCS, L146:L155,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146" s="1" cm="1">
        <f t="array" ref="AR146">_xlfn.LET(
    _xlpm.Df, AJ146,
    _xlpm.B, AI146,
    _xlpm.Settlement, AK146,
    _xlpm.NMeyerhof, AM146,
    _xlpm.NDesign, AN146,
    _xlpm.Nc, AO146,
    _xlpm.Fd, AL146,
    _xlpm.LayerBottoms, D146:D155,
    _xlpm.LayerThickness, E146:E155,
    _xlpm.USCS, L146:L155,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333.97336059494643</v>
      </c>
      <c r="AS146" s="1" cm="1">
        <f t="array" ref="AS146">_xlfn.LET(
    _xlpm.Df, AJ146,
    _xlpm.B, AI146,
    _xlpm.Settlement, AK146,
    _xlpm.NMeyerhof, AM146,
    _xlpm.NDesign, AN146,
    _xlpm.Nc, AO146,
    _xlpm.Fd, AL146,
    _xlpm.LayerBottoms, D146:D155,
    _xlpm.LayerThickness, E146:E155,
    _xlpm.Material, L146:L155,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333.97336059494643</v>
      </c>
    </row>
    <row r="147" spans="1:45" s="1" customFormat="1" x14ac:dyDescent="0.35">
      <c r="B147" s="1">
        <v>15.332477000000001</v>
      </c>
      <c r="C147" s="1">
        <v>120.59119800000001</v>
      </c>
      <c r="D147" s="1">
        <f>D146+1.5</f>
        <v>3</v>
      </c>
      <c r="E147" s="1">
        <v>1.5</v>
      </c>
      <c r="F147" s="1">
        <v>21</v>
      </c>
      <c r="G147" s="1">
        <v>28</v>
      </c>
      <c r="H147" s="1">
        <v>62.89</v>
      </c>
      <c r="I147" s="1">
        <v>7</v>
      </c>
      <c r="J147" s="1">
        <v>0.4</v>
      </c>
      <c r="K147" s="1">
        <v>3</v>
      </c>
      <c r="L147" s="1" t="s">
        <v>62</v>
      </c>
      <c r="M147" s="1">
        <f t="shared" si="312"/>
        <v>0</v>
      </c>
      <c r="N147" s="1">
        <f t="shared" si="313"/>
        <v>63</v>
      </c>
      <c r="O147" s="1">
        <f t="shared" si="314"/>
        <v>63</v>
      </c>
      <c r="P147" s="1">
        <f t="shared" si="315"/>
        <v>1.2680443635522016</v>
      </c>
      <c r="Q147" s="1">
        <f t="shared" si="316"/>
        <v>35.505242179461646</v>
      </c>
      <c r="R147" s="1">
        <f t="shared" si="317"/>
        <v>5.5952140966061172</v>
      </c>
      <c r="S147" s="1">
        <f t="shared" si="318"/>
        <v>41.10045627606776</v>
      </c>
      <c r="T147" s="1">
        <f t="shared" si="319"/>
        <v>0.29163798356721926</v>
      </c>
      <c r="U147" s="1">
        <f t="shared" si="320"/>
        <v>1.1485657058627325</v>
      </c>
      <c r="V147" s="1">
        <f t="shared" si="321"/>
        <v>37.755053860762629</v>
      </c>
      <c r="W147" s="1">
        <f t="shared" si="322"/>
        <v>0.97433785492747482</v>
      </c>
      <c r="X147" s="1">
        <f t="shared" si="323"/>
        <v>0.25332784228114347</v>
      </c>
      <c r="Y147" s="1">
        <f t="shared" si="324"/>
        <v>2.2000000000000002</v>
      </c>
      <c r="Z147" s="1">
        <f t="shared" si="325"/>
        <v>1.2116882456942153</v>
      </c>
      <c r="AA147" s="1">
        <f t="shared" si="326"/>
        <v>1.1000000000000001</v>
      </c>
      <c r="AB147" s="1">
        <f t="shared" si="327"/>
        <v>2.126965229998671</v>
      </c>
      <c r="AC147" s="1">
        <f t="shared" si="328"/>
        <v>11.190797740512201</v>
      </c>
      <c r="AD147" s="1" t="str">
        <f t="shared" si="329"/>
        <v>NOT LIQUEFIABLE</v>
      </c>
      <c r="AE147" s="1">
        <f t="shared" si="330"/>
        <v>0</v>
      </c>
      <c r="AF147" s="1">
        <f t="shared" si="331"/>
        <v>8.5</v>
      </c>
      <c r="AG147" s="1">
        <f t="shared" si="332"/>
        <v>0</v>
      </c>
      <c r="AH147" s="1" t="str">
        <f t="shared" si="333"/>
        <v>Very Low</v>
      </c>
    </row>
    <row r="148" spans="1:45" s="1" customFormat="1" x14ac:dyDescent="0.35">
      <c r="B148" s="1">
        <v>15.332477000000001</v>
      </c>
      <c r="C148" s="1">
        <v>120.59119800000001</v>
      </c>
      <c r="D148" s="1">
        <f t="shared" ref="D148:D155" si="334">D147+1.5</f>
        <v>4.5</v>
      </c>
      <c r="E148" s="1">
        <v>1.5</v>
      </c>
      <c r="F148" s="1">
        <v>21</v>
      </c>
      <c r="G148" s="1">
        <v>32</v>
      </c>
      <c r="H148" s="1">
        <v>64.510000000000005</v>
      </c>
      <c r="I148" s="1">
        <v>7</v>
      </c>
      <c r="J148" s="1">
        <v>0.4</v>
      </c>
      <c r="K148" s="1">
        <v>3</v>
      </c>
      <c r="L148" s="1" t="s">
        <v>62</v>
      </c>
      <c r="M148" s="1">
        <f t="shared" si="312"/>
        <v>14.715</v>
      </c>
      <c r="N148" s="1">
        <f t="shared" si="313"/>
        <v>94.5</v>
      </c>
      <c r="O148" s="1">
        <f t="shared" si="314"/>
        <v>79.784999999999997</v>
      </c>
      <c r="P148" s="1">
        <f t="shared" si="315"/>
        <v>1.1267928901127964</v>
      </c>
      <c r="Q148" s="1">
        <f t="shared" si="316"/>
        <v>36.057372483609484</v>
      </c>
      <c r="R148" s="1">
        <f t="shared" si="317"/>
        <v>5.5908361898116574</v>
      </c>
      <c r="S148" s="1">
        <f t="shared" si="318"/>
        <v>41.648208673421138</v>
      </c>
      <c r="T148" s="1">
        <f t="shared" si="319"/>
        <v>0.28836794864948512</v>
      </c>
      <c r="U148" s="1">
        <f t="shared" si="320"/>
        <v>1.0712734764056124</v>
      </c>
      <c r="V148" s="1">
        <f t="shared" si="321"/>
        <v>39.871587434791252</v>
      </c>
      <c r="W148" s="1">
        <f t="shared" si="322"/>
        <v>0.95382538768089908</v>
      </c>
      <c r="X148" s="1">
        <f t="shared" si="323"/>
        <v>0.29373302970883863</v>
      </c>
      <c r="Y148" s="1">
        <f t="shared" si="324"/>
        <v>2.2000000000000002</v>
      </c>
      <c r="Z148" s="1">
        <f t="shared" si="325"/>
        <v>1.2116882456942153</v>
      </c>
      <c r="AA148" s="1">
        <f t="shared" si="326"/>
        <v>1.0716252683176741</v>
      </c>
      <c r="AB148" s="1">
        <f t="shared" si="327"/>
        <v>3.964692310468537</v>
      </c>
      <c r="AC148" s="1">
        <f t="shared" si="328"/>
        <v>17.526312217590597</v>
      </c>
      <c r="AD148" s="1" t="str">
        <f t="shared" si="329"/>
        <v>NOT LIQUEFIABLE</v>
      </c>
      <c r="AE148" s="1">
        <f t="shared" si="330"/>
        <v>0</v>
      </c>
      <c r="AF148" s="1">
        <f t="shared" si="331"/>
        <v>7.75</v>
      </c>
      <c r="AG148" s="1">
        <f t="shared" si="332"/>
        <v>0</v>
      </c>
      <c r="AH148" s="1" t="str">
        <f t="shared" si="333"/>
        <v>Very Low</v>
      </c>
    </row>
    <row r="149" spans="1:45" s="1" customFormat="1" x14ac:dyDescent="0.35">
      <c r="B149" s="1">
        <v>15.332477000000001</v>
      </c>
      <c r="C149" s="1">
        <v>120.59119800000001</v>
      </c>
      <c r="D149" s="1">
        <f t="shared" si="334"/>
        <v>6</v>
      </c>
      <c r="E149" s="1">
        <v>1.5</v>
      </c>
      <c r="F149" s="1">
        <v>21</v>
      </c>
      <c r="G149" s="1">
        <v>41</v>
      </c>
      <c r="H149" s="1">
        <v>67.67</v>
      </c>
      <c r="I149" s="1">
        <v>7</v>
      </c>
      <c r="J149" s="1">
        <v>0.4</v>
      </c>
      <c r="K149" s="1">
        <v>3</v>
      </c>
      <c r="L149" s="1" t="s">
        <v>62</v>
      </c>
      <c r="M149" s="1">
        <f t="shared" si="312"/>
        <v>29.43</v>
      </c>
      <c r="N149" s="1">
        <f t="shared" si="313"/>
        <v>126</v>
      </c>
      <c r="O149" s="1">
        <f t="shared" si="314"/>
        <v>96.57</v>
      </c>
      <c r="P149" s="1">
        <f t="shared" si="315"/>
        <v>1.0241972537051913</v>
      </c>
      <c r="Q149" s="1">
        <f t="shared" si="316"/>
        <v>41.992087401912848</v>
      </c>
      <c r="R149" s="1">
        <f t="shared" si="317"/>
        <v>5.5817903630280545</v>
      </c>
      <c r="S149" s="1">
        <f t="shared" si="318"/>
        <v>47.573877764940903</v>
      </c>
      <c r="T149" s="1">
        <f t="shared" si="319"/>
        <v>0.25428106623579616</v>
      </c>
      <c r="U149" s="1">
        <f t="shared" si="320"/>
        <v>1.0122335071413453</v>
      </c>
      <c r="V149" s="1">
        <f t="shared" si="321"/>
        <v>47.083364155823212</v>
      </c>
      <c r="W149" s="1">
        <f t="shared" si="322"/>
        <v>0.9310442914146293</v>
      </c>
      <c r="X149" s="1">
        <f t="shared" si="323"/>
        <v>0.31584354340626758</v>
      </c>
      <c r="Y149" s="1">
        <f t="shared" si="324"/>
        <v>2.2000000000000002</v>
      </c>
      <c r="Z149" s="1">
        <f t="shared" si="325"/>
        <v>1.2116882456942153</v>
      </c>
      <c r="AA149" s="1">
        <f t="shared" si="326"/>
        <v>1.0143454831827434</v>
      </c>
      <c r="AB149" s="1">
        <f t="shared" si="327"/>
        <v>94.15275735939575</v>
      </c>
      <c r="AC149" s="1">
        <f t="shared" si="328"/>
        <v>366.38512608559699</v>
      </c>
      <c r="AD149" s="1" t="str">
        <f t="shared" si="329"/>
        <v>NOT LIQUEFIABLE</v>
      </c>
      <c r="AE149" s="1">
        <f t="shared" si="330"/>
        <v>0</v>
      </c>
      <c r="AF149" s="1">
        <f t="shared" si="331"/>
        <v>7</v>
      </c>
      <c r="AG149" s="1">
        <f t="shared" si="332"/>
        <v>0</v>
      </c>
      <c r="AH149" s="1" t="str">
        <f t="shared" si="333"/>
        <v>Very Low</v>
      </c>
    </row>
    <row r="150" spans="1:45" s="1" customFormat="1" x14ac:dyDescent="0.35">
      <c r="B150" s="1">
        <v>15.332477000000001</v>
      </c>
      <c r="C150" s="1">
        <v>120.59119800000001</v>
      </c>
      <c r="D150" s="1">
        <f t="shared" si="334"/>
        <v>7.5</v>
      </c>
      <c r="E150" s="1">
        <v>1.5</v>
      </c>
      <c r="F150" s="1">
        <v>21</v>
      </c>
      <c r="G150" s="1">
        <v>40</v>
      </c>
      <c r="H150" s="1">
        <v>4.16</v>
      </c>
      <c r="I150" s="1">
        <v>7</v>
      </c>
      <c r="J150" s="1">
        <v>0.4</v>
      </c>
      <c r="K150" s="1">
        <v>3</v>
      </c>
      <c r="L150" s="1" t="s">
        <v>54</v>
      </c>
      <c r="M150" s="1">
        <f t="shared" si="312"/>
        <v>44.145000000000003</v>
      </c>
      <c r="N150" s="1">
        <f t="shared" si="313"/>
        <v>157.5</v>
      </c>
      <c r="O150" s="1">
        <f t="shared" si="314"/>
        <v>113.35499999999999</v>
      </c>
      <c r="P150" s="1">
        <f t="shared" si="315"/>
        <v>0.94533204962367445</v>
      </c>
      <c r="Q150" s="1">
        <f t="shared" si="316"/>
        <v>37.813281984946975</v>
      </c>
      <c r="R150" s="1">
        <f t="shared" si="317"/>
        <v>3.647090919015099E-5</v>
      </c>
      <c r="S150" s="1">
        <f t="shared" si="318"/>
        <v>37.813318455856162</v>
      </c>
      <c r="T150" s="1">
        <f t="shared" si="319"/>
        <v>0.31173733214547966</v>
      </c>
      <c r="U150" s="1">
        <f t="shared" si="320"/>
        <v>0.96555603085097186</v>
      </c>
      <c r="V150" s="1">
        <f t="shared" si="321"/>
        <v>38.622277704948061</v>
      </c>
      <c r="W150" s="1">
        <f t="shared" si="322"/>
        <v>0.90643373197707922</v>
      </c>
      <c r="X150" s="1">
        <f t="shared" si="323"/>
        <v>0.32745323386230335</v>
      </c>
      <c r="Y150" s="1">
        <f t="shared" si="324"/>
        <v>2.2000000000000002</v>
      </c>
      <c r="Z150" s="1">
        <f t="shared" si="325"/>
        <v>1.2116882456942153</v>
      </c>
      <c r="AA150" s="1">
        <f t="shared" si="326"/>
        <v>0.96626857723415349</v>
      </c>
      <c r="AB150" s="1">
        <f t="shared" si="327"/>
        <v>2.7071956413904004</v>
      </c>
      <c r="AC150" s="1">
        <f t="shared" si="328"/>
        <v>9.6796378681884132</v>
      </c>
      <c r="AD150" s="1" t="str">
        <f t="shared" si="329"/>
        <v>NOT LIQUEFIABLE</v>
      </c>
      <c r="AE150" s="1">
        <f t="shared" si="330"/>
        <v>0</v>
      </c>
      <c r="AF150" s="1">
        <f t="shared" si="331"/>
        <v>6.25</v>
      </c>
      <c r="AG150" s="1">
        <f t="shared" si="332"/>
        <v>0</v>
      </c>
      <c r="AH150" s="1" t="str">
        <f t="shared" si="333"/>
        <v>Very Low</v>
      </c>
    </row>
    <row r="151" spans="1:45" s="1" customFormat="1" x14ac:dyDescent="0.35">
      <c r="B151" s="1">
        <v>15.332477000000001</v>
      </c>
      <c r="C151" s="1">
        <v>120.59119800000001</v>
      </c>
      <c r="D151" s="1">
        <f t="shared" si="334"/>
        <v>9</v>
      </c>
      <c r="E151" s="1">
        <v>1.5</v>
      </c>
      <c r="F151" s="1">
        <v>19.5</v>
      </c>
      <c r="G151" s="1">
        <v>70</v>
      </c>
      <c r="H151" s="1">
        <v>5.78</v>
      </c>
      <c r="I151" s="1">
        <v>7</v>
      </c>
      <c r="J151" s="1">
        <v>0.4</v>
      </c>
      <c r="K151" s="1">
        <v>3</v>
      </c>
      <c r="L151" s="1" t="s">
        <v>54</v>
      </c>
      <c r="M151" s="1">
        <f t="shared" si="312"/>
        <v>58.86</v>
      </c>
      <c r="N151" s="1">
        <f t="shared" si="313"/>
        <v>186.75</v>
      </c>
      <c r="O151" s="1">
        <f t="shared" si="314"/>
        <v>127.89</v>
      </c>
      <c r="P151" s="1">
        <f t="shared" si="315"/>
        <v>0.88999266835318236</v>
      </c>
      <c r="Q151" s="1">
        <f t="shared" si="316"/>
        <v>62.299486784722767</v>
      </c>
      <c r="R151" s="1">
        <f t="shared" si="317"/>
        <v>1.746915184833624E-2</v>
      </c>
      <c r="S151" s="1">
        <f t="shared" si="318"/>
        <v>62.316955936571105</v>
      </c>
      <c r="T151" s="1">
        <f t="shared" si="319"/>
        <v>0.1777324335053696</v>
      </c>
      <c r="U151" s="1">
        <f t="shared" si="320"/>
        <v>0.95941974864063106</v>
      </c>
      <c r="V151" s="1">
        <f t="shared" si="321"/>
        <v>67.176851556692512</v>
      </c>
      <c r="W151" s="1">
        <f t="shared" si="322"/>
        <v>0.88044424287795453</v>
      </c>
      <c r="X151" s="1">
        <f t="shared" si="323"/>
        <v>0.33427140677878708</v>
      </c>
      <c r="Y151" s="1">
        <f t="shared" si="324"/>
        <v>2.2000000000000002</v>
      </c>
      <c r="Z151" s="1">
        <f t="shared" si="325"/>
        <v>1.2116882456942153</v>
      </c>
      <c r="AA151" s="1">
        <f t="shared" si="326"/>
        <v>1.1000000000000001</v>
      </c>
      <c r="AB151" s="1">
        <f t="shared" si="327"/>
        <v>1617069691143.1799</v>
      </c>
      <c r="AC151" s="1">
        <f t="shared" si="328"/>
        <v>6447822719026.5322</v>
      </c>
      <c r="AD151" s="1" t="str">
        <f t="shared" si="329"/>
        <v>NOT LIQUEFIABLE</v>
      </c>
      <c r="AE151" s="1">
        <f t="shared" si="330"/>
        <v>0</v>
      </c>
      <c r="AF151" s="1">
        <f t="shared" si="331"/>
        <v>5.5</v>
      </c>
      <c r="AG151" s="1">
        <f t="shared" si="332"/>
        <v>0</v>
      </c>
      <c r="AH151" s="1" t="str">
        <f t="shared" si="333"/>
        <v>Very Low</v>
      </c>
    </row>
    <row r="152" spans="1:45" s="1" customFormat="1" x14ac:dyDescent="0.35">
      <c r="B152" s="1">
        <v>15.332477000000001</v>
      </c>
      <c r="C152" s="1">
        <v>120.59119800000001</v>
      </c>
      <c r="D152" s="1">
        <f t="shared" si="334"/>
        <v>10.5</v>
      </c>
      <c r="E152" s="1">
        <v>1.5</v>
      </c>
      <c r="F152" s="1">
        <v>20</v>
      </c>
      <c r="G152" s="1">
        <v>53</v>
      </c>
      <c r="H152" s="1">
        <v>5.07</v>
      </c>
      <c r="I152" s="1">
        <v>7</v>
      </c>
      <c r="J152" s="1">
        <v>0.4</v>
      </c>
      <c r="K152" s="1">
        <v>3</v>
      </c>
      <c r="L152" s="1" t="s">
        <v>54</v>
      </c>
      <c r="M152" s="1">
        <f t="shared" si="312"/>
        <v>73.575000000000003</v>
      </c>
      <c r="N152" s="1">
        <f t="shared" si="313"/>
        <v>216.75</v>
      </c>
      <c r="O152" s="1">
        <f t="shared" si="314"/>
        <v>143.17500000000001</v>
      </c>
      <c r="P152" s="1">
        <f t="shared" si="315"/>
        <v>0.84114550179781133</v>
      </c>
      <c r="Q152" s="1">
        <f t="shared" si="316"/>
        <v>44.580711595284001</v>
      </c>
      <c r="R152" s="1">
        <f t="shared" si="317"/>
        <v>2.4490433890639821E-3</v>
      </c>
      <c r="S152" s="1">
        <f t="shared" si="318"/>
        <v>44.583160638673064</v>
      </c>
      <c r="T152" s="1">
        <f t="shared" si="319"/>
        <v>0.27120161719692704</v>
      </c>
      <c r="U152" s="1">
        <f t="shared" si="320"/>
        <v>0.91043691009123018</v>
      </c>
      <c r="V152" s="1">
        <f t="shared" si="321"/>
        <v>48.255605278224266</v>
      </c>
      <c r="W152" s="1">
        <f t="shared" si="322"/>
        <v>0.85352459901766975</v>
      </c>
      <c r="X152" s="1">
        <f t="shared" si="323"/>
        <v>0.33595515123199421</v>
      </c>
      <c r="Y152" s="1">
        <f t="shared" si="324"/>
        <v>2.2000000000000002</v>
      </c>
      <c r="Z152" s="1">
        <f t="shared" si="325"/>
        <v>1.2116882456942153</v>
      </c>
      <c r="AA152" s="1">
        <f t="shared" si="326"/>
        <v>0.89620562589241504</v>
      </c>
      <c r="AB152" s="1">
        <f t="shared" si="327"/>
        <v>190.10363975665783</v>
      </c>
      <c r="AC152" s="1">
        <f t="shared" si="328"/>
        <v>614.47990963673158</v>
      </c>
      <c r="AD152" s="1" t="str">
        <f t="shared" si="329"/>
        <v>NOT LIQUEFIABLE</v>
      </c>
      <c r="AE152" s="1">
        <f t="shared" si="330"/>
        <v>0</v>
      </c>
      <c r="AF152" s="1">
        <f t="shared" si="331"/>
        <v>4.75</v>
      </c>
      <c r="AG152" s="1">
        <f t="shared" si="332"/>
        <v>0</v>
      </c>
      <c r="AH152" s="1" t="str">
        <f t="shared" si="333"/>
        <v>Very Low</v>
      </c>
    </row>
    <row r="153" spans="1:45" s="1" customFormat="1" x14ac:dyDescent="0.35">
      <c r="B153" s="1">
        <v>15.332477000000001</v>
      </c>
      <c r="C153" s="1">
        <v>120.59119800000001</v>
      </c>
      <c r="D153" s="1">
        <f t="shared" si="334"/>
        <v>12</v>
      </c>
      <c r="E153" s="1">
        <v>1.5</v>
      </c>
      <c r="F153" s="1">
        <v>18</v>
      </c>
      <c r="G153" s="1">
        <v>39</v>
      </c>
      <c r="H153" s="1">
        <v>4.01</v>
      </c>
      <c r="I153" s="1">
        <v>7</v>
      </c>
      <c r="J153" s="1">
        <v>0.4</v>
      </c>
      <c r="K153" s="1">
        <v>3</v>
      </c>
      <c r="L153" s="1" t="s">
        <v>54</v>
      </c>
      <c r="M153" s="1">
        <f t="shared" si="312"/>
        <v>88.29</v>
      </c>
      <c r="N153" s="1">
        <f t="shared" si="313"/>
        <v>243.75</v>
      </c>
      <c r="O153" s="1">
        <f t="shared" si="314"/>
        <v>155.45999999999998</v>
      </c>
      <c r="P153" s="1">
        <f t="shared" si="315"/>
        <v>0.80722646341141435</v>
      </c>
      <c r="Q153" s="1">
        <f t="shared" si="316"/>
        <v>31.481832073045158</v>
      </c>
      <c r="R153" s="1">
        <f t="shared" si="317"/>
        <v>1.3541098097165365E-5</v>
      </c>
      <c r="S153" s="1">
        <f t="shared" si="318"/>
        <v>31.481845614143257</v>
      </c>
      <c r="T153" s="1">
        <f t="shared" si="319"/>
        <v>0.35308529721630028</v>
      </c>
      <c r="U153" s="1">
        <f t="shared" si="320"/>
        <v>0.85965239996924969</v>
      </c>
      <c r="V153" s="1">
        <f t="shared" si="321"/>
        <v>33.526457139898838</v>
      </c>
      <c r="W153" s="1">
        <f t="shared" si="322"/>
        <v>0.82611021622301772</v>
      </c>
      <c r="X153" s="1">
        <f t="shared" si="323"/>
        <v>0.33677302813028276</v>
      </c>
      <c r="Y153" s="1">
        <f t="shared" si="324"/>
        <v>2.2000000000000002</v>
      </c>
      <c r="Z153" s="1">
        <f t="shared" si="325"/>
        <v>1.2116882456942153</v>
      </c>
      <c r="AA153" s="1">
        <f t="shared" si="326"/>
        <v>0.89641982448162694</v>
      </c>
      <c r="AB153" s="1">
        <f t="shared" si="327"/>
        <v>0.83274048309199489</v>
      </c>
      <c r="AC153" s="1">
        <f t="shared" si="328"/>
        <v>2.6858065185543945</v>
      </c>
      <c r="AD153" s="1" t="str">
        <f t="shared" si="329"/>
        <v>NOT LIQUEFIABLE</v>
      </c>
      <c r="AE153" s="1">
        <f t="shared" si="330"/>
        <v>0</v>
      </c>
      <c r="AF153" s="1">
        <f t="shared" si="331"/>
        <v>4</v>
      </c>
      <c r="AG153" s="1">
        <f t="shared" si="332"/>
        <v>0</v>
      </c>
      <c r="AH153" s="1" t="str">
        <f t="shared" si="333"/>
        <v>Very Low</v>
      </c>
    </row>
    <row r="154" spans="1:45" s="1" customFormat="1" x14ac:dyDescent="0.35">
      <c r="B154" s="1">
        <v>15.332477000000001</v>
      </c>
      <c r="C154" s="1">
        <v>120.59119800000001</v>
      </c>
      <c r="D154" s="1">
        <f t="shared" si="334"/>
        <v>13.5</v>
      </c>
      <c r="E154" s="1">
        <v>1.5</v>
      </c>
      <c r="F154" s="1">
        <v>18</v>
      </c>
      <c r="G154" s="1">
        <v>35</v>
      </c>
      <c r="H154" s="1">
        <v>5.15</v>
      </c>
      <c r="I154" s="1">
        <v>7</v>
      </c>
      <c r="J154" s="1">
        <v>0.4</v>
      </c>
      <c r="K154" s="1">
        <v>3</v>
      </c>
      <c r="L154" s="1" t="s">
        <v>54</v>
      </c>
      <c r="M154" s="1">
        <f t="shared" si="312"/>
        <v>103.00500000000001</v>
      </c>
      <c r="N154" s="1">
        <f t="shared" si="313"/>
        <v>270.75</v>
      </c>
      <c r="O154" s="1">
        <f t="shared" si="314"/>
        <v>167.745</v>
      </c>
      <c r="P154" s="1">
        <f t="shared" si="315"/>
        <v>0.77710540694083219</v>
      </c>
      <c r="Q154" s="1">
        <f t="shared" si="316"/>
        <v>27.198689242929127</v>
      </c>
      <c r="R154" s="1">
        <f t="shared" si="317"/>
        <v>3.1898327543630122E-3</v>
      </c>
      <c r="S154" s="1">
        <f t="shared" si="318"/>
        <v>27.20187907568349</v>
      </c>
      <c r="T154" s="1">
        <f t="shared" si="319"/>
        <v>0.38344636908478869</v>
      </c>
      <c r="U154" s="1">
        <f t="shared" si="320"/>
        <v>0.82415681497696069</v>
      </c>
      <c r="V154" s="1">
        <f t="shared" si="321"/>
        <v>28.848678356947985</v>
      </c>
      <c r="W154" s="1">
        <f t="shared" si="322"/>
        <v>0.7986134883932493</v>
      </c>
      <c r="X154" s="1">
        <f t="shared" si="323"/>
        <v>0.33514201028610563</v>
      </c>
      <c r="Y154" s="1">
        <f t="shared" si="324"/>
        <v>1.928746528538815</v>
      </c>
      <c r="Z154" s="1">
        <f t="shared" si="325"/>
        <v>1.1638372694341452</v>
      </c>
      <c r="AA154" s="1">
        <f t="shared" si="326"/>
        <v>0.90307700393887935</v>
      </c>
      <c r="AB154" s="1">
        <f t="shared" si="327"/>
        <v>0.42142802980146965</v>
      </c>
      <c r="AC154" s="1">
        <f t="shared" si="328"/>
        <v>1.3216351829109227</v>
      </c>
      <c r="AD154" s="1" t="str">
        <f t="shared" si="329"/>
        <v>NOT LIQUEFIABLE</v>
      </c>
      <c r="AE154" s="1">
        <f t="shared" si="330"/>
        <v>0</v>
      </c>
      <c r="AF154" s="1">
        <f t="shared" si="331"/>
        <v>3.25</v>
      </c>
      <c r="AG154" s="1">
        <f t="shared" si="332"/>
        <v>0</v>
      </c>
      <c r="AH154" s="1" t="str">
        <f t="shared" si="333"/>
        <v>Very Low</v>
      </c>
    </row>
    <row r="155" spans="1:45" s="1" customFormat="1" x14ac:dyDescent="0.35">
      <c r="B155" s="1">
        <v>15.332477000000001</v>
      </c>
      <c r="C155" s="1">
        <v>120.59119800000001</v>
      </c>
      <c r="D155" s="1">
        <f t="shared" si="334"/>
        <v>15</v>
      </c>
      <c r="E155" s="1">
        <v>1.5</v>
      </c>
      <c r="F155" s="1">
        <v>18</v>
      </c>
      <c r="G155" s="1">
        <v>52</v>
      </c>
      <c r="H155" s="1">
        <v>5.12</v>
      </c>
      <c r="I155" s="1">
        <v>7</v>
      </c>
      <c r="J155" s="1">
        <v>0.4</v>
      </c>
      <c r="K155" s="1">
        <v>3</v>
      </c>
      <c r="L155" s="1" t="s">
        <v>54</v>
      </c>
      <c r="M155" s="1">
        <f t="shared" si="312"/>
        <v>117.72</v>
      </c>
      <c r="N155" s="1">
        <f t="shared" si="313"/>
        <v>297.75</v>
      </c>
      <c r="O155" s="1">
        <f t="shared" si="314"/>
        <v>180.03</v>
      </c>
      <c r="P155" s="1">
        <f t="shared" si="315"/>
        <v>0.75012265471160944</v>
      </c>
      <c r="Q155" s="1">
        <f t="shared" si="316"/>
        <v>39.006378045003693</v>
      </c>
      <c r="R155" s="1">
        <f t="shared" si="317"/>
        <v>2.8932161565449976E-3</v>
      </c>
      <c r="S155" s="1">
        <f t="shared" si="318"/>
        <v>39.009271261160237</v>
      </c>
      <c r="T155" s="1">
        <f t="shared" si="319"/>
        <v>0.30432714885723861</v>
      </c>
      <c r="U155" s="1">
        <f t="shared" si="320"/>
        <v>0.83945752543263574</v>
      </c>
      <c r="V155" s="1">
        <f t="shared" si="321"/>
        <v>43.654684538653605</v>
      </c>
      <c r="W155" s="1">
        <f t="shared" si="322"/>
        <v>0.77141630387585125</v>
      </c>
      <c r="X155" s="1">
        <f t="shared" si="323"/>
        <v>0.33171800902376841</v>
      </c>
      <c r="Y155" s="1">
        <f t="shared" si="324"/>
        <v>2.2000000000000002</v>
      </c>
      <c r="Z155" s="1">
        <f t="shared" si="325"/>
        <v>1.2116882456942153</v>
      </c>
      <c r="AA155" s="1">
        <f t="shared" si="326"/>
        <v>0.82748887227553192</v>
      </c>
      <c r="AB155" s="1">
        <f t="shared" si="327"/>
        <v>16.647617380415781</v>
      </c>
      <c r="AC155" s="1">
        <f t="shared" si="328"/>
        <v>50.319474019214603</v>
      </c>
      <c r="AD155" s="1" t="str">
        <f t="shared" si="329"/>
        <v>NOT LIQUEFIABLE</v>
      </c>
      <c r="AE155" s="1">
        <f t="shared" si="330"/>
        <v>0</v>
      </c>
      <c r="AF155" s="1">
        <f t="shared" si="331"/>
        <v>2.5</v>
      </c>
      <c r="AG155" s="1">
        <f t="shared" si="332"/>
        <v>0</v>
      </c>
      <c r="AH155" s="1" t="str">
        <f t="shared" si="333"/>
        <v>Very Low</v>
      </c>
    </row>
    <row r="156" spans="1:45" s="1" customFormat="1" x14ac:dyDescent="0.35">
      <c r="AF156" s="1" t="s">
        <v>31</v>
      </c>
      <c r="AG156" s="1">
        <f>SUM(AG146:AG155)</f>
        <v>0</v>
      </c>
      <c r="AH156" s="3" t="str">
        <f t="shared" ref="AH156" si="335">IF(AG156&lt;=0,"Very Low",IF(AND(AG156&gt;0,AG156&lt;=5),"Low",IF(AND(AG156&gt;5,AG156&lt;=15),"High","Very High")))</f>
        <v>Very Low</v>
      </c>
    </row>
    <row r="157" spans="1:45" s="1" customFormat="1" x14ac:dyDescent="0.35">
      <c r="A157" s="1" t="s">
        <v>32</v>
      </c>
      <c r="B157" s="1" t="s">
        <v>0</v>
      </c>
      <c r="C157" s="1" t="s">
        <v>1</v>
      </c>
      <c r="E157" s="1" t="s">
        <v>3</v>
      </c>
      <c r="F157" s="1" t="s">
        <v>47</v>
      </c>
      <c r="G157" s="1" t="s">
        <v>5</v>
      </c>
      <c r="H157" s="1" t="s">
        <v>6</v>
      </c>
      <c r="I157" s="1" t="s">
        <v>7</v>
      </c>
      <c r="J157" s="1" t="s">
        <v>8</v>
      </c>
      <c r="K157" s="1" t="s">
        <v>9</v>
      </c>
      <c r="L157" s="1" t="s">
        <v>33</v>
      </c>
      <c r="M157" s="1" t="s">
        <v>10</v>
      </c>
      <c r="O157" s="1" t="s">
        <v>12</v>
      </c>
      <c r="P157" s="1" t="s">
        <v>13</v>
      </c>
      <c r="Q157" s="1" t="s">
        <v>90</v>
      </c>
      <c r="R157" s="1" t="s">
        <v>91</v>
      </c>
      <c r="S157" s="1" t="s">
        <v>16</v>
      </c>
      <c r="T157" s="1" t="s">
        <v>17</v>
      </c>
      <c r="U157" s="1" t="s">
        <v>18</v>
      </c>
      <c r="V157" s="1" t="s">
        <v>19</v>
      </c>
      <c r="W157" s="1" t="s">
        <v>20</v>
      </c>
      <c r="X157" s="1" t="s">
        <v>21</v>
      </c>
      <c r="Y157" s="1" t="s">
        <v>22</v>
      </c>
      <c r="Z157" s="1" t="s">
        <v>23</v>
      </c>
      <c r="AA157" s="1" t="s">
        <v>24</v>
      </c>
      <c r="AB157" s="1" t="s">
        <v>92</v>
      </c>
      <c r="AC157" s="1" t="s">
        <v>26</v>
      </c>
      <c r="AD157" s="1" t="s">
        <v>27</v>
      </c>
      <c r="AE157" s="1" t="s">
        <v>28</v>
      </c>
      <c r="AF157" s="1" t="s">
        <v>29</v>
      </c>
      <c r="AG157" s="1" t="s">
        <v>30</v>
      </c>
      <c r="AH157" s="1" t="s">
        <v>27</v>
      </c>
      <c r="AI157" s="5" t="s">
        <v>34</v>
      </c>
      <c r="AJ157" s="5" t="s">
        <v>35</v>
      </c>
      <c r="AK157" s="5" t="s">
        <v>36</v>
      </c>
      <c r="AL157" s="5" t="s">
        <v>37</v>
      </c>
      <c r="AM157" s="20" t="s">
        <v>38</v>
      </c>
      <c r="AN157" s="20" t="s">
        <v>39</v>
      </c>
      <c r="AO157" s="20" t="s">
        <v>40</v>
      </c>
      <c r="AP157" s="20" t="s">
        <v>41</v>
      </c>
      <c r="AQ157" s="20" t="s">
        <v>42</v>
      </c>
    </row>
    <row r="158" spans="1:45" s="1" customFormat="1" x14ac:dyDescent="0.35">
      <c r="A158" s="1">
        <v>15</v>
      </c>
      <c r="B158" s="4">
        <v>15.403394</v>
      </c>
      <c r="C158" s="4">
        <v>120.515884</v>
      </c>
      <c r="D158" s="1">
        <v>1.5</v>
      </c>
      <c r="E158" s="1">
        <v>1.5</v>
      </c>
      <c r="F158" s="1">
        <v>21.5</v>
      </c>
      <c r="G158" s="1">
        <v>26</v>
      </c>
      <c r="H158" s="1">
        <v>3.01</v>
      </c>
      <c r="I158" s="1">
        <v>7</v>
      </c>
      <c r="J158" s="1">
        <v>0.4</v>
      </c>
      <c r="K158" s="1">
        <v>3</v>
      </c>
      <c r="L158" s="1" t="s">
        <v>54</v>
      </c>
      <c r="M158" s="1">
        <f t="shared" ref="M158:M167" si="336">IF(D158&lt;=K158, 0, (D158-K158)*9.81)</f>
        <v>0</v>
      </c>
      <c r="N158" s="1">
        <f t="shared" ref="N158:N167" si="337">IF(ROW()=2, D158*F158, N157 + (D158-D157)*F158)</f>
        <v>32.25</v>
      </c>
      <c r="O158" s="1">
        <f t="shared" ref="O158:O167" si="338">N158 - M158</f>
        <v>32.25</v>
      </c>
      <c r="P158" s="1">
        <f t="shared" ref="P158:P167" si="339">MIN(1.7, (101.3 / O158)^0.5)</f>
        <v>1.7</v>
      </c>
      <c r="Q158" s="1">
        <f t="shared" ref="Q158:Q167" si="340">G158 * P158</f>
        <v>44.199999999999996</v>
      </c>
      <c r="R158" s="1">
        <f t="shared" ref="R158:R167" si="341">EXP(1.63 + (9.7/(H158+0.01)) - ((15.7/(H158+0.01))^2))</f>
        <v>2.3199474623194427E-10</v>
      </c>
      <c r="S158" s="1">
        <f t="shared" ref="S158:S167" si="342">Q158 + R158</f>
        <v>44.200000000231988</v>
      </c>
      <c r="T158" s="1">
        <f t="shared" ref="T158:T167" si="343">0.784 - 0.0768 * SQRT(S158)</f>
        <v>0.27340994134103214</v>
      </c>
      <c r="U158" s="1">
        <f t="shared" ref="U158:U167" si="344">MIN(1.7, (101.3 / O158)^T158)</f>
        <v>1.3674345188920989</v>
      </c>
      <c r="V158" s="1">
        <f t="shared" ref="V158:V167" si="345">(G158 * U158) + R158</f>
        <v>35.553297491426562</v>
      </c>
      <c r="W158" s="1">
        <f t="shared" ref="W158:W167" si="346">EXP((-1.012 - 1.126*SIN((D158/11.73)+5.133)) + (0.106 + 0.118*SIN((D158/11.28)+5.142))*I158)</f>
        <v>0.99216797470363483</v>
      </c>
      <c r="X158" s="1">
        <f t="shared" ref="X158:X167" si="347">0.65 * J158 * (N158 / O158) * W158</f>
        <v>0.25796367342294507</v>
      </c>
      <c r="Y158" s="1">
        <f t="shared" ref="Y158:Y167" si="348">MIN(2.2, 1.09 + (V158 / 31.5)^2)</f>
        <v>2.2000000000000002</v>
      </c>
      <c r="Z158" s="1">
        <f t="shared" ref="Z158:Z167" si="349">1 + (Y158 - 1) * (8.64 * EXP(-I158/4) - 1.325)</f>
        <v>1.2116882456942153</v>
      </c>
      <c r="AA158" s="1">
        <f t="shared" ref="AA158:AA167" si="350">MIN(1.1, 1 - MIN(0.3, 1 / (18.9 - 2.55 * SQRT(V158))) * LN(O158 / 101.3))</f>
        <v>1.1000000000000001</v>
      </c>
      <c r="AB158" s="1">
        <f t="shared" ref="AB158:AB167" si="351">EXP((V158/14.1) + (V158/126)^2 - (V158/23.6)^3 + (V158/25.4)^4 - 2.8)</f>
        <v>1.2470721019624491</v>
      </c>
      <c r="AC158" s="1">
        <f t="shared" ref="AC158:AC167" si="352">IF(X158=0, "N/A", (AB158 * Z158 * AA158) / X158)</f>
        <v>6.4434222314084195</v>
      </c>
      <c r="AD158" s="1" t="str">
        <f t="shared" ref="AD158:AD167" si="353">IF(AC158&gt;1, "NOT LIQUEFIABLE", "LIQUEFIABLE")</f>
        <v>NOT LIQUEFIABLE</v>
      </c>
      <c r="AE158" s="1">
        <f t="shared" ref="AE158:AE167" si="354">IF(AC158&lt;1, 1-AC158, 0)</f>
        <v>0</v>
      </c>
      <c r="AF158" s="1">
        <f t="shared" ref="AF158:AF167" si="355">IF(D158&lt;=20, 10 - (0.5 * D158), 0)</f>
        <v>9.25</v>
      </c>
      <c r="AG158" s="1">
        <f t="shared" ref="AG158:AG167" si="356">AE158 * AF158 * E158</f>
        <v>0</v>
      </c>
      <c r="AH158" s="1" t="str">
        <f t="shared" ref="AH158:AH167" si="357">IF(AG158&lt;=0,"Very Low",IF(AND(AG158&gt;0,AG158&lt;=5),"Low",IF(AND(AG158&gt;5,AG158&lt;=15),"High","Very High")))</f>
        <v>Very Low</v>
      </c>
      <c r="AI158" s="5">
        <v>3</v>
      </c>
      <c r="AJ158" s="5">
        <v>1.5</v>
      </c>
      <c r="AK158" s="5">
        <v>25</v>
      </c>
      <c r="AL158" s="5">
        <f>MIN(1 + 0.33 * (AJ158 / AI158), 1.33)</f>
        <v>1.165</v>
      </c>
      <c r="AM158" s="20">
        <f>AVERAGEIFS(G158:G167, D158:D167, "&gt;" &amp; AJ158, D158:D167, "&lt;" &amp; (AJ158 + AI158 + 1.5))</f>
        <v>25.5</v>
      </c>
      <c r="AN158" s="20" cm="1">
        <f t="array" ref="AN158">_xlfn.LET(
    _xlpm.Df, AJ158,
    _xlpm.B, AI158,
    _xlpm.LayerBottoms, D158:D167,
    _xlpm.LayerTops, D158:D167 - E158:E167,
    _xlpm.N_values, G158:G167,
    _xlpm.FilteredN, _xlfn._xlws.FILTER(_xlpm.N_values, (_xlpm.LayerBottoms &gt; _xlpm.Df) * (_xlpm.LayerTops &lt; (_xlpm.Df + 2*_xlpm.B))),
    _xlpm.i, _xlfn.SEQUENCE(ROWS(_xlpm.FilteredN)),
    SUM(_xlpm.FilteredN / _xlpm.i^2) / SUM(1 / _xlpm.i^2)
)</f>
        <v>26.726829268292683</v>
      </c>
      <c r="AO158" s="20">
        <f>MIN(6 * (1 + 0.2 * (AJ158 / AI158)), 9)</f>
        <v>6.6000000000000005</v>
      </c>
      <c r="AP158" s="20">
        <f>IF(AI158&lt;=1.2,12*AM158*AL158*(AK158/25.4),8*AM158*((3.28*AI158+1)/(3.28*AI158))^2*AL158*(AK158/25.4))</f>
        <v>283.87735650570443</v>
      </c>
      <c r="AQ158" s="1" cm="1">
        <f t="array" ref="AQ158">_xlfn.LET(
    _xlpm.Df, AJ158,
    _xlpm.B, AI158,
    _xlpm.Settlement, AK158,
    _xlpm.NMeyerhof, AM158,
    _xlpm.NDesign, AN158,
    _xlpm.Nc, AO158,
    _xlpm.Fd, AL158,
    _xlpm.LayerBottoms, D158:D167,
    _xlpm.LayerThickness, E158:E167,
    _xlpm.USCS, L158:L167,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283.87735650570443</v>
      </c>
      <c r="AR158" s="1" cm="1">
        <f t="array" ref="AR158">_xlfn.LET(
    _xlpm.Df, AJ158,
    _xlpm.B, AI158,
    _xlpm.Settlement, AK158,
    _xlpm.NMeyerhof, AM158,
    _xlpm.NDesign, AN158,
    _xlpm.Nc, AO158,
    _xlpm.Fd, AL158,
    _xlpm.LayerBottoms, D158:D167,
    _xlpm.LayerThickness, E158:E167,
    _xlpm.USCS, L158:L167,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283.87735650570443</v>
      </c>
      <c r="AS158" s="1" cm="1">
        <f t="array" ref="AS158">_xlfn.LET(
    _xlpm.Df, AJ158,
    _xlpm.B, AI158,
    _xlpm.Settlement, AK158,
    _xlpm.NMeyerhof, AM158,
    _xlpm.NDesign, AN158,
    _xlpm.Nc, AO158,
    _xlpm.Fd, AL158,
    _xlpm.LayerBottoms, D158:D167,
    _xlpm.LayerThickness, E158:E167,
    _xlpm.Material, L158:L167,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283.87735650570443</v>
      </c>
    </row>
    <row r="159" spans="1:45" s="1" customFormat="1" x14ac:dyDescent="0.35">
      <c r="B159" s="4">
        <v>15.403394</v>
      </c>
      <c r="C159" s="4">
        <v>120.515884</v>
      </c>
      <c r="D159" s="1">
        <f>D158+1.5</f>
        <v>3</v>
      </c>
      <c r="E159" s="1">
        <v>1.5</v>
      </c>
      <c r="F159" s="1">
        <v>21.5</v>
      </c>
      <c r="G159" s="1">
        <v>26</v>
      </c>
      <c r="H159" s="1">
        <v>3.01</v>
      </c>
      <c r="I159" s="1">
        <v>7</v>
      </c>
      <c r="J159" s="1">
        <v>0.4</v>
      </c>
      <c r="K159" s="1">
        <v>3</v>
      </c>
      <c r="L159" s="1" t="s">
        <v>54</v>
      </c>
      <c r="M159" s="1">
        <f t="shared" si="336"/>
        <v>0</v>
      </c>
      <c r="N159" s="1">
        <f t="shared" si="337"/>
        <v>64.5</v>
      </c>
      <c r="O159" s="1">
        <f t="shared" si="338"/>
        <v>64.5</v>
      </c>
      <c r="P159" s="1">
        <f t="shared" si="339"/>
        <v>1.2532129251084649</v>
      </c>
      <c r="Q159" s="1">
        <f t="shared" si="340"/>
        <v>32.583536052820087</v>
      </c>
      <c r="R159" s="1">
        <f t="shared" si="341"/>
        <v>2.3199474623194427E-10</v>
      </c>
      <c r="S159" s="1">
        <f t="shared" si="342"/>
        <v>32.583536053052079</v>
      </c>
      <c r="T159" s="1">
        <f t="shared" si="343"/>
        <v>0.34561031525644464</v>
      </c>
      <c r="U159" s="1">
        <f t="shared" si="344"/>
        <v>1.1688446927915013</v>
      </c>
      <c r="V159" s="1">
        <f t="shared" si="345"/>
        <v>30.389962012811029</v>
      </c>
      <c r="W159" s="1">
        <f t="shared" si="346"/>
        <v>0.97433785492747482</v>
      </c>
      <c r="X159" s="1">
        <f t="shared" si="347"/>
        <v>0.25332784228114347</v>
      </c>
      <c r="Y159" s="1">
        <f t="shared" si="348"/>
        <v>2.0207632059864928</v>
      </c>
      <c r="Z159" s="1">
        <f t="shared" si="349"/>
        <v>1.180069643620403</v>
      </c>
      <c r="AA159" s="1">
        <f t="shared" si="350"/>
        <v>1.0932189238749497</v>
      </c>
      <c r="AB159" s="1">
        <f t="shared" si="351"/>
        <v>0.51038887162812852</v>
      </c>
      <c r="AC159" s="1">
        <f t="shared" si="352"/>
        <v>2.5991602227215171</v>
      </c>
      <c r="AD159" s="1" t="str">
        <f t="shared" si="353"/>
        <v>NOT LIQUEFIABLE</v>
      </c>
      <c r="AE159" s="1">
        <f t="shared" si="354"/>
        <v>0</v>
      </c>
      <c r="AF159" s="1">
        <f t="shared" si="355"/>
        <v>8.5</v>
      </c>
      <c r="AG159" s="1">
        <f t="shared" si="356"/>
        <v>0</v>
      </c>
      <c r="AH159" s="1" t="str">
        <f t="shared" si="357"/>
        <v>Very Low</v>
      </c>
    </row>
    <row r="160" spans="1:45" s="1" customFormat="1" x14ac:dyDescent="0.35">
      <c r="B160" s="4">
        <v>15.403394</v>
      </c>
      <c r="C160" s="4">
        <v>120.515884</v>
      </c>
      <c r="D160" s="1">
        <f t="shared" ref="D160:D167" si="358">D159+1.5</f>
        <v>4.5</v>
      </c>
      <c r="E160" s="1">
        <v>1.5</v>
      </c>
      <c r="F160" s="1">
        <v>22.4</v>
      </c>
      <c r="G160" s="1">
        <v>25</v>
      </c>
      <c r="H160" s="1">
        <v>4.58</v>
      </c>
      <c r="I160" s="1">
        <v>7</v>
      </c>
      <c r="J160" s="1">
        <v>0.4</v>
      </c>
      <c r="K160" s="1">
        <v>3</v>
      </c>
      <c r="L160" s="1" t="s">
        <v>54</v>
      </c>
      <c r="M160" s="1">
        <f t="shared" si="336"/>
        <v>14.715</v>
      </c>
      <c r="N160" s="1">
        <f t="shared" si="337"/>
        <v>98.1</v>
      </c>
      <c r="O160" s="1">
        <f t="shared" si="338"/>
        <v>83.384999999999991</v>
      </c>
      <c r="P160" s="1">
        <f t="shared" si="339"/>
        <v>1.1022008868564332</v>
      </c>
      <c r="Q160" s="1">
        <f t="shared" si="340"/>
        <v>27.55502217141083</v>
      </c>
      <c r="R160" s="1">
        <f t="shared" si="341"/>
        <v>3.5041622324621252E-4</v>
      </c>
      <c r="S160" s="1">
        <f t="shared" si="342"/>
        <v>27.555372587634075</v>
      </c>
      <c r="T160" s="1">
        <f t="shared" si="343"/>
        <v>0.38085213530109485</v>
      </c>
      <c r="U160" s="1">
        <f t="shared" si="344"/>
        <v>1.0769367527280413</v>
      </c>
      <c r="V160" s="1">
        <f t="shared" si="345"/>
        <v>26.923769234424277</v>
      </c>
      <c r="W160" s="1">
        <f t="shared" si="346"/>
        <v>0.95382538768089908</v>
      </c>
      <c r="X160" s="1">
        <f t="shared" si="347"/>
        <v>0.29175835387886329</v>
      </c>
      <c r="Y160" s="1">
        <f t="shared" si="348"/>
        <v>1.8205511209760961</v>
      </c>
      <c r="Z160" s="1">
        <f t="shared" si="349"/>
        <v>1.1447508560848763</v>
      </c>
      <c r="AA160" s="1">
        <f t="shared" si="350"/>
        <v>1.0343330614046351</v>
      </c>
      <c r="AB160" s="1">
        <f t="shared" si="351"/>
        <v>0.34395926567443991</v>
      </c>
      <c r="AC160" s="1">
        <f t="shared" si="352"/>
        <v>1.3959025376485237</v>
      </c>
      <c r="AD160" s="1" t="str">
        <f t="shared" si="353"/>
        <v>NOT LIQUEFIABLE</v>
      </c>
      <c r="AE160" s="1">
        <f t="shared" si="354"/>
        <v>0</v>
      </c>
      <c r="AF160" s="1">
        <f t="shared" si="355"/>
        <v>7.75</v>
      </c>
      <c r="AG160" s="1">
        <f t="shared" si="356"/>
        <v>0</v>
      </c>
      <c r="AH160" s="1" t="str">
        <f t="shared" si="357"/>
        <v>Very Low</v>
      </c>
    </row>
    <row r="161" spans="1:45" s="1" customFormat="1" x14ac:dyDescent="0.35">
      <c r="B161" s="4">
        <v>15.403394</v>
      </c>
      <c r="C161" s="4">
        <v>120.515884</v>
      </c>
      <c r="D161" s="1">
        <f t="shared" si="358"/>
        <v>6</v>
      </c>
      <c r="E161" s="1">
        <v>1.5</v>
      </c>
      <c r="F161" s="1">
        <v>21.8</v>
      </c>
      <c r="G161" s="1">
        <v>28</v>
      </c>
      <c r="H161" s="1">
        <v>4.2300000000000004</v>
      </c>
      <c r="I161" s="1">
        <v>7</v>
      </c>
      <c r="J161" s="1">
        <v>0.4</v>
      </c>
      <c r="K161" s="1">
        <v>3</v>
      </c>
      <c r="L161" s="1" t="s">
        <v>54</v>
      </c>
      <c r="M161" s="1">
        <f t="shared" si="336"/>
        <v>29.43</v>
      </c>
      <c r="N161" s="1">
        <f t="shared" si="337"/>
        <v>130.80000000000001</v>
      </c>
      <c r="O161" s="1">
        <f t="shared" si="338"/>
        <v>101.37</v>
      </c>
      <c r="P161" s="1">
        <f t="shared" si="339"/>
        <v>0.99965467057010293</v>
      </c>
      <c r="Q161" s="1">
        <f t="shared" si="340"/>
        <v>27.990330775962882</v>
      </c>
      <c r="R161" s="1">
        <f t="shared" si="341"/>
        <v>5.5829086712651535E-5</v>
      </c>
      <c r="S161" s="1">
        <f t="shared" si="342"/>
        <v>27.990386605049594</v>
      </c>
      <c r="T161" s="1">
        <f t="shared" si="343"/>
        <v>0.37768236822730955</v>
      </c>
      <c r="U161" s="1">
        <f t="shared" si="344"/>
        <v>0.99973913930635849</v>
      </c>
      <c r="V161" s="1">
        <f t="shared" si="345"/>
        <v>27.99275172966475</v>
      </c>
      <c r="W161" s="1">
        <f t="shared" si="346"/>
        <v>0.9310442914146293</v>
      </c>
      <c r="X161" s="1">
        <f t="shared" si="347"/>
        <v>0.31235034292619823</v>
      </c>
      <c r="Y161" s="1">
        <f t="shared" si="348"/>
        <v>1.8797144362798175</v>
      </c>
      <c r="Z161" s="1">
        <f t="shared" si="349"/>
        <v>1.1551876714399585</v>
      </c>
      <c r="AA161" s="1">
        <f t="shared" si="350"/>
        <v>0.99987227715502525</v>
      </c>
      <c r="AB161" s="1">
        <f t="shared" si="351"/>
        <v>0.38329922779887132</v>
      </c>
      <c r="AC161" s="1">
        <f t="shared" si="352"/>
        <v>1.4174019622712415</v>
      </c>
      <c r="AD161" s="1" t="str">
        <f t="shared" si="353"/>
        <v>NOT LIQUEFIABLE</v>
      </c>
      <c r="AE161" s="1">
        <f t="shared" si="354"/>
        <v>0</v>
      </c>
      <c r="AF161" s="1">
        <f t="shared" si="355"/>
        <v>7</v>
      </c>
      <c r="AG161" s="1">
        <f t="shared" si="356"/>
        <v>0</v>
      </c>
      <c r="AH161" s="1" t="str">
        <f t="shared" si="357"/>
        <v>Very Low</v>
      </c>
    </row>
    <row r="162" spans="1:45" s="1" customFormat="1" x14ac:dyDescent="0.35">
      <c r="B162" s="4">
        <v>15.403394</v>
      </c>
      <c r="C162" s="4">
        <v>120.515884</v>
      </c>
      <c r="D162" s="1">
        <f t="shared" si="358"/>
        <v>7.5</v>
      </c>
      <c r="E162" s="1">
        <v>1.5</v>
      </c>
      <c r="F162" s="1">
        <v>22.2</v>
      </c>
      <c r="G162" s="1">
        <v>43</v>
      </c>
      <c r="H162" s="1">
        <v>1.79</v>
      </c>
      <c r="I162" s="1">
        <v>7</v>
      </c>
      <c r="J162" s="1">
        <v>0.4</v>
      </c>
      <c r="K162" s="1">
        <v>3</v>
      </c>
      <c r="L162" s="1" t="s">
        <v>54</v>
      </c>
      <c r="M162" s="1">
        <f t="shared" si="336"/>
        <v>44.145000000000003</v>
      </c>
      <c r="N162" s="1">
        <f t="shared" si="337"/>
        <v>164.10000000000002</v>
      </c>
      <c r="O162" s="1">
        <f t="shared" si="338"/>
        <v>119.95500000000001</v>
      </c>
      <c r="P162" s="1">
        <f t="shared" si="339"/>
        <v>0.91895775089072362</v>
      </c>
      <c r="Q162" s="1">
        <f t="shared" si="340"/>
        <v>39.515183288301117</v>
      </c>
      <c r="R162" s="1">
        <f t="shared" si="341"/>
        <v>1.0194682673846913E-30</v>
      </c>
      <c r="S162" s="1">
        <f t="shared" si="342"/>
        <v>39.515183288301117</v>
      </c>
      <c r="T162" s="1">
        <f t="shared" si="343"/>
        <v>0.30122672538924744</v>
      </c>
      <c r="U162" s="1">
        <f t="shared" si="344"/>
        <v>0.95035808667006916</v>
      </c>
      <c r="V162" s="1">
        <f t="shared" si="345"/>
        <v>40.865397726812972</v>
      </c>
      <c r="W162" s="1">
        <f t="shared" si="346"/>
        <v>0.90643373197707922</v>
      </c>
      <c r="X162" s="1">
        <f t="shared" si="347"/>
        <v>0.32240341468495737</v>
      </c>
      <c r="Y162" s="1">
        <f t="shared" si="348"/>
        <v>2.2000000000000002</v>
      </c>
      <c r="Z162" s="1">
        <f t="shared" si="349"/>
        <v>1.2116882456942153</v>
      </c>
      <c r="AA162" s="1">
        <f t="shared" si="350"/>
        <v>0.94929092164080242</v>
      </c>
      <c r="AB162" s="1">
        <f t="shared" si="351"/>
        <v>5.5383159440603205</v>
      </c>
      <c r="AC162" s="1">
        <f t="shared" si="352"/>
        <v>19.759152672677278</v>
      </c>
      <c r="AD162" s="1" t="str">
        <f t="shared" si="353"/>
        <v>NOT LIQUEFIABLE</v>
      </c>
      <c r="AE162" s="1">
        <f t="shared" si="354"/>
        <v>0</v>
      </c>
      <c r="AF162" s="1">
        <f t="shared" si="355"/>
        <v>6.25</v>
      </c>
      <c r="AG162" s="1">
        <f t="shared" si="356"/>
        <v>0</v>
      </c>
      <c r="AH162" s="1" t="str">
        <f t="shared" si="357"/>
        <v>Very Low</v>
      </c>
    </row>
    <row r="163" spans="1:45" s="1" customFormat="1" x14ac:dyDescent="0.35">
      <c r="B163" s="1">
        <v>15.403394</v>
      </c>
      <c r="C163" s="1">
        <v>120.515884</v>
      </c>
      <c r="D163" s="1">
        <f t="shared" si="358"/>
        <v>9</v>
      </c>
      <c r="E163" s="1">
        <v>1.5</v>
      </c>
      <c r="F163" s="1">
        <v>22.1</v>
      </c>
      <c r="G163" s="1">
        <v>45</v>
      </c>
      <c r="H163" s="1">
        <v>1.59</v>
      </c>
      <c r="I163" s="1">
        <v>7</v>
      </c>
      <c r="J163" s="1">
        <v>0.4</v>
      </c>
      <c r="K163" s="1">
        <v>3</v>
      </c>
      <c r="L163" s="1" t="s">
        <v>54</v>
      </c>
      <c r="M163" s="1">
        <f t="shared" si="336"/>
        <v>58.86</v>
      </c>
      <c r="N163" s="1">
        <f t="shared" si="337"/>
        <v>197.25000000000003</v>
      </c>
      <c r="O163" s="1">
        <f t="shared" si="338"/>
        <v>138.39000000000004</v>
      </c>
      <c r="P163" s="1">
        <f t="shared" si="339"/>
        <v>0.85556373554847653</v>
      </c>
      <c r="Q163" s="1">
        <f t="shared" si="340"/>
        <v>38.500368099681445</v>
      </c>
      <c r="R163" s="1">
        <f t="shared" si="341"/>
        <v>3.3473278698986576E-39</v>
      </c>
      <c r="S163" s="1">
        <f t="shared" si="342"/>
        <v>38.500368099681445</v>
      </c>
      <c r="T163" s="1">
        <f t="shared" si="343"/>
        <v>0.30746625393340188</v>
      </c>
      <c r="U163" s="1">
        <f t="shared" si="344"/>
        <v>0.90853105919582489</v>
      </c>
      <c r="V163" s="1">
        <f t="shared" si="345"/>
        <v>40.883897663812121</v>
      </c>
      <c r="W163" s="1">
        <f t="shared" si="346"/>
        <v>0.88044424287795453</v>
      </c>
      <c r="X163" s="1">
        <f t="shared" si="347"/>
        <v>0.32627778738345181</v>
      </c>
      <c r="Y163" s="1">
        <f t="shared" si="348"/>
        <v>2.2000000000000002</v>
      </c>
      <c r="Z163" s="1">
        <f t="shared" si="349"/>
        <v>1.2116882456942153</v>
      </c>
      <c r="AA163" s="1">
        <f t="shared" si="350"/>
        <v>0.90640318750503956</v>
      </c>
      <c r="AB163" s="1">
        <f t="shared" si="351"/>
        <v>5.5743984705718823</v>
      </c>
      <c r="AC163" s="1">
        <f t="shared" si="352"/>
        <v>18.76388749597773</v>
      </c>
      <c r="AD163" s="1" t="str">
        <f t="shared" si="353"/>
        <v>NOT LIQUEFIABLE</v>
      </c>
      <c r="AE163" s="1">
        <f t="shared" si="354"/>
        <v>0</v>
      </c>
      <c r="AF163" s="1">
        <f t="shared" si="355"/>
        <v>5.5</v>
      </c>
      <c r="AG163" s="1">
        <f t="shared" si="356"/>
        <v>0</v>
      </c>
      <c r="AH163" s="1" t="str">
        <f t="shared" si="357"/>
        <v>Very Low</v>
      </c>
    </row>
    <row r="164" spans="1:45" s="1" customFormat="1" x14ac:dyDescent="0.35">
      <c r="B164" s="1">
        <v>15.403394</v>
      </c>
      <c r="C164" s="1">
        <v>120.515884</v>
      </c>
      <c r="D164" s="1">
        <f t="shared" si="358"/>
        <v>10.5</v>
      </c>
      <c r="E164" s="1">
        <v>1.5</v>
      </c>
      <c r="F164" s="1">
        <v>21.6</v>
      </c>
      <c r="G164" s="1">
        <v>46</v>
      </c>
      <c r="H164" s="1">
        <v>3.88</v>
      </c>
      <c r="I164" s="1">
        <v>7</v>
      </c>
      <c r="J164" s="1">
        <v>0.4</v>
      </c>
      <c r="K164" s="1">
        <v>3</v>
      </c>
      <c r="L164" s="1" t="s">
        <v>54</v>
      </c>
      <c r="M164" s="1">
        <f t="shared" si="336"/>
        <v>73.575000000000003</v>
      </c>
      <c r="N164" s="1">
        <f t="shared" si="337"/>
        <v>229.65000000000003</v>
      </c>
      <c r="O164" s="1">
        <f t="shared" si="338"/>
        <v>156.07500000000005</v>
      </c>
      <c r="P164" s="1">
        <f t="shared" si="339"/>
        <v>0.80563449067456883</v>
      </c>
      <c r="Q164" s="1">
        <f t="shared" si="340"/>
        <v>37.059186571030168</v>
      </c>
      <c r="R164" s="1">
        <f t="shared" si="341"/>
        <v>5.2063072600981772E-6</v>
      </c>
      <c r="S164" s="1">
        <f t="shared" si="342"/>
        <v>37.059191777337425</v>
      </c>
      <c r="T164" s="1">
        <f t="shared" si="343"/>
        <v>0.31647031398128028</v>
      </c>
      <c r="U164" s="1">
        <f t="shared" si="344"/>
        <v>0.87214954585339299</v>
      </c>
      <c r="V164" s="1">
        <f t="shared" si="345"/>
        <v>40.118884315563335</v>
      </c>
      <c r="W164" s="1">
        <f t="shared" si="346"/>
        <v>0.85352459901766975</v>
      </c>
      <c r="X164" s="1">
        <f t="shared" si="347"/>
        <v>0.3265295549110751</v>
      </c>
      <c r="Y164" s="1">
        <f t="shared" si="348"/>
        <v>2.2000000000000002</v>
      </c>
      <c r="Z164" s="1">
        <f t="shared" si="349"/>
        <v>1.2116882456942153</v>
      </c>
      <c r="AA164" s="1">
        <f t="shared" si="350"/>
        <v>0.87032492509204884</v>
      </c>
      <c r="AB164" s="1">
        <f t="shared" si="351"/>
        <v>4.2972356280429667</v>
      </c>
      <c r="AC164" s="1">
        <f t="shared" si="352"/>
        <v>13.878386810830724</v>
      </c>
      <c r="AD164" s="1" t="str">
        <f t="shared" si="353"/>
        <v>NOT LIQUEFIABLE</v>
      </c>
      <c r="AE164" s="1">
        <f t="shared" si="354"/>
        <v>0</v>
      </c>
      <c r="AF164" s="1">
        <f t="shared" si="355"/>
        <v>4.75</v>
      </c>
      <c r="AG164" s="1">
        <f t="shared" si="356"/>
        <v>0</v>
      </c>
      <c r="AH164" s="1" t="str">
        <f t="shared" si="357"/>
        <v>Very Low</v>
      </c>
    </row>
    <row r="165" spans="1:45" s="1" customFormat="1" x14ac:dyDescent="0.35">
      <c r="B165" s="1">
        <v>15.403394</v>
      </c>
      <c r="C165" s="1">
        <v>120.515884</v>
      </c>
      <c r="D165" s="1">
        <f t="shared" si="358"/>
        <v>12</v>
      </c>
      <c r="E165" s="1">
        <v>1.5</v>
      </c>
      <c r="F165" s="1">
        <v>21.7</v>
      </c>
      <c r="G165" s="1">
        <v>49</v>
      </c>
      <c r="H165" s="1">
        <v>3.43</v>
      </c>
      <c r="I165" s="1">
        <v>7</v>
      </c>
      <c r="J165" s="1">
        <v>0.4</v>
      </c>
      <c r="K165" s="1">
        <v>3</v>
      </c>
      <c r="L165" s="1" t="s">
        <v>54</v>
      </c>
      <c r="M165" s="1">
        <f t="shared" si="336"/>
        <v>88.29</v>
      </c>
      <c r="N165" s="1">
        <f t="shared" si="337"/>
        <v>262.20000000000005</v>
      </c>
      <c r="O165" s="1">
        <f t="shared" si="338"/>
        <v>173.91000000000003</v>
      </c>
      <c r="P165" s="1">
        <f t="shared" si="339"/>
        <v>0.76320717599540822</v>
      </c>
      <c r="Q165" s="1">
        <f t="shared" si="340"/>
        <v>37.397151623775002</v>
      </c>
      <c r="R165" s="1">
        <f t="shared" si="341"/>
        <v>7.696585137006899E-8</v>
      </c>
      <c r="S165" s="1">
        <f t="shared" si="342"/>
        <v>37.397151700740856</v>
      </c>
      <c r="T165" s="1">
        <f t="shared" si="343"/>
        <v>0.31434334237937428</v>
      </c>
      <c r="U165" s="1">
        <f t="shared" si="344"/>
        <v>0.84375987351802584</v>
      </c>
      <c r="V165" s="1">
        <f t="shared" si="345"/>
        <v>41.344233879349119</v>
      </c>
      <c r="W165" s="1">
        <f t="shared" si="346"/>
        <v>0.82611021622301772</v>
      </c>
      <c r="X165" s="1">
        <f t="shared" si="347"/>
        <v>0.32383178460327505</v>
      </c>
      <c r="Y165" s="1">
        <f t="shared" si="348"/>
        <v>2.2000000000000002</v>
      </c>
      <c r="Z165" s="1">
        <f t="shared" si="349"/>
        <v>1.2116882456942153</v>
      </c>
      <c r="AA165" s="1">
        <f t="shared" si="350"/>
        <v>0.83786454617046591</v>
      </c>
      <c r="AB165" s="1">
        <f t="shared" si="351"/>
        <v>6.5736749681488469</v>
      </c>
      <c r="AC165" s="1">
        <f t="shared" si="352"/>
        <v>20.608835959177959</v>
      </c>
      <c r="AD165" s="1" t="str">
        <f t="shared" si="353"/>
        <v>NOT LIQUEFIABLE</v>
      </c>
      <c r="AE165" s="1">
        <f t="shared" si="354"/>
        <v>0</v>
      </c>
      <c r="AF165" s="1">
        <f t="shared" si="355"/>
        <v>4</v>
      </c>
      <c r="AG165" s="1">
        <f t="shared" si="356"/>
        <v>0</v>
      </c>
      <c r="AH165" s="1" t="str">
        <f t="shared" si="357"/>
        <v>Very Low</v>
      </c>
    </row>
    <row r="166" spans="1:45" s="1" customFormat="1" x14ac:dyDescent="0.35">
      <c r="B166" s="1">
        <v>15.403394</v>
      </c>
      <c r="C166" s="1">
        <v>120.515884</v>
      </c>
      <c r="D166" s="1">
        <f t="shared" si="358"/>
        <v>13.5</v>
      </c>
      <c r="E166" s="1">
        <v>1.5</v>
      </c>
      <c r="F166" s="1">
        <v>21.9</v>
      </c>
      <c r="G166" s="1">
        <v>49</v>
      </c>
      <c r="H166" s="1">
        <v>2.41</v>
      </c>
      <c r="I166" s="1">
        <v>7</v>
      </c>
      <c r="J166" s="1">
        <v>0.4</v>
      </c>
      <c r="K166" s="1">
        <v>3</v>
      </c>
      <c r="L166" s="1" t="s">
        <v>54</v>
      </c>
      <c r="M166" s="1">
        <f t="shared" si="336"/>
        <v>103.00500000000001</v>
      </c>
      <c r="N166" s="1">
        <f t="shared" si="337"/>
        <v>295.05000000000007</v>
      </c>
      <c r="O166" s="1">
        <f t="shared" si="338"/>
        <v>192.04500000000007</v>
      </c>
      <c r="P166" s="1">
        <f t="shared" si="339"/>
        <v>0.72627855428580246</v>
      </c>
      <c r="Q166" s="1">
        <f t="shared" si="340"/>
        <v>35.587649160004318</v>
      </c>
      <c r="R166" s="1">
        <f t="shared" si="341"/>
        <v>1.4779105466899691E-16</v>
      </c>
      <c r="S166" s="1">
        <f t="shared" si="342"/>
        <v>35.587649160004318</v>
      </c>
      <c r="T166" s="1">
        <f t="shared" si="343"/>
        <v>0.32584664599994051</v>
      </c>
      <c r="U166" s="1">
        <f t="shared" si="344"/>
        <v>0.81186141331056771</v>
      </c>
      <c r="V166" s="1">
        <f t="shared" si="345"/>
        <v>39.78120925221782</v>
      </c>
      <c r="W166" s="1">
        <f t="shared" si="346"/>
        <v>0.7986134883932493</v>
      </c>
      <c r="X166" s="1">
        <f t="shared" si="347"/>
        <v>0.31900875594319733</v>
      </c>
      <c r="Y166" s="1">
        <f t="shared" si="348"/>
        <v>2.2000000000000002</v>
      </c>
      <c r="Z166" s="1">
        <f t="shared" si="349"/>
        <v>1.2116882456942153</v>
      </c>
      <c r="AA166" s="1">
        <f t="shared" si="350"/>
        <v>0.80810700750651554</v>
      </c>
      <c r="AB166" s="1">
        <f t="shared" si="351"/>
        <v>3.8513257891443846</v>
      </c>
      <c r="AC166" s="1">
        <f t="shared" si="352"/>
        <v>11.82135942159602</v>
      </c>
      <c r="AD166" s="1" t="str">
        <f t="shared" si="353"/>
        <v>NOT LIQUEFIABLE</v>
      </c>
      <c r="AE166" s="1">
        <f t="shared" si="354"/>
        <v>0</v>
      </c>
      <c r="AF166" s="1">
        <f t="shared" si="355"/>
        <v>3.25</v>
      </c>
      <c r="AG166" s="1">
        <f t="shared" si="356"/>
        <v>0</v>
      </c>
      <c r="AH166" s="1" t="str">
        <f t="shared" si="357"/>
        <v>Very Low</v>
      </c>
    </row>
    <row r="167" spans="1:45" s="1" customFormat="1" x14ac:dyDescent="0.35">
      <c r="B167" s="1">
        <v>15.403394</v>
      </c>
      <c r="C167" s="1">
        <v>120.515884</v>
      </c>
      <c r="D167" s="1">
        <f t="shared" si="358"/>
        <v>15</v>
      </c>
      <c r="E167" s="1">
        <v>1.5</v>
      </c>
      <c r="F167" s="1">
        <v>22.4</v>
      </c>
      <c r="G167" s="1">
        <v>48</v>
      </c>
      <c r="H167" s="1">
        <v>2.74</v>
      </c>
      <c r="I167" s="1">
        <v>7</v>
      </c>
      <c r="J167" s="1">
        <v>0.4</v>
      </c>
      <c r="K167" s="1">
        <v>3</v>
      </c>
      <c r="L167" s="1" t="s">
        <v>54</v>
      </c>
      <c r="M167" s="1">
        <f t="shared" si="336"/>
        <v>117.72</v>
      </c>
      <c r="N167" s="1">
        <f t="shared" si="337"/>
        <v>328.65000000000009</v>
      </c>
      <c r="O167" s="1">
        <f t="shared" si="338"/>
        <v>210.93000000000009</v>
      </c>
      <c r="P167" s="1">
        <f t="shared" si="339"/>
        <v>0.69300368883493191</v>
      </c>
      <c r="Q167" s="1">
        <f t="shared" si="340"/>
        <v>33.264177064076733</v>
      </c>
      <c r="R167" s="1">
        <f t="shared" si="341"/>
        <v>1.2147943885448449E-12</v>
      </c>
      <c r="S167" s="1">
        <f t="shared" si="342"/>
        <v>33.264177064077948</v>
      </c>
      <c r="T167" s="1">
        <f t="shared" si="343"/>
        <v>0.34105519562091369</v>
      </c>
      <c r="U167" s="1">
        <f t="shared" si="344"/>
        <v>0.77868903845881365</v>
      </c>
      <c r="V167" s="1">
        <f t="shared" si="345"/>
        <v>37.377073846024267</v>
      </c>
      <c r="W167" s="1">
        <f t="shared" si="346"/>
        <v>0.77141630387585125</v>
      </c>
      <c r="X167" s="1">
        <f t="shared" si="347"/>
        <v>0.31250534181902812</v>
      </c>
      <c r="Y167" s="1">
        <f t="shared" si="348"/>
        <v>2.2000000000000002</v>
      </c>
      <c r="Z167" s="1">
        <f t="shared" si="349"/>
        <v>1.2116882456942153</v>
      </c>
      <c r="AA167" s="1">
        <f t="shared" si="350"/>
        <v>0.77996802591263725</v>
      </c>
      <c r="AB167" s="1">
        <f t="shared" si="351"/>
        <v>1.9256686558059057</v>
      </c>
      <c r="AC167" s="1">
        <f t="shared" si="352"/>
        <v>5.8236036629425545</v>
      </c>
      <c r="AD167" s="1" t="str">
        <f t="shared" si="353"/>
        <v>NOT LIQUEFIABLE</v>
      </c>
      <c r="AE167" s="1">
        <f t="shared" si="354"/>
        <v>0</v>
      </c>
      <c r="AF167" s="1">
        <f t="shared" si="355"/>
        <v>2.5</v>
      </c>
      <c r="AG167" s="1">
        <f t="shared" si="356"/>
        <v>0</v>
      </c>
      <c r="AH167" s="1" t="str">
        <f t="shared" si="357"/>
        <v>Very Low</v>
      </c>
    </row>
    <row r="168" spans="1:45" s="1" customFormat="1" x14ac:dyDescent="0.35">
      <c r="AF168" s="1" t="s">
        <v>31</v>
      </c>
      <c r="AG168" s="1">
        <f>SUM(AG158:AG167)</f>
        <v>0</v>
      </c>
      <c r="AH168" s="3" t="str">
        <f t="shared" ref="AH168" si="359">IF(AG168&lt;=0,"Very Low",IF(AND(AG168&gt;0,AG168&lt;=5),"Low",IF(AND(AG168&gt;5,AG168&lt;=15),"High","Very High")))</f>
        <v>Very Low</v>
      </c>
    </row>
    <row r="169" spans="1:45" s="1" customFormat="1" x14ac:dyDescent="0.35">
      <c r="A169" s="1" t="s">
        <v>32</v>
      </c>
      <c r="B169" s="1" t="s">
        <v>0</v>
      </c>
      <c r="C169" s="1" t="s">
        <v>1</v>
      </c>
      <c r="E169" s="1" t="s">
        <v>3</v>
      </c>
      <c r="F169" s="1" t="s">
        <v>47</v>
      </c>
      <c r="G169" s="1" t="s">
        <v>5</v>
      </c>
      <c r="H169" s="1" t="s">
        <v>6</v>
      </c>
      <c r="I169" s="1" t="s">
        <v>7</v>
      </c>
      <c r="J169" s="1" t="s">
        <v>8</v>
      </c>
      <c r="K169" s="1" t="s">
        <v>9</v>
      </c>
      <c r="L169" s="1" t="s">
        <v>33</v>
      </c>
      <c r="M169" s="1" t="s">
        <v>10</v>
      </c>
      <c r="O169" s="1" t="s">
        <v>12</v>
      </c>
      <c r="P169" s="1" t="s">
        <v>13</v>
      </c>
      <c r="Q169" s="1" t="s">
        <v>93</v>
      </c>
      <c r="R169" s="1" t="s">
        <v>94</v>
      </c>
      <c r="S169" s="1" t="s">
        <v>16</v>
      </c>
      <c r="T169" s="1" t="s">
        <v>17</v>
      </c>
      <c r="U169" s="1" t="s">
        <v>18</v>
      </c>
      <c r="V169" s="1" t="s">
        <v>19</v>
      </c>
      <c r="W169" s="1" t="s">
        <v>20</v>
      </c>
      <c r="X169" s="1" t="s">
        <v>21</v>
      </c>
      <c r="Y169" s="1" t="s">
        <v>22</v>
      </c>
      <c r="Z169" s="1" t="s">
        <v>23</v>
      </c>
      <c r="AA169" s="1" t="s">
        <v>24</v>
      </c>
      <c r="AB169" s="1" t="s">
        <v>95</v>
      </c>
      <c r="AC169" s="1" t="s">
        <v>26</v>
      </c>
      <c r="AD169" s="1" t="s">
        <v>27</v>
      </c>
      <c r="AE169" s="1" t="s">
        <v>28</v>
      </c>
      <c r="AF169" s="1" t="s">
        <v>29</v>
      </c>
      <c r="AG169" s="1" t="s">
        <v>30</v>
      </c>
      <c r="AH169" s="1" t="s">
        <v>27</v>
      </c>
      <c r="AI169" s="5" t="s">
        <v>34</v>
      </c>
      <c r="AJ169" s="5" t="s">
        <v>35</v>
      </c>
      <c r="AK169" s="5" t="s">
        <v>36</v>
      </c>
      <c r="AL169" s="5" t="s">
        <v>37</v>
      </c>
      <c r="AM169" s="20" t="s">
        <v>38</v>
      </c>
      <c r="AN169" s="20" t="s">
        <v>39</v>
      </c>
      <c r="AO169" s="20" t="s">
        <v>40</v>
      </c>
      <c r="AP169" s="20" t="s">
        <v>41</v>
      </c>
      <c r="AQ169" s="20" t="s">
        <v>42</v>
      </c>
    </row>
    <row r="170" spans="1:45" s="1" customFormat="1" x14ac:dyDescent="0.35">
      <c r="A170" s="1">
        <v>16</v>
      </c>
      <c r="B170" s="4">
        <v>15.379707</v>
      </c>
      <c r="C170" s="4">
        <v>120.470423</v>
      </c>
      <c r="D170" s="1">
        <v>1.5</v>
      </c>
      <c r="E170" s="1">
        <v>1.5</v>
      </c>
      <c r="F170" s="1">
        <v>22.2</v>
      </c>
      <c r="G170" s="1">
        <v>8</v>
      </c>
      <c r="H170" s="1">
        <v>27.39</v>
      </c>
      <c r="I170" s="1">
        <v>7</v>
      </c>
      <c r="J170" s="1">
        <v>0.41</v>
      </c>
      <c r="K170" s="1">
        <v>3</v>
      </c>
      <c r="L170" s="1" t="s">
        <v>46</v>
      </c>
      <c r="M170" s="1">
        <f t="shared" ref="M170:M179" si="360">IF(D170&lt;=K170, 0, (D170-K170)*9.81)</f>
        <v>0</v>
      </c>
      <c r="N170" s="1">
        <f t="shared" ref="N170:N179" si="361">IF(ROW()=2, D170*F170, N169 + (D170-D169)*F170)</f>
        <v>33.299999999999997</v>
      </c>
      <c r="O170" s="1">
        <f t="shared" ref="O170:O179" si="362">N170 - M170</f>
        <v>33.299999999999997</v>
      </c>
      <c r="P170" s="1">
        <f t="shared" ref="P170:P179" si="363">MIN(1.7, (101.3 / O170)^0.5)</f>
        <v>1.7</v>
      </c>
      <c r="Q170" s="1">
        <f t="shared" ref="Q170:Q179" si="364">G170 * P170</f>
        <v>13.6</v>
      </c>
      <c r="R170" s="1">
        <f t="shared" ref="R170:R179" si="365">EXP(1.63 + (9.7/(H170+0.01)) - ((15.7/(H170+0.01))^2))</f>
        <v>5.2367127487555667</v>
      </c>
      <c r="S170" s="1">
        <f t="shared" ref="S170:S179" si="366">Q170 + R170</f>
        <v>18.836712748755566</v>
      </c>
      <c r="T170" s="1">
        <f t="shared" ref="T170:T179" si="367">0.784 - 0.0768 * SQRT(S170)</f>
        <v>0.45067815462646321</v>
      </c>
      <c r="U170" s="1">
        <f t="shared" ref="U170:U179" si="368">MIN(1.7, (101.3 / O170)^T170)</f>
        <v>1.6510187524630262</v>
      </c>
      <c r="V170" s="1">
        <f t="shared" ref="V170:V179" si="369">(G170 * U170) + R170</f>
        <v>18.444862768459778</v>
      </c>
      <c r="W170" s="1">
        <f t="shared" ref="W170:W179" si="370">EXP((-1.012 - 1.126*SIN((D170/11.73)+5.133)) + (0.106 + 0.118*SIN((D170/11.28)+5.142))*I170)</f>
        <v>0.99216797470363483</v>
      </c>
      <c r="X170" s="1">
        <f t="shared" ref="X170:X179" si="371">0.65 * J170 * (N170 / O170) * W170</f>
        <v>0.2644127652585187</v>
      </c>
      <c r="Y170" s="1">
        <f t="shared" ref="Y170:Y179" si="372">MIN(2.2, 1.09 + (V170 / 31.5)^2)</f>
        <v>1.4328702066488423</v>
      </c>
      <c r="Z170" s="1">
        <f t="shared" ref="Z170:Z179" si="373">1 + (Y170 - 1) * (8.64 * EXP(-I170/4) - 1.325)</f>
        <v>1.0763612788823216</v>
      </c>
      <c r="AA170" s="1">
        <f t="shared" ref="AA170:AA179" si="374">MIN(1.1, 1 - MIN(0.3, 1 / (18.9 - 2.55 * SQRT(V170))) * LN(O170 / 101.3))</f>
        <v>1.1000000000000001</v>
      </c>
      <c r="AB170" s="1">
        <f t="shared" ref="AB170:AB179" si="375">EXP((V170/14.1) + (V170/126)^2 - (V170/23.6)^3 + (V170/25.4)^4 - 2.8)</f>
        <v>0.18829322567505488</v>
      </c>
      <c r="AC170" s="1">
        <f t="shared" ref="AC170:AC179" si="376">IF(X170=0, "N/A", (AB170 * Z170 * AA170) / X170)</f>
        <v>0.84314647476931948</v>
      </c>
      <c r="AD170" s="1" t="str">
        <f t="shared" ref="AD170:AD179" si="377">IF(AC170&gt;1, "NOT LIQUEFIABLE", "LIQUEFIABLE")</f>
        <v>LIQUEFIABLE</v>
      </c>
      <c r="AE170" s="1">
        <f t="shared" ref="AE170:AE179" si="378">IF(AC170&lt;1, 1-AC170, 0)</f>
        <v>0.15685352523068052</v>
      </c>
      <c r="AF170" s="1">
        <f t="shared" ref="AF170:AF179" si="379">IF(D170&lt;=20, 10 - (0.5 * D170), 0)</f>
        <v>9.25</v>
      </c>
      <c r="AG170" s="1">
        <f t="shared" ref="AG170:AG179" si="380">AE170 * AF170 * E170</f>
        <v>2.1763426625756921</v>
      </c>
      <c r="AH170" s="1" t="str">
        <f t="shared" ref="AH170:AH179" si="381">IF(AG170&lt;=0,"Very Low",IF(AND(AG170&gt;0,AG170&lt;=5),"Low",IF(AND(AG170&gt;5,AG170&lt;=15),"High","Very High")))</f>
        <v>Low</v>
      </c>
      <c r="AI170" s="5">
        <v>3</v>
      </c>
      <c r="AJ170" s="5">
        <v>1.5</v>
      </c>
      <c r="AK170" s="5">
        <v>25</v>
      </c>
      <c r="AL170" s="5">
        <f>MIN(1 + 0.33 * (AJ170 / AI170), 1.33)</f>
        <v>1.165</v>
      </c>
      <c r="AM170" s="20">
        <f>AVERAGEIFS(G170:G179, D170:D179, "&gt;" &amp; AJ170, D170:D179, "&lt;" &amp; (AJ170 + AI170 + 1.5))</f>
        <v>11.5</v>
      </c>
      <c r="AN170" s="20" cm="1">
        <f t="array" ref="AN170">_xlfn.LET(
    _xlpm.Df, AJ170,
    _xlpm.B, AI170,
    _xlpm.LayerBottoms, D170:D179,
    _xlpm.LayerTops, D170:D179 - E170:E179,
    _xlpm.N_values, G170:G179,
    _xlpm.FilteredN, _xlfn._xlws.FILTER(_xlpm.N_values, (_xlpm.LayerBottoms &gt; _xlpm.Df) * (_xlpm.LayerTops &lt; (_xlpm.Df + 2*_xlpm.B))),
    _xlpm.i, _xlfn.SEQUENCE(ROWS(_xlpm.FilteredN)),
    SUM(_xlpm.FilteredN / _xlpm.i^2) / SUM(1 / _xlpm.i^2)
)</f>
        <v>11.13170731707317</v>
      </c>
      <c r="AO170" s="20">
        <f>MIN(6 * (1 + 0.2 * (AJ170 / AI170)), 9)</f>
        <v>6.6000000000000005</v>
      </c>
      <c r="AP170" s="20">
        <f>IF(AI170&lt;=1.2,12*AM170*AL170*(AK170/25.4),8*AM170*((3.28*AI170+1)/(3.28*AI170))^2*AL170*(AK170/25.4))</f>
        <v>128.02312156139612</v>
      </c>
      <c r="AQ170" s="1" cm="1">
        <f t="array" ref="AQ170">_xlfn.LET(
    _xlpm.Df, AJ170,
    _xlpm.B, AI170,
    _xlpm.Settlement, AK170,
    _xlpm.NMeyerhof, AM170,
    _xlpm.NDesign, AN170,
    _xlpm.Nc, AO170,
    _xlpm.Fd, AL170,
    _xlpm.LayerBottoms, D170:D179,
    _xlpm.LayerThickness, E170:E179,
    _xlpm.USCS, L170:L179,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128.02312156139612</v>
      </c>
      <c r="AR170" s="1" cm="1">
        <f t="array" ref="AR170">_xlfn.LET(
    _xlpm.Df, AJ170,
    _xlpm.B, AI170,
    _xlpm.Settlement, AK170,
    _xlpm.NMeyerhof, AM170,
    _xlpm.NDesign, AN170,
    _xlpm.Nc, AO170,
    _xlpm.Fd, AL170,
    _xlpm.LayerBottoms, D170:D179,
    _xlpm.LayerThickness, E170:E179,
    _xlpm.USCS, L170:L179,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128.02312156139612</v>
      </c>
      <c r="AS170" s="1" cm="1">
        <f t="array" ref="AS170">_xlfn.LET(
    _xlpm.Df, AJ170,
    _xlpm.B, AI170,
    _xlpm.Settlement, AK170,
    _xlpm.NMeyerhof, AM170,
    _xlpm.NDesign, AN170,
    _xlpm.Nc, AO170,
    _xlpm.Fd, AL170,
    _xlpm.LayerBottoms, D170:D179,
    _xlpm.LayerThickness, E170:E179,
    _xlpm.Material, L170:L179,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128.02312156139612</v>
      </c>
    </row>
    <row r="171" spans="1:45" s="1" customFormat="1" x14ac:dyDescent="0.35">
      <c r="B171" s="4">
        <v>15.379707</v>
      </c>
      <c r="C171" s="4">
        <v>120.470423</v>
      </c>
      <c r="D171" s="1">
        <f>D170+1.5</f>
        <v>3</v>
      </c>
      <c r="E171" s="1">
        <v>1.5</v>
      </c>
      <c r="F171" s="1">
        <v>22.2</v>
      </c>
      <c r="G171" s="1">
        <v>10</v>
      </c>
      <c r="H171" s="1">
        <v>27.39</v>
      </c>
      <c r="I171" s="1">
        <v>7</v>
      </c>
      <c r="J171" s="1">
        <v>0.41</v>
      </c>
      <c r="K171" s="1">
        <v>3</v>
      </c>
      <c r="L171" s="1" t="s">
        <v>46</v>
      </c>
      <c r="M171" s="1">
        <f t="shared" si="360"/>
        <v>0</v>
      </c>
      <c r="N171" s="1">
        <f t="shared" si="361"/>
        <v>66.599999999999994</v>
      </c>
      <c r="O171" s="1">
        <f t="shared" si="362"/>
        <v>66.599999999999994</v>
      </c>
      <c r="P171" s="1">
        <f t="shared" si="363"/>
        <v>1.2332968097830388</v>
      </c>
      <c r="Q171" s="1">
        <f t="shared" si="364"/>
        <v>12.332968097830388</v>
      </c>
      <c r="R171" s="1">
        <f t="shared" si="365"/>
        <v>5.2367127487555667</v>
      </c>
      <c r="S171" s="1">
        <f t="shared" si="366"/>
        <v>17.569680846585953</v>
      </c>
      <c r="T171" s="1">
        <f t="shared" si="367"/>
        <v>0.46208355997779937</v>
      </c>
      <c r="U171" s="1">
        <f t="shared" si="368"/>
        <v>1.2138406827549642</v>
      </c>
      <c r="V171" s="1">
        <f t="shared" si="369"/>
        <v>17.37511957630521</v>
      </c>
      <c r="W171" s="1">
        <f t="shared" si="370"/>
        <v>0.97433785492747482</v>
      </c>
      <c r="X171" s="1">
        <f t="shared" si="371"/>
        <v>0.25966103833817206</v>
      </c>
      <c r="Y171" s="1">
        <f t="shared" si="372"/>
        <v>1.3942527390182964</v>
      </c>
      <c r="Z171" s="1">
        <f t="shared" si="373"/>
        <v>1.0695488922357688</v>
      </c>
      <c r="AA171" s="1">
        <f t="shared" si="374"/>
        <v>1.0507068458436073</v>
      </c>
      <c r="AB171" s="1">
        <f t="shared" si="375"/>
        <v>0.17749570890693106</v>
      </c>
      <c r="AC171" s="1">
        <f t="shared" si="376"/>
        <v>0.76818048988385623</v>
      </c>
      <c r="AD171" s="1" t="str">
        <f t="shared" si="377"/>
        <v>LIQUEFIABLE</v>
      </c>
      <c r="AE171" s="1">
        <f t="shared" si="378"/>
        <v>0.23181951011614377</v>
      </c>
      <c r="AF171" s="1">
        <f t="shared" si="379"/>
        <v>8.5</v>
      </c>
      <c r="AG171" s="1">
        <f t="shared" si="380"/>
        <v>2.9556987539808333</v>
      </c>
      <c r="AH171" s="1" t="str">
        <f t="shared" si="381"/>
        <v>Low</v>
      </c>
    </row>
    <row r="172" spans="1:45" s="1" customFormat="1" x14ac:dyDescent="0.35">
      <c r="B172" s="4">
        <v>15.379707</v>
      </c>
      <c r="C172" s="4">
        <v>120.470423</v>
      </c>
      <c r="D172" s="1">
        <f t="shared" ref="D172:D179" si="382">D171+1.5</f>
        <v>4.5</v>
      </c>
      <c r="E172" s="1">
        <v>1.5</v>
      </c>
      <c r="F172" s="1">
        <v>20.9</v>
      </c>
      <c r="G172" s="1">
        <v>13</v>
      </c>
      <c r="H172" s="1">
        <v>31.53</v>
      </c>
      <c r="I172" s="1">
        <v>7</v>
      </c>
      <c r="J172" s="1">
        <v>0.41</v>
      </c>
      <c r="K172" s="1">
        <v>3</v>
      </c>
      <c r="L172" s="1" t="s">
        <v>46</v>
      </c>
      <c r="M172" s="1">
        <f t="shared" si="360"/>
        <v>14.715</v>
      </c>
      <c r="N172" s="1">
        <f t="shared" si="361"/>
        <v>97.949999999999989</v>
      </c>
      <c r="O172" s="1">
        <f t="shared" si="362"/>
        <v>83.234999999999985</v>
      </c>
      <c r="P172" s="1">
        <f t="shared" si="363"/>
        <v>1.1031935925308256</v>
      </c>
      <c r="Q172" s="1">
        <f t="shared" si="364"/>
        <v>14.341516702900734</v>
      </c>
      <c r="R172" s="1">
        <f t="shared" si="365"/>
        <v>5.418182632382484</v>
      </c>
      <c r="S172" s="1">
        <f t="shared" si="366"/>
        <v>19.759699335283216</v>
      </c>
      <c r="T172" s="1">
        <f t="shared" si="367"/>
        <v>0.44260953585763285</v>
      </c>
      <c r="U172" s="1">
        <f t="shared" si="368"/>
        <v>1.0908276191330279</v>
      </c>
      <c r="V172" s="1">
        <f t="shared" si="369"/>
        <v>19.598941681111846</v>
      </c>
      <c r="W172" s="1">
        <f t="shared" si="370"/>
        <v>0.95382538768089908</v>
      </c>
      <c r="X172" s="1">
        <f t="shared" si="371"/>
        <v>0.29913315224089859</v>
      </c>
      <c r="Y172" s="1">
        <f t="shared" si="372"/>
        <v>1.4771186848270328</v>
      </c>
      <c r="Z172" s="1">
        <f t="shared" si="373"/>
        <v>1.0841670144824715</v>
      </c>
      <c r="AA172" s="1">
        <f t="shared" si="374"/>
        <v>1.025807273882136</v>
      </c>
      <c r="AB172" s="1">
        <f t="shared" si="375"/>
        <v>0.20107611263330516</v>
      </c>
      <c r="AC172" s="1">
        <f t="shared" si="376"/>
        <v>0.74758038364520774</v>
      </c>
      <c r="AD172" s="1" t="str">
        <f t="shared" si="377"/>
        <v>LIQUEFIABLE</v>
      </c>
      <c r="AE172" s="1">
        <f t="shared" si="378"/>
        <v>0.25241961635479226</v>
      </c>
      <c r="AF172" s="1">
        <f t="shared" si="379"/>
        <v>7.75</v>
      </c>
      <c r="AG172" s="1">
        <f t="shared" si="380"/>
        <v>2.9343780401244599</v>
      </c>
      <c r="AH172" s="1" t="str">
        <f t="shared" si="381"/>
        <v>Low</v>
      </c>
    </row>
    <row r="173" spans="1:45" s="1" customFormat="1" x14ac:dyDescent="0.35">
      <c r="B173" s="4">
        <v>15.379707</v>
      </c>
      <c r="C173" s="4">
        <v>120.470423</v>
      </c>
      <c r="D173" s="1">
        <f t="shared" si="382"/>
        <v>6</v>
      </c>
      <c r="E173" s="1">
        <v>1.5</v>
      </c>
      <c r="F173" s="1">
        <v>19.8</v>
      </c>
      <c r="G173" s="1">
        <v>11</v>
      </c>
      <c r="H173" s="1">
        <v>30.64</v>
      </c>
      <c r="I173" s="1">
        <v>7</v>
      </c>
      <c r="J173" s="1">
        <v>0.41</v>
      </c>
      <c r="K173" s="1">
        <v>3</v>
      </c>
      <c r="L173" s="1" t="s">
        <v>46</v>
      </c>
      <c r="M173" s="1">
        <f t="shared" si="360"/>
        <v>29.43</v>
      </c>
      <c r="N173" s="1">
        <f t="shared" si="361"/>
        <v>127.64999999999999</v>
      </c>
      <c r="O173" s="1">
        <f t="shared" si="362"/>
        <v>98.22</v>
      </c>
      <c r="P173" s="1">
        <f t="shared" si="363"/>
        <v>1.015558061129118</v>
      </c>
      <c r="Q173" s="1">
        <f t="shared" si="364"/>
        <v>11.171138672420298</v>
      </c>
      <c r="R173" s="1">
        <f t="shared" si="365"/>
        <v>5.3875554220548789</v>
      </c>
      <c r="S173" s="1">
        <f t="shared" si="366"/>
        <v>16.558694094475179</v>
      </c>
      <c r="T173" s="1">
        <f t="shared" si="367"/>
        <v>0.47148255751750873</v>
      </c>
      <c r="U173" s="1">
        <f t="shared" si="368"/>
        <v>1.0146642352577413</v>
      </c>
      <c r="V173" s="1">
        <f t="shared" si="369"/>
        <v>16.548862009890033</v>
      </c>
      <c r="W173" s="1">
        <f t="shared" si="370"/>
        <v>0.9310442914146293</v>
      </c>
      <c r="X173" s="1">
        <f t="shared" si="371"/>
        <v>0.32246935158271367</v>
      </c>
      <c r="Y173" s="1">
        <f t="shared" si="372"/>
        <v>1.3660038637665726</v>
      </c>
      <c r="Z173" s="1">
        <f t="shared" si="373"/>
        <v>1.0645655965317087</v>
      </c>
      <c r="AA173" s="1">
        <f t="shared" si="374"/>
        <v>1.0036212348154732</v>
      </c>
      <c r="AB173" s="1">
        <f t="shared" si="375"/>
        <v>0.1697073821807179</v>
      </c>
      <c r="AC173" s="1">
        <f t="shared" si="376"/>
        <v>0.5622824889974577</v>
      </c>
      <c r="AD173" s="1" t="str">
        <f t="shared" si="377"/>
        <v>LIQUEFIABLE</v>
      </c>
      <c r="AE173" s="1">
        <f t="shared" si="378"/>
        <v>0.4377175110025423</v>
      </c>
      <c r="AF173" s="1">
        <f t="shared" si="379"/>
        <v>7</v>
      </c>
      <c r="AG173" s="1">
        <f t="shared" si="380"/>
        <v>4.5960338655266941</v>
      </c>
      <c r="AH173" s="1" t="str">
        <f t="shared" si="381"/>
        <v>Low</v>
      </c>
    </row>
    <row r="174" spans="1:45" s="1" customFormat="1" x14ac:dyDescent="0.35">
      <c r="B174" s="4">
        <v>15.379707</v>
      </c>
      <c r="C174" s="4">
        <v>120.470423</v>
      </c>
      <c r="D174" s="1">
        <f t="shared" si="382"/>
        <v>7.5</v>
      </c>
      <c r="E174" s="1">
        <v>1.5</v>
      </c>
      <c r="F174" s="1">
        <v>19.8</v>
      </c>
      <c r="G174" s="1">
        <v>22</v>
      </c>
      <c r="H174" s="1">
        <v>27.38</v>
      </c>
      <c r="I174" s="1">
        <v>7</v>
      </c>
      <c r="J174" s="1">
        <v>0.41</v>
      </c>
      <c r="K174" s="1">
        <v>3</v>
      </c>
      <c r="L174" s="1" t="s">
        <v>46</v>
      </c>
      <c r="M174" s="1">
        <f t="shared" si="360"/>
        <v>44.145000000000003</v>
      </c>
      <c r="N174" s="1">
        <f t="shared" si="361"/>
        <v>157.35</v>
      </c>
      <c r="O174" s="1">
        <f t="shared" si="362"/>
        <v>113.20499999999998</v>
      </c>
      <c r="P174" s="1">
        <f t="shared" si="363"/>
        <v>0.94595813887015001</v>
      </c>
      <c r="Q174" s="1">
        <f t="shared" si="364"/>
        <v>20.811079055143299</v>
      </c>
      <c r="R174" s="1">
        <f t="shared" si="365"/>
        <v>5.2361339575716235</v>
      </c>
      <c r="S174" s="1">
        <f t="shared" si="366"/>
        <v>26.047213012714924</v>
      </c>
      <c r="T174" s="1">
        <f t="shared" si="367"/>
        <v>0.39203990805170535</v>
      </c>
      <c r="U174" s="1">
        <f t="shared" si="368"/>
        <v>0.95737406420207638</v>
      </c>
      <c r="V174" s="1">
        <f t="shared" si="369"/>
        <v>26.298363370017306</v>
      </c>
      <c r="W174" s="1">
        <f t="shared" si="370"/>
        <v>0.90643373197707922</v>
      </c>
      <c r="X174" s="1">
        <f t="shared" si="371"/>
        <v>0.33576421685559071</v>
      </c>
      <c r="Y174" s="1">
        <f t="shared" si="372"/>
        <v>1.787005710195483</v>
      </c>
      <c r="Z174" s="1">
        <f t="shared" si="373"/>
        <v>1.1388332151188432</v>
      </c>
      <c r="AA174" s="1">
        <f t="shared" si="374"/>
        <v>0.98091845013768852</v>
      </c>
      <c r="AB174" s="1">
        <f t="shared" si="375"/>
        <v>0.32436935276498391</v>
      </c>
      <c r="AC174" s="1">
        <f t="shared" si="376"/>
        <v>1.07919129171412</v>
      </c>
      <c r="AD174" s="1" t="str">
        <f t="shared" si="377"/>
        <v>NOT LIQUEFIABLE</v>
      </c>
      <c r="AE174" s="1">
        <f t="shared" si="378"/>
        <v>0</v>
      </c>
      <c r="AF174" s="1">
        <f t="shared" si="379"/>
        <v>6.25</v>
      </c>
      <c r="AG174" s="1">
        <f t="shared" si="380"/>
        <v>0</v>
      </c>
      <c r="AH174" s="1" t="str">
        <f t="shared" si="381"/>
        <v>Very Low</v>
      </c>
    </row>
    <row r="175" spans="1:45" s="1" customFormat="1" x14ac:dyDescent="0.35">
      <c r="B175" s="1">
        <v>15.379707</v>
      </c>
      <c r="C175" s="1">
        <v>120.470423</v>
      </c>
      <c r="D175" s="1">
        <f t="shared" si="382"/>
        <v>9</v>
      </c>
      <c r="E175" s="1">
        <v>1.5</v>
      </c>
      <c r="F175" s="1">
        <v>22.3</v>
      </c>
      <c r="G175" s="1">
        <v>32</v>
      </c>
      <c r="H175" s="1">
        <v>30.32</v>
      </c>
      <c r="I175" s="1">
        <v>7</v>
      </c>
      <c r="J175" s="1">
        <v>0.41</v>
      </c>
      <c r="K175" s="1">
        <v>3</v>
      </c>
      <c r="L175" s="1" t="s">
        <v>46</v>
      </c>
      <c r="M175" s="1">
        <f t="shared" si="360"/>
        <v>58.86</v>
      </c>
      <c r="N175" s="1">
        <f t="shared" si="361"/>
        <v>190.8</v>
      </c>
      <c r="O175" s="1">
        <f t="shared" si="362"/>
        <v>131.94</v>
      </c>
      <c r="P175" s="1">
        <f t="shared" si="363"/>
        <v>0.87622670026436489</v>
      </c>
      <c r="Q175" s="1">
        <f t="shared" si="364"/>
        <v>28.039254408459676</v>
      </c>
      <c r="R175" s="1">
        <f t="shared" si="365"/>
        <v>5.3755716312722841</v>
      </c>
      <c r="S175" s="1">
        <f t="shared" si="366"/>
        <v>33.414826039731963</v>
      </c>
      <c r="T175" s="1">
        <f t="shared" si="367"/>
        <v>0.34005331002406541</v>
      </c>
      <c r="U175" s="1">
        <f t="shared" si="368"/>
        <v>0.91405660258401633</v>
      </c>
      <c r="V175" s="1">
        <f t="shared" si="369"/>
        <v>34.625382913960806</v>
      </c>
      <c r="W175" s="1">
        <f t="shared" si="370"/>
        <v>0.88044424287795453</v>
      </c>
      <c r="X175" s="1">
        <f t="shared" si="371"/>
        <v>0.33931336176070043</v>
      </c>
      <c r="Y175" s="1">
        <f t="shared" si="372"/>
        <v>2.2000000000000002</v>
      </c>
      <c r="Z175" s="1">
        <f t="shared" si="373"/>
        <v>1.2116882456942153</v>
      </c>
      <c r="AA175" s="1">
        <f t="shared" si="374"/>
        <v>0.93215293563570611</v>
      </c>
      <c r="AB175" s="1">
        <f t="shared" si="375"/>
        <v>1.0266821053154873</v>
      </c>
      <c r="AC175" s="1">
        <f t="shared" si="376"/>
        <v>3.4175359920469437</v>
      </c>
      <c r="AD175" s="1" t="str">
        <f t="shared" si="377"/>
        <v>NOT LIQUEFIABLE</v>
      </c>
      <c r="AE175" s="1">
        <f t="shared" si="378"/>
        <v>0</v>
      </c>
      <c r="AF175" s="1">
        <f t="shared" si="379"/>
        <v>5.5</v>
      </c>
      <c r="AG175" s="1">
        <f t="shared" si="380"/>
        <v>0</v>
      </c>
      <c r="AH175" s="1" t="str">
        <f t="shared" si="381"/>
        <v>Very Low</v>
      </c>
    </row>
    <row r="176" spans="1:45" s="1" customFormat="1" x14ac:dyDescent="0.35">
      <c r="B176" s="1">
        <v>15.379707</v>
      </c>
      <c r="C176" s="1">
        <v>120.470423</v>
      </c>
      <c r="D176" s="1">
        <f t="shared" si="382"/>
        <v>10.5</v>
      </c>
      <c r="E176" s="1">
        <v>1.5</v>
      </c>
      <c r="F176" s="1">
        <v>19.7</v>
      </c>
      <c r="G176" s="1">
        <v>30</v>
      </c>
      <c r="H176" s="1">
        <v>31.53</v>
      </c>
      <c r="I176" s="1">
        <v>7</v>
      </c>
      <c r="J176" s="1">
        <v>0.41</v>
      </c>
      <c r="K176" s="1">
        <v>3</v>
      </c>
      <c r="L176" s="1" t="s">
        <v>46</v>
      </c>
      <c r="M176" s="1">
        <f t="shared" si="360"/>
        <v>73.575000000000003</v>
      </c>
      <c r="N176" s="1">
        <f t="shared" si="361"/>
        <v>220.35000000000002</v>
      </c>
      <c r="O176" s="1">
        <f t="shared" si="362"/>
        <v>146.77500000000003</v>
      </c>
      <c r="P176" s="1">
        <f t="shared" si="363"/>
        <v>0.83076593094673901</v>
      </c>
      <c r="Q176" s="1">
        <f t="shared" si="364"/>
        <v>24.922977928402169</v>
      </c>
      <c r="R176" s="1">
        <f t="shared" si="365"/>
        <v>5.418182632382484</v>
      </c>
      <c r="S176" s="1">
        <f t="shared" si="366"/>
        <v>30.341160560784651</v>
      </c>
      <c r="T176" s="1">
        <f t="shared" si="367"/>
        <v>0.36096401232750608</v>
      </c>
      <c r="U176" s="1">
        <f t="shared" si="368"/>
        <v>0.87472069412661668</v>
      </c>
      <c r="V176" s="1">
        <f t="shared" si="369"/>
        <v>31.659803456180981</v>
      </c>
      <c r="W176" s="1">
        <f t="shared" si="370"/>
        <v>0.85352459901766975</v>
      </c>
      <c r="X176" s="1">
        <f t="shared" si="371"/>
        <v>0.34148703626216553</v>
      </c>
      <c r="Y176" s="1">
        <f t="shared" si="372"/>
        <v>2.100171987789377</v>
      </c>
      <c r="Z176" s="1">
        <f t="shared" si="373"/>
        <v>1.1940778983808757</v>
      </c>
      <c r="AA176" s="1">
        <f t="shared" si="374"/>
        <v>0.91853641288958565</v>
      </c>
      <c r="AB176" s="1">
        <f t="shared" si="375"/>
        <v>0.61140728117182563</v>
      </c>
      <c r="AC176" s="1">
        <f t="shared" si="376"/>
        <v>1.9637464923665633</v>
      </c>
      <c r="AD176" s="1" t="str">
        <f t="shared" si="377"/>
        <v>NOT LIQUEFIABLE</v>
      </c>
      <c r="AE176" s="1">
        <f t="shared" si="378"/>
        <v>0</v>
      </c>
      <c r="AF176" s="1">
        <f t="shared" si="379"/>
        <v>4.75</v>
      </c>
      <c r="AG176" s="1">
        <f t="shared" si="380"/>
        <v>0</v>
      </c>
      <c r="AH176" s="1" t="str">
        <f t="shared" si="381"/>
        <v>Very Low</v>
      </c>
    </row>
    <row r="177" spans="1:45" s="1" customFormat="1" x14ac:dyDescent="0.35">
      <c r="B177" s="1">
        <v>15.379707</v>
      </c>
      <c r="C177" s="1">
        <v>120.470423</v>
      </c>
      <c r="D177" s="1">
        <f t="shared" si="382"/>
        <v>12</v>
      </c>
      <c r="E177" s="1">
        <v>1.5</v>
      </c>
      <c r="F177" s="1">
        <v>21.5</v>
      </c>
      <c r="G177" s="1">
        <v>48</v>
      </c>
      <c r="H177" s="1">
        <v>34.08</v>
      </c>
      <c r="I177" s="1">
        <v>7</v>
      </c>
      <c r="J177" s="1">
        <v>0.41</v>
      </c>
      <c r="K177" s="1">
        <v>3</v>
      </c>
      <c r="L177" s="1" t="s">
        <v>46</v>
      </c>
      <c r="M177" s="1">
        <f t="shared" si="360"/>
        <v>88.29</v>
      </c>
      <c r="N177" s="1">
        <f t="shared" si="361"/>
        <v>252.60000000000002</v>
      </c>
      <c r="O177" s="1">
        <f t="shared" si="362"/>
        <v>164.31</v>
      </c>
      <c r="P177" s="1">
        <f t="shared" si="363"/>
        <v>0.78518632073794703</v>
      </c>
      <c r="Q177" s="1">
        <f t="shared" si="364"/>
        <v>37.688943395421461</v>
      </c>
      <c r="R177" s="1">
        <f t="shared" si="365"/>
        <v>5.487312767548401</v>
      </c>
      <c r="S177" s="1">
        <f t="shared" si="366"/>
        <v>43.176256162969864</v>
      </c>
      <c r="T177" s="1">
        <f t="shared" si="367"/>
        <v>0.27935763044441531</v>
      </c>
      <c r="U177" s="1">
        <f t="shared" si="368"/>
        <v>0.87361414767960555</v>
      </c>
      <c r="V177" s="1">
        <f t="shared" si="369"/>
        <v>47.420791856169473</v>
      </c>
      <c r="W177" s="1">
        <f t="shared" si="370"/>
        <v>0.82611021622301772</v>
      </c>
      <c r="X177" s="1">
        <f t="shared" si="371"/>
        <v>0.33845782316766776</v>
      </c>
      <c r="Y177" s="1">
        <f t="shared" si="372"/>
        <v>2.2000000000000002</v>
      </c>
      <c r="Z177" s="1">
        <f t="shared" si="373"/>
        <v>1.2116882456942153</v>
      </c>
      <c r="AA177" s="1">
        <f t="shared" si="374"/>
        <v>0.85489945713726945</v>
      </c>
      <c r="AB177" s="1">
        <f t="shared" si="375"/>
        <v>114.55119036638628</v>
      </c>
      <c r="AC177" s="1">
        <f t="shared" si="376"/>
        <v>350.59117979297832</v>
      </c>
      <c r="AD177" s="1" t="str">
        <f t="shared" si="377"/>
        <v>NOT LIQUEFIABLE</v>
      </c>
      <c r="AE177" s="1">
        <f t="shared" si="378"/>
        <v>0</v>
      </c>
      <c r="AF177" s="1">
        <f t="shared" si="379"/>
        <v>4</v>
      </c>
      <c r="AG177" s="1">
        <f t="shared" si="380"/>
        <v>0</v>
      </c>
      <c r="AH177" s="1" t="str">
        <f t="shared" si="381"/>
        <v>Very Low</v>
      </c>
    </row>
    <row r="178" spans="1:45" s="1" customFormat="1" x14ac:dyDescent="0.35">
      <c r="B178" s="1">
        <v>15.379707</v>
      </c>
      <c r="C178" s="1">
        <v>120.470423</v>
      </c>
      <c r="D178" s="1">
        <f t="shared" si="382"/>
        <v>13.5</v>
      </c>
      <c r="E178" s="1">
        <v>1.5</v>
      </c>
      <c r="F178" s="1">
        <v>20.7</v>
      </c>
      <c r="G178" s="1">
        <v>43</v>
      </c>
      <c r="H178" s="1">
        <v>34.479999999999997</v>
      </c>
      <c r="I178" s="1">
        <v>7</v>
      </c>
      <c r="J178" s="1">
        <v>0.41</v>
      </c>
      <c r="K178" s="1">
        <v>3</v>
      </c>
      <c r="L178" s="1" t="s">
        <v>46</v>
      </c>
      <c r="M178" s="1">
        <f t="shared" si="360"/>
        <v>103.00500000000001</v>
      </c>
      <c r="N178" s="1">
        <f t="shared" si="361"/>
        <v>283.65000000000003</v>
      </c>
      <c r="O178" s="1">
        <f t="shared" si="362"/>
        <v>180.64500000000004</v>
      </c>
      <c r="P178" s="1">
        <f t="shared" si="363"/>
        <v>0.74884468204621091</v>
      </c>
      <c r="Q178" s="1">
        <f t="shared" si="364"/>
        <v>32.200321327987069</v>
      </c>
      <c r="R178" s="1">
        <f t="shared" si="365"/>
        <v>5.4960512903546688</v>
      </c>
      <c r="S178" s="1">
        <f t="shared" si="366"/>
        <v>37.696372618341741</v>
      </c>
      <c r="T178" s="1">
        <f t="shared" si="367"/>
        <v>0.31246818470817056</v>
      </c>
      <c r="U178" s="1">
        <f t="shared" si="368"/>
        <v>0.83464699911581564</v>
      </c>
      <c r="V178" s="1">
        <f t="shared" si="369"/>
        <v>41.385872252334742</v>
      </c>
      <c r="W178" s="1">
        <f t="shared" si="370"/>
        <v>0.7986134883932493</v>
      </c>
      <c r="X178" s="1">
        <f t="shared" si="371"/>
        <v>0.33418788125550986</v>
      </c>
      <c r="Y178" s="1">
        <f t="shared" si="372"/>
        <v>2.2000000000000002</v>
      </c>
      <c r="Z178" s="1">
        <f t="shared" si="373"/>
        <v>1.2116882456942153</v>
      </c>
      <c r="AA178" s="1">
        <f t="shared" si="374"/>
        <v>0.82646578956222538</v>
      </c>
      <c r="AB178" s="1">
        <f t="shared" si="375"/>
        <v>6.6745637958206414</v>
      </c>
      <c r="AC178" s="1">
        <f t="shared" si="376"/>
        <v>20.000827659226022</v>
      </c>
      <c r="AD178" s="1" t="str">
        <f t="shared" si="377"/>
        <v>NOT LIQUEFIABLE</v>
      </c>
      <c r="AE178" s="1">
        <f t="shared" si="378"/>
        <v>0</v>
      </c>
      <c r="AF178" s="1">
        <f t="shared" si="379"/>
        <v>3.25</v>
      </c>
      <c r="AG178" s="1">
        <f t="shared" si="380"/>
        <v>0</v>
      </c>
      <c r="AH178" s="1" t="str">
        <f t="shared" si="381"/>
        <v>Very Low</v>
      </c>
    </row>
    <row r="179" spans="1:45" s="1" customFormat="1" x14ac:dyDescent="0.35">
      <c r="B179" s="1">
        <v>15.379707</v>
      </c>
      <c r="C179" s="1">
        <v>120.470423</v>
      </c>
      <c r="D179" s="1">
        <f t="shared" si="382"/>
        <v>15</v>
      </c>
      <c r="E179" s="1">
        <v>1.5</v>
      </c>
      <c r="F179" s="1">
        <v>19.600000000000001</v>
      </c>
      <c r="G179" s="1">
        <v>56</v>
      </c>
      <c r="H179" s="1">
        <v>34.94</v>
      </c>
      <c r="I179" s="1">
        <v>7</v>
      </c>
      <c r="J179" s="1">
        <v>0.41</v>
      </c>
      <c r="K179" s="1">
        <v>3</v>
      </c>
      <c r="L179" s="1" t="s">
        <v>46</v>
      </c>
      <c r="M179" s="1">
        <f t="shared" si="360"/>
        <v>117.72</v>
      </c>
      <c r="N179" s="1">
        <f t="shared" si="361"/>
        <v>313.05</v>
      </c>
      <c r="O179" s="1">
        <f t="shared" si="362"/>
        <v>195.33</v>
      </c>
      <c r="P179" s="1">
        <f t="shared" si="363"/>
        <v>0.72014549403983652</v>
      </c>
      <c r="Q179" s="1">
        <f t="shared" si="364"/>
        <v>40.328147666230848</v>
      </c>
      <c r="R179" s="1">
        <f t="shared" si="365"/>
        <v>5.5054960621230498</v>
      </c>
      <c r="S179" s="1">
        <f t="shared" si="366"/>
        <v>45.833643728353898</v>
      </c>
      <c r="T179" s="1">
        <f t="shared" si="367"/>
        <v>0.26405978152837029</v>
      </c>
      <c r="U179" s="1">
        <f t="shared" si="368"/>
        <v>0.84081576020080373</v>
      </c>
      <c r="V179" s="1">
        <f t="shared" si="369"/>
        <v>52.59117863336806</v>
      </c>
      <c r="W179" s="1">
        <f t="shared" si="370"/>
        <v>0.77141630387585125</v>
      </c>
      <c r="X179" s="1">
        <f t="shared" si="371"/>
        <v>0.32948131061230401</v>
      </c>
      <c r="Y179" s="1">
        <f t="shared" si="372"/>
        <v>2.2000000000000002</v>
      </c>
      <c r="Z179" s="1">
        <f t="shared" si="373"/>
        <v>1.2116882456942153</v>
      </c>
      <c r="AA179" s="1">
        <f t="shared" si="374"/>
        <v>0.80301879260132714</v>
      </c>
      <c r="AB179" s="1">
        <f t="shared" si="375"/>
        <v>4521.331250132067</v>
      </c>
      <c r="AC179" s="1">
        <f t="shared" si="376"/>
        <v>13352.178982076648</v>
      </c>
      <c r="AD179" s="1" t="str">
        <f t="shared" si="377"/>
        <v>NOT LIQUEFIABLE</v>
      </c>
      <c r="AE179" s="1">
        <f t="shared" si="378"/>
        <v>0</v>
      </c>
      <c r="AF179" s="1">
        <f t="shared" si="379"/>
        <v>2.5</v>
      </c>
      <c r="AG179" s="1">
        <f t="shared" si="380"/>
        <v>0</v>
      </c>
      <c r="AH179" s="1" t="str">
        <f t="shared" si="381"/>
        <v>Very Low</v>
      </c>
    </row>
    <row r="180" spans="1:45" s="1" customFormat="1" x14ac:dyDescent="0.35">
      <c r="AF180" s="1" t="s">
        <v>31</v>
      </c>
      <c r="AG180" s="1">
        <f>SUM(AG170:AG179)</f>
        <v>12.66245332220768</v>
      </c>
      <c r="AH180" s="3" t="str">
        <f t="shared" ref="AH180" si="383">IF(AG180&lt;=0,"Very Low",IF(AND(AG180&gt;0,AG180&lt;=5),"Low",IF(AND(AG180&gt;5,AG180&lt;=15),"High","Very High")))</f>
        <v>High</v>
      </c>
    </row>
    <row r="181" spans="1:45" s="1" customFormat="1" x14ac:dyDescent="0.35">
      <c r="A181" s="1" t="s">
        <v>32</v>
      </c>
      <c r="B181" s="1" t="s">
        <v>0</v>
      </c>
      <c r="C181" s="1" t="s">
        <v>1</v>
      </c>
      <c r="E181" s="1" t="s">
        <v>3</v>
      </c>
      <c r="F181" s="1" t="s">
        <v>47</v>
      </c>
      <c r="G181" s="1" t="s">
        <v>5</v>
      </c>
      <c r="H181" s="1" t="s">
        <v>6</v>
      </c>
      <c r="I181" s="1" t="s">
        <v>7</v>
      </c>
      <c r="J181" s="1" t="s">
        <v>8</v>
      </c>
      <c r="K181" s="1" t="s">
        <v>9</v>
      </c>
      <c r="L181" s="1" t="s">
        <v>33</v>
      </c>
      <c r="M181" s="1" t="s">
        <v>10</v>
      </c>
      <c r="O181" s="1" t="s">
        <v>12</v>
      </c>
      <c r="P181" s="1" t="s">
        <v>13</v>
      </c>
      <c r="Q181" s="1" t="s">
        <v>96</v>
      </c>
      <c r="R181" s="1" t="s">
        <v>97</v>
      </c>
      <c r="S181" s="1" t="s">
        <v>16</v>
      </c>
      <c r="T181" s="1" t="s">
        <v>17</v>
      </c>
      <c r="U181" s="1" t="s">
        <v>18</v>
      </c>
      <c r="V181" s="1" t="s">
        <v>19</v>
      </c>
      <c r="W181" s="1" t="s">
        <v>20</v>
      </c>
      <c r="X181" s="1" t="s">
        <v>21</v>
      </c>
      <c r="Y181" s="1" t="s">
        <v>22</v>
      </c>
      <c r="Z181" s="1" t="s">
        <v>23</v>
      </c>
      <c r="AA181" s="1" t="s">
        <v>24</v>
      </c>
      <c r="AB181" s="1" t="s">
        <v>98</v>
      </c>
      <c r="AC181" s="1" t="s">
        <v>26</v>
      </c>
      <c r="AD181" s="1" t="s">
        <v>27</v>
      </c>
      <c r="AE181" s="1" t="s">
        <v>28</v>
      </c>
      <c r="AF181" s="1" t="s">
        <v>29</v>
      </c>
      <c r="AG181" s="1" t="s">
        <v>30</v>
      </c>
      <c r="AH181" s="1" t="s">
        <v>27</v>
      </c>
      <c r="AI181" s="5" t="s">
        <v>34</v>
      </c>
      <c r="AJ181" s="5" t="s">
        <v>35</v>
      </c>
      <c r="AK181" s="5" t="s">
        <v>36</v>
      </c>
      <c r="AL181" s="5" t="s">
        <v>37</v>
      </c>
      <c r="AM181" s="20" t="s">
        <v>38</v>
      </c>
      <c r="AN181" s="20" t="s">
        <v>39</v>
      </c>
      <c r="AO181" s="20" t="s">
        <v>40</v>
      </c>
      <c r="AP181" s="20" t="s">
        <v>41</v>
      </c>
      <c r="AQ181" s="20" t="s">
        <v>42</v>
      </c>
    </row>
    <row r="182" spans="1:45" s="1" customFormat="1" x14ac:dyDescent="0.35">
      <c r="A182" s="1">
        <v>17</v>
      </c>
      <c r="B182" s="4">
        <v>15.377798</v>
      </c>
      <c r="C182" s="4">
        <v>120.467872</v>
      </c>
      <c r="D182" s="1">
        <v>1.5</v>
      </c>
      <c r="E182" s="1">
        <v>1.5</v>
      </c>
      <c r="F182" s="1">
        <v>21.6</v>
      </c>
      <c r="G182" s="1">
        <v>8</v>
      </c>
      <c r="H182" s="1">
        <v>2.9</v>
      </c>
      <c r="I182" s="1">
        <v>7</v>
      </c>
      <c r="J182" s="1">
        <v>0.41</v>
      </c>
      <c r="K182" s="1">
        <v>3</v>
      </c>
      <c r="L182" s="1" t="s">
        <v>54</v>
      </c>
      <c r="M182" s="1">
        <f t="shared" ref="M182:M191" si="384">IF(D182&lt;=K182, 0, (D182-K182)*9.81)</f>
        <v>0</v>
      </c>
      <c r="N182" s="1">
        <f t="shared" ref="N182:N191" si="385">IF(ROW()=2, D182*F182, N181 + (D182-D181)*F182)</f>
        <v>32.400000000000006</v>
      </c>
      <c r="O182" s="1">
        <f t="shared" ref="O182:O191" si="386">N182 - M182</f>
        <v>32.400000000000006</v>
      </c>
      <c r="P182" s="1">
        <f t="shared" ref="P182:P191" si="387">MIN(1.7, (101.3 / O182)^0.5)</f>
        <v>1.7</v>
      </c>
      <c r="Q182" s="1">
        <f t="shared" ref="Q182:Q191" si="388">G182 * P182</f>
        <v>13.6</v>
      </c>
      <c r="R182" s="1">
        <f t="shared" ref="R182:R191" si="389">EXP(1.63 + (9.7/(H182+0.01)) - ((15.7/(H182+0.01))^2))</f>
        <v>3.266453936689999E-11</v>
      </c>
      <c r="S182" s="1">
        <f t="shared" ref="S182:S191" si="390">Q182 + R182</f>
        <v>13.600000000032665</v>
      </c>
      <c r="T182" s="1">
        <f t="shared" ref="T182:T191" si="391">0.784 - 0.0768 * SQRT(S182)</f>
        <v>0.50077559427162244</v>
      </c>
      <c r="U182" s="1">
        <f t="shared" ref="U182:U191" si="392">MIN(1.7, (101.3 / O182)^T182)</f>
        <v>1.7</v>
      </c>
      <c r="V182" s="1">
        <f t="shared" ref="V182:V191" si="393">(G182 * U182) + R182</f>
        <v>13.600000000032665</v>
      </c>
      <c r="W182" s="1">
        <f t="shared" ref="W182:W191" si="394">EXP((-1.012 - 1.126*SIN((D182/11.73)+5.133)) + (0.106 + 0.118*SIN((D182/11.28)+5.142))*I182)</f>
        <v>0.99216797470363483</v>
      </c>
      <c r="X182" s="1">
        <f t="shared" ref="X182:X191" si="395">0.65 * J182 * (N182 / O182) * W182</f>
        <v>0.2644127652585187</v>
      </c>
      <c r="Y182" s="1">
        <f t="shared" ref="Y182:Y191" si="396">MIN(2.2, 1.09 + (V182 / 31.5)^2)</f>
        <v>1.2764046359293411</v>
      </c>
      <c r="Z182" s="1">
        <f t="shared" ref="Z182:Z191" si="397">1 + (Y182 - 1) * (8.64 * EXP(-I182/4) - 1.325)</f>
        <v>1.0487596770680254</v>
      </c>
      <c r="AA182" s="1">
        <f t="shared" ref="AA182:AA191" si="398">MIN(1.1, 1 - MIN(0.3, 1 / (18.9 - 2.55 * SQRT(V182))) * LN(O182 / 101.3))</f>
        <v>1.1000000000000001</v>
      </c>
      <c r="AB182" s="1">
        <f t="shared" ref="AB182:AB191" si="399">EXP((V182/14.1) + (V182/126)^2 - (V182/23.6)^3 + (V182/25.4)^4 - 2.8)</f>
        <v>0.14471436330648951</v>
      </c>
      <c r="AC182" s="1">
        <f t="shared" ref="AC182:AC191" si="400">IF(X182=0, "N/A", (AB182 * Z182 * AA182) / X182)</f>
        <v>0.6313902721679665</v>
      </c>
      <c r="AD182" s="1" t="str">
        <f t="shared" ref="AD182:AD191" si="401">IF(AC182&gt;1, "NOT LIQUEFIABLE", "LIQUEFIABLE")</f>
        <v>LIQUEFIABLE</v>
      </c>
      <c r="AE182" s="1">
        <f t="shared" ref="AE182:AE191" si="402">IF(AC182&lt;1, 1-AC182, 0)</f>
        <v>0.3686097278320335</v>
      </c>
      <c r="AF182" s="1">
        <f t="shared" ref="AF182:AF191" si="403">IF(D182&lt;=20, 10 - (0.5 * D182), 0)</f>
        <v>9.25</v>
      </c>
      <c r="AG182" s="1">
        <f t="shared" ref="AG182:AG191" si="404">AE182 * AF182 * E182</f>
        <v>5.1144599736694651</v>
      </c>
      <c r="AH182" s="1" t="str">
        <f t="shared" ref="AH182:AH191" si="405">IF(AG182&lt;=0,"Very Low",IF(AND(AG182&gt;0,AG182&lt;=5),"Low",IF(AND(AG182&gt;5,AG182&lt;=15),"High","Very High")))</f>
        <v>High</v>
      </c>
      <c r="AI182" s="5">
        <v>3</v>
      </c>
      <c r="AJ182" s="5">
        <v>1.5</v>
      </c>
      <c r="AK182" s="5">
        <v>25</v>
      </c>
      <c r="AL182" s="5">
        <f>MIN(1 + 0.33 * (AJ182 / AI182), 1.33)</f>
        <v>1.165</v>
      </c>
      <c r="AM182" s="20">
        <f>AVERAGEIFS(G182:G191, D182:D191, "&gt;" &amp; AJ182, D182:D191, "&lt;" &amp; (AJ182 + AI182 + 1.5))</f>
        <v>10.5</v>
      </c>
      <c r="AN182" s="20" cm="1">
        <f t="array" ref="AN182">_xlfn.LET(
    _xlpm.Df, AJ182,
    _xlpm.B, AI182,
    _xlpm.LayerBottoms, D182:D191,
    _xlpm.LayerTops, D182:D191 - E182:E191,
    _xlpm.N_values, G182:G191,
    _xlpm.FilteredN, _xlfn._xlws.FILTER(_xlpm.N_values, (_xlpm.LayerBottoms &gt; _xlpm.Df) * (_xlpm.LayerTops &lt; (_xlpm.Df + 2*_xlpm.B))),
    _xlpm.i, _xlfn.SEQUENCE(ROWS(_xlpm.FilteredN)),
    SUM(_xlpm.FilteredN / _xlpm.i^2) / SUM(1 / _xlpm.i^2)
)</f>
        <v>10.834146341463414</v>
      </c>
      <c r="AO182" s="20">
        <f>MIN(6 * (1 + 0.2 * (AJ182 / AI182)), 9)</f>
        <v>6.6000000000000005</v>
      </c>
      <c r="AP182" s="20">
        <f>IF(AI182&lt;=1.2,12*AM182*AL182*(AK182/25.4),8*AM182*((3.28*AI182+1)/(3.28*AI182))^2*AL182*(AK182/25.4))</f>
        <v>116.89067620823124</v>
      </c>
      <c r="AQ182" s="1" cm="1">
        <f t="array" ref="AQ182">_xlfn.LET(
    _xlpm.Df, AJ182,
    _xlpm.B, AI182,
    _xlpm.Settlement, AK182,
    _xlpm.NMeyerhof, AM182,
    _xlpm.NDesign, AN182,
    _xlpm.Nc, AO182,
    _xlpm.Fd, AL182,
    _xlpm.LayerBottoms, D182:D191,
    _xlpm.LayerThickness, E182:E191,
    _xlpm.USCS, L182:L191,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116.89067620823124</v>
      </c>
      <c r="AR182" s="1" cm="1">
        <f t="array" ref="AR182">_xlfn.LET(
    _xlpm.Df, AJ182,
    _xlpm.B, AI182,
    _xlpm.Settlement, AK182,
    _xlpm.NMeyerhof, AM182,
    _xlpm.NDesign, AN182,
    _xlpm.Nc, AO182,
    _xlpm.Fd, AL182,
    _xlpm.LayerBottoms, D182:D191,
    _xlpm.LayerThickness, E182:E191,
    _xlpm.USCS, L182:L191,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116.89067620823124</v>
      </c>
      <c r="AS182" s="1" cm="1">
        <f t="array" ref="AS182">_xlfn.LET(
    _xlpm.Df, AJ182,
    _xlpm.B, AI182,
    _xlpm.Settlement, AK182,
    _xlpm.NMeyerhof, AM182,
    _xlpm.NDesign, AN182,
    _xlpm.Nc, AO182,
    _xlpm.Fd, AL182,
    _xlpm.LayerBottoms, D182:D191,
    _xlpm.LayerThickness, E182:E191,
    _xlpm.Material, L182:L191,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116.89067620823124</v>
      </c>
    </row>
    <row r="183" spans="1:45" s="1" customFormat="1" x14ac:dyDescent="0.35">
      <c r="B183" s="4">
        <v>15.377798</v>
      </c>
      <c r="C183" s="4">
        <v>120.467872</v>
      </c>
      <c r="D183" s="1">
        <f>D182+1.5</f>
        <v>3</v>
      </c>
      <c r="E183" s="1">
        <v>1.5</v>
      </c>
      <c r="F183" s="1">
        <v>21.6</v>
      </c>
      <c r="G183" s="1">
        <v>9</v>
      </c>
      <c r="H183" s="1">
        <v>2.9</v>
      </c>
      <c r="I183" s="1">
        <v>7</v>
      </c>
      <c r="J183" s="1">
        <v>0.41</v>
      </c>
      <c r="K183" s="1">
        <v>3</v>
      </c>
      <c r="L183" s="1" t="s">
        <v>54</v>
      </c>
      <c r="M183" s="1">
        <f t="shared" si="384"/>
        <v>0</v>
      </c>
      <c r="N183" s="1">
        <f t="shared" si="385"/>
        <v>64.800000000000011</v>
      </c>
      <c r="O183" s="1">
        <f t="shared" si="386"/>
        <v>64.800000000000011</v>
      </c>
      <c r="P183" s="1">
        <f t="shared" si="387"/>
        <v>1.2503086038807665</v>
      </c>
      <c r="Q183" s="1">
        <f t="shared" si="388"/>
        <v>11.252777434926898</v>
      </c>
      <c r="R183" s="1">
        <f t="shared" si="389"/>
        <v>3.266453936689999E-11</v>
      </c>
      <c r="S183" s="1">
        <f t="shared" si="390"/>
        <v>11.252777434959564</v>
      </c>
      <c r="T183" s="1">
        <f t="shared" si="391"/>
        <v>0.52637317302350706</v>
      </c>
      <c r="U183" s="1">
        <f t="shared" si="392"/>
        <v>1.2651281627804103</v>
      </c>
      <c r="V183" s="1">
        <f t="shared" si="393"/>
        <v>11.386153465056358</v>
      </c>
      <c r="W183" s="1">
        <f t="shared" si="394"/>
        <v>0.97433785492747482</v>
      </c>
      <c r="X183" s="1">
        <f t="shared" si="395"/>
        <v>0.25966103833817206</v>
      </c>
      <c r="Y183" s="1">
        <f t="shared" si="396"/>
        <v>1.2206570831240262</v>
      </c>
      <c r="Z183" s="1">
        <f t="shared" si="397"/>
        <v>1.0389254256887732</v>
      </c>
      <c r="AA183" s="1">
        <f t="shared" si="398"/>
        <v>1.0433959921477893</v>
      </c>
      <c r="AB183" s="1">
        <f t="shared" si="399"/>
        <v>0.12793555267561837</v>
      </c>
      <c r="AC183" s="1">
        <f t="shared" si="400"/>
        <v>0.53409436911327124</v>
      </c>
      <c r="AD183" s="1" t="str">
        <f t="shared" si="401"/>
        <v>LIQUEFIABLE</v>
      </c>
      <c r="AE183" s="1">
        <f t="shared" si="402"/>
        <v>0.46590563088672876</v>
      </c>
      <c r="AF183" s="1">
        <f t="shared" si="403"/>
        <v>8.5</v>
      </c>
      <c r="AG183" s="1">
        <f t="shared" si="404"/>
        <v>5.9402967938057918</v>
      </c>
      <c r="AH183" s="1" t="str">
        <f t="shared" si="405"/>
        <v>High</v>
      </c>
    </row>
    <row r="184" spans="1:45" s="1" customFormat="1" x14ac:dyDescent="0.35">
      <c r="B184" s="4">
        <v>15.377798</v>
      </c>
      <c r="C184" s="4">
        <v>120.467872</v>
      </c>
      <c r="D184" s="1">
        <f t="shared" ref="D184:D191" si="406">D183+1.5</f>
        <v>4.5</v>
      </c>
      <c r="E184" s="1">
        <v>1.5</v>
      </c>
      <c r="F184" s="1">
        <v>21</v>
      </c>
      <c r="G184" s="1">
        <v>12</v>
      </c>
      <c r="H184" s="1">
        <v>1.06</v>
      </c>
      <c r="I184" s="1">
        <v>7</v>
      </c>
      <c r="J184" s="1">
        <v>0.41</v>
      </c>
      <c r="K184" s="1">
        <v>3</v>
      </c>
      <c r="L184" s="1" t="s">
        <v>54</v>
      </c>
      <c r="M184" s="1">
        <f t="shared" si="384"/>
        <v>14.715</v>
      </c>
      <c r="N184" s="1">
        <f t="shared" si="385"/>
        <v>96.300000000000011</v>
      </c>
      <c r="O184" s="1">
        <f t="shared" si="386"/>
        <v>81.585000000000008</v>
      </c>
      <c r="P184" s="1">
        <f t="shared" si="387"/>
        <v>1.1142934142668099</v>
      </c>
      <c r="Q184" s="1">
        <f t="shared" si="388"/>
        <v>13.371520971201718</v>
      </c>
      <c r="R184" s="1">
        <f t="shared" si="389"/>
        <v>1.3931699707949879E-89</v>
      </c>
      <c r="S184" s="1">
        <f t="shared" si="390"/>
        <v>13.371520971201718</v>
      </c>
      <c r="T184" s="1">
        <f t="shared" si="391"/>
        <v>0.50316474606420791</v>
      </c>
      <c r="U184" s="1">
        <f t="shared" si="392"/>
        <v>1.1150569453002641</v>
      </c>
      <c r="V184" s="1">
        <f t="shared" si="393"/>
        <v>13.38068334360317</v>
      </c>
      <c r="W184" s="1">
        <f t="shared" si="394"/>
        <v>0.95382538768089908</v>
      </c>
      <c r="X184" s="1">
        <f t="shared" si="395"/>
        <v>0.3000420059836148</v>
      </c>
      <c r="Y184" s="1">
        <f t="shared" si="396"/>
        <v>1.2704411053079157</v>
      </c>
      <c r="Z184" s="1">
        <f t="shared" si="397"/>
        <v>1.047707669288531</v>
      </c>
      <c r="AA184" s="1">
        <f t="shared" si="398"/>
        <v>1.0226114204595358</v>
      </c>
      <c r="AB184" s="1">
        <f t="shared" si="399"/>
        <v>0.14298930860479223</v>
      </c>
      <c r="AC184" s="1">
        <f t="shared" si="400"/>
        <v>0.51058995607090019</v>
      </c>
      <c r="AD184" s="1" t="str">
        <f t="shared" si="401"/>
        <v>LIQUEFIABLE</v>
      </c>
      <c r="AE184" s="1">
        <f t="shared" si="402"/>
        <v>0.48941004392909981</v>
      </c>
      <c r="AF184" s="1">
        <f t="shared" si="403"/>
        <v>7.75</v>
      </c>
      <c r="AG184" s="1">
        <f t="shared" si="404"/>
        <v>5.6893917606757851</v>
      </c>
      <c r="AH184" s="1" t="str">
        <f t="shared" si="405"/>
        <v>High</v>
      </c>
    </row>
    <row r="185" spans="1:45" s="1" customFormat="1" x14ac:dyDescent="0.35">
      <c r="B185" s="4">
        <v>15.377798</v>
      </c>
      <c r="C185" s="4">
        <v>120.467872</v>
      </c>
      <c r="D185" s="1">
        <f t="shared" si="406"/>
        <v>6</v>
      </c>
      <c r="E185" s="1">
        <v>1.5</v>
      </c>
      <c r="F185" s="1">
        <v>20.9</v>
      </c>
      <c r="G185" s="1">
        <v>19</v>
      </c>
      <c r="H185" s="1">
        <v>4.17</v>
      </c>
      <c r="I185" s="1">
        <v>7</v>
      </c>
      <c r="J185" s="1">
        <v>0.41</v>
      </c>
      <c r="K185" s="1">
        <v>3</v>
      </c>
      <c r="L185" s="1" t="s">
        <v>54</v>
      </c>
      <c r="M185" s="1">
        <f t="shared" si="384"/>
        <v>29.43</v>
      </c>
      <c r="N185" s="1">
        <f t="shared" si="385"/>
        <v>127.65</v>
      </c>
      <c r="O185" s="1">
        <f t="shared" si="386"/>
        <v>98.22</v>
      </c>
      <c r="P185" s="1">
        <f t="shared" si="387"/>
        <v>1.015558061129118</v>
      </c>
      <c r="Q185" s="1">
        <f t="shared" si="388"/>
        <v>19.29560316145324</v>
      </c>
      <c r="R185" s="1">
        <f t="shared" si="389"/>
        <v>3.8810564504540656E-5</v>
      </c>
      <c r="S185" s="1">
        <f t="shared" si="390"/>
        <v>19.295641972017744</v>
      </c>
      <c r="T185" s="1">
        <f t="shared" si="391"/>
        <v>0.44664213762677196</v>
      </c>
      <c r="U185" s="1">
        <f t="shared" si="392"/>
        <v>1.0138862998758529</v>
      </c>
      <c r="V185" s="1">
        <f t="shared" si="393"/>
        <v>19.26387850820571</v>
      </c>
      <c r="W185" s="1">
        <f t="shared" si="394"/>
        <v>0.9310442914146293</v>
      </c>
      <c r="X185" s="1">
        <f t="shared" si="395"/>
        <v>0.32246935158271367</v>
      </c>
      <c r="Y185" s="1">
        <f t="shared" si="396"/>
        <v>1.463995480150073</v>
      </c>
      <c r="Z185" s="1">
        <f t="shared" si="397"/>
        <v>1.0818519910025117</v>
      </c>
      <c r="AA185" s="1">
        <f t="shared" si="398"/>
        <v>1.0040058379754395</v>
      </c>
      <c r="AB185" s="1">
        <f t="shared" si="399"/>
        <v>0.19722578884517084</v>
      </c>
      <c r="AC185" s="1">
        <f t="shared" si="400"/>
        <v>0.6643230849094649</v>
      </c>
      <c r="AD185" s="1" t="str">
        <f t="shared" si="401"/>
        <v>LIQUEFIABLE</v>
      </c>
      <c r="AE185" s="1">
        <f t="shared" si="402"/>
        <v>0.3356769150905351</v>
      </c>
      <c r="AF185" s="1">
        <f t="shared" si="403"/>
        <v>7</v>
      </c>
      <c r="AG185" s="1">
        <f t="shared" si="404"/>
        <v>3.5246076084506184</v>
      </c>
      <c r="AH185" s="1" t="str">
        <f t="shared" si="405"/>
        <v>Low</v>
      </c>
    </row>
    <row r="186" spans="1:45" s="1" customFormat="1" x14ac:dyDescent="0.35">
      <c r="B186" s="4">
        <v>15.377798</v>
      </c>
      <c r="C186" s="4">
        <v>120.467872</v>
      </c>
      <c r="D186" s="1">
        <f t="shared" si="406"/>
        <v>7.5</v>
      </c>
      <c r="E186" s="1">
        <v>1.5</v>
      </c>
      <c r="F186" s="1">
        <v>21.4</v>
      </c>
      <c r="G186" s="1">
        <v>21</v>
      </c>
      <c r="H186" s="1">
        <v>4.7699999999999996</v>
      </c>
      <c r="I186" s="1">
        <v>7</v>
      </c>
      <c r="J186" s="1">
        <v>0.41</v>
      </c>
      <c r="K186" s="1">
        <v>3</v>
      </c>
      <c r="L186" s="1" t="s">
        <v>54</v>
      </c>
      <c r="M186" s="1">
        <f t="shared" si="384"/>
        <v>44.145000000000003</v>
      </c>
      <c r="N186" s="1">
        <f t="shared" si="385"/>
        <v>159.75</v>
      </c>
      <c r="O186" s="1">
        <f t="shared" si="386"/>
        <v>115.60499999999999</v>
      </c>
      <c r="P186" s="1">
        <f t="shared" si="387"/>
        <v>0.93608743039824849</v>
      </c>
      <c r="Q186" s="1">
        <f t="shared" si="388"/>
        <v>19.657836038363218</v>
      </c>
      <c r="R186" s="1">
        <f t="shared" si="389"/>
        <v>8.0170068416250196E-4</v>
      </c>
      <c r="S186" s="1">
        <f t="shared" si="390"/>
        <v>19.658637739047382</v>
      </c>
      <c r="T186" s="1">
        <f t="shared" si="391"/>
        <v>0.44348368106952818</v>
      </c>
      <c r="U186" s="1">
        <f t="shared" si="392"/>
        <v>0.9431018463408386</v>
      </c>
      <c r="V186" s="1">
        <f t="shared" si="393"/>
        <v>19.805940473841776</v>
      </c>
      <c r="W186" s="1">
        <f t="shared" si="394"/>
        <v>0.90643373197707922</v>
      </c>
      <c r="X186" s="1">
        <f t="shared" si="395"/>
        <v>0.33380859983659611</v>
      </c>
      <c r="Y186" s="1">
        <f t="shared" si="396"/>
        <v>1.4853391565163656</v>
      </c>
      <c r="Z186" s="1">
        <f t="shared" si="397"/>
        <v>1.0856171621747164</v>
      </c>
      <c r="AA186" s="1">
        <f t="shared" si="398"/>
        <v>0.9825077737276352</v>
      </c>
      <c r="AB186" s="1">
        <f t="shared" si="399"/>
        <v>0.20351768425813652</v>
      </c>
      <c r="AC186" s="1">
        <f t="shared" si="400"/>
        <v>0.65030534982771737</v>
      </c>
      <c r="AD186" s="1" t="str">
        <f t="shared" si="401"/>
        <v>LIQUEFIABLE</v>
      </c>
      <c r="AE186" s="1">
        <f t="shared" si="402"/>
        <v>0.34969465017228263</v>
      </c>
      <c r="AF186" s="1">
        <f t="shared" si="403"/>
        <v>6.25</v>
      </c>
      <c r="AG186" s="1">
        <f t="shared" si="404"/>
        <v>3.2783873453651493</v>
      </c>
      <c r="AH186" s="1" t="str">
        <f t="shared" si="405"/>
        <v>Low</v>
      </c>
    </row>
    <row r="187" spans="1:45" s="1" customFormat="1" x14ac:dyDescent="0.35">
      <c r="B187" s="1">
        <v>15.377798</v>
      </c>
      <c r="C187" s="1">
        <v>120.467872</v>
      </c>
      <c r="D187" s="1">
        <f t="shared" si="406"/>
        <v>9</v>
      </c>
      <c r="E187" s="1">
        <v>1.5</v>
      </c>
      <c r="F187" s="1">
        <v>21</v>
      </c>
      <c r="G187" s="1">
        <v>34</v>
      </c>
      <c r="H187" s="1">
        <v>3.54</v>
      </c>
      <c r="I187" s="1">
        <v>7</v>
      </c>
      <c r="J187" s="1">
        <v>0.41</v>
      </c>
      <c r="K187" s="1">
        <v>3</v>
      </c>
      <c r="L187" s="1" t="s">
        <v>54</v>
      </c>
      <c r="M187" s="1">
        <f t="shared" si="384"/>
        <v>58.86</v>
      </c>
      <c r="N187" s="1">
        <f t="shared" si="385"/>
        <v>191.25</v>
      </c>
      <c r="O187" s="1">
        <f t="shared" si="386"/>
        <v>132.38999999999999</v>
      </c>
      <c r="P187" s="1">
        <f t="shared" si="387"/>
        <v>0.87473626424701345</v>
      </c>
      <c r="Q187" s="1">
        <f t="shared" si="388"/>
        <v>29.741032984398458</v>
      </c>
      <c r="R187" s="1">
        <f t="shared" si="389"/>
        <v>2.5134902428713347E-7</v>
      </c>
      <c r="S187" s="1">
        <f t="shared" si="390"/>
        <v>29.741033235747484</v>
      </c>
      <c r="T187" s="1">
        <f t="shared" si="391"/>
        <v>0.36516858776780459</v>
      </c>
      <c r="U187" s="1">
        <f t="shared" si="392"/>
        <v>0.90688184641248837</v>
      </c>
      <c r="V187" s="1">
        <f t="shared" si="393"/>
        <v>30.833983029373631</v>
      </c>
      <c r="W187" s="1">
        <f t="shared" si="394"/>
        <v>0.88044424287795453</v>
      </c>
      <c r="X187" s="1">
        <f t="shared" si="395"/>
        <v>0.33895756648186387</v>
      </c>
      <c r="Y187" s="1">
        <f t="shared" si="396"/>
        <v>2.0481602514040826</v>
      </c>
      <c r="Z187" s="1">
        <f t="shared" si="397"/>
        <v>1.1849026706884482</v>
      </c>
      <c r="AA187" s="1">
        <f t="shared" si="398"/>
        <v>0.9435336505054962</v>
      </c>
      <c r="AB187" s="1">
        <f t="shared" si="399"/>
        <v>0.5423004188670858</v>
      </c>
      <c r="AC187" s="1">
        <f t="shared" si="400"/>
        <v>1.7886883517921084</v>
      </c>
      <c r="AD187" s="1" t="str">
        <f t="shared" si="401"/>
        <v>NOT LIQUEFIABLE</v>
      </c>
      <c r="AE187" s="1">
        <f t="shared" si="402"/>
        <v>0</v>
      </c>
      <c r="AF187" s="1">
        <f t="shared" si="403"/>
        <v>5.5</v>
      </c>
      <c r="AG187" s="1">
        <f t="shared" si="404"/>
        <v>0</v>
      </c>
      <c r="AH187" s="1" t="str">
        <f t="shared" si="405"/>
        <v>Very Low</v>
      </c>
    </row>
    <row r="188" spans="1:45" s="1" customFormat="1" x14ac:dyDescent="0.35">
      <c r="B188" s="1">
        <v>15.377798</v>
      </c>
      <c r="C188" s="1">
        <v>120.467872</v>
      </c>
      <c r="D188" s="1">
        <f t="shared" si="406"/>
        <v>10.5</v>
      </c>
      <c r="E188" s="1">
        <v>1.5</v>
      </c>
      <c r="F188" s="1">
        <v>21.5</v>
      </c>
      <c r="G188" s="1">
        <v>42</v>
      </c>
      <c r="H188" s="1">
        <v>4.5599999999999996</v>
      </c>
      <c r="I188" s="1">
        <v>7</v>
      </c>
      <c r="J188" s="1">
        <v>0.41</v>
      </c>
      <c r="K188" s="1">
        <v>3</v>
      </c>
      <c r="L188" s="1" t="s">
        <v>54</v>
      </c>
      <c r="M188" s="1">
        <f t="shared" si="384"/>
        <v>73.575000000000003</v>
      </c>
      <c r="N188" s="1">
        <f t="shared" si="385"/>
        <v>223.5</v>
      </c>
      <c r="O188" s="1">
        <f t="shared" si="386"/>
        <v>149.92500000000001</v>
      </c>
      <c r="P188" s="1">
        <f t="shared" si="387"/>
        <v>0.82199219516841648</v>
      </c>
      <c r="Q188" s="1">
        <f t="shared" si="388"/>
        <v>34.523672197073495</v>
      </c>
      <c r="R188" s="1">
        <f t="shared" si="389"/>
        <v>3.1917575950569471E-4</v>
      </c>
      <c r="S188" s="1">
        <f t="shared" si="390"/>
        <v>34.523991372833002</v>
      </c>
      <c r="T188" s="1">
        <f t="shared" si="391"/>
        <v>0.33274531927646617</v>
      </c>
      <c r="U188" s="1">
        <f t="shared" si="392"/>
        <v>0.87769827997122551</v>
      </c>
      <c r="V188" s="1">
        <f t="shared" si="393"/>
        <v>36.863646934550978</v>
      </c>
      <c r="W188" s="1">
        <f t="shared" si="394"/>
        <v>0.85352459901766975</v>
      </c>
      <c r="X188" s="1">
        <f t="shared" si="395"/>
        <v>0.33909136108147214</v>
      </c>
      <c r="Y188" s="1">
        <f t="shared" si="396"/>
        <v>2.2000000000000002</v>
      </c>
      <c r="Z188" s="1">
        <f t="shared" si="397"/>
        <v>1.2116882456942153</v>
      </c>
      <c r="AA188" s="1">
        <f t="shared" si="398"/>
        <v>0.88528410737330021</v>
      </c>
      <c r="AB188" s="1">
        <f t="shared" si="399"/>
        <v>1.6913833430401988</v>
      </c>
      <c r="AC188" s="1">
        <f t="shared" si="400"/>
        <v>5.3505556632573068</v>
      </c>
      <c r="AD188" s="1" t="str">
        <f t="shared" si="401"/>
        <v>NOT LIQUEFIABLE</v>
      </c>
      <c r="AE188" s="1">
        <f t="shared" si="402"/>
        <v>0</v>
      </c>
      <c r="AF188" s="1">
        <f t="shared" si="403"/>
        <v>4.75</v>
      </c>
      <c r="AG188" s="1">
        <f t="shared" si="404"/>
        <v>0</v>
      </c>
      <c r="AH188" s="1" t="str">
        <f t="shared" si="405"/>
        <v>Very Low</v>
      </c>
    </row>
    <row r="189" spans="1:45" s="1" customFormat="1" x14ac:dyDescent="0.35">
      <c r="B189" s="1">
        <v>15.377798</v>
      </c>
      <c r="C189" s="1">
        <v>120.467872</v>
      </c>
      <c r="D189" s="1">
        <f t="shared" si="406"/>
        <v>12</v>
      </c>
      <c r="E189" s="1">
        <v>1.5</v>
      </c>
      <c r="F189" s="1">
        <v>21.1</v>
      </c>
      <c r="G189" s="1">
        <v>46</v>
      </c>
      <c r="H189" s="1">
        <v>2.95</v>
      </c>
      <c r="I189" s="1">
        <v>7</v>
      </c>
      <c r="J189" s="1">
        <v>0.41</v>
      </c>
      <c r="K189" s="1">
        <v>3</v>
      </c>
      <c r="L189" s="1" t="s">
        <v>54</v>
      </c>
      <c r="M189" s="1">
        <f t="shared" si="384"/>
        <v>88.29</v>
      </c>
      <c r="N189" s="1">
        <f t="shared" si="385"/>
        <v>255.15</v>
      </c>
      <c r="O189" s="1">
        <f t="shared" si="386"/>
        <v>166.86</v>
      </c>
      <c r="P189" s="1">
        <f t="shared" si="387"/>
        <v>0.77916350588824845</v>
      </c>
      <c r="Q189" s="1">
        <f t="shared" si="388"/>
        <v>35.841521270859431</v>
      </c>
      <c r="R189" s="1">
        <f t="shared" si="389"/>
        <v>8.1863950950698111E-11</v>
      </c>
      <c r="S189" s="1">
        <f t="shared" si="390"/>
        <v>35.841521270941293</v>
      </c>
      <c r="T189" s="1">
        <f t="shared" si="391"/>
        <v>0.32421538257449639</v>
      </c>
      <c r="U189" s="1">
        <f t="shared" si="392"/>
        <v>0.850606411983446</v>
      </c>
      <c r="V189" s="1">
        <f t="shared" si="393"/>
        <v>39.127894951320378</v>
      </c>
      <c r="W189" s="1">
        <f t="shared" si="394"/>
        <v>0.82611021622301772</v>
      </c>
      <c r="X189" s="1">
        <f t="shared" si="395"/>
        <v>0.33664993872029991</v>
      </c>
      <c r="Y189" s="1">
        <f t="shared" si="396"/>
        <v>2.2000000000000002</v>
      </c>
      <c r="Z189" s="1">
        <f t="shared" si="397"/>
        <v>1.2116882456942153</v>
      </c>
      <c r="AA189" s="1">
        <f t="shared" si="398"/>
        <v>0.85027938213421272</v>
      </c>
      <c r="AB189" s="1">
        <f t="shared" si="399"/>
        <v>3.1434707069039378</v>
      </c>
      <c r="AC189" s="1">
        <f t="shared" si="400"/>
        <v>9.6201849406042683</v>
      </c>
      <c r="AD189" s="1" t="str">
        <f t="shared" si="401"/>
        <v>NOT LIQUEFIABLE</v>
      </c>
      <c r="AE189" s="1">
        <f t="shared" si="402"/>
        <v>0</v>
      </c>
      <c r="AF189" s="1">
        <f t="shared" si="403"/>
        <v>4</v>
      </c>
      <c r="AG189" s="1">
        <f t="shared" si="404"/>
        <v>0</v>
      </c>
      <c r="AH189" s="1" t="str">
        <f t="shared" si="405"/>
        <v>Very Low</v>
      </c>
    </row>
    <row r="190" spans="1:45" s="1" customFormat="1" x14ac:dyDescent="0.35">
      <c r="B190" s="1">
        <v>15.377798</v>
      </c>
      <c r="C190" s="1">
        <v>120.467872</v>
      </c>
      <c r="D190" s="1">
        <f t="shared" si="406"/>
        <v>13.5</v>
      </c>
      <c r="E190" s="1">
        <v>1.5</v>
      </c>
      <c r="F190" s="1">
        <v>21</v>
      </c>
      <c r="G190" s="1">
        <v>56</v>
      </c>
      <c r="H190" s="1">
        <v>2.54</v>
      </c>
      <c r="I190" s="1">
        <v>7</v>
      </c>
      <c r="J190" s="1">
        <v>0.41</v>
      </c>
      <c r="K190" s="1">
        <v>3</v>
      </c>
      <c r="L190" s="1" t="s">
        <v>54</v>
      </c>
      <c r="M190" s="1">
        <f t="shared" si="384"/>
        <v>103.00500000000001</v>
      </c>
      <c r="N190" s="1">
        <f t="shared" si="385"/>
        <v>286.64999999999998</v>
      </c>
      <c r="O190" s="1">
        <f t="shared" si="386"/>
        <v>183.64499999999998</v>
      </c>
      <c r="P190" s="1">
        <f t="shared" si="387"/>
        <v>0.74270298331098838</v>
      </c>
      <c r="Q190" s="1">
        <f t="shared" si="388"/>
        <v>41.591367065415348</v>
      </c>
      <c r="R190" s="1">
        <f t="shared" si="389"/>
        <v>7.8911280879336598E-15</v>
      </c>
      <c r="S190" s="1">
        <f t="shared" si="390"/>
        <v>41.591367065415355</v>
      </c>
      <c r="T190" s="1">
        <f t="shared" si="391"/>
        <v>0.28870628423135086</v>
      </c>
      <c r="U190" s="1">
        <f t="shared" si="392"/>
        <v>0.8421841323385526</v>
      </c>
      <c r="V190" s="1">
        <f t="shared" si="393"/>
        <v>47.162311410958957</v>
      </c>
      <c r="W190" s="1">
        <f t="shared" si="394"/>
        <v>0.7986134883932493</v>
      </c>
      <c r="X190" s="1">
        <f t="shared" si="395"/>
        <v>0.33220540332365156</v>
      </c>
      <c r="Y190" s="1">
        <f t="shared" si="396"/>
        <v>2.2000000000000002</v>
      </c>
      <c r="Z190" s="1">
        <f t="shared" si="397"/>
        <v>1.2116882456942153</v>
      </c>
      <c r="AA190" s="1">
        <f t="shared" si="398"/>
        <v>0.82152455951819481</v>
      </c>
      <c r="AB190" s="1">
        <f t="shared" si="399"/>
        <v>98.530200750425251</v>
      </c>
      <c r="AC190" s="1">
        <f t="shared" si="400"/>
        <v>295.23926930411142</v>
      </c>
      <c r="AD190" s="1" t="str">
        <f t="shared" si="401"/>
        <v>NOT LIQUEFIABLE</v>
      </c>
      <c r="AE190" s="1">
        <f t="shared" si="402"/>
        <v>0</v>
      </c>
      <c r="AF190" s="1">
        <f t="shared" si="403"/>
        <v>3.25</v>
      </c>
      <c r="AG190" s="1">
        <f t="shared" si="404"/>
        <v>0</v>
      </c>
      <c r="AH190" s="1" t="str">
        <f t="shared" si="405"/>
        <v>Very Low</v>
      </c>
    </row>
    <row r="191" spans="1:45" s="1" customFormat="1" x14ac:dyDescent="0.35">
      <c r="B191" s="1">
        <v>15.377798</v>
      </c>
      <c r="C191" s="1">
        <v>120.467872</v>
      </c>
      <c r="D191" s="1">
        <f t="shared" si="406"/>
        <v>15</v>
      </c>
      <c r="E191" s="1">
        <v>1.5</v>
      </c>
      <c r="F191" s="1">
        <v>21.5</v>
      </c>
      <c r="G191" s="1">
        <v>64</v>
      </c>
      <c r="H191" s="1">
        <v>2.8</v>
      </c>
      <c r="I191" s="1">
        <v>7</v>
      </c>
      <c r="J191" s="1">
        <v>0.41</v>
      </c>
      <c r="K191" s="1">
        <v>3</v>
      </c>
      <c r="L191" s="1" t="s">
        <v>54</v>
      </c>
      <c r="M191" s="1">
        <f t="shared" si="384"/>
        <v>117.72</v>
      </c>
      <c r="N191" s="1">
        <f t="shared" si="385"/>
        <v>318.89999999999998</v>
      </c>
      <c r="O191" s="1">
        <f t="shared" si="386"/>
        <v>201.17999999999998</v>
      </c>
      <c r="P191" s="1">
        <f t="shared" si="387"/>
        <v>0.70959789870790979</v>
      </c>
      <c r="Q191" s="1">
        <f t="shared" si="388"/>
        <v>45.414265517306227</v>
      </c>
      <c r="R191" s="1">
        <f t="shared" si="389"/>
        <v>4.4651456051212166E-12</v>
      </c>
      <c r="S191" s="1">
        <f t="shared" si="390"/>
        <v>45.414265517310689</v>
      </c>
      <c r="T191" s="1">
        <f t="shared" si="391"/>
        <v>0.2664439765157568</v>
      </c>
      <c r="U191" s="1">
        <f t="shared" si="392"/>
        <v>0.832925696360023</v>
      </c>
      <c r="V191" s="1">
        <f t="shared" si="393"/>
        <v>53.307244567045935</v>
      </c>
      <c r="W191" s="1">
        <f t="shared" si="394"/>
        <v>0.77141630387585125</v>
      </c>
      <c r="X191" s="1">
        <f t="shared" si="395"/>
        <v>0.32587852522642113</v>
      </c>
      <c r="Y191" s="1">
        <f t="shared" si="396"/>
        <v>2.2000000000000002</v>
      </c>
      <c r="Z191" s="1">
        <f t="shared" si="397"/>
        <v>1.2116882456942153</v>
      </c>
      <c r="AA191" s="1">
        <f t="shared" si="398"/>
        <v>0.79416591446453366</v>
      </c>
      <c r="AB191" s="1">
        <f t="shared" si="399"/>
        <v>8395.9385853997373</v>
      </c>
      <c r="AC191" s="1">
        <f t="shared" si="400"/>
        <v>24792.233244624906</v>
      </c>
      <c r="AD191" s="1" t="str">
        <f t="shared" si="401"/>
        <v>NOT LIQUEFIABLE</v>
      </c>
      <c r="AE191" s="1">
        <f t="shared" si="402"/>
        <v>0</v>
      </c>
      <c r="AF191" s="1">
        <f t="shared" si="403"/>
        <v>2.5</v>
      </c>
      <c r="AG191" s="1">
        <f t="shared" si="404"/>
        <v>0</v>
      </c>
      <c r="AH191" s="1" t="str">
        <f t="shared" si="405"/>
        <v>Very Low</v>
      </c>
    </row>
    <row r="192" spans="1:45" s="1" customFormat="1" x14ac:dyDescent="0.35">
      <c r="AF192" s="1" t="s">
        <v>31</v>
      </c>
      <c r="AG192" s="1">
        <f>SUM(AG182:AG191)</f>
        <v>23.547143481966813</v>
      </c>
      <c r="AH192" s="3" t="str">
        <f t="shared" ref="AH192" si="407">IF(AG192&lt;=0,"Very Low",IF(AND(AG192&gt;0,AG192&lt;=5),"Low",IF(AND(AG192&gt;5,AG192&lt;=15),"High","Very High")))</f>
        <v>Very High</v>
      </c>
    </row>
    <row r="193" spans="1:45" s="1" customFormat="1" x14ac:dyDescent="0.35">
      <c r="A193" s="1" t="s">
        <v>32</v>
      </c>
      <c r="B193" s="1" t="s">
        <v>0</v>
      </c>
      <c r="C193" s="1" t="s">
        <v>1</v>
      </c>
      <c r="E193" s="1" t="s">
        <v>3</v>
      </c>
      <c r="F193" s="1" t="s">
        <v>47</v>
      </c>
      <c r="G193" s="1" t="s">
        <v>5</v>
      </c>
      <c r="H193" s="1" t="s">
        <v>6</v>
      </c>
      <c r="I193" s="1" t="s">
        <v>7</v>
      </c>
      <c r="J193" s="1" t="s">
        <v>8</v>
      </c>
      <c r="K193" s="1" t="s">
        <v>9</v>
      </c>
      <c r="L193" s="1" t="s">
        <v>33</v>
      </c>
      <c r="M193" s="1" t="s">
        <v>10</v>
      </c>
      <c r="O193" s="1" t="s">
        <v>12</v>
      </c>
      <c r="P193" s="1" t="s">
        <v>13</v>
      </c>
      <c r="Q193" s="1" t="s">
        <v>99</v>
      </c>
      <c r="R193" s="1" t="s">
        <v>100</v>
      </c>
      <c r="S193" s="1" t="s">
        <v>16</v>
      </c>
      <c r="T193" s="1" t="s">
        <v>17</v>
      </c>
      <c r="U193" s="1" t="s">
        <v>18</v>
      </c>
      <c r="V193" s="1" t="s">
        <v>19</v>
      </c>
      <c r="W193" s="1" t="s">
        <v>20</v>
      </c>
      <c r="X193" s="1" t="s">
        <v>21</v>
      </c>
      <c r="Y193" s="1" t="s">
        <v>22</v>
      </c>
      <c r="Z193" s="1" t="s">
        <v>23</v>
      </c>
      <c r="AA193" s="1" t="s">
        <v>24</v>
      </c>
      <c r="AB193" s="1" t="s">
        <v>101</v>
      </c>
      <c r="AC193" s="1" t="s">
        <v>26</v>
      </c>
      <c r="AD193" s="1" t="s">
        <v>27</v>
      </c>
      <c r="AE193" s="1" t="s">
        <v>28</v>
      </c>
      <c r="AF193" s="1" t="s">
        <v>29</v>
      </c>
      <c r="AG193" s="1" t="s">
        <v>30</v>
      </c>
      <c r="AH193" s="1" t="s">
        <v>27</v>
      </c>
      <c r="AI193" s="5" t="s">
        <v>34</v>
      </c>
      <c r="AJ193" s="5" t="s">
        <v>35</v>
      </c>
      <c r="AK193" s="5" t="s">
        <v>36</v>
      </c>
      <c r="AL193" s="5" t="s">
        <v>37</v>
      </c>
      <c r="AM193" s="20" t="s">
        <v>38</v>
      </c>
      <c r="AN193" s="20" t="s">
        <v>39</v>
      </c>
      <c r="AO193" s="20" t="s">
        <v>40</v>
      </c>
      <c r="AP193" s="20" t="s">
        <v>41</v>
      </c>
      <c r="AQ193" s="20" t="s">
        <v>42</v>
      </c>
    </row>
    <row r="194" spans="1:45" s="1" customFormat="1" x14ac:dyDescent="0.35">
      <c r="A194" s="1">
        <v>18</v>
      </c>
      <c r="B194" s="1">
        <v>15.470323</v>
      </c>
      <c r="C194" s="1">
        <v>120.383105</v>
      </c>
      <c r="D194" s="1">
        <v>1.5</v>
      </c>
      <c r="E194" s="1">
        <v>1.5</v>
      </c>
      <c r="F194" s="1">
        <v>21</v>
      </c>
      <c r="G194" s="1">
        <v>60</v>
      </c>
      <c r="H194" s="1">
        <v>64.38</v>
      </c>
      <c r="I194" s="1">
        <v>7</v>
      </c>
      <c r="J194" s="1">
        <v>0.48</v>
      </c>
      <c r="K194" s="1">
        <v>6</v>
      </c>
      <c r="L194" s="1" t="s">
        <v>62</v>
      </c>
      <c r="M194" s="1">
        <f t="shared" ref="M194:M203" si="408">IF(D194&lt;=K194, 0, (D194-K194)*9.81)</f>
        <v>0</v>
      </c>
      <c r="N194" s="1">
        <f t="shared" ref="N194:N203" si="409">IF(ROW()=2, D194*F194, N193 + (D194-D193)*F194)</f>
        <v>31.5</v>
      </c>
      <c r="O194" s="1">
        <f t="shared" ref="O194:O203" si="410">N194 - M194</f>
        <v>31.5</v>
      </c>
      <c r="P194" s="1">
        <f t="shared" ref="P194:P203" si="411">MIN(1.7, (101.3 / O194)^0.5)</f>
        <v>1.7</v>
      </c>
      <c r="Q194" s="1">
        <f t="shared" ref="Q194:Q203" si="412">G194 * P194</f>
        <v>102</v>
      </c>
      <c r="R194" s="1">
        <f t="shared" ref="R194:R203" si="413">EXP(1.63 + (9.7/(H194+0.01)) - ((15.7/(H194+0.01))^2))</f>
        <v>5.5911951154738224</v>
      </c>
      <c r="S194" s="1">
        <f t="shared" ref="S194:S203" si="414">Q194 + R194</f>
        <v>107.59119511547382</v>
      </c>
      <c r="T194" s="1">
        <f t="shared" ref="T194:T203" si="415">0.784 - 0.0768 * SQRT(S194)</f>
        <v>-1.2617028865120505E-2</v>
      </c>
      <c r="U194" s="1">
        <f t="shared" ref="U194:U203" si="416">MIN(1.7, (101.3 / O194)^T194)</f>
        <v>0.98537013472266055</v>
      </c>
      <c r="V194" s="1">
        <f t="shared" ref="V194:V203" si="417">(G194 * U194) + R194</f>
        <v>64.713403198833447</v>
      </c>
      <c r="W194" s="1">
        <f t="shared" ref="W194:W203" si="418">EXP((-1.012 - 1.126*SIN((D194/11.73)+5.133)) + (0.106 + 0.118*SIN((D194/11.28)+5.142))*I194)</f>
        <v>0.99216797470363483</v>
      </c>
      <c r="X194" s="1">
        <f t="shared" ref="X194:X203" si="419">0.65 * J194 * (N194 / O194) * W194</f>
        <v>0.30955640810753404</v>
      </c>
      <c r="Y194" s="1">
        <f t="shared" ref="Y194:Y203" si="420">MIN(2.2, 1.09 + (V194 / 31.5)^2)</f>
        <v>2.2000000000000002</v>
      </c>
      <c r="Z194" s="1">
        <f t="shared" ref="Z194:Z203" si="421">1 + (Y194 - 1) * (8.64 * EXP(-I194/4) - 1.325)</f>
        <v>1.2116882456942153</v>
      </c>
      <c r="AA194" s="1">
        <f t="shared" ref="AA194:AA203" si="422">MIN(1.1, 1 - MIN(0.3, 1 / (18.9 - 2.55 * SQRT(V194))) * LN(O194 / 101.3))</f>
        <v>0.27599430901921496</v>
      </c>
      <c r="AB194" s="1">
        <f t="shared" ref="AB194:AB203" si="423">EXP((V194/14.1) + (V194/126)^2 - (V194/23.6)^3 + (V194/25.4)^4 - 2.8)</f>
        <v>17236415423.385231</v>
      </c>
      <c r="AC194" s="1">
        <f t="shared" ref="AC194:AC203" si="424">IF(X194=0, "N/A", (AB194 * Z194 * AA194) / X194)</f>
        <v>18620793156.618023</v>
      </c>
      <c r="AD194" s="1" t="str">
        <f t="shared" ref="AD194:AD203" si="425">IF(AC194&gt;1, "NOT LIQUEFIABLE", "LIQUEFIABLE")</f>
        <v>NOT LIQUEFIABLE</v>
      </c>
      <c r="AE194" s="1">
        <f t="shared" ref="AE194:AE203" si="426">IF(AC194&lt;1, 1-AC194, 0)</f>
        <v>0</v>
      </c>
      <c r="AF194" s="1">
        <f t="shared" ref="AF194:AF203" si="427">IF(D194&lt;=20, 10 - (0.5 * D194), 0)</f>
        <v>9.25</v>
      </c>
      <c r="AG194" s="1">
        <f t="shared" ref="AG194:AG203" si="428">AE194 * AF194 * E194</f>
        <v>0</v>
      </c>
      <c r="AH194" s="1" t="str">
        <f t="shared" ref="AH194:AH203" si="429">IF(AG194&lt;=0,"Very Low",IF(AND(AG194&gt;0,AG194&lt;=5),"Low",IF(AND(AG194&gt;5,AG194&lt;=15),"High","Very High")))</f>
        <v>Very Low</v>
      </c>
      <c r="AI194" s="5">
        <v>3</v>
      </c>
      <c r="AJ194" s="5">
        <v>1.5</v>
      </c>
      <c r="AK194" s="5">
        <v>25</v>
      </c>
      <c r="AL194" s="5">
        <f>MIN(1 + 0.33 * (AJ194 / AI194), 1.33)</f>
        <v>1.165</v>
      </c>
      <c r="AM194" s="20">
        <f>AVERAGEIFS(G194:G203, D194:D203, "&gt;" &amp; AJ194, D194:D203, "&lt;" &amp; (AJ194 + AI194 + 1.5))</f>
        <v>100</v>
      </c>
      <c r="AN194" s="20" cm="1">
        <f t="array" ref="AN194">_xlfn.LET(
    _xlpm.Df, AJ194,
    _xlpm.B, AI194,
    _xlpm.LayerBottoms, D194:D203,
    _xlpm.LayerTops, D194:D203 - E194:E203,
    _xlpm.N_values, G194:G203,
    _xlpm.FilteredN, _xlfn._xlws.FILTER(_xlpm.N_values, (_xlpm.LayerBottoms &gt; _xlpm.Df) * (_xlpm.LayerTops &lt; (_xlpm.Df + 2*_xlpm.B))),
    _xlpm.i, _xlfn.SEQUENCE(ROWS(_xlpm.FilteredN)),
    SUM(_xlpm.FilteredN / _xlpm.i^2) / SUM(1 / _xlpm.i^2)
)</f>
        <v>100</v>
      </c>
      <c r="AO194" s="20">
        <f>MIN(6 * (1 + 0.2 * (AJ194 / AI194)), 9)</f>
        <v>6.6000000000000005</v>
      </c>
      <c r="AP194" s="20">
        <f>IF(AI194&lt;=1.2,12*AM194*AL194*(AK194/25.4),8*AM194*((3.28*AI194+1)/(3.28*AI194))^2*AL194*(AK194/25.4))</f>
        <v>1113.2445353164881</v>
      </c>
      <c r="AQ194" s="1" t="str" cm="1">
        <f t="array" ref="AQ194">_xlfn.LET(
    _xlpm.Df, AJ194,
    _xlpm.B, AI194,
    _xlpm.Settlement, AK194,
    _xlpm.NMeyerhof, AM194,
    _xlpm.NDesign, AN194,
    _xlpm.Nc, AO194,
    _xlpm.Fd, AL194,
    _xlpm.LayerBottoms, D194:D203,
    _xlpm.LayerThickness, E194:E203,
    _xlpm.USCS, L194:L203,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194" s="1" cm="1">
        <f t="array" ref="AR194">_xlfn.LET(
    _xlpm.Df, AJ194,
    _xlpm.B, AI194,
    _xlpm.Settlement, AK194,
    _xlpm.NMeyerhof, AM194,
    _xlpm.NDesign, AN194,
    _xlpm.Nc, AO194,
    _xlpm.Fd, AL194,
    _xlpm.LayerBottoms, D194:D203,
    _xlpm.LayerThickness, E194:E203,
    _xlpm.USCS, L194:L203,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1113.2445353164881</v>
      </c>
      <c r="AS194" s="1" t="str" cm="1">
        <f t="array" ref="AS194">_xlfn.LET(
    _xlpm.Df, AJ194,
    _xlpm.B, AI194,
    _xlpm.Settlement, AK194,
    _xlpm.NMeyerhof, AM194,
    _xlpm.NDesign, AN194,
    _xlpm.Nc, AO194,
    _xlpm.Fd, AL194,
    _xlpm.LayerBottoms, D194:D203,
    _xlpm.LayerThickness, E194:E203,
    _xlpm.Material, L194:L203,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N/A - Rock/Cobble Detected (Use Rock Mechanics)</v>
      </c>
    </row>
    <row r="195" spans="1:45" s="1" customFormat="1" x14ac:dyDescent="0.35">
      <c r="B195" s="1">
        <v>15.470323</v>
      </c>
      <c r="C195" s="1">
        <v>120.383105</v>
      </c>
      <c r="D195" s="1">
        <f>D194+1.5</f>
        <v>3</v>
      </c>
      <c r="E195" s="1">
        <v>1.5</v>
      </c>
      <c r="F195" s="1">
        <v>21</v>
      </c>
      <c r="G195" s="1">
        <v>100</v>
      </c>
      <c r="H195" s="1">
        <v>64.38</v>
      </c>
      <c r="I195" s="1">
        <v>7</v>
      </c>
      <c r="J195" s="1">
        <v>0.48</v>
      </c>
      <c r="K195" s="1">
        <v>6</v>
      </c>
      <c r="L195" s="1" t="s">
        <v>62</v>
      </c>
      <c r="M195" s="1">
        <f t="shared" si="408"/>
        <v>0</v>
      </c>
      <c r="N195" s="1">
        <f t="shared" si="409"/>
        <v>63</v>
      </c>
      <c r="O195" s="1">
        <f t="shared" si="410"/>
        <v>63</v>
      </c>
      <c r="P195" s="1">
        <f t="shared" si="411"/>
        <v>1.2680443635522016</v>
      </c>
      <c r="Q195" s="1">
        <f t="shared" si="412"/>
        <v>126.80443635522016</v>
      </c>
      <c r="R195" s="1">
        <f t="shared" si="413"/>
        <v>5.5911951154738224</v>
      </c>
      <c r="S195" s="1">
        <f t="shared" si="414"/>
        <v>132.39563147069398</v>
      </c>
      <c r="T195" s="1">
        <f t="shared" si="415"/>
        <v>-9.9686148678197806E-2</v>
      </c>
      <c r="U195" s="1">
        <f t="shared" si="416"/>
        <v>0.95375724100358839</v>
      </c>
      <c r="V195" s="1">
        <f t="shared" si="417"/>
        <v>100.96691921583266</v>
      </c>
      <c r="W195" s="1">
        <f t="shared" si="418"/>
        <v>0.97433785492747482</v>
      </c>
      <c r="X195" s="1">
        <f t="shared" si="419"/>
        <v>0.30399341073737213</v>
      </c>
      <c r="Y195" s="1">
        <f t="shared" si="420"/>
        <v>2.2000000000000002</v>
      </c>
      <c r="Z195" s="1">
        <f t="shared" si="421"/>
        <v>1.2116882456942153</v>
      </c>
      <c r="AA195" s="1">
        <f t="shared" si="422"/>
        <v>0.92935405316245134</v>
      </c>
      <c r="AB195" s="1">
        <f t="shared" si="423"/>
        <v>3.9670895898874384E+76</v>
      </c>
      <c r="AC195" s="1">
        <f t="shared" si="424"/>
        <v>1.4695349878836813E+77</v>
      </c>
      <c r="AD195" s="1" t="str">
        <f t="shared" si="425"/>
        <v>NOT LIQUEFIABLE</v>
      </c>
      <c r="AE195" s="1">
        <f t="shared" si="426"/>
        <v>0</v>
      </c>
      <c r="AF195" s="1">
        <f t="shared" si="427"/>
        <v>8.5</v>
      </c>
      <c r="AG195" s="1">
        <f t="shared" si="428"/>
        <v>0</v>
      </c>
      <c r="AH195" s="1" t="str">
        <f t="shared" si="429"/>
        <v>Very Low</v>
      </c>
    </row>
    <row r="196" spans="1:45" s="1" customFormat="1" x14ac:dyDescent="0.35">
      <c r="B196" s="1">
        <v>15.470323</v>
      </c>
      <c r="C196" s="1">
        <v>120.383105</v>
      </c>
      <c r="D196" s="1">
        <f t="shared" ref="D196:D203" si="430">D195+1.5</f>
        <v>4.5</v>
      </c>
      <c r="E196" s="1">
        <v>1.5</v>
      </c>
      <c r="F196" s="1">
        <v>23</v>
      </c>
      <c r="G196" s="1">
        <v>100</v>
      </c>
      <c r="I196" s="1">
        <v>7</v>
      </c>
      <c r="J196" s="1">
        <v>0.48</v>
      </c>
      <c r="K196" s="1">
        <v>6</v>
      </c>
      <c r="L196" s="1" t="s">
        <v>102</v>
      </c>
      <c r="M196" s="1">
        <f t="shared" si="408"/>
        <v>0</v>
      </c>
      <c r="N196" s="1">
        <f t="shared" si="409"/>
        <v>97.5</v>
      </c>
      <c r="O196" s="1">
        <f t="shared" si="410"/>
        <v>97.5</v>
      </c>
      <c r="P196" s="1">
        <f t="shared" si="411"/>
        <v>1.0193009167926608</v>
      </c>
      <c r="Q196" s="1">
        <f t="shared" si="412"/>
        <v>101.93009167926607</v>
      </c>
      <c r="R196" s="1">
        <f t="shared" si="413"/>
        <v>0</v>
      </c>
      <c r="S196" s="1">
        <f t="shared" si="414"/>
        <v>101.93009167926607</v>
      </c>
      <c r="T196" s="1">
        <f t="shared" si="415"/>
        <v>8.6238693728609706E-3</v>
      </c>
      <c r="U196" s="1">
        <f t="shared" si="416"/>
        <v>1.0003297796737174</v>
      </c>
      <c r="V196" s="1">
        <f t="shared" si="417"/>
        <v>100.03297796737174</v>
      </c>
      <c r="W196" s="1">
        <f t="shared" si="418"/>
        <v>0.95382538768089908</v>
      </c>
      <c r="X196" s="1">
        <f t="shared" si="419"/>
        <v>0.29759352095644054</v>
      </c>
      <c r="Y196" s="1">
        <f t="shared" si="420"/>
        <v>2.2000000000000002</v>
      </c>
      <c r="Z196" s="1">
        <f t="shared" si="421"/>
        <v>1.2116882456942153</v>
      </c>
      <c r="AA196" s="1">
        <f t="shared" si="422"/>
        <v>0.99421065259978314</v>
      </c>
      <c r="AB196" s="1">
        <f t="shared" si="423"/>
        <v>3.4903722746488255E+73</v>
      </c>
      <c r="AC196" s="1">
        <f t="shared" si="424"/>
        <v>1.4129200418983697E+74</v>
      </c>
      <c r="AD196" s="1" t="str">
        <f t="shared" si="425"/>
        <v>NOT LIQUEFIABLE</v>
      </c>
      <c r="AE196" s="1">
        <f t="shared" si="426"/>
        <v>0</v>
      </c>
      <c r="AF196" s="1">
        <f t="shared" si="427"/>
        <v>7.75</v>
      </c>
      <c r="AG196" s="1">
        <f t="shared" si="428"/>
        <v>0</v>
      </c>
      <c r="AH196" s="1" t="str">
        <f t="shared" si="429"/>
        <v>Very Low</v>
      </c>
    </row>
    <row r="197" spans="1:45" s="1" customFormat="1" x14ac:dyDescent="0.35">
      <c r="B197" s="1">
        <v>15.470323</v>
      </c>
      <c r="C197" s="1">
        <v>120.383105</v>
      </c>
      <c r="D197" s="1">
        <f t="shared" si="430"/>
        <v>6</v>
      </c>
      <c r="E197" s="1">
        <v>1.5</v>
      </c>
      <c r="F197" s="1">
        <v>23</v>
      </c>
      <c r="G197" s="1">
        <v>100</v>
      </c>
      <c r="I197" s="1">
        <v>7</v>
      </c>
      <c r="J197" s="1">
        <v>0.48</v>
      </c>
      <c r="K197" s="1">
        <v>6</v>
      </c>
      <c r="L197" s="1" t="s">
        <v>102</v>
      </c>
      <c r="M197" s="1">
        <f t="shared" si="408"/>
        <v>0</v>
      </c>
      <c r="N197" s="1">
        <f t="shared" si="409"/>
        <v>132</v>
      </c>
      <c r="O197" s="1">
        <f t="shared" si="410"/>
        <v>132</v>
      </c>
      <c r="P197" s="1">
        <f t="shared" si="411"/>
        <v>0.87602753519752019</v>
      </c>
      <c r="Q197" s="1">
        <f t="shared" si="412"/>
        <v>87.602753519752014</v>
      </c>
      <c r="R197" s="1">
        <f t="shared" si="413"/>
        <v>0</v>
      </c>
      <c r="S197" s="1">
        <f t="shared" si="414"/>
        <v>87.602753519752014</v>
      </c>
      <c r="T197" s="1">
        <f t="shared" si="415"/>
        <v>6.5180088672870617E-2</v>
      </c>
      <c r="U197" s="1">
        <f t="shared" si="416"/>
        <v>0.98289382043656803</v>
      </c>
      <c r="V197" s="1">
        <f t="shared" si="417"/>
        <v>98.289382043656801</v>
      </c>
      <c r="W197" s="1">
        <f t="shared" si="418"/>
        <v>0.9310442914146293</v>
      </c>
      <c r="X197" s="1">
        <f t="shared" si="419"/>
        <v>0.29048581892136432</v>
      </c>
      <c r="Y197" s="1">
        <f t="shared" si="420"/>
        <v>2.2000000000000002</v>
      </c>
      <c r="Z197" s="1">
        <f t="shared" si="421"/>
        <v>1.2116882456942153</v>
      </c>
      <c r="AA197" s="1">
        <f t="shared" si="422"/>
        <v>1.041485246970012</v>
      </c>
      <c r="AB197" s="1">
        <f t="shared" si="423"/>
        <v>1.2110417496499403E+68</v>
      </c>
      <c r="AC197" s="1">
        <f t="shared" si="424"/>
        <v>5.261119870854086E+68</v>
      </c>
      <c r="AD197" s="1" t="str">
        <f t="shared" si="425"/>
        <v>NOT LIQUEFIABLE</v>
      </c>
      <c r="AE197" s="1">
        <f t="shared" si="426"/>
        <v>0</v>
      </c>
      <c r="AF197" s="1">
        <f t="shared" si="427"/>
        <v>7</v>
      </c>
      <c r="AG197" s="1">
        <f t="shared" si="428"/>
        <v>0</v>
      </c>
      <c r="AH197" s="1" t="str">
        <f t="shared" si="429"/>
        <v>Very Low</v>
      </c>
    </row>
    <row r="198" spans="1:45" s="1" customFormat="1" x14ac:dyDescent="0.35">
      <c r="B198" s="1">
        <v>15.470323</v>
      </c>
      <c r="C198" s="1">
        <v>120.383105</v>
      </c>
      <c r="D198" s="1">
        <f t="shared" si="430"/>
        <v>7.5</v>
      </c>
      <c r="E198" s="1">
        <v>1.5</v>
      </c>
      <c r="F198" s="1">
        <v>23</v>
      </c>
      <c r="G198" s="1">
        <v>100</v>
      </c>
      <c r="I198" s="1">
        <v>7</v>
      </c>
      <c r="J198" s="1">
        <v>0.48</v>
      </c>
      <c r="K198" s="1">
        <v>6</v>
      </c>
      <c r="L198" s="1" t="s">
        <v>102</v>
      </c>
      <c r="M198" s="1">
        <f t="shared" si="408"/>
        <v>14.715</v>
      </c>
      <c r="N198" s="1">
        <f t="shared" si="409"/>
        <v>166.5</v>
      </c>
      <c r="O198" s="1">
        <f t="shared" si="410"/>
        <v>151.785</v>
      </c>
      <c r="P198" s="1">
        <f t="shared" si="411"/>
        <v>0.81694025238043955</v>
      </c>
      <c r="Q198" s="1">
        <f t="shared" si="412"/>
        <v>81.694025238043949</v>
      </c>
      <c r="R198" s="1">
        <f t="shared" si="413"/>
        <v>0</v>
      </c>
      <c r="S198" s="1">
        <f t="shared" si="414"/>
        <v>81.694025238043949</v>
      </c>
      <c r="T198" s="1">
        <f t="shared" si="415"/>
        <v>8.9845141614610546E-2</v>
      </c>
      <c r="U198" s="1">
        <f t="shared" si="416"/>
        <v>0.96432061095118049</v>
      </c>
      <c r="V198" s="1">
        <f t="shared" si="417"/>
        <v>96.432061095118044</v>
      </c>
      <c r="W198" s="1">
        <f t="shared" si="418"/>
        <v>0.90643373197707922</v>
      </c>
      <c r="X198" s="1">
        <f t="shared" si="419"/>
        <v>0.31022445899624668</v>
      </c>
      <c r="Y198" s="1">
        <f t="shared" si="420"/>
        <v>2.2000000000000002</v>
      </c>
      <c r="Z198" s="1">
        <f t="shared" si="421"/>
        <v>1.2116882456942153</v>
      </c>
      <c r="AA198" s="1">
        <f t="shared" si="422"/>
        <v>1.0658494597187846</v>
      </c>
      <c r="AB198" s="1">
        <f t="shared" si="423"/>
        <v>4.0419892231782475E+62</v>
      </c>
      <c r="AC198" s="1">
        <f t="shared" si="424"/>
        <v>1.6826968421374233E+63</v>
      </c>
      <c r="AD198" s="1" t="str">
        <f t="shared" si="425"/>
        <v>NOT LIQUEFIABLE</v>
      </c>
      <c r="AE198" s="1">
        <f t="shared" si="426"/>
        <v>0</v>
      </c>
      <c r="AF198" s="1">
        <f t="shared" si="427"/>
        <v>6.25</v>
      </c>
      <c r="AG198" s="1">
        <f t="shared" si="428"/>
        <v>0</v>
      </c>
      <c r="AH198" s="1" t="str">
        <f t="shared" si="429"/>
        <v>Very Low</v>
      </c>
    </row>
    <row r="199" spans="1:45" s="1" customFormat="1" x14ac:dyDescent="0.35">
      <c r="B199" s="1">
        <v>15.470323</v>
      </c>
      <c r="C199" s="1">
        <v>120.383105</v>
      </c>
      <c r="D199" s="1">
        <f t="shared" si="430"/>
        <v>9</v>
      </c>
      <c r="E199" s="1">
        <v>1.5</v>
      </c>
      <c r="F199" s="1">
        <v>23</v>
      </c>
      <c r="G199" s="1">
        <v>100</v>
      </c>
      <c r="I199" s="1">
        <v>7</v>
      </c>
      <c r="J199" s="1">
        <v>0.48</v>
      </c>
      <c r="K199" s="1">
        <v>6</v>
      </c>
      <c r="L199" s="1" t="s">
        <v>102</v>
      </c>
      <c r="M199" s="1">
        <f t="shared" si="408"/>
        <v>29.43</v>
      </c>
      <c r="N199" s="1">
        <f t="shared" si="409"/>
        <v>201</v>
      </c>
      <c r="O199" s="1">
        <f t="shared" si="410"/>
        <v>171.57</v>
      </c>
      <c r="P199" s="1">
        <f t="shared" si="411"/>
        <v>0.76839414513502613</v>
      </c>
      <c r="Q199" s="1">
        <f t="shared" si="412"/>
        <v>76.839414513502618</v>
      </c>
      <c r="R199" s="1">
        <f t="shared" si="413"/>
        <v>0</v>
      </c>
      <c r="S199" s="1">
        <f t="shared" si="414"/>
        <v>76.839414513502618</v>
      </c>
      <c r="T199" s="1">
        <f t="shared" si="415"/>
        <v>0.11078583774543072</v>
      </c>
      <c r="U199" s="1">
        <f t="shared" si="416"/>
        <v>0.94329746125523317</v>
      </c>
      <c r="V199" s="1">
        <f t="shared" si="417"/>
        <v>94.329746125523315</v>
      </c>
      <c r="W199" s="1">
        <f t="shared" si="418"/>
        <v>0.88044424287795453</v>
      </c>
      <c r="X199" s="1">
        <f t="shared" si="419"/>
        <v>0.32181861257423955</v>
      </c>
      <c r="Y199" s="1">
        <f t="shared" si="420"/>
        <v>2.2000000000000002</v>
      </c>
      <c r="Z199" s="1">
        <f t="shared" si="421"/>
        <v>1.2116882456942153</v>
      </c>
      <c r="AA199" s="1">
        <f t="shared" si="422"/>
        <v>1.0898160004224895</v>
      </c>
      <c r="AB199" s="1">
        <f t="shared" si="423"/>
        <v>6.4891435979556857E+56</v>
      </c>
      <c r="AC199" s="1">
        <f t="shared" si="424"/>
        <v>2.6626881243277055E+57</v>
      </c>
      <c r="AD199" s="1" t="str">
        <f t="shared" si="425"/>
        <v>NOT LIQUEFIABLE</v>
      </c>
      <c r="AE199" s="1">
        <f t="shared" si="426"/>
        <v>0</v>
      </c>
      <c r="AF199" s="1">
        <f t="shared" si="427"/>
        <v>5.5</v>
      </c>
      <c r="AG199" s="1">
        <f t="shared" si="428"/>
        <v>0</v>
      </c>
      <c r="AH199" s="1" t="str">
        <f t="shared" si="429"/>
        <v>Very Low</v>
      </c>
    </row>
    <row r="200" spans="1:45" s="1" customFormat="1" x14ac:dyDescent="0.35">
      <c r="B200" s="1">
        <v>15.470323</v>
      </c>
      <c r="C200" s="1">
        <v>120.383105</v>
      </c>
      <c r="D200" s="1">
        <f t="shared" si="430"/>
        <v>10.5</v>
      </c>
      <c r="E200" s="1">
        <v>1.5</v>
      </c>
      <c r="F200" s="1">
        <v>23</v>
      </c>
      <c r="G200" s="1">
        <v>100</v>
      </c>
      <c r="I200" s="1">
        <v>7</v>
      </c>
      <c r="J200" s="1">
        <v>0.48</v>
      </c>
      <c r="K200" s="1">
        <v>6</v>
      </c>
      <c r="L200" s="1" t="s">
        <v>102</v>
      </c>
      <c r="M200" s="1">
        <f t="shared" si="408"/>
        <v>44.145000000000003</v>
      </c>
      <c r="N200" s="1">
        <f t="shared" si="409"/>
        <v>235.5</v>
      </c>
      <c r="O200" s="1">
        <f t="shared" si="410"/>
        <v>191.35499999999999</v>
      </c>
      <c r="P200" s="1">
        <f t="shared" si="411"/>
        <v>0.72758680664799413</v>
      </c>
      <c r="Q200" s="1">
        <f t="shared" si="412"/>
        <v>72.758680664799414</v>
      </c>
      <c r="R200" s="1">
        <f t="shared" si="413"/>
        <v>0</v>
      </c>
      <c r="S200" s="1">
        <f t="shared" si="414"/>
        <v>72.758680664799414</v>
      </c>
      <c r="T200" s="1">
        <f t="shared" si="415"/>
        <v>0.12890599098728861</v>
      </c>
      <c r="U200" s="1">
        <f t="shared" si="416"/>
        <v>0.92128128831717948</v>
      </c>
      <c r="V200" s="1">
        <f t="shared" si="417"/>
        <v>92.128128831717945</v>
      </c>
      <c r="W200" s="1">
        <f t="shared" si="418"/>
        <v>0.85352459901766975</v>
      </c>
      <c r="X200" s="1">
        <f t="shared" si="419"/>
        <v>0.32773417698739149</v>
      </c>
      <c r="Y200" s="1">
        <f t="shared" si="420"/>
        <v>2.2000000000000002</v>
      </c>
      <c r="Z200" s="1">
        <f t="shared" si="421"/>
        <v>1.2116882456942153</v>
      </c>
      <c r="AA200" s="1">
        <f t="shared" si="422"/>
        <v>1.1000000000000001</v>
      </c>
      <c r="AB200" s="1">
        <f t="shared" si="423"/>
        <v>1.5250821210000511E+51</v>
      </c>
      <c r="AC200" s="1">
        <f t="shared" si="424"/>
        <v>6.2023329589632138E+51</v>
      </c>
      <c r="AD200" s="1" t="str">
        <f t="shared" si="425"/>
        <v>NOT LIQUEFIABLE</v>
      </c>
      <c r="AE200" s="1">
        <f t="shared" si="426"/>
        <v>0</v>
      </c>
      <c r="AF200" s="1">
        <f t="shared" si="427"/>
        <v>4.75</v>
      </c>
      <c r="AG200" s="1">
        <f t="shared" si="428"/>
        <v>0</v>
      </c>
      <c r="AH200" s="1" t="str">
        <f t="shared" si="429"/>
        <v>Very Low</v>
      </c>
    </row>
    <row r="201" spans="1:45" s="1" customFormat="1" x14ac:dyDescent="0.35">
      <c r="B201" s="1">
        <v>15.470323</v>
      </c>
      <c r="C201" s="1">
        <v>120.383105</v>
      </c>
      <c r="D201" s="1">
        <f t="shared" si="430"/>
        <v>12</v>
      </c>
      <c r="E201" s="1">
        <v>1.5</v>
      </c>
      <c r="F201" s="1">
        <v>23</v>
      </c>
      <c r="G201" s="1">
        <v>100</v>
      </c>
      <c r="I201" s="1">
        <v>7</v>
      </c>
      <c r="J201" s="1">
        <v>0.48</v>
      </c>
      <c r="K201" s="1">
        <v>6</v>
      </c>
      <c r="L201" s="1" t="s">
        <v>102</v>
      </c>
      <c r="M201" s="1">
        <f t="shared" si="408"/>
        <v>58.86</v>
      </c>
      <c r="N201" s="1">
        <f t="shared" si="409"/>
        <v>270</v>
      </c>
      <c r="O201" s="1">
        <f t="shared" si="410"/>
        <v>211.14</v>
      </c>
      <c r="P201" s="1">
        <f t="shared" si="411"/>
        <v>0.69265897210926197</v>
      </c>
      <c r="Q201" s="1">
        <f t="shared" si="412"/>
        <v>69.265897210926198</v>
      </c>
      <c r="R201" s="1">
        <f t="shared" si="413"/>
        <v>0</v>
      </c>
      <c r="S201" s="1">
        <f t="shared" si="414"/>
        <v>69.265897210926198</v>
      </c>
      <c r="T201" s="1">
        <f t="shared" si="415"/>
        <v>0.14482327516924309</v>
      </c>
      <c r="U201" s="1">
        <f t="shared" si="416"/>
        <v>0.89909796133318765</v>
      </c>
      <c r="V201" s="1">
        <f t="shared" si="417"/>
        <v>89.909796133318764</v>
      </c>
      <c r="W201" s="1">
        <f t="shared" si="418"/>
        <v>0.82611021622301772</v>
      </c>
      <c r="X201" s="1">
        <f t="shared" si="419"/>
        <v>0.32959896094831398</v>
      </c>
      <c r="Y201" s="1">
        <f t="shared" si="420"/>
        <v>2.2000000000000002</v>
      </c>
      <c r="Z201" s="1">
        <f t="shared" si="421"/>
        <v>1.2116882456942153</v>
      </c>
      <c r="AA201" s="1">
        <f t="shared" si="422"/>
        <v>1.1000000000000001</v>
      </c>
      <c r="AB201" s="1">
        <f t="shared" si="423"/>
        <v>8.7775915798727909E+45</v>
      </c>
      <c r="AC201" s="1">
        <f t="shared" si="424"/>
        <v>3.5495485069064391E+46</v>
      </c>
      <c r="AD201" s="1" t="str">
        <f t="shared" si="425"/>
        <v>NOT LIQUEFIABLE</v>
      </c>
      <c r="AE201" s="1">
        <f t="shared" si="426"/>
        <v>0</v>
      </c>
      <c r="AF201" s="1">
        <f t="shared" si="427"/>
        <v>4</v>
      </c>
      <c r="AG201" s="1">
        <f t="shared" si="428"/>
        <v>0</v>
      </c>
      <c r="AH201" s="1" t="str">
        <f t="shared" si="429"/>
        <v>Very Low</v>
      </c>
    </row>
    <row r="202" spans="1:45" s="1" customFormat="1" x14ac:dyDescent="0.35">
      <c r="B202" s="1">
        <v>15.470323</v>
      </c>
      <c r="C202" s="1">
        <v>120.383105</v>
      </c>
      <c r="D202" s="1">
        <f t="shared" si="430"/>
        <v>13.5</v>
      </c>
      <c r="E202" s="1">
        <v>1.5</v>
      </c>
      <c r="F202" s="1">
        <v>23</v>
      </c>
      <c r="G202" s="1">
        <v>100</v>
      </c>
      <c r="I202" s="1">
        <v>7</v>
      </c>
      <c r="J202" s="1">
        <v>0.48</v>
      </c>
      <c r="K202" s="1">
        <v>6</v>
      </c>
      <c r="L202" s="1" t="s">
        <v>102</v>
      </c>
      <c r="M202" s="1">
        <f t="shared" si="408"/>
        <v>73.575000000000003</v>
      </c>
      <c r="N202" s="1">
        <f t="shared" si="409"/>
        <v>304.5</v>
      </c>
      <c r="O202" s="1">
        <f t="shared" si="410"/>
        <v>230.92500000000001</v>
      </c>
      <c r="P202" s="1">
        <f t="shared" si="411"/>
        <v>0.66232209991509594</v>
      </c>
      <c r="Q202" s="1">
        <f t="shared" si="412"/>
        <v>66.232209991509592</v>
      </c>
      <c r="R202" s="1">
        <f t="shared" si="413"/>
        <v>0</v>
      </c>
      <c r="S202" s="1">
        <f t="shared" si="414"/>
        <v>66.232209991509592</v>
      </c>
      <c r="T202" s="1">
        <f t="shared" si="415"/>
        <v>0.15897722420673233</v>
      </c>
      <c r="U202" s="1">
        <f t="shared" si="416"/>
        <v>0.87721928546899464</v>
      </c>
      <c r="V202" s="1">
        <f t="shared" si="417"/>
        <v>87.721928546899463</v>
      </c>
      <c r="W202" s="1">
        <f t="shared" si="418"/>
        <v>0.7986134883932493</v>
      </c>
      <c r="X202" s="1">
        <f t="shared" si="419"/>
        <v>0.3285546209865205</v>
      </c>
      <c r="Y202" s="1">
        <f t="shared" si="420"/>
        <v>2.2000000000000002</v>
      </c>
      <c r="Z202" s="1">
        <f t="shared" si="421"/>
        <v>1.2116882456942153</v>
      </c>
      <c r="AA202" s="1">
        <f t="shared" si="422"/>
        <v>1.1000000000000001</v>
      </c>
      <c r="AB202" s="1">
        <f t="shared" si="423"/>
        <v>1.505857561445014E+41</v>
      </c>
      <c r="AC202" s="1">
        <f t="shared" si="424"/>
        <v>6.108856090824211E+41</v>
      </c>
      <c r="AD202" s="1" t="str">
        <f t="shared" si="425"/>
        <v>NOT LIQUEFIABLE</v>
      </c>
      <c r="AE202" s="1">
        <f t="shared" si="426"/>
        <v>0</v>
      </c>
      <c r="AF202" s="1">
        <f t="shared" si="427"/>
        <v>3.25</v>
      </c>
      <c r="AG202" s="1">
        <f t="shared" si="428"/>
        <v>0</v>
      </c>
      <c r="AH202" s="1" t="str">
        <f t="shared" si="429"/>
        <v>Very Low</v>
      </c>
    </row>
    <row r="203" spans="1:45" s="1" customFormat="1" x14ac:dyDescent="0.35">
      <c r="B203" s="1">
        <v>15.470323</v>
      </c>
      <c r="C203" s="1">
        <v>120.383105</v>
      </c>
      <c r="D203" s="1">
        <f t="shared" si="430"/>
        <v>15</v>
      </c>
      <c r="E203" s="1">
        <v>1.5</v>
      </c>
      <c r="F203" s="1">
        <v>23</v>
      </c>
      <c r="G203" s="1">
        <v>100</v>
      </c>
      <c r="I203" s="1">
        <v>7</v>
      </c>
      <c r="J203" s="1">
        <v>0.48</v>
      </c>
      <c r="K203" s="1">
        <v>6</v>
      </c>
      <c r="L203" s="1" t="s">
        <v>102</v>
      </c>
      <c r="M203" s="1">
        <f t="shared" si="408"/>
        <v>88.29</v>
      </c>
      <c r="N203" s="1">
        <f t="shared" si="409"/>
        <v>339</v>
      </c>
      <c r="O203" s="1">
        <f t="shared" si="410"/>
        <v>250.70999999999998</v>
      </c>
      <c r="P203" s="1">
        <f t="shared" si="411"/>
        <v>0.63565123371686372</v>
      </c>
      <c r="Q203" s="1">
        <f t="shared" si="412"/>
        <v>63.565123371686369</v>
      </c>
      <c r="R203" s="1">
        <f t="shared" si="413"/>
        <v>0</v>
      </c>
      <c r="S203" s="1">
        <f t="shared" si="414"/>
        <v>63.565123371686369</v>
      </c>
      <c r="T203" s="1">
        <f t="shared" si="415"/>
        <v>0.17169096587114174</v>
      </c>
      <c r="U203" s="1">
        <f t="shared" si="416"/>
        <v>0.85591162256399522</v>
      </c>
      <c r="V203" s="1">
        <f t="shared" si="417"/>
        <v>85.591162256399528</v>
      </c>
      <c r="W203" s="1">
        <f t="shared" si="418"/>
        <v>0.77141630387585125</v>
      </c>
      <c r="X203" s="1">
        <f t="shared" si="419"/>
        <v>0.32544038781197815</v>
      </c>
      <c r="Y203" s="1">
        <f t="shared" si="420"/>
        <v>2.2000000000000002</v>
      </c>
      <c r="Z203" s="1">
        <f t="shared" si="421"/>
        <v>1.2116882456942153</v>
      </c>
      <c r="AA203" s="1">
        <f t="shared" si="422"/>
        <v>1.1000000000000001</v>
      </c>
      <c r="AB203" s="1">
        <f t="shared" si="423"/>
        <v>7.9493218282439724E+36</v>
      </c>
      <c r="AC203" s="1">
        <f t="shared" si="424"/>
        <v>3.2556837440525162E+37</v>
      </c>
      <c r="AD203" s="1" t="str">
        <f t="shared" si="425"/>
        <v>NOT LIQUEFIABLE</v>
      </c>
      <c r="AE203" s="1">
        <f t="shared" si="426"/>
        <v>0</v>
      </c>
      <c r="AF203" s="1">
        <f t="shared" si="427"/>
        <v>2.5</v>
      </c>
      <c r="AG203" s="1">
        <f t="shared" si="428"/>
        <v>0</v>
      </c>
      <c r="AH203" s="1" t="str">
        <f t="shared" si="429"/>
        <v>Very Low</v>
      </c>
    </row>
    <row r="204" spans="1:45" s="1" customFormat="1" x14ac:dyDescent="0.35">
      <c r="AF204" s="1" t="s">
        <v>31</v>
      </c>
      <c r="AG204" s="1">
        <f>SUM(AG194:AG203)</f>
        <v>0</v>
      </c>
      <c r="AH204" s="3" t="str">
        <f t="shared" ref="AH204" si="431">IF(AG204&lt;=0,"Very Low",IF(AND(AG204&gt;0,AG204&lt;=5),"Low",IF(AND(AG204&gt;5,AG204&lt;=15),"High","Very High")))</f>
        <v>Very Low</v>
      </c>
    </row>
    <row r="205" spans="1:45" s="1" customFormat="1" x14ac:dyDescent="0.35">
      <c r="A205" s="1" t="s">
        <v>32</v>
      </c>
      <c r="B205" s="1" t="s">
        <v>0</v>
      </c>
      <c r="C205" s="1" t="s">
        <v>1</v>
      </c>
      <c r="E205" s="1" t="s">
        <v>3</v>
      </c>
      <c r="F205" s="1" t="s">
        <v>47</v>
      </c>
      <c r="G205" s="1" t="s">
        <v>5</v>
      </c>
      <c r="H205" s="1" t="s">
        <v>6</v>
      </c>
      <c r="I205" s="1" t="s">
        <v>7</v>
      </c>
      <c r="J205" s="1" t="s">
        <v>8</v>
      </c>
      <c r="K205" s="1" t="s">
        <v>9</v>
      </c>
      <c r="L205" s="1" t="s">
        <v>33</v>
      </c>
      <c r="M205" s="1" t="s">
        <v>10</v>
      </c>
      <c r="O205" s="1" t="s">
        <v>12</v>
      </c>
      <c r="P205" s="1" t="s">
        <v>13</v>
      </c>
      <c r="Q205" s="1" t="s">
        <v>103</v>
      </c>
      <c r="R205" s="1" t="s">
        <v>104</v>
      </c>
      <c r="S205" s="1" t="s">
        <v>16</v>
      </c>
      <c r="T205" s="1" t="s">
        <v>17</v>
      </c>
      <c r="U205" s="1" t="s">
        <v>18</v>
      </c>
      <c r="V205" s="1" t="s">
        <v>19</v>
      </c>
      <c r="W205" s="1" t="s">
        <v>20</v>
      </c>
      <c r="X205" s="1" t="s">
        <v>21</v>
      </c>
      <c r="Y205" s="1" t="s">
        <v>22</v>
      </c>
      <c r="Z205" s="1" t="s">
        <v>23</v>
      </c>
      <c r="AA205" s="1" t="s">
        <v>24</v>
      </c>
      <c r="AB205" s="1" t="s">
        <v>105</v>
      </c>
      <c r="AC205" s="1" t="s">
        <v>26</v>
      </c>
      <c r="AD205" s="1" t="s">
        <v>27</v>
      </c>
      <c r="AE205" s="1" t="s">
        <v>28</v>
      </c>
      <c r="AF205" s="1" t="s">
        <v>29</v>
      </c>
      <c r="AG205" s="1" t="s">
        <v>30</v>
      </c>
      <c r="AH205" s="1" t="s">
        <v>27</v>
      </c>
      <c r="AI205" s="5" t="s">
        <v>34</v>
      </c>
      <c r="AJ205" s="5" t="s">
        <v>35</v>
      </c>
      <c r="AK205" s="5" t="s">
        <v>36</v>
      </c>
      <c r="AL205" s="5" t="s">
        <v>37</v>
      </c>
      <c r="AM205" s="20" t="s">
        <v>38</v>
      </c>
      <c r="AN205" s="20" t="s">
        <v>39</v>
      </c>
      <c r="AO205" s="20" t="s">
        <v>40</v>
      </c>
      <c r="AP205" s="20" t="s">
        <v>41</v>
      </c>
      <c r="AQ205" s="20" t="s">
        <v>42</v>
      </c>
    </row>
    <row r="206" spans="1:45" s="1" customFormat="1" x14ac:dyDescent="0.35">
      <c r="A206" s="1">
        <v>19</v>
      </c>
      <c r="B206" s="1">
        <v>15.817259999999999</v>
      </c>
      <c r="C206" s="1">
        <v>120.611548</v>
      </c>
      <c r="D206" s="1">
        <v>1.5</v>
      </c>
      <c r="E206" s="1">
        <v>1.5</v>
      </c>
      <c r="F206" s="1">
        <v>19</v>
      </c>
      <c r="G206" s="1">
        <v>10</v>
      </c>
      <c r="H206" s="1">
        <v>33</v>
      </c>
      <c r="I206" s="1">
        <v>7</v>
      </c>
      <c r="J206" s="1">
        <v>0.47</v>
      </c>
      <c r="K206" s="1">
        <v>4.5</v>
      </c>
      <c r="L206" s="1" t="s">
        <v>106</v>
      </c>
      <c r="M206" s="1">
        <f t="shared" ref="M206:M215" si="432">IF(D206&lt;=K206, 0, (D206-K206)*9.81)</f>
        <v>0</v>
      </c>
      <c r="N206" s="1">
        <f t="shared" ref="N206:N215" si="433">IF(ROW()=2, D206*F206, N205 + (D206-D205)*F206)</f>
        <v>28.5</v>
      </c>
      <c r="O206" s="1">
        <f t="shared" ref="O206:O215" si="434">N206 - M206</f>
        <v>28.5</v>
      </c>
      <c r="P206" s="1">
        <f t="shared" ref="P206:P215" si="435">MIN(1.7, (101.3 / O206)^0.5)</f>
        <v>1.7</v>
      </c>
      <c r="Q206" s="1">
        <f t="shared" ref="Q206:Q215" si="436">G206 * P206</f>
        <v>17</v>
      </c>
      <c r="R206" s="1">
        <f t="shared" ref="R206:R215" si="437">EXP(1.63 + (9.7/(H206+0.01)) - ((15.7/(H206+0.01))^2))</f>
        <v>5.4610560899007075</v>
      </c>
      <c r="S206" s="1">
        <f t="shared" ref="S206:S215" si="438">Q206 + R206</f>
        <v>22.461056089900708</v>
      </c>
      <c r="T206" s="1">
        <f t="shared" ref="T206:T215" si="439">0.784 - 0.0768 * SQRT(S206)</f>
        <v>0.42002101781600643</v>
      </c>
      <c r="U206" s="1">
        <f t="shared" ref="U206:U215" si="440">MIN(1.7, (101.3 / O206)^T206)</f>
        <v>1.7</v>
      </c>
      <c r="V206" s="1">
        <f t="shared" ref="V206:V215" si="441">(G206 * U206) + R206</f>
        <v>22.461056089900708</v>
      </c>
      <c r="W206" s="1">
        <f t="shared" ref="W206:W215" si="442">EXP((-1.012 - 1.126*SIN((D206/11.73)+5.133)) + (0.106 + 0.118*SIN((D206/11.28)+5.142))*I206)</f>
        <v>0.99216797470363483</v>
      </c>
      <c r="X206" s="1">
        <f t="shared" ref="X206:X215" si="443">0.65 * J206 * (N206 / O206) * W206</f>
        <v>0.30310731627196041</v>
      </c>
      <c r="Y206" s="1">
        <f t="shared" ref="Y206:Y215" si="444">MIN(2.2, 1.09 + (V206 / 31.5)^2)</f>
        <v>1.5984394463831348</v>
      </c>
      <c r="Z206" s="1">
        <f t="shared" ref="Z206:Z215" si="445">1 + (Y206 - 1) * (8.64 * EXP(-I206/4) - 1.325)</f>
        <v>1.1055688304658859</v>
      </c>
      <c r="AA206" s="1">
        <f t="shared" ref="AA206:AA215" si="446">MIN(1.1, 1 - MIN(0.3, 1 / (18.9 - 2.55 * SQRT(V206))) * LN(O206 / 101.3))</f>
        <v>1.1000000000000001</v>
      </c>
      <c r="AB206" s="1">
        <f t="shared" ref="AB206:AB215" si="447">EXP((V206/14.1) + (V206/126)^2 - (V206/23.6)^3 + (V206/25.4)^4 - 2.8)</f>
        <v>0.24030445783994347</v>
      </c>
      <c r="AC206" s="1">
        <f t="shared" ref="AC206:AC215" si="448">IF(X206=0, "N/A", (AB206 * Z206 * AA206) / X206)</f>
        <v>0.96414838759160615</v>
      </c>
      <c r="AD206" s="1" t="str">
        <f t="shared" ref="AD206:AD215" si="449">IF(AC206&gt;1, "NOT LIQUEFIABLE", "LIQUEFIABLE")</f>
        <v>LIQUEFIABLE</v>
      </c>
      <c r="AE206" s="1">
        <f t="shared" ref="AE206:AE215" si="450">IF(AC206&lt;1, 1-AC206, 0)</f>
        <v>3.5851612408393851E-2</v>
      </c>
      <c r="AF206" s="1">
        <f t="shared" ref="AF206:AF215" si="451">IF(D206&lt;=20, 10 - (0.5 * D206), 0)</f>
        <v>9.25</v>
      </c>
      <c r="AG206" s="1">
        <f t="shared" ref="AG206:AG215" si="452">AE206 * AF206 * E206</f>
        <v>0.49744112216646469</v>
      </c>
      <c r="AH206" s="1" t="str">
        <f t="shared" ref="AH206:AH215" si="453">IF(AG206&lt;=0,"Very Low",IF(AND(AG206&gt;0,AG206&lt;=5),"Low",IF(AND(AG206&gt;5,AG206&lt;=15),"High","Very High")))</f>
        <v>Low</v>
      </c>
      <c r="AI206" s="5">
        <v>3</v>
      </c>
      <c r="AJ206" s="5">
        <v>1.5</v>
      </c>
      <c r="AK206" s="5">
        <v>25</v>
      </c>
      <c r="AL206" s="5">
        <f>MIN(1 + 0.33 * (AJ206 / AI206), 1.33)</f>
        <v>1.165</v>
      </c>
      <c r="AM206" s="20">
        <f>AVERAGEIFS(G206:G215, D206:D215, "&gt;" &amp; AJ206, D206:D215, "&lt;" &amp; (AJ206 + AI206 + 1.5))</f>
        <v>24</v>
      </c>
      <c r="AN206" s="20" cm="1">
        <f t="array" ref="AN206">_xlfn.LET(
    _xlpm.Df, AJ206,
    _xlpm.B, AI206,
    _xlpm.LayerBottoms, D206:D215,
    _xlpm.LayerTops, D206:D215 - E206:E215,
    _xlpm.N_values, G206:G215,
    _xlpm.FilteredN, _xlfn._xlws.FILTER(_xlpm.N_values, (_xlpm.LayerBottoms &gt; _xlpm.Df) * (_xlpm.LayerTops &lt; (_xlpm.Df + 2*_xlpm.B))),
    _xlpm.i, _xlfn.SEQUENCE(ROWS(_xlpm.FilteredN)),
    SUM(_xlpm.FilteredN / _xlpm.i^2) / SUM(1 / _xlpm.i^2)
)</f>
        <v>18.453658536585365</v>
      </c>
      <c r="AO206" s="20">
        <f>MIN(6 * (1 + 0.2 * (AJ206 / AI206)), 9)</f>
        <v>6.6000000000000005</v>
      </c>
      <c r="AP206" s="20">
        <f>IF(AI206&lt;=1.2,12*AM206*AL206*(AK206/25.4),8*AM206*((3.28*AI206+1)/(3.28*AI206))^2*AL206*(AK206/25.4))</f>
        <v>267.17868847595713</v>
      </c>
      <c r="AQ206" s="1" cm="1">
        <f t="array" ref="AQ206">_xlfn.LET(
    _xlpm.Df, AJ206,
    _xlpm.B, AI206,
    _xlpm.Settlement, AK206,
    _xlpm.NMeyerhof, AM206,
    _xlpm.NDesign, AN206,
    _xlpm.Nc, AO206,
    _xlpm.Fd, AL206,
    _xlpm.LayerBottoms, D206:D215,
    _xlpm.LayerThickness, E206:E215,
    _xlpm.USCS, L206:L215,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267.17868847595713</v>
      </c>
      <c r="AR206" s="1" cm="1">
        <f t="array" ref="AR206">_xlfn.LET(
    _xlpm.Df, AJ206,
    _xlpm.B, AI206,
    _xlpm.Settlement, AK206,
    _xlpm.NMeyerhof, AM206,
    _xlpm.NDesign, AN206,
    _xlpm.Nc, AO206,
    _xlpm.Fd, AL206,
    _xlpm.LayerBottoms, D206:D215,
    _xlpm.LayerThickness, E206:E215,
    _xlpm.USCS, L206:L215,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267.17868847595713</v>
      </c>
      <c r="AS206" s="1" cm="1">
        <f t="array" ref="AS206">_xlfn.LET(
    _xlpm.Df, AJ206,
    _xlpm.B, AI206,
    _xlpm.Settlement, AK206,
    _xlpm.NMeyerhof, AM206,
    _xlpm.NDesign, AN206,
    _xlpm.Nc, AO206,
    _xlpm.Fd, AL206,
    _xlpm.LayerBottoms, D206:D215,
    _xlpm.LayerThickness, E206:E215,
    _xlpm.Material, L206:L215,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267.17868847595713</v>
      </c>
    </row>
    <row r="207" spans="1:45" s="1" customFormat="1" x14ac:dyDescent="0.35">
      <c r="B207" s="1">
        <v>15.817259999999999</v>
      </c>
      <c r="C207" s="1">
        <v>120.611548</v>
      </c>
      <c r="D207" s="1">
        <f>D206+1.5</f>
        <v>3</v>
      </c>
      <c r="E207" s="1">
        <v>1.5</v>
      </c>
      <c r="F207" s="1">
        <v>19</v>
      </c>
      <c r="G207" s="1">
        <v>10</v>
      </c>
      <c r="H207" s="1">
        <v>33</v>
      </c>
      <c r="I207" s="1">
        <v>7</v>
      </c>
      <c r="J207" s="1">
        <v>0.47</v>
      </c>
      <c r="K207" s="1">
        <v>4.5</v>
      </c>
      <c r="L207" s="1" t="s">
        <v>46</v>
      </c>
      <c r="M207" s="1">
        <f t="shared" si="432"/>
        <v>0</v>
      </c>
      <c r="N207" s="1">
        <f t="shared" si="433"/>
        <v>57</v>
      </c>
      <c r="O207" s="1">
        <f t="shared" si="434"/>
        <v>57</v>
      </c>
      <c r="P207" s="1">
        <f t="shared" si="435"/>
        <v>1.3331140170503573</v>
      </c>
      <c r="Q207" s="1">
        <f t="shared" si="436"/>
        <v>13.331140170503573</v>
      </c>
      <c r="R207" s="1">
        <f t="shared" si="437"/>
        <v>5.4610560899007075</v>
      </c>
      <c r="S207" s="1">
        <f t="shared" si="438"/>
        <v>18.792196260404282</v>
      </c>
      <c r="T207" s="1">
        <f t="shared" si="439"/>
        <v>0.45107225457921518</v>
      </c>
      <c r="U207" s="1">
        <f t="shared" si="440"/>
        <v>1.296129348128817</v>
      </c>
      <c r="V207" s="1">
        <f t="shared" si="441"/>
        <v>18.422349571188878</v>
      </c>
      <c r="W207" s="1">
        <f t="shared" si="442"/>
        <v>0.97433785492747482</v>
      </c>
      <c r="X207" s="1">
        <f t="shared" si="443"/>
        <v>0.29766021468034354</v>
      </c>
      <c r="Y207" s="1">
        <f t="shared" si="444"/>
        <v>1.4320337250925503</v>
      </c>
      <c r="Z207" s="1">
        <f t="shared" si="445"/>
        <v>1.0762137177879825</v>
      </c>
      <c r="AA207" s="1">
        <f t="shared" si="446"/>
        <v>1.0722852972774608</v>
      </c>
      <c r="AB207" s="1">
        <f t="shared" si="447"/>
        <v>0.18805647650191501</v>
      </c>
      <c r="AC207" s="1">
        <f t="shared" si="448"/>
        <v>0.72908200406650292</v>
      </c>
      <c r="AD207" s="1" t="str">
        <f t="shared" si="449"/>
        <v>LIQUEFIABLE</v>
      </c>
      <c r="AE207" s="1">
        <f t="shared" si="450"/>
        <v>0.27091799593349708</v>
      </c>
      <c r="AF207" s="1">
        <f t="shared" si="451"/>
        <v>8.5</v>
      </c>
      <c r="AG207" s="1">
        <f t="shared" si="452"/>
        <v>3.4542044481520877</v>
      </c>
      <c r="AH207" s="1" t="str">
        <f t="shared" si="453"/>
        <v>Low</v>
      </c>
    </row>
    <row r="208" spans="1:45" s="1" customFormat="1" x14ac:dyDescent="0.35">
      <c r="B208" s="1">
        <v>15.817259999999999</v>
      </c>
      <c r="C208" s="1">
        <v>120.611548</v>
      </c>
      <c r="D208" s="1">
        <f t="shared" ref="D208:D215" si="454">D207+1.5</f>
        <v>4.5</v>
      </c>
      <c r="E208" s="1">
        <v>1.5</v>
      </c>
      <c r="F208" s="1">
        <v>21</v>
      </c>
      <c r="G208" s="1">
        <v>38</v>
      </c>
      <c r="H208" s="1">
        <v>25</v>
      </c>
      <c r="I208" s="1">
        <v>7</v>
      </c>
      <c r="J208" s="1">
        <v>0.47</v>
      </c>
      <c r="K208" s="1">
        <v>4.5</v>
      </c>
      <c r="L208" s="1" t="s">
        <v>46</v>
      </c>
      <c r="M208" s="1">
        <f t="shared" si="432"/>
        <v>0</v>
      </c>
      <c r="N208" s="1">
        <f t="shared" si="433"/>
        <v>88.5</v>
      </c>
      <c r="O208" s="1">
        <f t="shared" si="434"/>
        <v>88.5</v>
      </c>
      <c r="P208" s="1">
        <f t="shared" si="435"/>
        <v>1.0698751181149984</v>
      </c>
      <c r="Q208" s="1">
        <f t="shared" si="436"/>
        <v>40.655254488369934</v>
      </c>
      <c r="R208" s="1">
        <f t="shared" si="437"/>
        <v>5.0722077681696032</v>
      </c>
      <c r="S208" s="1">
        <f t="shared" si="438"/>
        <v>45.727462256539539</v>
      </c>
      <c r="T208" s="1">
        <f t="shared" si="439"/>
        <v>0.26466239595036856</v>
      </c>
      <c r="U208" s="1">
        <f t="shared" si="440"/>
        <v>1.0363983916484265</v>
      </c>
      <c r="V208" s="1">
        <f t="shared" si="441"/>
        <v>44.455346650809815</v>
      </c>
      <c r="W208" s="1">
        <f t="shared" si="442"/>
        <v>0.95382538768089908</v>
      </c>
      <c r="X208" s="1">
        <f t="shared" si="443"/>
        <v>0.29139365593651467</v>
      </c>
      <c r="Y208" s="1">
        <f t="shared" si="444"/>
        <v>2.2000000000000002</v>
      </c>
      <c r="Z208" s="1">
        <f t="shared" si="445"/>
        <v>1.2116882456942153</v>
      </c>
      <c r="AA208" s="1">
        <f t="shared" si="446"/>
        <v>1.0405251577722261</v>
      </c>
      <c r="AB208" s="1">
        <f t="shared" si="447"/>
        <v>23.969209265694182</v>
      </c>
      <c r="AC208" s="1">
        <f t="shared" si="448"/>
        <v>103.70915475402937</v>
      </c>
      <c r="AD208" s="1" t="str">
        <f t="shared" si="449"/>
        <v>NOT LIQUEFIABLE</v>
      </c>
      <c r="AE208" s="1">
        <f t="shared" si="450"/>
        <v>0</v>
      </c>
      <c r="AF208" s="1">
        <f t="shared" si="451"/>
        <v>7.75</v>
      </c>
      <c r="AG208" s="1">
        <f t="shared" si="452"/>
        <v>0</v>
      </c>
      <c r="AH208" s="1" t="str">
        <f t="shared" si="453"/>
        <v>Very Low</v>
      </c>
    </row>
    <row r="209" spans="1:45" s="1" customFormat="1" x14ac:dyDescent="0.35">
      <c r="B209" s="1">
        <v>15.817259999999999</v>
      </c>
      <c r="C209" s="1">
        <v>120.611548</v>
      </c>
      <c r="D209" s="1">
        <f t="shared" si="454"/>
        <v>6</v>
      </c>
      <c r="E209" s="1">
        <v>1.5</v>
      </c>
      <c r="F209" s="1">
        <v>20</v>
      </c>
      <c r="G209" s="1">
        <v>21</v>
      </c>
      <c r="H209" s="1">
        <v>19</v>
      </c>
      <c r="I209" s="1">
        <v>7</v>
      </c>
      <c r="J209" s="1">
        <v>0.47</v>
      </c>
      <c r="K209" s="1">
        <v>4.5</v>
      </c>
      <c r="L209" s="1" t="s">
        <v>46</v>
      </c>
      <c r="M209" s="1">
        <f t="shared" si="432"/>
        <v>14.715</v>
      </c>
      <c r="N209" s="1">
        <f t="shared" si="433"/>
        <v>118.5</v>
      </c>
      <c r="O209" s="1">
        <f t="shared" si="434"/>
        <v>103.785</v>
      </c>
      <c r="P209" s="1">
        <f t="shared" si="435"/>
        <v>0.98795560131714288</v>
      </c>
      <c r="Q209" s="1">
        <f t="shared" si="436"/>
        <v>20.747067627660002</v>
      </c>
      <c r="R209" s="1">
        <f t="shared" si="437"/>
        <v>4.2981218259821743</v>
      </c>
      <c r="S209" s="1">
        <f t="shared" si="438"/>
        <v>25.045189453642177</v>
      </c>
      <c r="T209" s="1">
        <f t="shared" si="439"/>
        <v>0.39965310168670493</v>
      </c>
      <c r="U209" s="1">
        <f t="shared" si="440"/>
        <v>0.99036114539010178</v>
      </c>
      <c r="V209" s="1">
        <f t="shared" si="441"/>
        <v>25.095705879174314</v>
      </c>
      <c r="W209" s="1">
        <f t="shared" si="442"/>
        <v>0.9310442914146293</v>
      </c>
      <c r="X209" s="1">
        <f t="shared" si="443"/>
        <v>0.32476208196482687</v>
      </c>
      <c r="Y209" s="1">
        <f t="shared" si="444"/>
        <v>1.7247134830677999</v>
      </c>
      <c r="Z209" s="1">
        <f t="shared" si="445"/>
        <v>1.1278444382179724</v>
      </c>
      <c r="AA209" s="1">
        <f t="shared" si="446"/>
        <v>0.99604365810518902</v>
      </c>
      <c r="AB209" s="1">
        <f t="shared" si="447"/>
        <v>0.29229377305914445</v>
      </c>
      <c r="AC209" s="1">
        <f t="shared" si="448"/>
        <v>1.0110713943974643</v>
      </c>
      <c r="AD209" s="1" t="str">
        <f t="shared" si="449"/>
        <v>NOT LIQUEFIABLE</v>
      </c>
      <c r="AE209" s="1">
        <f t="shared" si="450"/>
        <v>0</v>
      </c>
      <c r="AF209" s="1">
        <f t="shared" si="451"/>
        <v>7</v>
      </c>
      <c r="AG209" s="1">
        <f t="shared" si="452"/>
        <v>0</v>
      </c>
      <c r="AH209" s="1" t="str">
        <f t="shared" si="453"/>
        <v>Very Low</v>
      </c>
    </row>
    <row r="210" spans="1:45" s="1" customFormat="1" x14ac:dyDescent="0.35">
      <c r="B210" s="1">
        <v>15.817259999999999</v>
      </c>
      <c r="C210" s="1">
        <v>120.611548</v>
      </c>
      <c r="D210" s="1">
        <f t="shared" si="454"/>
        <v>7.5</v>
      </c>
      <c r="E210" s="1">
        <v>1.5</v>
      </c>
      <c r="F210" s="1">
        <v>21</v>
      </c>
      <c r="G210" s="1">
        <v>71</v>
      </c>
      <c r="H210" s="1">
        <v>25</v>
      </c>
      <c r="I210" s="1">
        <v>7</v>
      </c>
      <c r="J210" s="1">
        <v>0.47</v>
      </c>
      <c r="K210" s="1">
        <v>4.5</v>
      </c>
      <c r="L210" s="1" t="s">
        <v>46</v>
      </c>
      <c r="M210" s="1">
        <f t="shared" si="432"/>
        <v>29.43</v>
      </c>
      <c r="N210" s="1">
        <f t="shared" si="433"/>
        <v>150</v>
      </c>
      <c r="O210" s="1">
        <f t="shared" si="434"/>
        <v>120.57</v>
      </c>
      <c r="P210" s="1">
        <f t="shared" si="435"/>
        <v>0.91661105790144026</v>
      </c>
      <c r="Q210" s="1">
        <f t="shared" si="436"/>
        <v>65.079385111002253</v>
      </c>
      <c r="R210" s="1">
        <f t="shared" si="437"/>
        <v>5.0722077681696032</v>
      </c>
      <c r="S210" s="1">
        <f t="shared" si="438"/>
        <v>70.151592879171858</v>
      </c>
      <c r="T210" s="1">
        <f t="shared" si="439"/>
        <v>0.14074971342124809</v>
      </c>
      <c r="U210" s="1">
        <f t="shared" si="440"/>
        <v>0.9757872184889046</v>
      </c>
      <c r="V210" s="1">
        <f t="shared" si="441"/>
        <v>74.353100280881833</v>
      </c>
      <c r="W210" s="1">
        <f t="shared" si="442"/>
        <v>0.90643373197707922</v>
      </c>
      <c r="X210" s="1">
        <f t="shared" si="443"/>
        <v>0.34450796854814342</v>
      </c>
      <c r="Y210" s="1">
        <f t="shared" si="444"/>
        <v>2.2000000000000002</v>
      </c>
      <c r="Z210" s="1">
        <f t="shared" si="445"/>
        <v>1.2116882456942153</v>
      </c>
      <c r="AA210" s="1">
        <f t="shared" si="446"/>
        <v>1.0563901183946813</v>
      </c>
      <c r="AB210" s="1">
        <f t="shared" si="447"/>
        <v>3.414166647699814E+19</v>
      </c>
      <c r="AC210" s="1">
        <f t="shared" si="448"/>
        <v>1.2685297848448714E+20</v>
      </c>
      <c r="AD210" s="1" t="str">
        <f t="shared" si="449"/>
        <v>NOT LIQUEFIABLE</v>
      </c>
      <c r="AE210" s="1">
        <f t="shared" si="450"/>
        <v>0</v>
      </c>
      <c r="AF210" s="1">
        <f t="shared" si="451"/>
        <v>6.25</v>
      </c>
      <c r="AG210" s="1">
        <f t="shared" si="452"/>
        <v>0</v>
      </c>
      <c r="AH210" s="1" t="str">
        <f t="shared" si="453"/>
        <v>Very Low</v>
      </c>
    </row>
    <row r="211" spans="1:45" s="1" customFormat="1" x14ac:dyDescent="0.35">
      <c r="B211" s="1">
        <v>15.817259999999999</v>
      </c>
      <c r="C211" s="1">
        <v>120.611548</v>
      </c>
      <c r="D211" s="1">
        <f t="shared" si="454"/>
        <v>9</v>
      </c>
      <c r="E211" s="1">
        <v>1.5</v>
      </c>
      <c r="F211" s="1">
        <v>21</v>
      </c>
      <c r="G211" s="1">
        <v>100</v>
      </c>
      <c r="H211" s="1">
        <v>5</v>
      </c>
      <c r="I211" s="1">
        <v>7</v>
      </c>
      <c r="J211" s="1">
        <v>0.47</v>
      </c>
      <c r="K211" s="1">
        <v>4.5</v>
      </c>
      <c r="L211" s="1" t="s">
        <v>107</v>
      </c>
      <c r="M211" s="1">
        <f t="shared" si="432"/>
        <v>44.145000000000003</v>
      </c>
      <c r="N211" s="1">
        <f t="shared" si="433"/>
        <v>181.5</v>
      </c>
      <c r="O211" s="1">
        <f t="shared" si="434"/>
        <v>137.35499999999999</v>
      </c>
      <c r="P211" s="1">
        <f t="shared" si="435"/>
        <v>0.85878111604662888</v>
      </c>
      <c r="Q211" s="1">
        <f t="shared" si="436"/>
        <v>85.878111604662891</v>
      </c>
      <c r="R211" s="1">
        <f t="shared" si="437"/>
        <v>1.9224557841922914E-3</v>
      </c>
      <c r="S211" s="1">
        <f t="shared" si="438"/>
        <v>85.880034060447088</v>
      </c>
      <c r="T211" s="1">
        <f t="shared" si="439"/>
        <v>7.2283025285548419E-2</v>
      </c>
      <c r="U211" s="1">
        <f t="shared" si="440"/>
        <v>0.97823151964902844</v>
      </c>
      <c r="V211" s="1">
        <f t="shared" si="441"/>
        <v>97.825074420687045</v>
      </c>
      <c r="W211" s="1">
        <f t="shared" si="442"/>
        <v>0.88044424287795453</v>
      </c>
      <c r="X211" s="1">
        <f t="shared" si="443"/>
        <v>0.35542275483351565</v>
      </c>
      <c r="Y211" s="1">
        <f t="shared" si="444"/>
        <v>2.2000000000000002</v>
      </c>
      <c r="Z211" s="1">
        <f t="shared" si="445"/>
        <v>1.2116882456942153</v>
      </c>
      <c r="AA211" s="1">
        <f t="shared" si="446"/>
        <v>1.0481686585857728</v>
      </c>
      <c r="AB211" s="1">
        <f t="shared" si="447"/>
        <v>4.8063343536881123E+66</v>
      </c>
      <c r="AC211" s="1">
        <f t="shared" si="448"/>
        <v>1.7174765467062636E+67</v>
      </c>
      <c r="AD211" s="1" t="str">
        <f t="shared" si="449"/>
        <v>NOT LIQUEFIABLE</v>
      </c>
      <c r="AE211" s="1">
        <f t="shared" si="450"/>
        <v>0</v>
      </c>
      <c r="AF211" s="1">
        <f t="shared" si="451"/>
        <v>5.5</v>
      </c>
      <c r="AG211" s="1">
        <f t="shared" si="452"/>
        <v>0</v>
      </c>
      <c r="AH211" s="1" t="str">
        <f t="shared" si="453"/>
        <v>Very Low</v>
      </c>
    </row>
    <row r="212" spans="1:45" s="1" customFormat="1" x14ac:dyDescent="0.35">
      <c r="B212" s="1">
        <v>15.817259999999999</v>
      </c>
      <c r="C212" s="1">
        <v>120.611548</v>
      </c>
      <c r="D212" s="1">
        <f t="shared" si="454"/>
        <v>10.5</v>
      </c>
      <c r="E212" s="1">
        <v>1.5</v>
      </c>
      <c r="F212" s="1">
        <v>20</v>
      </c>
      <c r="G212" s="1">
        <v>28</v>
      </c>
      <c r="H212" s="1">
        <v>44</v>
      </c>
      <c r="I212" s="1">
        <v>7</v>
      </c>
      <c r="J212" s="1">
        <v>0.47</v>
      </c>
      <c r="K212" s="1">
        <v>4.5</v>
      </c>
      <c r="L212" s="1" t="s">
        <v>108</v>
      </c>
      <c r="M212" s="1">
        <f t="shared" si="432"/>
        <v>58.86</v>
      </c>
      <c r="N212" s="1">
        <f t="shared" si="433"/>
        <v>211.5</v>
      </c>
      <c r="O212" s="1">
        <f t="shared" si="434"/>
        <v>152.63999999999999</v>
      </c>
      <c r="P212" s="1">
        <f t="shared" si="435"/>
        <v>0.81464902862047606</v>
      </c>
      <c r="Q212" s="1">
        <f t="shared" si="436"/>
        <v>22.81017280137333</v>
      </c>
      <c r="R212" s="1">
        <f t="shared" si="437"/>
        <v>5.6021087608970737</v>
      </c>
      <c r="S212" s="1">
        <f t="shared" si="438"/>
        <v>28.412281562270405</v>
      </c>
      <c r="T212" s="1">
        <f t="shared" si="439"/>
        <v>0.37463163825004042</v>
      </c>
      <c r="U212" s="1">
        <f t="shared" si="440"/>
        <v>0.85761723087303732</v>
      </c>
      <c r="V212" s="1">
        <f t="shared" si="441"/>
        <v>29.615391225342119</v>
      </c>
      <c r="W212" s="1">
        <f t="shared" si="442"/>
        <v>0.85352459901766975</v>
      </c>
      <c r="X212" s="1">
        <f t="shared" si="443"/>
        <v>0.36130108947509471</v>
      </c>
      <c r="Y212" s="1">
        <f t="shared" si="444"/>
        <v>1.9739217913127449</v>
      </c>
      <c r="Z212" s="1">
        <f t="shared" si="445"/>
        <v>1.1718064962053023</v>
      </c>
      <c r="AA212" s="1">
        <f t="shared" si="446"/>
        <v>0.91837458099889169</v>
      </c>
      <c r="AB212" s="1">
        <f t="shared" si="447"/>
        <v>0.46191890125879709</v>
      </c>
      <c r="AC212" s="1">
        <f t="shared" si="448"/>
        <v>1.3758535804676011</v>
      </c>
      <c r="AD212" s="1" t="str">
        <f t="shared" si="449"/>
        <v>NOT LIQUEFIABLE</v>
      </c>
      <c r="AE212" s="1">
        <f t="shared" si="450"/>
        <v>0</v>
      </c>
      <c r="AF212" s="1">
        <f t="shared" si="451"/>
        <v>4.75</v>
      </c>
      <c r="AG212" s="1">
        <f t="shared" si="452"/>
        <v>0</v>
      </c>
      <c r="AH212" s="1" t="str">
        <f t="shared" si="453"/>
        <v>Very Low</v>
      </c>
    </row>
    <row r="213" spans="1:45" s="1" customFormat="1" x14ac:dyDescent="0.35">
      <c r="B213" s="1">
        <v>15.817259999999999</v>
      </c>
      <c r="C213" s="1">
        <v>120.611548</v>
      </c>
      <c r="D213" s="1">
        <f t="shared" si="454"/>
        <v>12</v>
      </c>
      <c r="E213" s="1">
        <v>1.5</v>
      </c>
      <c r="F213" s="1">
        <v>21</v>
      </c>
      <c r="G213" s="1">
        <v>42</v>
      </c>
      <c r="H213" s="1">
        <v>97</v>
      </c>
      <c r="I213" s="1">
        <v>7</v>
      </c>
      <c r="J213" s="1">
        <v>0.47</v>
      </c>
      <c r="K213" s="1">
        <v>4.5</v>
      </c>
      <c r="L213" s="1" t="s">
        <v>45</v>
      </c>
      <c r="M213" s="1">
        <f t="shared" si="432"/>
        <v>73.575000000000003</v>
      </c>
      <c r="N213" s="1">
        <f t="shared" si="433"/>
        <v>243</v>
      </c>
      <c r="O213" s="1">
        <f t="shared" si="434"/>
        <v>169.42500000000001</v>
      </c>
      <c r="P213" s="1">
        <f t="shared" si="435"/>
        <v>0.77324296154957173</v>
      </c>
      <c r="Q213" s="1">
        <f t="shared" si="436"/>
        <v>32.476204385082013</v>
      </c>
      <c r="R213" s="1">
        <f t="shared" si="437"/>
        <v>5.494776064880444</v>
      </c>
      <c r="S213" s="1">
        <f t="shared" si="438"/>
        <v>37.970980449962454</v>
      </c>
      <c r="T213" s="1">
        <f t="shared" si="439"/>
        <v>0.31075381065539848</v>
      </c>
      <c r="U213" s="1">
        <f t="shared" si="440"/>
        <v>0.85229026445415201</v>
      </c>
      <c r="V213" s="1">
        <f t="shared" si="441"/>
        <v>41.290967171954833</v>
      </c>
      <c r="W213" s="1">
        <f t="shared" si="442"/>
        <v>0.82611021622301772</v>
      </c>
      <c r="X213" s="1">
        <f t="shared" si="443"/>
        <v>0.36197450828767919</v>
      </c>
      <c r="Y213" s="1">
        <f t="shared" si="444"/>
        <v>2.2000000000000002</v>
      </c>
      <c r="Z213" s="1">
        <f t="shared" si="445"/>
        <v>1.2116882456942153</v>
      </c>
      <c r="AA213" s="1">
        <f t="shared" si="446"/>
        <v>0.84570281806973824</v>
      </c>
      <c r="AB213" s="1">
        <f t="shared" si="447"/>
        <v>6.4473285375541618</v>
      </c>
      <c r="AC213" s="1">
        <f t="shared" si="448"/>
        <v>18.252001132018684</v>
      </c>
      <c r="AD213" s="1" t="str">
        <f t="shared" si="449"/>
        <v>NOT LIQUEFIABLE</v>
      </c>
      <c r="AE213" s="1">
        <f t="shared" si="450"/>
        <v>0</v>
      </c>
      <c r="AF213" s="1">
        <f t="shared" si="451"/>
        <v>4</v>
      </c>
      <c r="AG213" s="1">
        <f t="shared" si="452"/>
        <v>0</v>
      </c>
      <c r="AH213" s="1" t="str">
        <f t="shared" si="453"/>
        <v>Very Low</v>
      </c>
    </row>
    <row r="214" spans="1:45" s="1" customFormat="1" x14ac:dyDescent="0.35">
      <c r="B214" s="1">
        <v>15.817259999999999</v>
      </c>
      <c r="C214" s="1">
        <v>120.611548</v>
      </c>
      <c r="D214" s="1">
        <f t="shared" si="454"/>
        <v>13.5</v>
      </c>
      <c r="E214" s="1">
        <v>1.5</v>
      </c>
      <c r="F214" s="1">
        <v>22</v>
      </c>
      <c r="G214" s="1">
        <v>39</v>
      </c>
      <c r="H214" s="1">
        <v>81</v>
      </c>
      <c r="I214" s="1">
        <v>7</v>
      </c>
      <c r="J214" s="1">
        <v>0.47</v>
      </c>
      <c r="K214" s="1">
        <v>4.5</v>
      </c>
      <c r="L214" s="1" t="s">
        <v>106</v>
      </c>
      <c r="M214" s="1">
        <f t="shared" si="432"/>
        <v>88.29</v>
      </c>
      <c r="N214" s="1">
        <f t="shared" si="433"/>
        <v>276</v>
      </c>
      <c r="O214" s="1">
        <f t="shared" si="434"/>
        <v>187.70999999999998</v>
      </c>
      <c r="P214" s="1">
        <f t="shared" si="435"/>
        <v>0.73461707368691076</v>
      </c>
      <c r="Q214" s="1">
        <f t="shared" si="436"/>
        <v>28.650065873789519</v>
      </c>
      <c r="R214" s="1">
        <f t="shared" si="437"/>
        <v>5.5410200609700837</v>
      </c>
      <c r="S214" s="1">
        <f t="shared" si="438"/>
        <v>34.191085934759599</v>
      </c>
      <c r="T214" s="1">
        <f t="shared" si="439"/>
        <v>0.33492625248870711</v>
      </c>
      <c r="U214" s="1">
        <f t="shared" si="440"/>
        <v>0.81335592984613558</v>
      </c>
      <c r="V214" s="1">
        <f t="shared" si="441"/>
        <v>37.261901324969372</v>
      </c>
      <c r="W214" s="1">
        <f t="shared" si="442"/>
        <v>0.7986134883932493</v>
      </c>
      <c r="X214" s="1">
        <f t="shared" si="443"/>
        <v>0.35873151198306963</v>
      </c>
      <c r="Y214" s="1">
        <f t="shared" si="444"/>
        <v>2.2000000000000002</v>
      </c>
      <c r="Z214" s="1">
        <f t="shared" si="445"/>
        <v>1.2116882456942153</v>
      </c>
      <c r="AA214" s="1">
        <f t="shared" si="446"/>
        <v>0.8150020904177</v>
      </c>
      <c r="AB214" s="1">
        <f t="shared" si="447"/>
        <v>1.8694526239404818</v>
      </c>
      <c r="AC214" s="1">
        <f t="shared" si="448"/>
        <v>5.1462935268749286</v>
      </c>
      <c r="AD214" s="1" t="str">
        <f t="shared" si="449"/>
        <v>NOT LIQUEFIABLE</v>
      </c>
      <c r="AE214" s="1">
        <f t="shared" si="450"/>
        <v>0</v>
      </c>
      <c r="AF214" s="1">
        <f t="shared" si="451"/>
        <v>3.25</v>
      </c>
      <c r="AG214" s="1">
        <f t="shared" si="452"/>
        <v>0</v>
      </c>
      <c r="AH214" s="1" t="str">
        <f t="shared" si="453"/>
        <v>Very Low</v>
      </c>
    </row>
    <row r="215" spans="1:45" s="1" customFormat="1" x14ac:dyDescent="0.35">
      <c r="B215" s="1">
        <v>15.817259999999999</v>
      </c>
      <c r="C215" s="1">
        <v>120.611548</v>
      </c>
      <c r="D215" s="1">
        <f t="shared" si="454"/>
        <v>15</v>
      </c>
      <c r="E215" s="1">
        <v>1.5</v>
      </c>
      <c r="F215" s="1">
        <v>21</v>
      </c>
      <c r="G215" s="1">
        <v>25</v>
      </c>
      <c r="H215" s="1">
        <v>67</v>
      </c>
      <c r="I215" s="1">
        <v>7</v>
      </c>
      <c r="J215" s="1">
        <v>0.47</v>
      </c>
      <c r="K215" s="1">
        <v>4.5</v>
      </c>
      <c r="L215" s="1" t="s">
        <v>106</v>
      </c>
      <c r="M215" s="1">
        <f t="shared" si="432"/>
        <v>103.00500000000001</v>
      </c>
      <c r="N215" s="1">
        <f t="shared" si="433"/>
        <v>307.5</v>
      </c>
      <c r="O215" s="1">
        <f t="shared" si="434"/>
        <v>204.495</v>
      </c>
      <c r="P215" s="1">
        <f t="shared" si="435"/>
        <v>0.70382287180870196</v>
      </c>
      <c r="Q215" s="1">
        <f t="shared" si="436"/>
        <v>17.595571795217548</v>
      </c>
      <c r="R215" s="1">
        <f t="shared" si="437"/>
        <v>5.5837529505467449</v>
      </c>
      <c r="S215" s="1">
        <f t="shared" si="438"/>
        <v>23.179324745764294</v>
      </c>
      <c r="T215" s="1">
        <f t="shared" si="439"/>
        <v>0.41424708197438559</v>
      </c>
      <c r="U215" s="1">
        <f t="shared" si="440"/>
        <v>0.74752254793700812</v>
      </c>
      <c r="V215" s="1">
        <f t="shared" si="441"/>
        <v>24.271816648971949</v>
      </c>
      <c r="W215" s="1">
        <f t="shared" si="442"/>
        <v>0.77141630387585125</v>
      </c>
      <c r="X215" s="1">
        <f t="shared" si="443"/>
        <v>0.35437449256205439</v>
      </c>
      <c r="Y215" s="1">
        <f t="shared" si="444"/>
        <v>1.6837224322915716</v>
      </c>
      <c r="Z215" s="1">
        <f t="shared" si="445"/>
        <v>1.1206133351946539</v>
      </c>
      <c r="AA215" s="1">
        <f t="shared" si="446"/>
        <v>0.88915092643076676</v>
      </c>
      <c r="AB215" s="1">
        <f t="shared" si="447"/>
        <v>0.27375609799495776</v>
      </c>
      <c r="AC215" s="1">
        <f t="shared" si="448"/>
        <v>0.76971973059671561</v>
      </c>
      <c r="AD215" s="1" t="str">
        <f t="shared" si="449"/>
        <v>LIQUEFIABLE</v>
      </c>
      <c r="AE215" s="1">
        <f t="shared" si="450"/>
        <v>0.23028026940328439</v>
      </c>
      <c r="AF215" s="1">
        <f t="shared" si="451"/>
        <v>2.5</v>
      </c>
      <c r="AG215" s="1">
        <f t="shared" si="452"/>
        <v>0.86355101026231651</v>
      </c>
      <c r="AH215" s="1" t="str">
        <f t="shared" si="453"/>
        <v>Low</v>
      </c>
    </row>
    <row r="216" spans="1:45" s="1" customFormat="1" x14ac:dyDescent="0.35">
      <c r="AF216" s="1" t="s">
        <v>31</v>
      </c>
      <c r="AG216" s="1">
        <f>SUM(AG206:AG215)</f>
        <v>4.815196580580869</v>
      </c>
      <c r="AH216" s="3" t="str">
        <f t="shared" ref="AH216" si="455">IF(AG216&lt;=0,"Very Low",IF(AND(AG216&gt;0,AG216&lt;=5),"Low",IF(AND(AG216&gt;5,AG216&lt;=15),"High","Very High")))</f>
        <v>Low</v>
      </c>
    </row>
    <row r="217" spans="1:45" s="1" customFormat="1" x14ac:dyDescent="0.35">
      <c r="A217" s="1" t="s">
        <v>32</v>
      </c>
      <c r="B217" s="1" t="s">
        <v>0</v>
      </c>
      <c r="C217" s="1" t="s">
        <v>1</v>
      </c>
      <c r="E217" s="1" t="s">
        <v>3</v>
      </c>
      <c r="F217" s="1" t="s">
        <v>47</v>
      </c>
      <c r="G217" s="1" t="s">
        <v>5</v>
      </c>
      <c r="H217" s="1" t="s">
        <v>6</v>
      </c>
      <c r="I217" s="1" t="s">
        <v>7</v>
      </c>
      <c r="J217" s="1" t="s">
        <v>8</v>
      </c>
      <c r="K217" s="1" t="s">
        <v>9</v>
      </c>
      <c r="L217" s="1" t="s">
        <v>33</v>
      </c>
      <c r="M217" s="1" t="s">
        <v>10</v>
      </c>
      <c r="O217" s="1" t="s">
        <v>12</v>
      </c>
      <c r="P217" s="1" t="s">
        <v>13</v>
      </c>
      <c r="Q217" s="1" t="s">
        <v>109</v>
      </c>
      <c r="R217" s="1" t="s">
        <v>110</v>
      </c>
      <c r="S217" s="1" t="s">
        <v>16</v>
      </c>
      <c r="T217" s="1" t="s">
        <v>17</v>
      </c>
      <c r="U217" s="1" t="s">
        <v>18</v>
      </c>
      <c r="V217" s="1" t="s">
        <v>19</v>
      </c>
      <c r="W217" s="1" t="s">
        <v>20</v>
      </c>
      <c r="X217" s="1" t="s">
        <v>21</v>
      </c>
      <c r="Y217" s="1" t="s">
        <v>22</v>
      </c>
      <c r="Z217" s="1" t="s">
        <v>23</v>
      </c>
      <c r="AA217" s="1" t="s">
        <v>24</v>
      </c>
      <c r="AB217" s="1" t="s">
        <v>111</v>
      </c>
      <c r="AC217" s="1" t="s">
        <v>26</v>
      </c>
      <c r="AD217" s="1" t="s">
        <v>27</v>
      </c>
      <c r="AE217" s="1" t="s">
        <v>28</v>
      </c>
      <c r="AF217" s="1" t="s">
        <v>29</v>
      </c>
      <c r="AG217" s="1" t="s">
        <v>30</v>
      </c>
      <c r="AH217" s="1" t="s">
        <v>27</v>
      </c>
      <c r="AI217" s="5" t="s">
        <v>34</v>
      </c>
      <c r="AJ217" s="5" t="s">
        <v>35</v>
      </c>
      <c r="AK217" s="5" t="s">
        <v>36</v>
      </c>
      <c r="AL217" s="5" t="s">
        <v>37</v>
      </c>
      <c r="AM217" s="20" t="s">
        <v>38</v>
      </c>
      <c r="AN217" s="20" t="s">
        <v>39</v>
      </c>
      <c r="AO217" s="20" t="s">
        <v>40</v>
      </c>
      <c r="AP217" s="20" t="s">
        <v>41</v>
      </c>
      <c r="AQ217" s="20" t="s">
        <v>42</v>
      </c>
    </row>
    <row r="218" spans="1:45" s="1" customFormat="1" x14ac:dyDescent="0.35">
      <c r="A218" s="1">
        <v>20</v>
      </c>
      <c r="B218" s="5">
        <v>15.350555999999999</v>
      </c>
      <c r="C218" s="5">
        <v>120.57333300000001</v>
      </c>
      <c r="D218" s="5">
        <v>1.5</v>
      </c>
      <c r="E218" s="5">
        <v>1.5</v>
      </c>
      <c r="F218" s="5">
        <v>20</v>
      </c>
      <c r="G218" s="5">
        <v>13</v>
      </c>
      <c r="H218" s="5">
        <v>62.4</v>
      </c>
      <c r="I218" s="5">
        <v>7</v>
      </c>
      <c r="J218" s="5">
        <v>0.4</v>
      </c>
      <c r="K218" s="5">
        <v>9</v>
      </c>
      <c r="L218" s="24" t="s">
        <v>62</v>
      </c>
      <c r="M218" s="1">
        <f t="shared" ref="M218:M227" si="456">IF(D218&lt;=K218, 0, (D218-K218)*9.81)</f>
        <v>0</v>
      </c>
      <c r="N218" s="1">
        <f t="shared" ref="N218:N227" si="457">IF(ROW()=2, D218*F218, N217 + (D218-D217)*F218)</f>
        <v>30</v>
      </c>
      <c r="O218" s="1">
        <f t="shared" ref="O218:O227" si="458">N218 - M218</f>
        <v>30</v>
      </c>
      <c r="P218" s="1">
        <f t="shared" ref="P218:P227" si="459">MIN(1.7, (101.3 / O218)^0.5)</f>
        <v>1.7</v>
      </c>
      <c r="Q218" s="1">
        <f t="shared" ref="Q218:Q227" si="460">G218 * P218</f>
        <v>22.099999999999998</v>
      </c>
      <c r="R218" s="1">
        <f t="shared" ref="R218:R227" si="461">EXP(1.63 + (9.7/(H218+0.01)) - ((15.7/(H218+0.01))^2))</f>
        <v>5.5964935220323406</v>
      </c>
      <c r="S218" s="1">
        <f t="shared" ref="S218:S227" si="462">Q218 + R218</f>
        <v>27.696493522032338</v>
      </c>
      <c r="T218" s="1">
        <f t="shared" ref="T218:T227" si="463">0.784 - 0.0768 * SQRT(S218)</f>
        <v>0.37982112134428403</v>
      </c>
      <c r="U218" s="1">
        <f t="shared" ref="U218:U227" si="464">MIN(1.7, (101.3 / O218)^T218)</f>
        <v>1.5875630313301194</v>
      </c>
      <c r="V218" s="1">
        <f t="shared" ref="V218:V227" si="465">(G218 * U218) + R218</f>
        <v>26.234812929323894</v>
      </c>
      <c r="W218" s="1">
        <f t="shared" ref="W218:W227" si="466">EXP((-1.012 - 1.126*SIN((D218/11.73)+5.133)) + (0.106 + 0.118*SIN((D218/11.28)+5.142))*I218)</f>
        <v>0.99216797470363483</v>
      </c>
      <c r="X218" s="1">
        <f t="shared" ref="X218:X227" si="467">0.65 * J218 * (N218 / O218) * W218</f>
        <v>0.25796367342294507</v>
      </c>
      <c r="Y218" s="1">
        <f t="shared" ref="Y218:Y227" si="468">MIN(2.2, 1.09 + (V218 / 31.5)^2)</f>
        <v>1.7836411281800153</v>
      </c>
      <c r="Z218" s="1">
        <f t="shared" ref="Z218:Z227" si="469">1 + (Y218 - 1) * (8.64 * EXP(-I218/4) - 1.325)</f>
        <v>1.1382396797318859</v>
      </c>
      <c r="AA218" s="1">
        <f t="shared" ref="AA218:AA227" si="470">MIN(1.1, 1 - MIN(0.3, 1 / (18.9 - 2.55 * SQRT(V218))) * LN(O218 / 101.3))</f>
        <v>1.1000000000000001</v>
      </c>
      <c r="AB218" s="1">
        <f t="shared" ref="AB218:AB227" si="471">EXP((V218/14.1) + (V218/126)^2 - (V218/23.6)^3 + (V218/25.4)^4 - 2.8)</f>
        <v>0.32250058769529633</v>
      </c>
      <c r="AC218" s="1">
        <f t="shared" ref="AC218:AC227" si="472">IF(X218=0, "N/A", (AB218 * Z218 * AA218) / X218)</f>
        <v>1.565302807402521</v>
      </c>
      <c r="AD218" s="1" t="str">
        <f t="shared" ref="AD218:AD227" si="473">IF(AC218&gt;1, "NOT LIQUEFIABLE", "LIQUEFIABLE")</f>
        <v>NOT LIQUEFIABLE</v>
      </c>
      <c r="AE218" s="1">
        <f t="shared" ref="AE218:AE227" si="474">IF(AC218&lt;1, 1-AC218, 0)</f>
        <v>0</v>
      </c>
      <c r="AF218" s="1">
        <f t="shared" ref="AF218:AF227" si="475">IF(D218&lt;=20, 10 - (0.5 * D218), 0)</f>
        <v>9.25</v>
      </c>
      <c r="AG218" s="1">
        <f t="shared" ref="AG218:AG227" si="476">AE218 * AF218 * E218</f>
        <v>0</v>
      </c>
      <c r="AH218" s="1" t="str">
        <f t="shared" ref="AH218:AH227" si="477">IF(AG218&lt;=0,"Very Low",IF(AND(AG218&gt;0,AG218&lt;=5),"Low",IF(AND(AG218&gt;5,AG218&lt;=15),"High","Very High")))</f>
        <v>Very Low</v>
      </c>
      <c r="AI218" s="5">
        <v>3</v>
      </c>
      <c r="AJ218" s="5">
        <v>1.5</v>
      </c>
      <c r="AK218" s="5">
        <v>25</v>
      </c>
      <c r="AL218" s="5">
        <f>MIN(1 + 0.33 * (AJ218 / AI218), 1.33)</f>
        <v>1.165</v>
      </c>
      <c r="AM218" s="20">
        <f>AVERAGEIFS(G218:G227, D218:D227, "&gt;" &amp; AJ218, D218:D227, "&lt;" &amp; (AJ218 + AI218 + 1.5))</f>
        <v>20.5</v>
      </c>
      <c r="AN218" s="20" cm="1">
        <f t="array" ref="AN218">_xlfn.LET(
    _xlpm.Df, AJ218,
    _xlpm.B, AI218,
    _xlpm.LayerBottoms, D218:D227,
    _xlpm.LayerTops, D218:D227 - E218:E227,
    _xlpm.N_values, G218:G227,
    _xlpm.FilteredN, _xlfn._xlws.FILTER(_xlpm.N_values, (_xlpm.LayerBottoms &gt; _xlpm.Df) * (_xlpm.LayerTops &lt; (_xlpm.Df + 2*_xlpm.B))),
    _xlpm.i, _xlfn.SEQUENCE(ROWS(_xlpm.FilteredN)),
    SUM(_xlpm.FilteredN / _xlpm.i^2) / SUM(1 / _xlpm.i^2)
)</f>
        <v>21.853658536585364</v>
      </c>
      <c r="AO218" s="20">
        <f>MIN(6 * (1 + 0.2 * (AJ218 / AI218)), 9)</f>
        <v>6.6000000000000005</v>
      </c>
      <c r="AP218" s="20">
        <f>IF(AI218&lt;=1.2,12*AM218*AL218*(AK218/25.4),8*AM218*((3.28*AI218+1)/(3.28*AI218))^2*AL218*(AK218/25.4))</f>
        <v>228.21512973988004</v>
      </c>
      <c r="AQ218" s="1" t="str" cm="1">
        <f t="array" ref="AQ218">_xlfn.LET(
    _xlpm.Df, AJ218,
    _xlpm.B, AI218,
    _xlpm.Settlement, AK218,
    _xlpm.NMeyerhof, AM218,
    _xlpm.NDesign, AN218,
    _xlpm.Nc, AO218,
    _xlpm.Fd, AL218,
    _xlpm.LayerBottoms, D218:D227,
    _xlpm.LayerThickness, E218:E227,
    _xlpm.USCS, L218:L227,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218" s="1" cm="1">
        <f t="array" ref="AR218">_xlfn.LET(
    _xlpm.Df, AJ218,
    _xlpm.B, AI218,
    _xlpm.Settlement, AK218,
    _xlpm.NMeyerhof, AM218,
    _xlpm.NDesign, AN218,
    _xlpm.Nc, AO218,
    _xlpm.Fd, AL218,
    _xlpm.LayerBottoms, D218:D227,
    _xlpm.LayerThickness, E218:E227,
    _xlpm.USCS, L218:L227,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228.21512973988004</v>
      </c>
      <c r="AS218" s="1" cm="1">
        <f t="array" ref="AS218">_xlfn.LET(
    _xlpm.Df, AJ218,
    _xlpm.B, AI218,
    _xlpm.Settlement, AK218,
    _xlpm.NMeyerhof, AM218,
    _xlpm.NDesign, AN218,
    _xlpm.Nc, AO218,
    _xlpm.Fd, AL218,
    _xlpm.LayerBottoms, D218:D227,
    _xlpm.LayerThickness, E218:E227,
    _xlpm.Material, L218:L227,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228.21512973988004</v>
      </c>
    </row>
    <row r="219" spans="1:45" s="1" customFormat="1" x14ac:dyDescent="0.35">
      <c r="B219" s="5">
        <v>15.350555999999999</v>
      </c>
      <c r="C219" s="5">
        <v>120.57333300000001</v>
      </c>
      <c r="D219" s="5">
        <v>3</v>
      </c>
      <c r="E219" s="5">
        <v>1.5</v>
      </c>
      <c r="F219" s="5">
        <v>21</v>
      </c>
      <c r="G219" s="5">
        <v>18</v>
      </c>
      <c r="H219" s="5">
        <v>58.57</v>
      </c>
      <c r="I219" s="5">
        <v>7</v>
      </c>
      <c r="J219" s="5">
        <v>0.4</v>
      </c>
      <c r="K219" s="5">
        <v>9</v>
      </c>
      <c r="L219" s="24" t="s">
        <v>45</v>
      </c>
      <c r="M219" s="1">
        <f t="shared" si="456"/>
        <v>0</v>
      </c>
      <c r="N219" s="1">
        <f t="shared" si="457"/>
        <v>61.5</v>
      </c>
      <c r="O219" s="1">
        <f t="shared" si="458"/>
        <v>61.5</v>
      </c>
      <c r="P219" s="1">
        <f t="shared" si="459"/>
        <v>1.2834151594650562</v>
      </c>
      <c r="Q219" s="1">
        <f t="shared" si="460"/>
        <v>23.101472870371012</v>
      </c>
      <c r="R219" s="1">
        <f t="shared" si="461"/>
        <v>5.6055456369922041</v>
      </c>
      <c r="S219" s="1">
        <f t="shared" si="462"/>
        <v>28.707018507363216</v>
      </c>
      <c r="T219" s="1">
        <f t="shared" si="463"/>
        <v>0.37251380965958292</v>
      </c>
      <c r="U219" s="1">
        <f t="shared" si="464"/>
        <v>1.2043051146614958</v>
      </c>
      <c r="V219" s="1">
        <f t="shared" si="465"/>
        <v>27.283037700899129</v>
      </c>
      <c r="W219" s="1">
        <f t="shared" si="466"/>
        <v>0.97433785492747482</v>
      </c>
      <c r="X219" s="1">
        <f t="shared" si="467"/>
        <v>0.25332784228114347</v>
      </c>
      <c r="Y219" s="1">
        <f t="shared" si="468"/>
        <v>1.8401780258893257</v>
      </c>
      <c r="Z219" s="1">
        <f t="shared" si="469"/>
        <v>1.148213176976117</v>
      </c>
      <c r="AA219" s="1">
        <f t="shared" si="470"/>
        <v>1.0894266555152878</v>
      </c>
      <c r="AB219" s="1">
        <f t="shared" si="471"/>
        <v>0.35628737538929789</v>
      </c>
      <c r="AC219" s="1">
        <f t="shared" si="472"/>
        <v>1.7592924284209002</v>
      </c>
      <c r="AD219" s="1" t="str">
        <f t="shared" si="473"/>
        <v>NOT LIQUEFIABLE</v>
      </c>
      <c r="AE219" s="1">
        <f t="shared" si="474"/>
        <v>0</v>
      </c>
      <c r="AF219" s="1">
        <f t="shared" si="475"/>
        <v>8.5</v>
      </c>
      <c r="AG219" s="1">
        <f t="shared" si="476"/>
        <v>0</v>
      </c>
      <c r="AH219" s="1" t="str">
        <f t="shared" si="477"/>
        <v>Very Low</v>
      </c>
    </row>
    <row r="220" spans="1:45" s="1" customFormat="1" x14ac:dyDescent="0.35">
      <c r="B220" s="5">
        <v>15.350555999999999</v>
      </c>
      <c r="C220" s="5">
        <v>120.57333300000001</v>
      </c>
      <c r="D220" s="5">
        <v>4.5</v>
      </c>
      <c r="E220" s="5">
        <v>1.5</v>
      </c>
      <c r="F220" s="5">
        <v>21</v>
      </c>
      <c r="G220" s="5">
        <v>23</v>
      </c>
      <c r="H220" s="5">
        <v>52.88</v>
      </c>
      <c r="I220" s="5">
        <v>7</v>
      </c>
      <c r="J220" s="5">
        <v>0.4</v>
      </c>
      <c r="K220" s="5">
        <v>9</v>
      </c>
      <c r="L220" s="24" t="s">
        <v>45</v>
      </c>
      <c r="M220" s="1">
        <f t="shared" si="456"/>
        <v>0</v>
      </c>
      <c r="N220" s="1">
        <f t="shared" si="457"/>
        <v>93</v>
      </c>
      <c r="O220" s="1">
        <f t="shared" si="458"/>
        <v>93</v>
      </c>
      <c r="P220" s="1">
        <f t="shared" si="459"/>
        <v>1.0436701163815878</v>
      </c>
      <c r="Q220" s="1">
        <f t="shared" si="460"/>
        <v>24.004412676776518</v>
      </c>
      <c r="R220" s="1">
        <f t="shared" si="461"/>
        <v>5.6141154177472483</v>
      </c>
      <c r="S220" s="1">
        <f t="shared" si="462"/>
        <v>29.618528094523768</v>
      </c>
      <c r="T220" s="1">
        <f t="shared" si="463"/>
        <v>0.36603207401973553</v>
      </c>
      <c r="U220" s="1">
        <f t="shared" si="464"/>
        <v>1.0317856623159734</v>
      </c>
      <c r="V220" s="1">
        <f t="shared" si="465"/>
        <v>29.345185651014638</v>
      </c>
      <c r="W220" s="1">
        <f t="shared" si="466"/>
        <v>0.95382538768089908</v>
      </c>
      <c r="X220" s="1">
        <f t="shared" si="467"/>
        <v>0.24799460079703378</v>
      </c>
      <c r="Y220" s="1">
        <f t="shared" si="468"/>
        <v>1.9578658814739385</v>
      </c>
      <c r="Z220" s="1">
        <f t="shared" si="469"/>
        <v>1.1689741233829676</v>
      </c>
      <c r="AA220" s="1">
        <f t="shared" si="470"/>
        <v>1.0168071417269453</v>
      </c>
      <c r="AB220" s="1">
        <f t="shared" si="471"/>
        <v>0.4468795352765863</v>
      </c>
      <c r="AC220" s="1">
        <f t="shared" si="472"/>
        <v>2.1418631872236125</v>
      </c>
      <c r="AD220" s="1" t="str">
        <f t="shared" si="473"/>
        <v>NOT LIQUEFIABLE</v>
      </c>
      <c r="AE220" s="1">
        <f t="shared" si="474"/>
        <v>0</v>
      </c>
      <c r="AF220" s="1">
        <f t="shared" si="475"/>
        <v>7.75</v>
      </c>
      <c r="AG220" s="1">
        <f t="shared" si="476"/>
        <v>0</v>
      </c>
      <c r="AH220" s="1" t="str">
        <f t="shared" si="477"/>
        <v>Very Low</v>
      </c>
    </row>
    <row r="221" spans="1:45" s="1" customFormat="1" x14ac:dyDescent="0.35">
      <c r="B221" s="5">
        <v>15.350555999999999</v>
      </c>
      <c r="C221" s="5">
        <v>120.57333300000001</v>
      </c>
      <c r="D221" s="5">
        <v>6</v>
      </c>
      <c r="E221" s="5">
        <v>1.5</v>
      </c>
      <c r="F221" s="5">
        <v>21</v>
      </c>
      <c r="G221" s="5">
        <v>37</v>
      </c>
      <c r="H221" s="5">
        <v>54.94</v>
      </c>
      <c r="I221" s="5">
        <v>7</v>
      </c>
      <c r="J221" s="5">
        <v>0.4</v>
      </c>
      <c r="K221" s="5">
        <v>9</v>
      </c>
      <c r="L221" s="24" t="s">
        <v>45</v>
      </c>
      <c r="M221" s="1">
        <f t="shared" si="456"/>
        <v>0</v>
      </c>
      <c r="N221" s="1">
        <f t="shared" si="457"/>
        <v>124.5</v>
      </c>
      <c r="O221" s="1">
        <f t="shared" si="458"/>
        <v>124.5</v>
      </c>
      <c r="P221" s="1">
        <f t="shared" si="459"/>
        <v>0.90202805858459612</v>
      </c>
      <c r="Q221" s="1">
        <f t="shared" si="460"/>
        <v>33.375038167630059</v>
      </c>
      <c r="R221" s="1">
        <f t="shared" si="461"/>
        <v>5.6119118784212807</v>
      </c>
      <c r="S221" s="1">
        <f t="shared" si="462"/>
        <v>38.986950046051341</v>
      </c>
      <c r="T221" s="1">
        <f t="shared" si="463"/>
        <v>0.30446440357401849</v>
      </c>
      <c r="U221" s="1">
        <f t="shared" si="464"/>
        <v>0.93914401812844417</v>
      </c>
      <c r="V221" s="1">
        <f t="shared" si="465"/>
        <v>40.360240549173717</v>
      </c>
      <c r="W221" s="1">
        <f t="shared" si="466"/>
        <v>0.9310442914146293</v>
      </c>
      <c r="X221" s="1">
        <f t="shared" si="467"/>
        <v>0.24207151576780361</v>
      </c>
      <c r="Y221" s="1">
        <f t="shared" si="468"/>
        <v>2.2000000000000002</v>
      </c>
      <c r="Z221" s="1">
        <f t="shared" si="469"/>
        <v>1.2116882456942153</v>
      </c>
      <c r="AA221" s="1">
        <f t="shared" si="470"/>
        <v>0.93813420860496266</v>
      </c>
      <c r="AB221" s="1">
        <f t="shared" si="471"/>
        <v>4.6564085087942955</v>
      </c>
      <c r="AC221" s="1">
        <f t="shared" si="472"/>
        <v>21.865693295481989</v>
      </c>
      <c r="AD221" s="1" t="str">
        <f t="shared" si="473"/>
        <v>NOT LIQUEFIABLE</v>
      </c>
      <c r="AE221" s="1">
        <f t="shared" si="474"/>
        <v>0</v>
      </c>
      <c r="AF221" s="1">
        <f t="shared" si="475"/>
        <v>7</v>
      </c>
      <c r="AG221" s="1">
        <f t="shared" si="476"/>
        <v>0</v>
      </c>
      <c r="AH221" s="1" t="str">
        <f t="shared" si="477"/>
        <v>Very Low</v>
      </c>
    </row>
    <row r="222" spans="1:45" s="1" customFormat="1" x14ac:dyDescent="0.35">
      <c r="B222" s="5">
        <v>15.350555999999999</v>
      </c>
      <c r="C222" s="5">
        <v>120.57333300000001</v>
      </c>
      <c r="D222" s="5">
        <v>7.5</v>
      </c>
      <c r="E222" s="5">
        <v>1.5</v>
      </c>
      <c r="F222" s="5">
        <v>21</v>
      </c>
      <c r="G222" s="5">
        <v>52</v>
      </c>
      <c r="H222" s="5">
        <v>29.23</v>
      </c>
      <c r="I222" s="5">
        <v>7</v>
      </c>
      <c r="J222" s="5">
        <v>0.4</v>
      </c>
      <c r="K222" s="5">
        <v>9</v>
      </c>
      <c r="L222" s="24" t="s">
        <v>46</v>
      </c>
      <c r="M222" s="1">
        <f t="shared" si="456"/>
        <v>0</v>
      </c>
      <c r="N222" s="1">
        <f t="shared" si="457"/>
        <v>156</v>
      </c>
      <c r="O222" s="1">
        <f t="shared" si="458"/>
        <v>156</v>
      </c>
      <c r="P222" s="1">
        <f t="shared" si="459"/>
        <v>0.80582812954064487</v>
      </c>
      <c r="Q222" s="1">
        <f t="shared" si="460"/>
        <v>41.903062736113533</v>
      </c>
      <c r="R222" s="1">
        <f t="shared" si="461"/>
        <v>5.3304592373452895</v>
      </c>
      <c r="S222" s="1">
        <f t="shared" si="462"/>
        <v>47.233521973458821</v>
      </c>
      <c r="T222" s="1">
        <f t="shared" si="463"/>
        <v>0.2561793404529018</v>
      </c>
      <c r="U222" s="1">
        <f t="shared" si="464"/>
        <v>0.89528743993553805</v>
      </c>
      <c r="V222" s="1">
        <f t="shared" si="465"/>
        <v>51.88540611399327</v>
      </c>
      <c r="W222" s="1">
        <f t="shared" si="466"/>
        <v>0.90643373197707922</v>
      </c>
      <c r="X222" s="1">
        <f t="shared" si="467"/>
        <v>0.2356727703140406</v>
      </c>
      <c r="Y222" s="1">
        <f t="shared" si="468"/>
        <v>2.2000000000000002</v>
      </c>
      <c r="Z222" s="1">
        <f t="shared" si="469"/>
        <v>1.2116882456942153</v>
      </c>
      <c r="AA222" s="1">
        <f t="shared" si="470"/>
        <v>0.87046912120153019</v>
      </c>
      <c r="AB222" s="1">
        <f t="shared" si="471"/>
        <v>2526.3984685195633</v>
      </c>
      <c r="AC222" s="1">
        <f t="shared" si="472"/>
        <v>11306.72181297126</v>
      </c>
      <c r="AD222" s="1" t="str">
        <f t="shared" si="473"/>
        <v>NOT LIQUEFIABLE</v>
      </c>
      <c r="AE222" s="1">
        <f t="shared" si="474"/>
        <v>0</v>
      </c>
      <c r="AF222" s="1">
        <f t="shared" si="475"/>
        <v>6.25</v>
      </c>
      <c r="AG222" s="1">
        <f t="shared" si="476"/>
        <v>0</v>
      </c>
      <c r="AH222" s="1" t="str">
        <f t="shared" si="477"/>
        <v>Very Low</v>
      </c>
    </row>
    <row r="223" spans="1:45" s="1" customFormat="1" x14ac:dyDescent="0.35">
      <c r="B223" s="5">
        <v>15.350555999999999</v>
      </c>
      <c r="C223" s="5">
        <v>120.57333300000001</v>
      </c>
      <c r="D223" s="5">
        <v>9</v>
      </c>
      <c r="E223" s="5">
        <v>1.5</v>
      </c>
      <c r="F223" s="5">
        <v>21</v>
      </c>
      <c r="G223" s="5">
        <v>64</v>
      </c>
      <c r="H223" s="5">
        <v>34.07</v>
      </c>
      <c r="I223" s="5">
        <v>7</v>
      </c>
      <c r="J223" s="5">
        <v>0.4</v>
      </c>
      <c r="K223" s="5">
        <v>9</v>
      </c>
      <c r="L223" s="24" t="s">
        <v>46</v>
      </c>
      <c r="M223" s="1">
        <f t="shared" si="456"/>
        <v>0</v>
      </c>
      <c r="N223" s="1">
        <f t="shared" si="457"/>
        <v>187.5</v>
      </c>
      <c r="O223" s="1">
        <f t="shared" si="458"/>
        <v>187.5</v>
      </c>
      <c r="P223" s="1">
        <f t="shared" si="459"/>
        <v>0.73502834412467843</v>
      </c>
      <c r="Q223" s="1">
        <f t="shared" si="460"/>
        <v>47.04181402397942</v>
      </c>
      <c r="R223" s="1">
        <f t="shared" si="461"/>
        <v>5.4870877958120303</v>
      </c>
      <c r="S223" s="1">
        <f t="shared" si="462"/>
        <v>52.52890181979145</v>
      </c>
      <c r="T223" s="1">
        <f t="shared" si="463"/>
        <v>0.22737798294572764</v>
      </c>
      <c r="U223" s="1">
        <f t="shared" si="464"/>
        <v>0.86936266583936128</v>
      </c>
      <c r="V223" s="1">
        <f t="shared" si="465"/>
        <v>61.126298409531152</v>
      </c>
      <c r="W223" s="1">
        <f t="shared" si="466"/>
        <v>0.88044424287795453</v>
      </c>
      <c r="X223" s="1">
        <f t="shared" si="467"/>
        <v>0.2289155031482682</v>
      </c>
      <c r="Y223" s="1">
        <f t="shared" si="468"/>
        <v>2.2000000000000002</v>
      </c>
      <c r="Z223" s="1">
        <f t="shared" si="469"/>
        <v>1.2116882456942153</v>
      </c>
      <c r="AA223" s="1">
        <f t="shared" si="470"/>
        <v>1.1000000000000001</v>
      </c>
      <c r="AB223" s="1">
        <f t="shared" si="471"/>
        <v>61572570.85829141</v>
      </c>
      <c r="AC223" s="1">
        <f t="shared" si="472"/>
        <v>358505366.71440524</v>
      </c>
      <c r="AD223" s="1" t="str">
        <f t="shared" si="473"/>
        <v>NOT LIQUEFIABLE</v>
      </c>
      <c r="AE223" s="1">
        <f t="shared" si="474"/>
        <v>0</v>
      </c>
      <c r="AF223" s="1">
        <f t="shared" si="475"/>
        <v>5.5</v>
      </c>
      <c r="AG223" s="1">
        <f t="shared" si="476"/>
        <v>0</v>
      </c>
      <c r="AH223" s="1" t="str">
        <f t="shared" si="477"/>
        <v>Very Low</v>
      </c>
    </row>
    <row r="224" spans="1:45" s="1" customFormat="1" x14ac:dyDescent="0.35">
      <c r="B224" s="5">
        <v>15.350555999999999</v>
      </c>
      <c r="C224" s="5">
        <v>120.57333300000001</v>
      </c>
      <c r="D224" s="5">
        <v>10.5</v>
      </c>
      <c r="E224" s="5">
        <v>1.5</v>
      </c>
      <c r="F224" s="5">
        <v>21</v>
      </c>
      <c r="G224" s="5">
        <v>73</v>
      </c>
      <c r="H224" s="5">
        <v>25.12</v>
      </c>
      <c r="I224" s="5">
        <v>7</v>
      </c>
      <c r="J224" s="5">
        <v>0.4</v>
      </c>
      <c r="K224" s="5">
        <v>9</v>
      </c>
      <c r="L224" s="24" t="s">
        <v>46</v>
      </c>
      <c r="M224" s="1">
        <f t="shared" si="456"/>
        <v>14.715</v>
      </c>
      <c r="N224" s="1">
        <f t="shared" si="457"/>
        <v>219</v>
      </c>
      <c r="O224" s="1">
        <f t="shared" si="458"/>
        <v>204.285</v>
      </c>
      <c r="P224" s="1">
        <f t="shared" si="459"/>
        <v>0.70418453526458757</v>
      </c>
      <c r="Q224" s="1">
        <f t="shared" si="460"/>
        <v>51.405471074314896</v>
      </c>
      <c r="R224" s="1">
        <f t="shared" si="461"/>
        <v>5.0818667207054693</v>
      </c>
      <c r="S224" s="1">
        <f t="shared" si="462"/>
        <v>56.487337795020366</v>
      </c>
      <c r="T224" s="1">
        <f t="shared" si="463"/>
        <v>0.2067861095953244</v>
      </c>
      <c r="U224" s="1">
        <f t="shared" si="464"/>
        <v>0.86498257922554145</v>
      </c>
      <c r="V224" s="1">
        <f t="shared" si="465"/>
        <v>68.225595004169989</v>
      </c>
      <c r="W224" s="1">
        <f t="shared" si="466"/>
        <v>0.85352459901766975</v>
      </c>
      <c r="X224" s="1">
        <f t="shared" si="467"/>
        <v>0.23790141551296529</v>
      </c>
      <c r="Y224" s="1">
        <f t="shared" si="468"/>
        <v>2.2000000000000002</v>
      </c>
      <c r="Z224" s="1">
        <f t="shared" si="469"/>
        <v>1.2116882456942153</v>
      </c>
      <c r="AA224" s="1">
        <f t="shared" si="470"/>
        <v>1.1000000000000001</v>
      </c>
      <c r="AB224" s="1">
        <f t="shared" si="471"/>
        <v>13388619597111.666</v>
      </c>
      <c r="AC224" s="1">
        <f t="shared" si="472"/>
        <v>75010551125148.891</v>
      </c>
      <c r="AD224" s="1" t="str">
        <f t="shared" si="473"/>
        <v>NOT LIQUEFIABLE</v>
      </c>
      <c r="AE224" s="1">
        <f t="shared" si="474"/>
        <v>0</v>
      </c>
      <c r="AF224" s="1">
        <f t="shared" si="475"/>
        <v>4.75</v>
      </c>
      <c r="AG224" s="1">
        <f t="shared" si="476"/>
        <v>0</v>
      </c>
      <c r="AH224" s="1" t="str">
        <f t="shared" si="477"/>
        <v>Very Low</v>
      </c>
    </row>
    <row r="225" spans="1:45" s="1" customFormat="1" x14ac:dyDescent="0.35">
      <c r="B225" s="5">
        <v>15.350555999999999</v>
      </c>
      <c r="C225" s="5">
        <v>120.57333300000001</v>
      </c>
      <c r="D225" s="5">
        <v>12</v>
      </c>
      <c r="E225" s="5">
        <v>1.5</v>
      </c>
      <c r="F225" s="5">
        <v>21</v>
      </c>
      <c r="G225" s="5">
        <v>78</v>
      </c>
      <c r="H225" s="5">
        <v>26.89</v>
      </c>
      <c r="I225" s="5">
        <v>7</v>
      </c>
      <c r="J225" s="5">
        <v>0.4</v>
      </c>
      <c r="K225" s="5">
        <v>9</v>
      </c>
      <c r="L225" s="24" t="s">
        <v>46</v>
      </c>
      <c r="M225" s="1">
        <f t="shared" si="456"/>
        <v>29.43</v>
      </c>
      <c r="N225" s="1">
        <f t="shared" si="457"/>
        <v>250.5</v>
      </c>
      <c r="O225" s="1">
        <f t="shared" si="458"/>
        <v>221.07</v>
      </c>
      <c r="P225" s="1">
        <f t="shared" si="459"/>
        <v>0.6769238519200157</v>
      </c>
      <c r="Q225" s="1">
        <f t="shared" si="460"/>
        <v>52.800060449761226</v>
      </c>
      <c r="R225" s="1">
        <f t="shared" si="461"/>
        <v>5.2067481263741326</v>
      </c>
      <c r="S225" s="1">
        <f t="shared" si="462"/>
        <v>58.006808576135356</v>
      </c>
      <c r="T225" s="1">
        <f t="shared" si="463"/>
        <v>0.19907429649903019</v>
      </c>
      <c r="U225" s="1">
        <f t="shared" si="464"/>
        <v>0.85611019048517056</v>
      </c>
      <c r="V225" s="1">
        <f t="shared" si="465"/>
        <v>71.983342984217444</v>
      </c>
      <c r="W225" s="1">
        <f t="shared" si="466"/>
        <v>0.82611021622301772</v>
      </c>
      <c r="X225" s="1">
        <f t="shared" si="467"/>
        <v>0.24338245072875175</v>
      </c>
      <c r="Y225" s="1">
        <f t="shared" si="468"/>
        <v>2.2000000000000002</v>
      </c>
      <c r="Z225" s="1">
        <f t="shared" si="469"/>
        <v>1.2116882456942153</v>
      </c>
      <c r="AA225" s="1">
        <f t="shared" si="470"/>
        <v>1.1000000000000001</v>
      </c>
      <c r="AB225" s="1">
        <f t="shared" si="471"/>
        <v>6.811496684509832E+16</v>
      </c>
      <c r="AC225" s="1">
        <f t="shared" si="472"/>
        <v>3.7302408155732083E+17</v>
      </c>
      <c r="AD225" s="1" t="str">
        <f t="shared" si="473"/>
        <v>NOT LIQUEFIABLE</v>
      </c>
      <c r="AE225" s="1">
        <f t="shared" si="474"/>
        <v>0</v>
      </c>
      <c r="AF225" s="1">
        <f t="shared" si="475"/>
        <v>4</v>
      </c>
      <c r="AG225" s="1">
        <f t="shared" si="476"/>
        <v>0</v>
      </c>
      <c r="AH225" s="1" t="str">
        <f t="shared" si="477"/>
        <v>Very Low</v>
      </c>
    </row>
    <row r="226" spans="1:45" s="1" customFormat="1" x14ac:dyDescent="0.35">
      <c r="B226" s="5">
        <v>15.350555999999999</v>
      </c>
      <c r="C226" s="5">
        <v>120.57333300000001</v>
      </c>
      <c r="D226" s="5">
        <v>13.5</v>
      </c>
      <c r="E226" s="5">
        <v>1.5</v>
      </c>
      <c r="F226" s="5">
        <v>21</v>
      </c>
      <c r="G226" s="5">
        <v>83</v>
      </c>
      <c r="H226" s="5">
        <v>24.19</v>
      </c>
      <c r="I226" s="5">
        <v>7</v>
      </c>
      <c r="J226" s="5">
        <v>0.4</v>
      </c>
      <c r="K226" s="5">
        <v>9</v>
      </c>
      <c r="L226" s="24" t="s">
        <v>46</v>
      </c>
      <c r="M226" s="1">
        <f t="shared" si="456"/>
        <v>44.145000000000003</v>
      </c>
      <c r="N226" s="1">
        <f t="shared" si="457"/>
        <v>282</v>
      </c>
      <c r="O226" s="1">
        <f t="shared" si="458"/>
        <v>237.85499999999999</v>
      </c>
      <c r="P226" s="1">
        <f t="shared" si="459"/>
        <v>0.65260226993953585</v>
      </c>
      <c r="Q226" s="1">
        <f t="shared" si="460"/>
        <v>54.165988404981476</v>
      </c>
      <c r="R226" s="1">
        <f t="shared" si="461"/>
        <v>5.0024934580994564</v>
      </c>
      <c r="S226" s="1">
        <f t="shared" si="462"/>
        <v>59.168481863080935</v>
      </c>
      <c r="T226" s="1">
        <f t="shared" si="463"/>
        <v>0.19324632335964398</v>
      </c>
      <c r="U226" s="1">
        <f t="shared" si="464"/>
        <v>0.84793593177191606</v>
      </c>
      <c r="V226" s="1">
        <f t="shared" si="465"/>
        <v>75.381175795168488</v>
      </c>
      <c r="W226" s="1">
        <f t="shared" si="466"/>
        <v>0.7986134883932493</v>
      </c>
      <c r="X226" s="1">
        <f t="shared" si="467"/>
        <v>0.24617662428367301</v>
      </c>
      <c r="Y226" s="1">
        <f t="shared" si="468"/>
        <v>2.2000000000000002</v>
      </c>
      <c r="Z226" s="1">
        <f t="shared" si="469"/>
        <v>1.2116882456942153</v>
      </c>
      <c r="AA226" s="1">
        <f t="shared" si="470"/>
        <v>1.1000000000000001</v>
      </c>
      <c r="AB226" s="1">
        <f t="shared" si="471"/>
        <v>6.2894750805499904E+20</v>
      </c>
      <c r="AC226" s="1">
        <f t="shared" si="472"/>
        <v>3.4052669922462615E+21</v>
      </c>
      <c r="AD226" s="1" t="str">
        <f t="shared" si="473"/>
        <v>NOT LIQUEFIABLE</v>
      </c>
      <c r="AE226" s="1">
        <f t="shared" si="474"/>
        <v>0</v>
      </c>
      <c r="AF226" s="1">
        <f t="shared" si="475"/>
        <v>3.25</v>
      </c>
      <c r="AG226" s="1">
        <f t="shared" si="476"/>
        <v>0</v>
      </c>
      <c r="AH226" s="1" t="str">
        <f t="shared" si="477"/>
        <v>Very Low</v>
      </c>
    </row>
    <row r="227" spans="1:45" s="1" customFormat="1" x14ac:dyDescent="0.35">
      <c r="B227" s="5">
        <v>15.350555999999999</v>
      </c>
      <c r="C227" s="5">
        <v>120.57333300000001</v>
      </c>
      <c r="D227" s="5">
        <v>15</v>
      </c>
      <c r="E227" s="5">
        <v>1.5</v>
      </c>
      <c r="F227" s="5">
        <v>21</v>
      </c>
      <c r="G227" s="5">
        <v>100</v>
      </c>
      <c r="H227" s="5">
        <v>22.72</v>
      </c>
      <c r="I227" s="5">
        <v>7</v>
      </c>
      <c r="J227" s="5">
        <v>0.4</v>
      </c>
      <c r="K227" s="5">
        <v>9</v>
      </c>
      <c r="L227" s="24" t="s">
        <v>46</v>
      </c>
      <c r="M227" s="1">
        <f t="shared" si="456"/>
        <v>58.86</v>
      </c>
      <c r="N227" s="1">
        <f t="shared" si="457"/>
        <v>313.5</v>
      </c>
      <c r="O227" s="1">
        <f t="shared" si="458"/>
        <v>254.64</v>
      </c>
      <c r="P227" s="1">
        <f t="shared" si="459"/>
        <v>0.63072698157808849</v>
      </c>
      <c r="Q227" s="1">
        <f t="shared" si="460"/>
        <v>63.072698157808851</v>
      </c>
      <c r="R227" s="1">
        <f t="shared" si="461"/>
        <v>4.8532988968540796</v>
      </c>
      <c r="S227" s="1">
        <f t="shared" si="462"/>
        <v>67.925997054662929</v>
      </c>
      <c r="T227" s="1">
        <f t="shared" si="463"/>
        <v>0.15103567804520379</v>
      </c>
      <c r="U227" s="1">
        <f t="shared" si="464"/>
        <v>0.87003720238948856</v>
      </c>
      <c r="V227" s="1">
        <f t="shared" si="465"/>
        <v>91.857019135802943</v>
      </c>
      <c r="W227" s="1">
        <f t="shared" si="466"/>
        <v>0.77141630387585125</v>
      </c>
      <c r="X227" s="1">
        <f t="shared" si="467"/>
        <v>0.2469295590988087</v>
      </c>
      <c r="Y227" s="1">
        <f t="shared" si="468"/>
        <v>2.2000000000000002</v>
      </c>
      <c r="Z227" s="1">
        <f t="shared" si="469"/>
        <v>1.2116882456942153</v>
      </c>
      <c r="AA227" s="1">
        <f t="shared" si="470"/>
        <v>1.1000000000000001</v>
      </c>
      <c r="AB227" s="1">
        <f t="shared" si="471"/>
        <v>3.3122269957074712E+50</v>
      </c>
      <c r="AC227" s="1">
        <f t="shared" si="472"/>
        <v>1.7878479942452894E+51</v>
      </c>
      <c r="AD227" s="1" t="str">
        <f t="shared" si="473"/>
        <v>NOT LIQUEFIABLE</v>
      </c>
      <c r="AE227" s="1">
        <f t="shared" si="474"/>
        <v>0</v>
      </c>
      <c r="AF227" s="1">
        <f t="shared" si="475"/>
        <v>2.5</v>
      </c>
      <c r="AG227" s="1">
        <f t="shared" si="476"/>
        <v>0</v>
      </c>
      <c r="AH227" s="1" t="str">
        <f t="shared" si="477"/>
        <v>Very Low</v>
      </c>
    </row>
    <row r="228" spans="1:45" s="1" customFormat="1" x14ac:dyDescent="0.35">
      <c r="AF228" s="1" t="s">
        <v>31</v>
      </c>
      <c r="AG228" s="1">
        <f>SUM(AG218:AG227)</f>
        <v>0</v>
      </c>
      <c r="AH228" s="3" t="str">
        <f t="shared" ref="AH228" si="478">IF(AG228&lt;=0,"Very Low",IF(AND(AG228&gt;0,AG228&lt;=5),"Low",IF(AND(AG228&gt;5,AG228&lt;=15),"High","Very High")))</f>
        <v>Very Low</v>
      </c>
    </row>
    <row r="229" spans="1:45" s="1" customFormat="1" x14ac:dyDescent="0.35">
      <c r="A229" s="1" t="s">
        <v>32</v>
      </c>
      <c r="B229" s="1" t="s">
        <v>0</v>
      </c>
      <c r="C229" s="1" t="s">
        <v>1</v>
      </c>
      <c r="E229" s="1" t="s">
        <v>3</v>
      </c>
      <c r="F229" s="1" t="s">
        <v>47</v>
      </c>
      <c r="G229" s="1" t="s">
        <v>5</v>
      </c>
      <c r="H229" s="1" t="s">
        <v>6</v>
      </c>
      <c r="I229" s="1" t="s">
        <v>7</v>
      </c>
      <c r="J229" s="1" t="s">
        <v>8</v>
      </c>
      <c r="K229" s="1" t="s">
        <v>9</v>
      </c>
      <c r="L229" s="1" t="s">
        <v>33</v>
      </c>
      <c r="M229" s="1" t="s">
        <v>10</v>
      </c>
      <c r="O229" s="1" t="s">
        <v>12</v>
      </c>
      <c r="P229" s="1" t="s">
        <v>13</v>
      </c>
      <c r="Q229" s="1" t="s">
        <v>112</v>
      </c>
      <c r="R229" s="1" t="s">
        <v>113</v>
      </c>
      <c r="S229" s="1" t="s">
        <v>16</v>
      </c>
      <c r="T229" s="1" t="s">
        <v>17</v>
      </c>
      <c r="U229" s="1" t="s">
        <v>18</v>
      </c>
      <c r="V229" s="1" t="s">
        <v>19</v>
      </c>
      <c r="W229" s="1" t="s">
        <v>20</v>
      </c>
      <c r="X229" s="1" t="s">
        <v>21</v>
      </c>
      <c r="Y229" s="1" t="s">
        <v>22</v>
      </c>
      <c r="Z229" s="1" t="s">
        <v>23</v>
      </c>
      <c r="AA229" s="1" t="s">
        <v>24</v>
      </c>
      <c r="AB229" s="1" t="s">
        <v>114</v>
      </c>
      <c r="AC229" s="1" t="s">
        <v>26</v>
      </c>
      <c r="AD229" s="1" t="s">
        <v>27</v>
      </c>
      <c r="AE229" s="1" t="s">
        <v>28</v>
      </c>
      <c r="AF229" s="1" t="s">
        <v>29</v>
      </c>
      <c r="AG229" s="1" t="s">
        <v>30</v>
      </c>
      <c r="AH229" s="1" t="s">
        <v>27</v>
      </c>
      <c r="AI229" s="5" t="s">
        <v>34</v>
      </c>
      <c r="AJ229" s="5" t="s">
        <v>35</v>
      </c>
      <c r="AK229" s="5" t="s">
        <v>36</v>
      </c>
      <c r="AL229" s="5" t="s">
        <v>37</v>
      </c>
      <c r="AM229" s="20" t="s">
        <v>38</v>
      </c>
      <c r="AN229" s="20" t="s">
        <v>39</v>
      </c>
      <c r="AO229" s="20" t="s">
        <v>40</v>
      </c>
      <c r="AP229" s="20" t="s">
        <v>41</v>
      </c>
      <c r="AQ229" s="20" t="s">
        <v>42</v>
      </c>
    </row>
    <row r="230" spans="1:45" s="1" customFormat="1" x14ac:dyDescent="0.35">
      <c r="A230" s="1">
        <v>21</v>
      </c>
      <c r="B230" s="5">
        <v>15.325423000000001</v>
      </c>
      <c r="C230" s="5">
        <v>120.42365700000001</v>
      </c>
      <c r="D230" s="5">
        <v>1.5</v>
      </c>
      <c r="E230" s="5">
        <v>1.5</v>
      </c>
      <c r="F230" s="5">
        <v>20</v>
      </c>
      <c r="G230" s="5">
        <v>19</v>
      </c>
      <c r="H230" s="5">
        <v>27.3</v>
      </c>
      <c r="I230" s="1">
        <v>7</v>
      </c>
      <c r="J230" s="5">
        <v>0.03</v>
      </c>
      <c r="K230" s="5">
        <v>3</v>
      </c>
      <c r="L230" s="24" t="s">
        <v>46</v>
      </c>
      <c r="M230" s="1">
        <f t="shared" ref="M230:M239" si="479">IF(D230&lt;=K230, 0, (D230-K230)*9.81)</f>
        <v>0</v>
      </c>
      <c r="N230" s="1">
        <f t="shared" ref="N230:N239" si="480">IF(ROW()=2, D230*F230, N229 + (D230-D229)*F230)</f>
        <v>30</v>
      </c>
      <c r="O230" s="1">
        <f t="shared" ref="O230:O239" si="481">N230 - M230</f>
        <v>30</v>
      </c>
      <c r="P230" s="1">
        <f t="shared" ref="P230:P239" si="482">MIN(1.7, (101.3 / O230)^0.5)</f>
        <v>1.7</v>
      </c>
      <c r="Q230" s="1">
        <f t="shared" ref="Q230:Q239" si="483">G230 * P230</f>
        <v>32.299999999999997</v>
      </c>
      <c r="R230" s="1">
        <f t="shared" ref="R230:R239" si="484">EXP(1.63 + (9.7/(H230+0.01)) - ((15.7/(H230+0.01))^2))</f>
        <v>5.2314740984871033</v>
      </c>
      <c r="S230" s="1">
        <f t="shared" ref="S230:S239" si="485">Q230 + R230</f>
        <v>37.531474098487102</v>
      </c>
      <c r="T230" s="1">
        <f t="shared" ref="T230:T239" si="486">0.784 - 0.0768 * SQRT(S230)</f>
        <v>0.31350064634830738</v>
      </c>
      <c r="U230" s="1">
        <f t="shared" ref="U230:U239" si="487">MIN(1.7, (101.3 / O230)^T230)</f>
        <v>1.4644730681303595</v>
      </c>
      <c r="V230" s="1">
        <f t="shared" ref="V230:V239" si="488">(G230 * U230) + R230</f>
        <v>33.056462392963937</v>
      </c>
      <c r="W230" s="1">
        <f t="shared" ref="W230:W239" si="489">EXP((-1.012 - 1.126*SIN((D230/11.73)+5.133)) + (0.106 + 0.118*SIN((D230/11.28)+5.142))*I230)</f>
        <v>0.99216797470363483</v>
      </c>
      <c r="X230" s="1">
        <f t="shared" ref="X230:X239" si="490">0.65 * J230 * (N230 / O230) * W230</f>
        <v>1.9347275506720878E-2</v>
      </c>
      <c r="Y230" s="1">
        <f t="shared" ref="Y230:Y239" si="491">MIN(2.2, 1.09 + (V230 / 31.5)^2)</f>
        <v>2.1912645058578377</v>
      </c>
      <c r="Z230" s="1">
        <f t="shared" ref="Z230:Z239" si="492">1 + (Y230 - 1) * (8.64 * EXP(-I230/4) - 1.325)</f>
        <v>1.21014724450236</v>
      </c>
      <c r="AA230" s="1">
        <f t="shared" ref="AA230:AA239" si="493">MIN(1.1, 1 - MIN(0.3, 1 / (18.9 - 2.55 * SQRT(V230))) * LN(O230 / 101.3))</f>
        <v>1.1000000000000001</v>
      </c>
      <c r="AB230" s="1">
        <f t="shared" ref="AB230:AB239" si="494">EXP((V230/14.1) + (V230/126)^2 - (V230/23.6)^3 + (V230/25.4)^4 - 2.8)</f>
        <v>0.76635606726297167</v>
      </c>
      <c r="AC230" s="1">
        <f t="shared" ref="AC230:AC239" si="495">IF(X230=0, "N/A", (AB230 * Z230 * AA230) / X230)</f>
        <v>52.728046957421313</v>
      </c>
      <c r="AD230" s="1" t="str">
        <f t="shared" ref="AD230:AD239" si="496">IF(AC230&gt;1, "NOT LIQUEFIABLE", "LIQUEFIABLE")</f>
        <v>NOT LIQUEFIABLE</v>
      </c>
      <c r="AE230" s="1">
        <f t="shared" ref="AE230:AE239" si="497">IF(AC230&lt;1, 1-AC230, 0)</f>
        <v>0</v>
      </c>
      <c r="AF230" s="1">
        <f t="shared" ref="AF230:AF239" si="498">IF(D230&lt;=20, 10 - (0.5 * D230), 0)</f>
        <v>9.25</v>
      </c>
      <c r="AG230" s="1">
        <f t="shared" ref="AG230:AG239" si="499">AE230 * AF230 * E230</f>
        <v>0</v>
      </c>
      <c r="AH230" s="1" t="str">
        <f t="shared" ref="AH230:AH239" si="500">IF(AG230&lt;=0,"Very Low",IF(AND(AG230&gt;0,AG230&lt;=5),"Low",IF(AND(AG230&gt;5,AG230&lt;=15),"High","Very High")))</f>
        <v>Very Low</v>
      </c>
      <c r="AI230" s="5">
        <v>3</v>
      </c>
      <c r="AJ230" s="5">
        <v>1.5</v>
      </c>
      <c r="AK230" s="5">
        <v>25</v>
      </c>
      <c r="AL230" s="5">
        <f>MIN(1 + 0.33 * (AJ230 / AI230), 1.33)</f>
        <v>1.165</v>
      </c>
      <c r="AM230" s="20">
        <f>AVERAGEIFS(G230:G239, D230:D239, "&gt;" &amp; AJ230, D230:D239, "&lt;" &amp; (AJ230 + AI230 + 1.5))</f>
        <v>20.5</v>
      </c>
      <c r="AN230" s="20" cm="1">
        <f t="array" ref="AN230">_xlfn.LET(
    _xlpm.Df, AJ230,
    _xlpm.B, AI230,
    _xlpm.LayerBottoms, D230:D239,
    _xlpm.LayerTops, D230:D239 - E230:E239,
    _xlpm.N_values, G230:G239,
    _xlpm.FilteredN, _xlfn._xlws.FILTER(_xlpm.N_values, (_xlpm.LayerBottoms &gt; _xlpm.Df) * (_xlpm.LayerTops &lt; (_xlpm.Df + 2*_xlpm.B))),
    _xlpm.i, _xlfn.SEQUENCE(ROWS(_xlpm.FilteredN)),
    SUM(_xlpm.FilteredN / _xlpm.i^2) / SUM(1 / _xlpm.i^2)
)</f>
        <v>21.136585365853659</v>
      </c>
      <c r="AO230" s="20">
        <f>MIN(6 * (1 + 0.2 * (AJ230 / AI230)), 9)</f>
        <v>6.6000000000000005</v>
      </c>
      <c r="AP230" s="20">
        <f>IF(AI230&lt;=1.2,12*AM230*AL230*(AK230/25.4),8*AM230*((3.28*AI230+1)/(3.28*AI230))^2*AL230*(AK230/25.4))</f>
        <v>228.21512973988004</v>
      </c>
      <c r="AQ230" s="1" cm="1">
        <f t="array" ref="AQ230">_xlfn.LET(
    _xlpm.Df, AJ230,
    _xlpm.B, AI230,
    _xlpm.Settlement, AK230,
    _xlpm.NMeyerhof, AM230,
    _xlpm.NDesign, AN230,
    _xlpm.Nc, AO230,
    _xlpm.Fd, AL230,
    _xlpm.LayerBottoms, D230:D239,
    _xlpm.LayerThickness, E230:E239,
    _xlpm.USCS, L230:L239,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228.21512973988004</v>
      </c>
      <c r="AR230" s="1" cm="1">
        <f t="array" ref="AR230">_xlfn.LET(
    _xlpm.Df, AJ230,
    _xlpm.B, AI230,
    _xlpm.Settlement, AK230,
    _xlpm.NMeyerhof, AM230,
    _xlpm.NDesign, AN230,
    _xlpm.Nc, AO230,
    _xlpm.Fd, AL230,
    _xlpm.LayerBottoms, D230:D239,
    _xlpm.LayerThickness, E230:E239,
    _xlpm.USCS, L230:L239,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228.21512973988004</v>
      </c>
      <c r="AS230" s="1" cm="1">
        <f t="array" ref="AS230">_xlfn.LET(
    _xlpm.Df, AJ230,
    _xlpm.B, AI230,
    _xlpm.Settlement, AK230,
    _xlpm.NMeyerhof, AM230,
    _xlpm.NDesign, AN230,
    _xlpm.Nc, AO230,
    _xlpm.Fd, AL230,
    _xlpm.LayerBottoms, D230:D239,
    _xlpm.LayerThickness, E230:E239,
    _xlpm.Material, L230:L239,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228.21512973988004</v>
      </c>
    </row>
    <row r="231" spans="1:45" s="1" customFormat="1" x14ac:dyDescent="0.35">
      <c r="B231" s="5">
        <v>15.325423000000001</v>
      </c>
      <c r="C231" s="5">
        <v>120.42365700000001</v>
      </c>
      <c r="D231" s="5">
        <v>3</v>
      </c>
      <c r="E231" s="5">
        <v>1.5</v>
      </c>
      <c r="F231" s="5">
        <v>20</v>
      </c>
      <c r="G231" s="5">
        <v>20</v>
      </c>
      <c r="H231" s="5">
        <v>23.7</v>
      </c>
      <c r="I231" s="1">
        <v>7</v>
      </c>
      <c r="J231" s="5">
        <v>0.03</v>
      </c>
      <c r="K231" s="5">
        <v>3</v>
      </c>
      <c r="L231" s="24" t="s">
        <v>46</v>
      </c>
      <c r="M231" s="1">
        <f t="shared" si="479"/>
        <v>0</v>
      </c>
      <c r="N231" s="1">
        <f t="shared" si="480"/>
        <v>60</v>
      </c>
      <c r="O231" s="1">
        <f t="shared" si="481"/>
        <v>60</v>
      </c>
      <c r="P231" s="1">
        <f t="shared" si="482"/>
        <v>1.2993588162371983</v>
      </c>
      <c r="Q231" s="1">
        <f t="shared" si="483"/>
        <v>25.987176324743967</v>
      </c>
      <c r="R231" s="1">
        <f t="shared" si="484"/>
        <v>4.9562222288027371</v>
      </c>
      <c r="S231" s="1">
        <f t="shared" si="485"/>
        <v>30.943398553546704</v>
      </c>
      <c r="T231" s="1">
        <f t="shared" si="486"/>
        <v>0.35678624661128794</v>
      </c>
      <c r="U231" s="1">
        <f t="shared" si="487"/>
        <v>1.2054631964906817</v>
      </c>
      <c r="V231" s="1">
        <f t="shared" si="488"/>
        <v>29.06548615861637</v>
      </c>
      <c r="W231" s="1">
        <f t="shared" si="489"/>
        <v>0.97433785492747482</v>
      </c>
      <c r="X231" s="1">
        <f t="shared" si="490"/>
        <v>1.8999588171085758E-2</v>
      </c>
      <c r="Y231" s="1">
        <f t="shared" si="491"/>
        <v>1.9414008421634867</v>
      </c>
      <c r="Z231" s="1">
        <f t="shared" si="492"/>
        <v>1.1660695773105378</v>
      </c>
      <c r="AA231" s="1">
        <f t="shared" si="493"/>
        <v>1.1000000000000001</v>
      </c>
      <c r="AB231" s="1">
        <f t="shared" si="494"/>
        <v>0.43221118433716743</v>
      </c>
      <c r="AC231" s="1">
        <f t="shared" si="495"/>
        <v>29.178903213044713</v>
      </c>
      <c r="AD231" s="1" t="str">
        <f t="shared" si="496"/>
        <v>NOT LIQUEFIABLE</v>
      </c>
      <c r="AE231" s="1">
        <f t="shared" si="497"/>
        <v>0</v>
      </c>
      <c r="AF231" s="1">
        <f t="shared" si="498"/>
        <v>8.5</v>
      </c>
      <c r="AG231" s="1">
        <f t="shared" si="499"/>
        <v>0</v>
      </c>
      <c r="AH231" s="1" t="str">
        <f t="shared" si="500"/>
        <v>Very Low</v>
      </c>
    </row>
    <row r="232" spans="1:45" s="1" customFormat="1" x14ac:dyDescent="0.35">
      <c r="B232" s="5">
        <v>15.325423000000001</v>
      </c>
      <c r="C232" s="5">
        <v>120.42365700000001</v>
      </c>
      <c r="D232" s="5">
        <v>4.5</v>
      </c>
      <c r="E232" s="5">
        <v>1.5</v>
      </c>
      <c r="F232" s="5">
        <v>20</v>
      </c>
      <c r="G232" s="5">
        <v>21</v>
      </c>
      <c r="H232" s="5">
        <v>25.7</v>
      </c>
      <c r="I232" s="1">
        <v>7</v>
      </c>
      <c r="J232" s="5">
        <v>0.03</v>
      </c>
      <c r="K232" s="5">
        <v>3</v>
      </c>
      <c r="L232" s="24" t="s">
        <v>46</v>
      </c>
      <c r="M232" s="1">
        <f t="shared" si="479"/>
        <v>14.715</v>
      </c>
      <c r="N232" s="1">
        <f t="shared" si="480"/>
        <v>90</v>
      </c>
      <c r="O232" s="1">
        <f t="shared" si="481"/>
        <v>75.284999999999997</v>
      </c>
      <c r="P232" s="1">
        <f t="shared" si="482"/>
        <v>1.159979983933682</v>
      </c>
      <c r="Q232" s="1">
        <f t="shared" si="483"/>
        <v>24.35957966260732</v>
      </c>
      <c r="R232" s="1">
        <f t="shared" si="484"/>
        <v>5.1262926941250981</v>
      </c>
      <c r="S232" s="1">
        <f t="shared" si="485"/>
        <v>29.485872356732418</v>
      </c>
      <c r="T232" s="1">
        <f t="shared" si="486"/>
        <v>0.36696912372178797</v>
      </c>
      <c r="U232" s="1">
        <f t="shared" si="487"/>
        <v>1.1150714170868361</v>
      </c>
      <c r="V232" s="1">
        <f t="shared" si="488"/>
        <v>28.542792452948657</v>
      </c>
      <c r="W232" s="1">
        <f t="shared" si="489"/>
        <v>0.95382538768089908</v>
      </c>
      <c r="X232" s="1">
        <f t="shared" si="490"/>
        <v>2.2235020991963578E-2</v>
      </c>
      <c r="Y232" s="1">
        <f t="shared" si="491"/>
        <v>1.9110541708360826</v>
      </c>
      <c r="Z232" s="1">
        <f t="shared" si="492"/>
        <v>1.1607162159639068</v>
      </c>
      <c r="AA232" s="1">
        <f t="shared" si="493"/>
        <v>1.0562503544169008</v>
      </c>
      <c r="AB232" s="1">
        <f t="shared" si="494"/>
        <v>0.40702547322265847</v>
      </c>
      <c r="AC232" s="1">
        <f t="shared" si="495"/>
        <v>22.442796196352898</v>
      </c>
      <c r="AD232" s="1" t="str">
        <f t="shared" si="496"/>
        <v>NOT LIQUEFIABLE</v>
      </c>
      <c r="AE232" s="1">
        <f t="shared" si="497"/>
        <v>0</v>
      </c>
      <c r="AF232" s="1">
        <f t="shared" si="498"/>
        <v>7.75</v>
      </c>
      <c r="AG232" s="1">
        <f t="shared" si="499"/>
        <v>0</v>
      </c>
      <c r="AH232" s="1" t="str">
        <f t="shared" si="500"/>
        <v>Very Low</v>
      </c>
    </row>
    <row r="233" spans="1:45" s="1" customFormat="1" x14ac:dyDescent="0.35">
      <c r="B233" s="5">
        <v>15.325423000000001</v>
      </c>
      <c r="C233" s="5">
        <v>120.42365700000001</v>
      </c>
      <c r="D233" s="5">
        <v>6</v>
      </c>
      <c r="E233" s="5">
        <v>1.5</v>
      </c>
      <c r="F233" s="5">
        <v>20</v>
      </c>
      <c r="G233" s="5">
        <v>25</v>
      </c>
      <c r="H233" s="5">
        <v>20.9</v>
      </c>
      <c r="I233" s="1">
        <v>7</v>
      </c>
      <c r="J233" s="5">
        <v>0.03</v>
      </c>
      <c r="K233" s="5">
        <v>3</v>
      </c>
      <c r="L233" s="24" t="s">
        <v>46</v>
      </c>
      <c r="M233" s="1">
        <f t="shared" si="479"/>
        <v>29.43</v>
      </c>
      <c r="N233" s="1">
        <f t="shared" si="480"/>
        <v>120</v>
      </c>
      <c r="O233" s="1">
        <f t="shared" si="481"/>
        <v>90.57</v>
      </c>
      <c r="P233" s="1">
        <f t="shared" si="482"/>
        <v>1.0575783187015986</v>
      </c>
      <c r="Q233" s="1">
        <f t="shared" si="483"/>
        <v>26.439457967539965</v>
      </c>
      <c r="R233" s="1">
        <f t="shared" si="484"/>
        <v>4.6188086024820176</v>
      </c>
      <c r="S233" s="1">
        <f t="shared" si="485"/>
        <v>31.058266570021985</v>
      </c>
      <c r="T233" s="1">
        <f t="shared" si="486"/>
        <v>0.35599403016550524</v>
      </c>
      <c r="U233" s="1">
        <f t="shared" si="487"/>
        <v>1.040663296003741</v>
      </c>
      <c r="V233" s="1">
        <f t="shared" si="488"/>
        <v>30.635391002575545</v>
      </c>
      <c r="W233" s="1">
        <f t="shared" si="489"/>
        <v>0.9310442914146293</v>
      </c>
      <c r="X233" s="1">
        <f t="shared" si="490"/>
        <v>2.4054804481729412E-2</v>
      </c>
      <c r="Y233" s="1">
        <f t="shared" si="491"/>
        <v>2.0358575781110471</v>
      </c>
      <c r="Z233" s="1">
        <f t="shared" si="492"/>
        <v>1.1827323945828219</v>
      </c>
      <c r="AA233" s="1">
        <f t="shared" si="493"/>
        <v>1.0233942191920244</v>
      </c>
      <c r="AB233" s="1">
        <f t="shared" si="494"/>
        <v>0.52761876583760836</v>
      </c>
      <c r="AC233" s="1">
        <f t="shared" si="495"/>
        <v>26.548980836300924</v>
      </c>
      <c r="AD233" s="1" t="str">
        <f t="shared" si="496"/>
        <v>NOT LIQUEFIABLE</v>
      </c>
      <c r="AE233" s="1">
        <f t="shared" si="497"/>
        <v>0</v>
      </c>
      <c r="AF233" s="1">
        <f t="shared" si="498"/>
        <v>7</v>
      </c>
      <c r="AG233" s="1">
        <f t="shared" si="499"/>
        <v>0</v>
      </c>
      <c r="AH233" s="1" t="str">
        <f t="shared" si="500"/>
        <v>Very Low</v>
      </c>
    </row>
    <row r="234" spans="1:45" s="1" customFormat="1" x14ac:dyDescent="0.35">
      <c r="B234" s="5">
        <v>15.325423000000001</v>
      </c>
      <c r="C234" s="5">
        <v>120.42365700000001</v>
      </c>
      <c r="D234" s="5">
        <v>7.5</v>
      </c>
      <c r="E234" s="5">
        <v>1.5</v>
      </c>
      <c r="F234" s="5">
        <v>21</v>
      </c>
      <c r="G234" s="5">
        <v>33</v>
      </c>
      <c r="H234" s="5">
        <v>26.4</v>
      </c>
      <c r="I234" s="1">
        <v>7</v>
      </c>
      <c r="J234" s="5">
        <v>0.03</v>
      </c>
      <c r="K234" s="5">
        <v>3</v>
      </c>
      <c r="L234" s="24" t="s">
        <v>46</v>
      </c>
      <c r="M234" s="1">
        <f t="shared" si="479"/>
        <v>44.145000000000003</v>
      </c>
      <c r="N234" s="1">
        <f t="shared" si="480"/>
        <v>151.5</v>
      </c>
      <c r="O234" s="1">
        <f t="shared" si="481"/>
        <v>107.35499999999999</v>
      </c>
      <c r="P234" s="1">
        <f t="shared" si="482"/>
        <v>0.97138990212458276</v>
      </c>
      <c r="Q234" s="1">
        <f t="shared" si="483"/>
        <v>32.05586677011123</v>
      </c>
      <c r="R234" s="1">
        <f t="shared" si="484"/>
        <v>5.1752539426564379</v>
      </c>
      <c r="S234" s="1">
        <f t="shared" si="485"/>
        <v>37.23112071276767</v>
      </c>
      <c r="T234" s="1">
        <f t="shared" si="486"/>
        <v>0.31538706224339613</v>
      </c>
      <c r="U234" s="1">
        <f t="shared" si="487"/>
        <v>0.98185690645303525</v>
      </c>
      <c r="V234" s="1">
        <f t="shared" si="488"/>
        <v>37.576531855606603</v>
      </c>
      <c r="W234" s="1">
        <f t="shared" si="489"/>
        <v>0.90643373197707922</v>
      </c>
      <c r="X234" s="1">
        <f t="shared" si="490"/>
        <v>2.4943708748482014E-2</v>
      </c>
      <c r="Y234" s="1">
        <f t="shared" si="491"/>
        <v>2.2000000000000002</v>
      </c>
      <c r="Z234" s="1">
        <f t="shared" si="492"/>
        <v>1.2116882456942153</v>
      </c>
      <c r="AA234" s="1">
        <f t="shared" si="493"/>
        <v>0.9825835934187902</v>
      </c>
      <c r="AB234" s="1">
        <f t="shared" si="494"/>
        <v>2.0285409571034805</v>
      </c>
      <c r="AC234" s="1">
        <f t="shared" si="495"/>
        <v>96.824030484464004</v>
      </c>
      <c r="AD234" s="1" t="str">
        <f t="shared" si="496"/>
        <v>NOT LIQUEFIABLE</v>
      </c>
      <c r="AE234" s="1">
        <f t="shared" si="497"/>
        <v>0</v>
      </c>
      <c r="AF234" s="1">
        <f t="shared" si="498"/>
        <v>6.25</v>
      </c>
      <c r="AG234" s="1">
        <f t="shared" si="499"/>
        <v>0</v>
      </c>
      <c r="AH234" s="1" t="str">
        <f t="shared" si="500"/>
        <v>Very Low</v>
      </c>
    </row>
    <row r="235" spans="1:45" s="1" customFormat="1" x14ac:dyDescent="0.35">
      <c r="B235" s="5">
        <v>15.325423000000001</v>
      </c>
      <c r="C235" s="5">
        <v>120.42365700000001</v>
      </c>
      <c r="D235" s="5">
        <v>9</v>
      </c>
      <c r="E235" s="5">
        <v>1.5</v>
      </c>
      <c r="F235" s="5">
        <v>21</v>
      </c>
      <c r="G235" s="5">
        <v>44</v>
      </c>
      <c r="H235" s="5">
        <v>26.7</v>
      </c>
      <c r="I235" s="1">
        <v>7</v>
      </c>
      <c r="J235" s="5">
        <v>0.03</v>
      </c>
      <c r="K235" s="5">
        <v>3</v>
      </c>
      <c r="L235" s="24" t="s">
        <v>46</v>
      </c>
      <c r="M235" s="1">
        <f t="shared" si="479"/>
        <v>58.86</v>
      </c>
      <c r="N235" s="1">
        <f t="shared" si="480"/>
        <v>183</v>
      </c>
      <c r="O235" s="1">
        <f t="shared" si="481"/>
        <v>124.14</v>
      </c>
      <c r="P235" s="1">
        <f t="shared" si="482"/>
        <v>0.90333503061792386</v>
      </c>
      <c r="Q235" s="1">
        <f t="shared" si="483"/>
        <v>39.746741347188653</v>
      </c>
      <c r="R235" s="1">
        <f t="shared" si="484"/>
        <v>5.1947946690912072</v>
      </c>
      <c r="S235" s="1">
        <f t="shared" si="485"/>
        <v>44.941536016279862</v>
      </c>
      <c r="T235" s="1">
        <f t="shared" si="486"/>
        <v>0.26914471412574348</v>
      </c>
      <c r="U235" s="1">
        <f t="shared" si="487"/>
        <v>0.94674692641224967</v>
      </c>
      <c r="V235" s="1">
        <f t="shared" si="488"/>
        <v>46.851659431230196</v>
      </c>
      <c r="W235" s="1">
        <f t="shared" si="489"/>
        <v>0.88044424287795453</v>
      </c>
      <c r="X235" s="1">
        <f t="shared" si="490"/>
        <v>2.5309048499355412E-2</v>
      </c>
      <c r="Y235" s="1">
        <f t="shared" si="491"/>
        <v>2.2000000000000002</v>
      </c>
      <c r="Z235" s="1">
        <f t="shared" si="492"/>
        <v>1.2116882456942153</v>
      </c>
      <c r="AA235" s="1">
        <f t="shared" si="493"/>
        <v>0.93900293508073929</v>
      </c>
      <c r="AB235" s="1">
        <f t="shared" si="494"/>
        <v>82.522333031957601</v>
      </c>
      <c r="AC235" s="1">
        <f t="shared" si="495"/>
        <v>3709.8258604889638</v>
      </c>
      <c r="AD235" s="1" t="str">
        <f t="shared" si="496"/>
        <v>NOT LIQUEFIABLE</v>
      </c>
      <c r="AE235" s="1">
        <f t="shared" si="497"/>
        <v>0</v>
      </c>
      <c r="AF235" s="1">
        <f t="shared" si="498"/>
        <v>5.5</v>
      </c>
      <c r="AG235" s="1">
        <f t="shared" si="499"/>
        <v>0</v>
      </c>
      <c r="AH235" s="1" t="str">
        <f t="shared" si="500"/>
        <v>Very Low</v>
      </c>
    </row>
    <row r="236" spans="1:45" s="1" customFormat="1" x14ac:dyDescent="0.35">
      <c r="B236" s="5">
        <v>15.325423000000001</v>
      </c>
      <c r="C236" s="5">
        <v>120.42365700000001</v>
      </c>
      <c r="D236" s="5">
        <v>10.5</v>
      </c>
      <c r="E236" s="5">
        <v>1.5</v>
      </c>
      <c r="F236" s="5">
        <v>21</v>
      </c>
      <c r="G236" s="5">
        <v>50</v>
      </c>
      <c r="H236" s="5">
        <v>25.2</v>
      </c>
      <c r="I236" s="1">
        <v>7</v>
      </c>
      <c r="J236" s="5">
        <v>0.03</v>
      </c>
      <c r="K236" s="5">
        <v>3</v>
      </c>
      <c r="L236" s="24" t="s">
        <v>46</v>
      </c>
      <c r="M236" s="1">
        <f t="shared" si="479"/>
        <v>73.575000000000003</v>
      </c>
      <c r="N236" s="1">
        <f t="shared" si="480"/>
        <v>214.5</v>
      </c>
      <c r="O236" s="1">
        <f t="shared" si="481"/>
        <v>140.92500000000001</v>
      </c>
      <c r="P236" s="1">
        <f t="shared" si="482"/>
        <v>0.8478337504936565</v>
      </c>
      <c r="Q236" s="1">
        <f t="shared" si="483"/>
        <v>42.391687524682823</v>
      </c>
      <c r="R236" s="1">
        <f t="shared" si="484"/>
        <v>5.0882148019630815</v>
      </c>
      <c r="S236" s="1">
        <f t="shared" si="485"/>
        <v>47.479902326645906</v>
      </c>
      <c r="T236" s="1">
        <f t="shared" si="486"/>
        <v>0.25480451712139884</v>
      </c>
      <c r="U236" s="1">
        <f t="shared" si="487"/>
        <v>0.91931952826875929</v>
      </c>
      <c r="V236" s="1">
        <f t="shared" si="488"/>
        <v>51.054191215401048</v>
      </c>
      <c r="W236" s="1">
        <f t="shared" si="489"/>
        <v>0.85352459901766975</v>
      </c>
      <c r="X236" s="1">
        <f t="shared" si="490"/>
        <v>2.5333191531248238E-2</v>
      </c>
      <c r="Y236" s="1">
        <f t="shared" si="491"/>
        <v>2.2000000000000002</v>
      </c>
      <c r="Z236" s="1">
        <f t="shared" si="492"/>
        <v>1.2116882456942153</v>
      </c>
      <c r="AA236" s="1">
        <f t="shared" si="493"/>
        <v>0.9009575731860997</v>
      </c>
      <c r="AB236" s="1">
        <f t="shared" si="494"/>
        <v>1317.5859764027459</v>
      </c>
      <c r="AC236" s="1">
        <f t="shared" si="495"/>
        <v>56778.549334401279</v>
      </c>
      <c r="AD236" s="1" t="str">
        <f t="shared" si="496"/>
        <v>NOT LIQUEFIABLE</v>
      </c>
      <c r="AE236" s="1">
        <f t="shared" si="497"/>
        <v>0</v>
      </c>
      <c r="AF236" s="1">
        <f t="shared" si="498"/>
        <v>4.75</v>
      </c>
      <c r="AG236" s="1">
        <f t="shared" si="499"/>
        <v>0</v>
      </c>
      <c r="AH236" s="1" t="str">
        <f t="shared" si="500"/>
        <v>Very Low</v>
      </c>
    </row>
    <row r="237" spans="1:45" s="1" customFormat="1" x14ac:dyDescent="0.35">
      <c r="B237" s="5">
        <v>15.325423000000001</v>
      </c>
      <c r="C237" s="5">
        <v>120.42365700000001</v>
      </c>
      <c r="D237" s="5">
        <v>12</v>
      </c>
      <c r="E237" s="5">
        <v>1.5</v>
      </c>
      <c r="F237" s="5">
        <v>21</v>
      </c>
      <c r="G237" s="5">
        <v>54</v>
      </c>
      <c r="H237" s="5">
        <v>26.3</v>
      </c>
      <c r="I237" s="1">
        <v>7</v>
      </c>
      <c r="J237" s="5">
        <v>0.03</v>
      </c>
      <c r="K237" s="5">
        <v>3</v>
      </c>
      <c r="L237" s="24" t="s">
        <v>46</v>
      </c>
      <c r="M237" s="1">
        <f t="shared" si="479"/>
        <v>88.29</v>
      </c>
      <c r="N237" s="1">
        <f t="shared" si="480"/>
        <v>246</v>
      </c>
      <c r="O237" s="1">
        <f t="shared" si="481"/>
        <v>157.70999999999998</v>
      </c>
      <c r="P237" s="1">
        <f t="shared" si="482"/>
        <v>0.80144755220539654</v>
      </c>
      <c r="Q237" s="1">
        <f t="shared" si="483"/>
        <v>43.278167819091415</v>
      </c>
      <c r="R237" s="1">
        <f t="shared" si="484"/>
        <v>5.1685536350170604</v>
      </c>
      <c r="S237" s="1">
        <f t="shared" si="485"/>
        <v>48.446721454108477</v>
      </c>
      <c r="T237" s="1">
        <f t="shared" si="486"/>
        <v>0.24944374444827544</v>
      </c>
      <c r="U237" s="1">
        <f t="shared" si="487"/>
        <v>0.89545650025930867</v>
      </c>
      <c r="V237" s="1">
        <f t="shared" si="488"/>
        <v>53.523204649019732</v>
      </c>
      <c r="W237" s="1">
        <f t="shared" si="489"/>
        <v>0.82611021622301772</v>
      </c>
      <c r="X237" s="1">
        <f t="shared" si="490"/>
        <v>2.5127453599783252E-2</v>
      </c>
      <c r="Y237" s="1">
        <f t="shared" si="491"/>
        <v>2.2000000000000002</v>
      </c>
      <c r="Z237" s="1">
        <f t="shared" si="492"/>
        <v>1.2116882456942153</v>
      </c>
      <c r="AA237" s="1">
        <f t="shared" si="493"/>
        <v>0.86719855232655141</v>
      </c>
      <c r="AB237" s="1">
        <f t="shared" si="494"/>
        <v>10177.518866986884</v>
      </c>
      <c r="AC237" s="1">
        <f t="shared" si="495"/>
        <v>425601.23113046383</v>
      </c>
      <c r="AD237" s="1" t="str">
        <f t="shared" si="496"/>
        <v>NOT LIQUEFIABLE</v>
      </c>
      <c r="AE237" s="1">
        <f t="shared" si="497"/>
        <v>0</v>
      </c>
      <c r="AF237" s="1">
        <f t="shared" si="498"/>
        <v>4</v>
      </c>
      <c r="AG237" s="1">
        <f t="shared" si="499"/>
        <v>0</v>
      </c>
      <c r="AH237" s="1" t="str">
        <f t="shared" si="500"/>
        <v>Very Low</v>
      </c>
    </row>
    <row r="238" spans="1:45" s="1" customFormat="1" x14ac:dyDescent="0.35">
      <c r="B238" s="5">
        <v>15.325423000000001</v>
      </c>
      <c r="C238" s="5">
        <v>120.42365700000001</v>
      </c>
      <c r="D238" s="5">
        <v>13.5</v>
      </c>
      <c r="E238" s="5">
        <v>1.5</v>
      </c>
      <c r="F238" s="5">
        <v>21</v>
      </c>
      <c r="G238" s="5">
        <v>63</v>
      </c>
      <c r="H238" s="5">
        <v>26.1</v>
      </c>
      <c r="I238" s="1">
        <v>7</v>
      </c>
      <c r="J238" s="5">
        <v>0.03</v>
      </c>
      <c r="K238" s="5">
        <v>3</v>
      </c>
      <c r="L238" s="24" t="s">
        <v>46</v>
      </c>
      <c r="M238" s="1">
        <f t="shared" si="479"/>
        <v>103.00500000000001</v>
      </c>
      <c r="N238" s="1">
        <f t="shared" si="480"/>
        <v>277.5</v>
      </c>
      <c r="O238" s="1">
        <f t="shared" si="481"/>
        <v>174.495</v>
      </c>
      <c r="P238" s="1">
        <f t="shared" si="482"/>
        <v>0.76192676385484914</v>
      </c>
      <c r="Q238" s="1">
        <f t="shared" si="483"/>
        <v>48.001386122855493</v>
      </c>
      <c r="R238" s="1">
        <f t="shared" si="484"/>
        <v>5.154864619091108</v>
      </c>
      <c r="S238" s="1">
        <f t="shared" si="485"/>
        <v>53.1562507419466</v>
      </c>
      <c r="T238" s="1">
        <f t="shared" si="486"/>
        <v>0.22406399974981162</v>
      </c>
      <c r="U238" s="1">
        <f t="shared" si="487"/>
        <v>0.88528276966679298</v>
      </c>
      <c r="V238" s="1">
        <f t="shared" si="488"/>
        <v>60.927679108099063</v>
      </c>
      <c r="W238" s="1">
        <f t="shared" si="489"/>
        <v>0.7986134883932493</v>
      </c>
      <c r="X238" s="1">
        <f t="shared" si="490"/>
        <v>2.4765736777947623E-2</v>
      </c>
      <c r="Y238" s="1">
        <f t="shared" si="491"/>
        <v>2.2000000000000002</v>
      </c>
      <c r="Z238" s="1">
        <f t="shared" si="492"/>
        <v>1.2116882456942153</v>
      </c>
      <c r="AA238" s="1">
        <f t="shared" si="493"/>
        <v>1.1000000000000001</v>
      </c>
      <c r="AB238" s="1">
        <f t="shared" si="494"/>
        <v>46507313.912344702</v>
      </c>
      <c r="AC238" s="1">
        <f t="shared" si="495"/>
        <v>2502958128.1117072</v>
      </c>
      <c r="AD238" s="1" t="str">
        <f t="shared" si="496"/>
        <v>NOT LIQUEFIABLE</v>
      </c>
      <c r="AE238" s="1">
        <f t="shared" si="497"/>
        <v>0</v>
      </c>
      <c r="AF238" s="1">
        <f t="shared" si="498"/>
        <v>3.25</v>
      </c>
      <c r="AG238" s="1">
        <f t="shared" si="499"/>
        <v>0</v>
      </c>
      <c r="AH238" s="1" t="str">
        <f t="shared" si="500"/>
        <v>Very Low</v>
      </c>
    </row>
    <row r="239" spans="1:45" s="1" customFormat="1" x14ac:dyDescent="0.35">
      <c r="B239" s="5">
        <v>15.325423000000001</v>
      </c>
      <c r="C239" s="5">
        <v>120.42365700000001</v>
      </c>
      <c r="D239" s="5">
        <v>15</v>
      </c>
      <c r="E239" s="5">
        <v>1.5</v>
      </c>
      <c r="F239" s="5">
        <v>21</v>
      </c>
      <c r="G239" s="5">
        <v>68</v>
      </c>
      <c r="H239" s="5">
        <v>23.9</v>
      </c>
      <c r="I239" s="1">
        <v>7</v>
      </c>
      <c r="J239" s="5">
        <v>0.03</v>
      </c>
      <c r="K239" s="5">
        <v>3</v>
      </c>
      <c r="L239" s="24" t="s">
        <v>46</v>
      </c>
      <c r="M239" s="1">
        <f t="shared" si="479"/>
        <v>117.72</v>
      </c>
      <c r="N239" s="1">
        <f t="shared" si="480"/>
        <v>309</v>
      </c>
      <c r="O239" s="1">
        <f t="shared" si="481"/>
        <v>191.28</v>
      </c>
      <c r="P239" s="1">
        <f t="shared" si="482"/>
        <v>0.72772943437301263</v>
      </c>
      <c r="Q239" s="1">
        <f t="shared" si="483"/>
        <v>49.485601537364857</v>
      </c>
      <c r="R239" s="1">
        <f t="shared" si="484"/>
        <v>4.9755022461191176</v>
      </c>
      <c r="S239" s="1">
        <f t="shared" si="485"/>
        <v>54.461103783483978</v>
      </c>
      <c r="T239" s="1">
        <f t="shared" si="486"/>
        <v>0.21723315130479226</v>
      </c>
      <c r="U239" s="1">
        <f t="shared" si="487"/>
        <v>0.87102494072408843</v>
      </c>
      <c r="V239" s="1">
        <f t="shared" si="488"/>
        <v>64.205198215357129</v>
      </c>
      <c r="W239" s="1">
        <f t="shared" si="489"/>
        <v>0.77141630387585125</v>
      </c>
      <c r="X239" s="1">
        <f t="shared" si="490"/>
        <v>2.4300339497092961E-2</v>
      </c>
      <c r="Y239" s="1">
        <f t="shared" si="491"/>
        <v>2.2000000000000002</v>
      </c>
      <c r="Z239" s="1">
        <f t="shared" si="492"/>
        <v>1.2116882456942153</v>
      </c>
      <c r="AA239" s="1">
        <f t="shared" si="493"/>
        <v>1.1000000000000001</v>
      </c>
      <c r="AB239" s="1">
        <f t="shared" si="494"/>
        <v>7248104984.8052406</v>
      </c>
      <c r="AC239" s="1">
        <f t="shared" si="495"/>
        <v>397553621675.38763</v>
      </c>
      <c r="AD239" s="1" t="str">
        <f t="shared" si="496"/>
        <v>NOT LIQUEFIABLE</v>
      </c>
      <c r="AE239" s="1">
        <f t="shared" si="497"/>
        <v>0</v>
      </c>
      <c r="AF239" s="1">
        <f t="shared" si="498"/>
        <v>2.5</v>
      </c>
      <c r="AG239" s="1">
        <f t="shared" si="499"/>
        <v>0</v>
      </c>
      <c r="AH239" s="1" t="str">
        <f t="shared" si="500"/>
        <v>Very Low</v>
      </c>
    </row>
    <row r="240" spans="1:45" s="1" customFormat="1" x14ac:dyDescent="0.35">
      <c r="AF240" s="1" t="s">
        <v>31</v>
      </c>
      <c r="AG240" s="1">
        <f>SUM(AG230:AG239)</f>
        <v>0</v>
      </c>
      <c r="AH240" s="3" t="str">
        <f t="shared" ref="AH240" si="501">IF(AG240&lt;=0,"Very Low",IF(AND(AG240&gt;0,AG240&lt;=5),"Low",IF(AND(AG240&gt;5,AG240&lt;=15),"High","Very High")))</f>
        <v>Very Low</v>
      </c>
    </row>
    <row r="241" spans="1:45" s="1" customFormat="1" x14ac:dyDescent="0.35">
      <c r="A241" s="1" t="s">
        <v>32</v>
      </c>
      <c r="B241" s="1" t="s">
        <v>0</v>
      </c>
      <c r="C241" s="1" t="s">
        <v>1</v>
      </c>
      <c r="E241" s="1" t="s">
        <v>3</v>
      </c>
      <c r="F241" s="1" t="s">
        <v>47</v>
      </c>
      <c r="G241" s="1" t="s">
        <v>5</v>
      </c>
      <c r="H241" s="1" t="s">
        <v>6</v>
      </c>
      <c r="I241" s="1" t="s">
        <v>7</v>
      </c>
      <c r="J241" s="1" t="s">
        <v>8</v>
      </c>
      <c r="K241" s="1" t="s">
        <v>9</v>
      </c>
      <c r="L241" s="1" t="s">
        <v>33</v>
      </c>
      <c r="M241" s="1" t="s">
        <v>10</v>
      </c>
      <c r="O241" s="1" t="s">
        <v>12</v>
      </c>
      <c r="P241" s="1" t="s">
        <v>13</v>
      </c>
      <c r="Q241" s="1" t="s">
        <v>115</v>
      </c>
      <c r="R241" s="1" t="s">
        <v>116</v>
      </c>
      <c r="S241" s="1" t="s">
        <v>16</v>
      </c>
      <c r="T241" s="1" t="s">
        <v>17</v>
      </c>
      <c r="U241" s="1" t="s">
        <v>18</v>
      </c>
      <c r="V241" s="1" t="s">
        <v>19</v>
      </c>
      <c r="W241" s="1" t="s">
        <v>20</v>
      </c>
      <c r="X241" s="1" t="s">
        <v>21</v>
      </c>
      <c r="Y241" s="1" t="s">
        <v>22</v>
      </c>
      <c r="Z241" s="1" t="s">
        <v>23</v>
      </c>
      <c r="AA241" s="1" t="s">
        <v>24</v>
      </c>
      <c r="AB241" s="1" t="s">
        <v>117</v>
      </c>
      <c r="AC241" s="1" t="s">
        <v>26</v>
      </c>
      <c r="AD241" s="1" t="s">
        <v>27</v>
      </c>
      <c r="AE241" s="1" t="s">
        <v>28</v>
      </c>
      <c r="AF241" s="1" t="s">
        <v>29</v>
      </c>
      <c r="AG241" s="1" t="s">
        <v>30</v>
      </c>
      <c r="AH241" s="1" t="s">
        <v>27</v>
      </c>
      <c r="AI241" s="5" t="s">
        <v>34</v>
      </c>
      <c r="AJ241" s="5" t="s">
        <v>35</v>
      </c>
      <c r="AK241" s="5" t="s">
        <v>36</v>
      </c>
      <c r="AL241" s="5" t="s">
        <v>37</v>
      </c>
      <c r="AM241" s="20" t="s">
        <v>38</v>
      </c>
      <c r="AN241" s="20" t="s">
        <v>39</v>
      </c>
      <c r="AO241" s="20" t="s">
        <v>40</v>
      </c>
      <c r="AP241" s="20" t="s">
        <v>41</v>
      </c>
      <c r="AQ241" s="20" t="s">
        <v>42</v>
      </c>
    </row>
    <row r="242" spans="1:45" s="1" customFormat="1" x14ac:dyDescent="0.35">
      <c r="A242" s="1">
        <v>22</v>
      </c>
      <c r="B242" s="5">
        <v>15.406295</v>
      </c>
      <c r="C242" s="5">
        <v>120.536085</v>
      </c>
      <c r="D242" s="5">
        <v>1.5</v>
      </c>
      <c r="E242" s="5">
        <v>1.5</v>
      </c>
      <c r="F242" s="5">
        <v>20</v>
      </c>
      <c r="G242" s="5">
        <v>11</v>
      </c>
      <c r="H242" s="5">
        <v>3.84</v>
      </c>
      <c r="I242" s="1">
        <v>7</v>
      </c>
      <c r="J242" s="5">
        <v>0.4</v>
      </c>
      <c r="K242" s="5">
        <v>1</v>
      </c>
      <c r="L242" s="24" t="s">
        <v>54</v>
      </c>
      <c r="M242" s="1">
        <f t="shared" ref="M242:M251" si="502">IF(D242&lt;=K242, 0, (D242-K242)*9.81)</f>
        <v>4.9050000000000002</v>
      </c>
      <c r="N242" s="1">
        <f t="shared" ref="N242:N251" si="503">IF(ROW()=2, D242*F242, N241 + (D242-D241)*F242)</f>
        <v>30</v>
      </c>
      <c r="O242" s="1">
        <f t="shared" ref="O242:O251" si="504">N242 - M242</f>
        <v>25.094999999999999</v>
      </c>
      <c r="P242" s="1">
        <f t="shared" ref="P242:P251" si="505">MIN(1.7, (101.3 / O242)^0.5)</f>
        <v>1.7</v>
      </c>
      <c r="Q242" s="1">
        <f t="shared" ref="Q242:Q251" si="506">G242 * P242</f>
        <v>18.7</v>
      </c>
      <c r="R242" s="1">
        <f t="shared" ref="R242:R251" si="507">EXP(1.63 + (9.7/(H242+0.01)) - ((15.7/(H242+0.01))^2))</f>
        <v>3.8020583983101501E-6</v>
      </c>
      <c r="S242" s="1">
        <f t="shared" ref="S242:S251" si="508">Q242 + R242</f>
        <v>18.700003802058397</v>
      </c>
      <c r="T242" s="1">
        <f t="shared" ref="T242:T251" si="509">0.784 - 0.0768 * SQRT(S242)</f>
        <v>0.45188991218956792</v>
      </c>
      <c r="U242" s="1">
        <f t="shared" ref="U242:U251" si="510">MIN(1.7, (101.3 / O242)^T242)</f>
        <v>1.7</v>
      </c>
      <c r="V242" s="1">
        <f t="shared" ref="V242:V251" si="511">(G242 * U242) + R242</f>
        <v>18.700003802058397</v>
      </c>
      <c r="W242" s="1">
        <f t="shared" ref="W242:W251" si="512">EXP((-1.012 - 1.126*SIN((D242/11.73)+5.133)) + (0.106 + 0.118*SIN((D242/11.28)+5.142))*I242)</f>
        <v>0.99216797470363483</v>
      </c>
      <c r="X242" s="1">
        <f t="shared" ref="X242:X251" si="513">0.65 * J242 * (N242 / O242) * W242</f>
        <v>0.30838454682958172</v>
      </c>
      <c r="Y242" s="1">
        <f t="shared" ref="Y242:Y251" si="514">MIN(2.2, 1.09 + (V242 / 31.5)^2)</f>
        <v>1.4424214081098499</v>
      </c>
      <c r="Z242" s="1">
        <f t="shared" ref="Z242:Z251" si="515">1 + (Y242 - 1) * (8.64 * EXP(-I242/4) - 1.325)</f>
        <v>1.0780461764502822</v>
      </c>
      <c r="AA242" s="1">
        <f t="shared" ref="AA242:AA251" si="516">MIN(1.1, 1 - MIN(0.3, 1 / (18.9 - 2.55 * SQRT(V242))) * LN(O242 / 101.3))</f>
        <v>1.1000000000000001</v>
      </c>
      <c r="AB242" s="1">
        <f t="shared" ref="AB242:AB251" si="517">EXP((V242/14.1) + (V242/126)^2 - (V242/23.6)^3 + (V242/25.4)^4 - 2.8)</f>
        <v>0.19100778126590698</v>
      </c>
      <c r="AC242" s="1">
        <f t="shared" ref="AC242:AC251" si="518">IF(X242=0, "N/A", (AB242 * Z242 * AA242) / X242)</f>
        <v>0.7344944207523163</v>
      </c>
      <c r="AD242" s="1" t="str">
        <f t="shared" ref="AD242:AD251" si="519">IF(AC242&gt;1, "NOT LIQUEFIABLE", "LIQUEFIABLE")</f>
        <v>LIQUEFIABLE</v>
      </c>
      <c r="AE242" s="1">
        <f t="shared" ref="AE242:AE251" si="520">IF(AC242&lt;1, 1-AC242, 0)</f>
        <v>0.2655055792476837</v>
      </c>
      <c r="AF242" s="1">
        <f t="shared" ref="AF242:AF251" si="521">IF(D242&lt;=20, 10 - (0.5 * D242), 0)</f>
        <v>9.25</v>
      </c>
      <c r="AG242" s="1">
        <f t="shared" ref="AG242:AG251" si="522">AE242 * AF242 * E242</f>
        <v>3.6838899120616113</v>
      </c>
      <c r="AH242" s="1" t="str">
        <f t="shared" ref="AH242:AH251" si="523">IF(AG242&lt;=0,"Very Low",IF(AND(AG242&gt;0,AG242&lt;=5),"Low",IF(AND(AG242&gt;5,AG242&lt;=15),"High","Very High")))</f>
        <v>Low</v>
      </c>
      <c r="AI242" s="5">
        <v>3</v>
      </c>
      <c r="AJ242" s="5">
        <v>1.5</v>
      </c>
      <c r="AK242" s="5">
        <v>25</v>
      </c>
      <c r="AL242" s="5">
        <f>MIN(1 + 0.33 * (AJ242 / AI242), 1.33)</f>
        <v>1.165</v>
      </c>
      <c r="AM242" s="20">
        <f>AVERAGEIFS(G242:G251, D242:D251, "&gt;" &amp; AJ242, D242:D251, "&lt;" &amp; (AJ242 + AI242 + 1.5))</f>
        <v>12</v>
      </c>
      <c r="AN242" s="20" cm="1">
        <f t="array" ref="AN242">_xlfn.LET(
    _xlpm.Df, AJ242,
    _xlpm.B, AI242,
    _xlpm.LayerBottoms, D242:D251,
    _xlpm.LayerTops, D242:D251 - E242:E251,
    _xlpm.N_values, G242:G251,
    _xlpm.FilteredN, _xlfn._xlws.FILTER(_xlpm.N_values, (_xlpm.LayerBottoms &gt; _xlpm.Df) * (_xlpm.LayerTops &lt; (_xlpm.Df + 2*_xlpm.B))),
    _xlpm.i, _xlfn.SEQUENCE(ROWS(_xlpm.FilteredN)),
    SUM(_xlpm.FilteredN / _xlpm.i^2) / SUM(1 / _xlpm.i^2)
)</f>
        <v>11.458536585365854</v>
      </c>
      <c r="AO242" s="20">
        <f>MIN(6 * (1 + 0.2 * (AJ242 / AI242)), 9)</f>
        <v>6.6000000000000005</v>
      </c>
      <c r="AP242" s="20">
        <f>IF(AI242&lt;=1.2,12*AM242*AL242*(AK242/25.4),8*AM242*((3.28*AI242+1)/(3.28*AI242))^2*AL242*(AK242/25.4))</f>
        <v>133.58934423797857</v>
      </c>
      <c r="AQ242" s="1" cm="1">
        <f t="array" ref="AQ242">_xlfn.LET(
    _xlpm.Df, AJ242,
    _xlpm.B, AI242,
    _xlpm.Settlement, AK242,
    _xlpm.NMeyerhof, AM242,
    _xlpm.NDesign, AN242,
    _xlpm.Nc, AO242,
    _xlpm.Fd, AL242,
    _xlpm.LayerBottoms, D242:D251,
    _xlpm.LayerThickness, E242:E251,
    _xlpm.USCS, L242:L251,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133.58934423797857</v>
      </c>
      <c r="AR242" s="1" cm="1">
        <f t="array" ref="AR242">_xlfn.LET(
    _xlpm.Df, AJ242,
    _xlpm.B, AI242,
    _xlpm.Settlement, AK242,
    _xlpm.NMeyerhof, AM242,
    _xlpm.NDesign, AN242,
    _xlpm.Nc, AO242,
    _xlpm.Fd, AL242,
    _xlpm.LayerBottoms, D242:D251,
    _xlpm.LayerThickness, E242:E251,
    _xlpm.USCS, L242:L251,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133.58934423797857</v>
      </c>
      <c r="AS242" s="1" cm="1">
        <f t="array" ref="AS242">_xlfn.LET(
    _xlpm.Df, AJ242,
    _xlpm.B, AI242,
    _xlpm.Settlement, AK242,
    _xlpm.NMeyerhof, AM242,
    _xlpm.NDesign, AN242,
    _xlpm.Nc, AO242,
    _xlpm.Fd, AL242,
    _xlpm.LayerBottoms, D242:D251,
    _xlpm.LayerThickness, E242:E251,
    _xlpm.Material, L242:L251,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133.58934423797857</v>
      </c>
    </row>
    <row r="243" spans="1:45" s="1" customFormat="1" x14ac:dyDescent="0.35">
      <c r="B243" s="5">
        <v>15.406295</v>
      </c>
      <c r="C243" s="5">
        <v>120.536085</v>
      </c>
      <c r="D243" s="5">
        <v>3</v>
      </c>
      <c r="E243" s="5">
        <v>1.5</v>
      </c>
      <c r="F243" s="5">
        <v>19</v>
      </c>
      <c r="G243" s="5">
        <v>9</v>
      </c>
      <c r="H243" s="5">
        <v>4.25</v>
      </c>
      <c r="I243" s="1">
        <v>7</v>
      </c>
      <c r="J243" s="5">
        <v>0.4</v>
      </c>
      <c r="K243" s="5">
        <v>1</v>
      </c>
      <c r="L243" s="24" t="s">
        <v>54</v>
      </c>
      <c r="M243" s="1">
        <f t="shared" si="502"/>
        <v>19.62</v>
      </c>
      <c r="N243" s="1">
        <f t="shared" si="503"/>
        <v>58.5</v>
      </c>
      <c r="O243" s="1">
        <f t="shared" si="504"/>
        <v>38.879999999999995</v>
      </c>
      <c r="P243" s="1">
        <f t="shared" si="505"/>
        <v>1.6141414668166851</v>
      </c>
      <c r="Q243" s="1">
        <f t="shared" si="506"/>
        <v>14.527273201350166</v>
      </c>
      <c r="R243" s="1">
        <f t="shared" si="507"/>
        <v>6.2802417942516979E-5</v>
      </c>
      <c r="S243" s="1">
        <f t="shared" si="508"/>
        <v>14.527336003768108</v>
      </c>
      <c r="T243" s="1">
        <f t="shared" si="509"/>
        <v>0.49127877714305512</v>
      </c>
      <c r="U243" s="1">
        <f t="shared" si="510"/>
        <v>1.6007171006270182</v>
      </c>
      <c r="V243" s="1">
        <f t="shared" si="511"/>
        <v>14.406516708061107</v>
      </c>
      <c r="W243" s="1">
        <f t="shared" si="512"/>
        <v>0.97433785492747482</v>
      </c>
      <c r="X243" s="1">
        <f t="shared" si="513"/>
        <v>0.38116457750635019</v>
      </c>
      <c r="Y243" s="1">
        <f t="shared" si="514"/>
        <v>1.299168781717958</v>
      </c>
      <c r="Z243" s="1">
        <f t="shared" si="515"/>
        <v>1.0527754288069584</v>
      </c>
      <c r="AA243" s="1">
        <f t="shared" si="516"/>
        <v>1.1000000000000001</v>
      </c>
      <c r="AB243" s="1">
        <f t="shared" si="517"/>
        <v>0.15119629071017238</v>
      </c>
      <c r="AC243" s="1">
        <f t="shared" si="518"/>
        <v>0.45936407551446351</v>
      </c>
      <c r="AD243" s="1" t="str">
        <f t="shared" si="519"/>
        <v>LIQUEFIABLE</v>
      </c>
      <c r="AE243" s="1">
        <f t="shared" si="520"/>
        <v>0.54063592448553655</v>
      </c>
      <c r="AF243" s="1">
        <f t="shared" si="521"/>
        <v>8.5</v>
      </c>
      <c r="AG243" s="1">
        <f t="shared" si="522"/>
        <v>6.8931080371905917</v>
      </c>
      <c r="AH243" s="1" t="str">
        <f t="shared" si="523"/>
        <v>High</v>
      </c>
    </row>
    <row r="244" spans="1:45" s="1" customFormat="1" x14ac:dyDescent="0.35">
      <c r="B244" s="5">
        <v>15.406295</v>
      </c>
      <c r="C244" s="5">
        <v>120.536085</v>
      </c>
      <c r="D244" s="5">
        <v>4.5</v>
      </c>
      <c r="E244" s="5">
        <v>1.5</v>
      </c>
      <c r="F244" s="5">
        <v>20</v>
      </c>
      <c r="G244" s="5">
        <v>15</v>
      </c>
      <c r="H244" s="5">
        <v>2.2400000000000002</v>
      </c>
      <c r="I244" s="1">
        <v>7</v>
      </c>
      <c r="J244" s="5">
        <v>0.4</v>
      </c>
      <c r="K244" s="5">
        <v>1</v>
      </c>
      <c r="L244" s="24" t="s">
        <v>54</v>
      </c>
      <c r="M244" s="1">
        <f t="shared" si="502"/>
        <v>34.335000000000001</v>
      </c>
      <c r="N244" s="1">
        <f t="shared" si="503"/>
        <v>88.5</v>
      </c>
      <c r="O244" s="1">
        <f t="shared" si="504"/>
        <v>54.164999999999999</v>
      </c>
      <c r="P244" s="1">
        <f t="shared" si="505"/>
        <v>1.3675567231817942</v>
      </c>
      <c r="Q244" s="1">
        <f t="shared" si="506"/>
        <v>20.513350847726912</v>
      </c>
      <c r="R244" s="1">
        <f t="shared" si="507"/>
        <v>2.7205801879321879E-19</v>
      </c>
      <c r="S244" s="1">
        <f t="shared" si="508"/>
        <v>20.513350847726912</v>
      </c>
      <c r="T244" s="1">
        <f t="shared" si="509"/>
        <v>0.43615999870041289</v>
      </c>
      <c r="U244" s="1">
        <f t="shared" si="510"/>
        <v>1.3139772513676307</v>
      </c>
      <c r="V244" s="1">
        <f t="shared" si="511"/>
        <v>19.709658770514459</v>
      </c>
      <c r="W244" s="1">
        <f t="shared" si="512"/>
        <v>0.95382538768089908</v>
      </c>
      <c r="X244" s="1">
        <f t="shared" si="513"/>
        <v>0.40519749230199364</v>
      </c>
      <c r="Y244" s="1">
        <f t="shared" si="514"/>
        <v>1.4815048111364248</v>
      </c>
      <c r="Z244" s="1">
        <f t="shared" si="515"/>
        <v>1.0849407573023284</v>
      </c>
      <c r="AA244" s="1">
        <f t="shared" si="516"/>
        <v>1.0826020027120429</v>
      </c>
      <c r="AB244" s="1">
        <f t="shared" si="517"/>
        <v>0.20237585730389754</v>
      </c>
      <c r="AC244" s="1">
        <f t="shared" si="518"/>
        <v>0.58663342325149026</v>
      </c>
      <c r="AD244" s="1" t="str">
        <f t="shared" si="519"/>
        <v>LIQUEFIABLE</v>
      </c>
      <c r="AE244" s="1">
        <f t="shared" si="520"/>
        <v>0.41336657674850974</v>
      </c>
      <c r="AF244" s="1">
        <f t="shared" si="521"/>
        <v>7.75</v>
      </c>
      <c r="AG244" s="1">
        <f t="shared" si="522"/>
        <v>4.8053864547014253</v>
      </c>
      <c r="AH244" s="1" t="str">
        <f t="shared" si="523"/>
        <v>Low</v>
      </c>
    </row>
    <row r="245" spans="1:45" s="1" customFormat="1" x14ac:dyDescent="0.35">
      <c r="B245" s="5">
        <v>15.406295</v>
      </c>
      <c r="C245" s="5">
        <v>120.536085</v>
      </c>
      <c r="D245" s="5">
        <v>6</v>
      </c>
      <c r="E245" s="5">
        <v>1.5</v>
      </c>
      <c r="F245" s="5">
        <v>20</v>
      </c>
      <c r="G245" s="5">
        <v>18</v>
      </c>
      <c r="H245" s="5">
        <v>2.02</v>
      </c>
      <c r="I245" s="1">
        <v>7</v>
      </c>
      <c r="J245" s="5">
        <v>0.4</v>
      </c>
      <c r="K245" s="5">
        <v>1</v>
      </c>
      <c r="L245" s="24" t="s">
        <v>54</v>
      </c>
      <c r="M245" s="1">
        <f t="shared" si="502"/>
        <v>49.050000000000004</v>
      </c>
      <c r="N245" s="1">
        <f t="shared" si="503"/>
        <v>118.5</v>
      </c>
      <c r="O245" s="1">
        <f t="shared" si="504"/>
        <v>69.449999999999989</v>
      </c>
      <c r="P245" s="1">
        <f t="shared" si="505"/>
        <v>1.207726505354197</v>
      </c>
      <c r="Q245" s="1">
        <f t="shared" si="506"/>
        <v>21.739077096375546</v>
      </c>
      <c r="R245" s="1">
        <f t="shared" si="507"/>
        <v>6.3965817684305975E-24</v>
      </c>
      <c r="S245" s="1">
        <f t="shared" si="508"/>
        <v>21.739077096375546</v>
      </c>
      <c r="T245" s="1">
        <f t="shared" si="509"/>
        <v>0.42591859292484052</v>
      </c>
      <c r="U245" s="1">
        <f t="shared" si="510"/>
        <v>1.174421246671095</v>
      </c>
      <c r="V245" s="1">
        <f t="shared" si="511"/>
        <v>21.13958244007971</v>
      </c>
      <c r="W245" s="1">
        <f t="shared" si="512"/>
        <v>0.9310442914146293</v>
      </c>
      <c r="X245" s="1">
        <f t="shared" si="513"/>
        <v>0.41303779148286157</v>
      </c>
      <c r="Y245" s="1">
        <f t="shared" si="514"/>
        <v>1.5403723313085678</v>
      </c>
      <c r="Z245" s="1">
        <f t="shared" si="515"/>
        <v>1.0953253923636701</v>
      </c>
      <c r="AA245" s="1">
        <f t="shared" si="516"/>
        <v>1.0526055180291465</v>
      </c>
      <c r="AB245" s="1">
        <f t="shared" si="517"/>
        <v>0.22057660032092194</v>
      </c>
      <c r="AC245" s="1">
        <f t="shared" si="518"/>
        <v>0.61571317556916683</v>
      </c>
      <c r="AD245" s="1" t="str">
        <f t="shared" si="519"/>
        <v>LIQUEFIABLE</v>
      </c>
      <c r="AE245" s="1">
        <f t="shared" si="520"/>
        <v>0.38428682443083317</v>
      </c>
      <c r="AF245" s="1">
        <f t="shared" si="521"/>
        <v>7</v>
      </c>
      <c r="AG245" s="1">
        <f t="shared" si="522"/>
        <v>4.0350116565237482</v>
      </c>
      <c r="AH245" s="1" t="str">
        <f t="shared" si="523"/>
        <v>Low</v>
      </c>
    </row>
    <row r="246" spans="1:45" s="1" customFormat="1" x14ac:dyDescent="0.35">
      <c r="B246" s="5">
        <v>15.406295</v>
      </c>
      <c r="C246" s="5">
        <v>120.536085</v>
      </c>
      <c r="D246" s="5">
        <v>7.5</v>
      </c>
      <c r="E246" s="5">
        <v>1.5</v>
      </c>
      <c r="F246" s="5">
        <v>20</v>
      </c>
      <c r="G246" s="5">
        <v>25</v>
      </c>
      <c r="H246" s="5">
        <v>4.38</v>
      </c>
      <c r="I246" s="1">
        <v>7</v>
      </c>
      <c r="J246" s="5">
        <v>0.4</v>
      </c>
      <c r="K246" s="5">
        <v>1</v>
      </c>
      <c r="L246" s="24" t="s">
        <v>54</v>
      </c>
      <c r="M246" s="1">
        <f t="shared" si="502"/>
        <v>63.765000000000001</v>
      </c>
      <c r="N246" s="1">
        <f t="shared" si="503"/>
        <v>148.5</v>
      </c>
      <c r="O246" s="1">
        <f t="shared" si="504"/>
        <v>84.734999999999999</v>
      </c>
      <c r="P246" s="1">
        <f t="shared" si="505"/>
        <v>1.0933854889571599</v>
      </c>
      <c r="Q246" s="1">
        <f t="shared" si="506"/>
        <v>27.334637223928997</v>
      </c>
      <c r="R246" s="1">
        <f t="shared" si="507"/>
        <v>1.2968209162338975E-4</v>
      </c>
      <c r="S246" s="1">
        <f t="shared" si="508"/>
        <v>27.334766906020619</v>
      </c>
      <c r="T246" s="1">
        <f t="shared" si="509"/>
        <v>0.38246915989457669</v>
      </c>
      <c r="U246" s="1">
        <f t="shared" si="510"/>
        <v>1.0706787602503318</v>
      </c>
      <c r="V246" s="1">
        <f t="shared" si="511"/>
        <v>26.767098688349918</v>
      </c>
      <c r="W246" s="1">
        <f t="shared" si="512"/>
        <v>0.90643373197707922</v>
      </c>
      <c r="X246" s="1">
        <f t="shared" si="513"/>
        <v>0.41302184919614127</v>
      </c>
      <c r="Y246" s="1">
        <f t="shared" si="514"/>
        <v>1.812073642924529</v>
      </c>
      <c r="Z246" s="1">
        <f t="shared" si="515"/>
        <v>1.1432553707043369</v>
      </c>
      <c r="AA246" s="1">
        <f t="shared" si="516"/>
        <v>1.0312870291369931</v>
      </c>
      <c r="AB246" s="1">
        <f t="shared" si="517"/>
        <v>0.33883826443712811</v>
      </c>
      <c r="AC246" s="1">
        <f t="shared" si="518"/>
        <v>0.96725777097182108</v>
      </c>
      <c r="AD246" s="1" t="str">
        <f t="shared" si="519"/>
        <v>LIQUEFIABLE</v>
      </c>
      <c r="AE246" s="1">
        <f t="shared" si="520"/>
        <v>3.2742229028178915E-2</v>
      </c>
      <c r="AF246" s="1">
        <f t="shared" si="521"/>
        <v>6.25</v>
      </c>
      <c r="AG246" s="1">
        <f t="shared" si="522"/>
        <v>0.30695839713917733</v>
      </c>
      <c r="AH246" s="1" t="str">
        <f t="shared" si="523"/>
        <v>Low</v>
      </c>
    </row>
    <row r="247" spans="1:45" s="1" customFormat="1" x14ac:dyDescent="0.35">
      <c r="B247" s="5">
        <v>15.406295</v>
      </c>
      <c r="C247" s="5">
        <v>120.536085</v>
      </c>
      <c r="D247" s="5">
        <v>9</v>
      </c>
      <c r="E247" s="5">
        <v>1.5</v>
      </c>
      <c r="F247" s="5">
        <v>21</v>
      </c>
      <c r="G247" s="5">
        <v>41</v>
      </c>
      <c r="H247" s="5">
        <v>3.61</v>
      </c>
      <c r="I247" s="1">
        <v>7</v>
      </c>
      <c r="J247" s="5">
        <v>0.4</v>
      </c>
      <c r="K247" s="5">
        <v>1</v>
      </c>
      <c r="L247" s="24" t="s">
        <v>54</v>
      </c>
      <c r="M247" s="1">
        <f t="shared" si="502"/>
        <v>78.48</v>
      </c>
      <c r="N247" s="1">
        <f t="shared" si="503"/>
        <v>180</v>
      </c>
      <c r="O247" s="1">
        <f t="shared" si="504"/>
        <v>101.52</v>
      </c>
      <c r="P247" s="1">
        <f t="shared" si="505"/>
        <v>0.99891588200523718</v>
      </c>
      <c r="Q247" s="1">
        <f t="shared" si="506"/>
        <v>40.955551162214725</v>
      </c>
      <c r="R247" s="1">
        <f t="shared" si="507"/>
        <v>5.0426961718468621E-7</v>
      </c>
      <c r="S247" s="1">
        <f t="shared" si="508"/>
        <v>40.95555166648434</v>
      </c>
      <c r="T247" s="1">
        <f t="shared" si="509"/>
        <v>0.29250669072577956</v>
      </c>
      <c r="U247" s="1">
        <f t="shared" si="510"/>
        <v>0.99936563372616527</v>
      </c>
      <c r="V247" s="1">
        <f t="shared" si="511"/>
        <v>40.97399148704239</v>
      </c>
      <c r="W247" s="1">
        <f t="shared" si="512"/>
        <v>0.88044424287795453</v>
      </c>
      <c r="X247" s="1">
        <f t="shared" si="513"/>
        <v>0.40587855168132658</v>
      </c>
      <c r="Y247" s="1">
        <f t="shared" si="514"/>
        <v>2.2000000000000002</v>
      </c>
      <c r="Z247" s="1">
        <f t="shared" si="515"/>
        <v>1.2116882456942153</v>
      </c>
      <c r="AA247" s="1">
        <f t="shared" si="516"/>
        <v>0.99934917635455167</v>
      </c>
      <c r="AB247" s="1">
        <f t="shared" si="517"/>
        <v>5.7543430198658694</v>
      </c>
      <c r="AC247" s="1">
        <f t="shared" si="518"/>
        <v>17.167529355240699</v>
      </c>
      <c r="AD247" s="1" t="str">
        <f t="shared" si="519"/>
        <v>NOT LIQUEFIABLE</v>
      </c>
      <c r="AE247" s="1">
        <f t="shared" si="520"/>
        <v>0</v>
      </c>
      <c r="AF247" s="1">
        <f t="shared" si="521"/>
        <v>5.5</v>
      </c>
      <c r="AG247" s="1">
        <f t="shared" si="522"/>
        <v>0</v>
      </c>
      <c r="AH247" s="1" t="str">
        <f t="shared" si="523"/>
        <v>Very Low</v>
      </c>
    </row>
    <row r="248" spans="1:45" s="1" customFormat="1" x14ac:dyDescent="0.35">
      <c r="B248" s="5">
        <v>15.406295</v>
      </c>
      <c r="C248" s="5">
        <v>120.536085</v>
      </c>
      <c r="D248" s="5">
        <v>10.5</v>
      </c>
      <c r="E248" s="5">
        <v>1.5</v>
      </c>
      <c r="F248" s="5">
        <v>21</v>
      </c>
      <c r="G248" s="5">
        <v>54</v>
      </c>
      <c r="H248" s="5">
        <v>4.58</v>
      </c>
      <c r="I248" s="1">
        <v>7</v>
      </c>
      <c r="J248" s="5">
        <v>0.4</v>
      </c>
      <c r="K248" s="5">
        <v>1</v>
      </c>
      <c r="L248" s="24" t="s">
        <v>54</v>
      </c>
      <c r="M248" s="1">
        <f t="shared" si="502"/>
        <v>93.195000000000007</v>
      </c>
      <c r="N248" s="1">
        <f t="shared" si="503"/>
        <v>211.5</v>
      </c>
      <c r="O248" s="1">
        <f t="shared" si="504"/>
        <v>118.30499999999999</v>
      </c>
      <c r="P248" s="1">
        <f t="shared" si="505"/>
        <v>0.92534391355506762</v>
      </c>
      <c r="Q248" s="1">
        <f t="shared" si="506"/>
        <v>49.968571331973649</v>
      </c>
      <c r="R248" s="1">
        <f t="shared" si="507"/>
        <v>3.5041622324621252E-4</v>
      </c>
      <c r="S248" s="1">
        <f t="shared" si="508"/>
        <v>49.968921748196898</v>
      </c>
      <c r="T248" s="1">
        <f t="shared" si="509"/>
        <v>0.24111079121787216</v>
      </c>
      <c r="U248" s="1">
        <f t="shared" si="510"/>
        <v>0.96327582843938275</v>
      </c>
      <c r="V248" s="1">
        <f t="shared" si="511"/>
        <v>52.017245151949915</v>
      </c>
      <c r="W248" s="1">
        <f t="shared" si="512"/>
        <v>0.85352459901766975</v>
      </c>
      <c r="X248" s="1">
        <f t="shared" si="513"/>
        <v>0.39673147964990207</v>
      </c>
      <c r="Y248" s="1">
        <f t="shared" si="514"/>
        <v>2.2000000000000002</v>
      </c>
      <c r="Z248" s="1">
        <f t="shared" si="515"/>
        <v>1.2116882456942153</v>
      </c>
      <c r="AA248" s="1">
        <f t="shared" si="516"/>
        <v>0.95344611272097213</v>
      </c>
      <c r="AB248" s="1">
        <f t="shared" si="517"/>
        <v>2810.7270026462602</v>
      </c>
      <c r="AC248" s="1">
        <f t="shared" si="518"/>
        <v>8184.8184623039169</v>
      </c>
      <c r="AD248" s="1" t="str">
        <f t="shared" si="519"/>
        <v>NOT LIQUEFIABLE</v>
      </c>
      <c r="AE248" s="1">
        <f t="shared" si="520"/>
        <v>0</v>
      </c>
      <c r="AF248" s="1">
        <f t="shared" si="521"/>
        <v>4.75</v>
      </c>
      <c r="AG248" s="1">
        <f t="shared" si="522"/>
        <v>0</v>
      </c>
      <c r="AH248" s="1" t="str">
        <f t="shared" si="523"/>
        <v>Very Low</v>
      </c>
    </row>
    <row r="249" spans="1:45" s="1" customFormat="1" x14ac:dyDescent="0.35">
      <c r="B249" s="5">
        <v>15.406295</v>
      </c>
      <c r="C249" s="5">
        <v>120.536085</v>
      </c>
      <c r="D249" s="5">
        <v>12</v>
      </c>
      <c r="E249" s="5">
        <v>1.5</v>
      </c>
      <c r="F249" s="5">
        <v>21</v>
      </c>
      <c r="G249" s="5">
        <v>58</v>
      </c>
      <c r="H249" s="5">
        <v>2.73</v>
      </c>
      <c r="I249" s="1">
        <v>7</v>
      </c>
      <c r="J249" s="5">
        <v>0.4</v>
      </c>
      <c r="K249" s="5">
        <v>1</v>
      </c>
      <c r="L249" s="24" t="s">
        <v>54</v>
      </c>
      <c r="M249" s="1">
        <f t="shared" si="502"/>
        <v>107.91000000000001</v>
      </c>
      <c r="N249" s="1">
        <f t="shared" si="503"/>
        <v>243</v>
      </c>
      <c r="O249" s="1">
        <f t="shared" si="504"/>
        <v>135.08999999999997</v>
      </c>
      <c r="P249" s="1">
        <f t="shared" si="505"/>
        <v>0.86595060871423191</v>
      </c>
      <c r="Q249" s="1">
        <f t="shared" si="506"/>
        <v>50.225135305425454</v>
      </c>
      <c r="R249" s="1">
        <f t="shared" si="507"/>
        <v>9.695760085333504E-13</v>
      </c>
      <c r="S249" s="1">
        <f t="shared" si="508"/>
        <v>50.22513530542642</v>
      </c>
      <c r="T249" s="1">
        <f t="shared" si="509"/>
        <v>0.23972074992346226</v>
      </c>
      <c r="U249" s="1">
        <f t="shared" si="510"/>
        <v>0.93332222687339284</v>
      </c>
      <c r="V249" s="1">
        <f t="shared" si="511"/>
        <v>54.132689158657747</v>
      </c>
      <c r="W249" s="1">
        <f t="shared" si="512"/>
        <v>0.82611021622301772</v>
      </c>
      <c r="X249" s="1">
        <f t="shared" si="513"/>
        <v>0.38636200652135816</v>
      </c>
      <c r="Y249" s="1">
        <f t="shared" si="514"/>
        <v>2.2000000000000002</v>
      </c>
      <c r="Z249" s="1">
        <f t="shared" si="515"/>
        <v>1.2116882456942153</v>
      </c>
      <c r="AA249" s="1">
        <f t="shared" si="516"/>
        <v>0.91364355648191431</v>
      </c>
      <c r="AB249" s="1">
        <f t="shared" si="517"/>
        <v>17778.971694576212</v>
      </c>
      <c r="AC249" s="1">
        <f t="shared" si="518"/>
        <v>50942.460368424414</v>
      </c>
      <c r="AD249" s="1" t="str">
        <f t="shared" si="519"/>
        <v>NOT LIQUEFIABLE</v>
      </c>
      <c r="AE249" s="1">
        <f t="shared" si="520"/>
        <v>0</v>
      </c>
      <c r="AF249" s="1">
        <f t="shared" si="521"/>
        <v>4</v>
      </c>
      <c r="AG249" s="1">
        <f t="shared" si="522"/>
        <v>0</v>
      </c>
      <c r="AH249" s="1" t="str">
        <f t="shared" si="523"/>
        <v>Very Low</v>
      </c>
    </row>
    <row r="250" spans="1:45" s="1" customFormat="1" x14ac:dyDescent="0.35">
      <c r="B250" s="5">
        <v>15.406295</v>
      </c>
      <c r="C250" s="5">
        <v>120.536085</v>
      </c>
      <c r="D250" s="5">
        <v>13.5</v>
      </c>
      <c r="E250" s="5">
        <v>1.5</v>
      </c>
      <c r="F250" s="5">
        <v>21</v>
      </c>
      <c r="G250" s="5">
        <v>65</v>
      </c>
      <c r="H250" s="5">
        <v>4.8</v>
      </c>
      <c r="I250" s="1">
        <v>7</v>
      </c>
      <c r="J250" s="5">
        <v>0.4</v>
      </c>
      <c r="K250" s="5">
        <v>1</v>
      </c>
      <c r="L250" s="24" t="s">
        <v>54</v>
      </c>
      <c r="M250" s="1">
        <f t="shared" si="502"/>
        <v>122.625</v>
      </c>
      <c r="N250" s="1">
        <f t="shared" si="503"/>
        <v>274.5</v>
      </c>
      <c r="O250" s="1">
        <f t="shared" si="504"/>
        <v>151.875</v>
      </c>
      <c r="P250" s="1">
        <f t="shared" si="505"/>
        <v>0.81669816013853158</v>
      </c>
      <c r="Q250" s="1">
        <f t="shared" si="506"/>
        <v>53.08538040900455</v>
      </c>
      <c r="R250" s="1">
        <f t="shared" si="507"/>
        <v>9.0526654561809406E-4</v>
      </c>
      <c r="S250" s="1">
        <f t="shared" si="508"/>
        <v>53.086285675550165</v>
      </c>
      <c r="T250" s="1">
        <f t="shared" si="509"/>
        <v>0.22443261922896462</v>
      </c>
      <c r="U250" s="1">
        <f t="shared" si="510"/>
        <v>0.91311925082323309</v>
      </c>
      <c r="V250" s="1">
        <f t="shared" si="511"/>
        <v>59.353656570055769</v>
      </c>
      <c r="W250" s="1">
        <f t="shared" si="512"/>
        <v>0.7986134883932493</v>
      </c>
      <c r="X250" s="1">
        <f t="shared" si="513"/>
        <v>0.37528918299013136</v>
      </c>
      <c r="Y250" s="1">
        <f t="shared" si="514"/>
        <v>2.2000000000000002</v>
      </c>
      <c r="Z250" s="1">
        <f t="shared" si="515"/>
        <v>1.2116882456942153</v>
      </c>
      <c r="AA250" s="1">
        <f t="shared" si="516"/>
        <v>1.1000000000000001</v>
      </c>
      <c r="AB250" s="1">
        <f t="shared" si="517"/>
        <v>5610228.8979096208</v>
      </c>
      <c r="AC250" s="1">
        <f t="shared" si="518"/>
        <v>19924990.091102205</v>
      </c>
      <c r="AD250" s="1" t="str">
        <f t="shared" si="519"/>
        <v>NOT LIQUEFIABLE</v>
      </c>
      <c r="AE250" s="1">
        <f t="shared" si="520"/>
        <v>0</v>
      </c>
      <c r="AF250" s="1">
        <f t="shared" si="521"/>
        <v>3.25</v>
      </c>
      <c r="AG250" s="1">
        <f t="shared" si="522"/>
        <v>0</v>
      </c>
      <c r="AH250" s="1" t="str">
        <f t="shared" si="523"/>
        <v>Very Low</v>
      </c>
    </row>
    <row r="251" spans="1:45" s="1" customFormat="1" x14ac:dyDescent="0.35">
      <c r="B251" s="5">
        <v>15.406295</v>
      </c>
      <c r="C251" s="5">
        <v>120.536085</v>
      </c>
      <c r="D251" s="5">
        <v>15</v>
      </c>
      <c r="E251" s="5">
        <v>1.5</v>
      </c>
      <c r="F251" s="5">
        <v>21</v>
      </c>
      <c r="G251" s="5">
        <v>68</v>
      </c>
      <c r="H251" s="5">
        <v>55.8</v>
      </c>
      <c r="I251" s="1">
        <v>7</v>
      </c>
      <c r="J251" s="5">
        <v>0.4</v>
      </c>
      <c r="K251" s="5">
        <v>1</v>
      </c>
      <c r="L251" s="24" t="s">
        <v>45</v>
      </c>
      <c r="M251" s="1">
        <f t="shared" si="502"/>
        <v>137.34</v>
      </c>
      <c r="N251" s="1">
        <f t="shared" si="503"/>
        <v>306</v>
      </c>
      <c r="O251" s="1">
        <f t="shared" si="504"/>
        <v>168.66</v>
      </c>
      <c r="P251" s="1">
        <f t="shared" si="505"/>
        <v>0.77499459686055228</v>
      </c>
      <c r="Q251" s="1">
        <f t="shared" si="506"/>
        <v>52.699632586517552</v>
      </c>
      <c r="R251" s="1">
        <f t="shared" si="507"/>
        <v>5.6106566661790112</v>
      </c>
      <c r="S251" s="1">
        <f t="shared" si="508"/>
        <v>58.310289252696563</v>
      </c>
      <c r="T251" s="1">
        <f t="shared" si="509"/>
        <v>0.19754618214063535</v>
      </c>
      <c r="U251" s="1">
        <f t="shared" si="510"/>
        <v>0.90419635433362588</v>
      </c>
      <c r="V251" s="1">
        <f t="shared" si="511"/>
        <v>67.096008760865573</v>
      </c>
      <c r="W251" s="1">
        <f t="shared" si="512"/>
        <v>0.77141630387585125</v>
      </c>
      <c r="X251" s="1">
        <f t="shared" si="513"/>
        <v>0.36389114867996403</v>
      </c>
      <c r="Y251" s="1">
        <f t="shared" si="514"/>
        <v>2.2000000000000002</v>
      </c>
      <c r="Z251" s="1">
        <f t="shared" si="515"/>
        <v>1.2116882456942153</v>
      </c>
      <c r="AA251" s="1">
        <f t="shared" si="516"/>
        <v>1.1000000000000001</v>
      </c>
      <c r="AB251" s="1">
        <f t="shared" si="517"/>
        <v>1380257400940.4983</v>
      </c>
      <c r="AC251" s="1">
        <f t="shared" si="518"/>
        <v>5055593801335.4277</v>
      </c>
      <c r="AD251" s="1" t="str">
        <f t="shared" si="519"/>
        <v>NOT LIQUEFIABLE</v>
      </c>
      <c r="AE251" s="1">
        <f t="shared" si="520"/>
        <v>0</v>
      </c>
      <c r="AF251" s="1">
        <f t="shared" si="521"/>
        <v>2.5</v>
      </c>
      <c r="AG251" s="1">
        <f t="shared" si="522"/>
        <v>0</v>
      </c>
      <c r="AH251" s="1" t="str">
        <f t="shared" si="523"/>
        <v>Very Low</v>
      </c>
    </row>
    <row r="252" spans="1:45" s="1" customFormat="1" x14ac:dyDescent="0.35">
      <c r="AF252" s="1" t="s">
        <v>31</v>
      </c>
      <c r="AG252" s="1">
        <f>SUM(AG242:AG251)</f>
        <v>19.724354457616553</v>
      </c>
      <c r="AH252" s="3" t="str">
        <f t="shared" ref="AH252" si="524">IF(AG252&lt;=0,"Very Low",IF(AND(AG252&gt;0,AG252&lt;=5),"Low",IF(AND(AG252&gt;5,AG252&lt;=15),"High","Very High")))</f>
        <v>Very High</v>
      </c>
    </row>
    <row r="253" spans="1:45" s="1" customFormat="1" x14ac:dyDescent="0.35">
      <c r="A253" s="1" t="s">
        <v>32</v>
      </c>
      <c r="B253" s="1" t="s">
        <v>0</v>
      </c>
      <c r="C253" s="1" t="s">
        <v>1</v>
      </c>
      <c r="E253" s="1" t="s">
        <v>3</v>
      </c>
      <c r="F253" s="1" t="s">
        <v>47</v>
      </c>
      <c r="G253" s="1" t="s">
        <v>5</v>
      </c>
      <c r="H253" s="1" t="s">
        <v>6</v>
      </c>
      <c r="I253" s="1" t="s">
        <v>7</v>
      </c>
      <c r="J253" s="1" t="s">
        <v>8</v>
      </c>
      <c r="K253" s="1" t="s">
        <v>9</v>
      </c>
      <c r="L253" s="1" t="s">
        <v>33</v>
      </c>
      <c r="M253" s="1" t="s">
        <v>10</v>
      </c>
      <c r="O253" s="1" t="s">
        <v>12</v>
      </c>
      <c r="P253" s="1" t="s">
        <v>13</v>
      </c>
      <c r="Q253" s="1" t="s">
        <v>118</v>
      </c>
      <c r="R253" s="1" t="s">
        <v>119</v>
      </c>
      <c r="S253" s="1" t="s">
        <v>16</v>
      </c>
      <c r="T253" s="1" t="s">
        <v>17</v>
      </c>
      <c r="U253" s="1" t="s">
        <v>18</v>
      </c>
      <c r="V253" s="1" t="s">
        <v>19</v>
      </c>
      <c r="W253" s="1" t="s">
        <v>20</v>
      </c>
      <c r="X253" s="1" t="s">
        <v>21</v>
      </c>
      <c r="Y253" s="1" t="s">
        <v>22</v>
      </c>
      <c r="Z253" s="1" t="s">
        <v>23</v>
      </c>
      <c r="AA253" s="1" t="s">
        <v>24</v>
      </c>
      <c r="AB253" s="1" t="s">
        <v>120</v>
      </c>
      <c r="AC253" s="1" t="s">
        <v>26</v>
      </c>
      <c r="AD253" s="1" t="s">
        <v>27</v>
      </c>
      <c r="AE253" s="1" t="s">
        <v>28</v>
      </c>
      <c r="AF253" s="1" t="s">
        <v>29</v>
      </c>
      <c r="AG253" s="1" t="s">
        <v>30</v>
      </c>
      <c r="AH253" s="1" t="s">
        <v>27</v>
      </c>
      <c r="AI253" s="5" t="s">
        <v>34</v>
      </c>
      <c r="AJ253" s="5" t="s">
        <v>35</v>
      </c>
      <c r="AK253" s="5" t="s">
        <v>36</v>
      </c>
      <c r="AL253" s="5" t="s">
        <v>37</v>
      </c>
      <c r="AM253" s="20" t="s">
        <v>38</v>
      </c>
      <c r="AN253" s="20" t="s">
        <v>39</v>
      </c>
      <c r="AO253" s="20" t="s">
        <v>40</v>
      </c>
      <c r="AP253" s="20" t="s">
        <v>41</v>
      </c>
      <c r="AQ253" s="20" t="s">
        <v>42</v>
      </c>
    </row>
    <row r="254" spans="1:45" s="1" customFormat="1" x14ac:dyDescent="0.35">
      <c r="A254" s="1">
        <v>23</v>
      </c>
      <c r="B254" s="5">
        <v>15.346591999999999</v>
      </c>
      <c r="C254" s="5">
        <v>120.592147</v>
      </c>
      <c r="D254" s="5">
        <v>1.5</v>
      </c>
      <c r="E254" s="5">
        <v>1.5</v>
      </c>
      <c r="F254" s="5">
        <v>20</v>
      </c>
      <c r="G254" s="5">
        <v>13</v>
      </c>
      <c r="H254" s="5">
        <v>39</v>
      </c>
      <c r="I254" s="1">
        <v>7</v>
      </c>
      <c r="J254" s="5">
        <v>0.36</v>
      </c>
      <c r="K254" s="5">
        <v>8.5</v>
      </c>
      <c r="L254" s="24" t="s">
        <v>46</v>
      </c>
      <c r="M254" s="1">
        <f t="shared" ref="M254:M260" si="525">IF(D254&lt;=K254, 0, (D254-K254)*9.81)</f>
        <v>0</v>
      </c>
      <c r="N254" s="1">
        <f t="shared" ref="N254:N260" si="526">IF(ROW()=2, D254*F254, N253 + (D254-D253)*F254)</f>
        <v>30</v>
      </c>
      <c r="O254" s="1">
        <f t="shared" ref="O254:O260" si="527">N254 - M254</f>
        <v>30</v>
      </c>
      <c r="P254" s="1">
        <f t="shared" ref="P254:P260" si="528">MIN(1.7, (101.3 / O254)^0.5)</f>
        <v>1.7</v>
      </c>
      <c r="Q254" s="1">
        <f t="shared" ref="Q254:Q260" si="529">G254 * P254</f>
        <v>22.099999999999998</v>
      </c>
      <c r="R254" s="1">
        <f t="shared" ref="R254:R260" si="530">EXP(1.63 + (9.7/(H254+0.01)) - ((15.7/(H254+0.01))^2))</f>
        <v>5.5660152847918374</v>
      </c>
      <c r="S254" s="1">
        <f t="shared" ref="S254:S260" si="531">Q254 + R254</f>
        <v>27.666015284791836</v>
      </c>
      <c r="T254" s="1">
        <f t="shared" ref="T254:T260" si="532">0.784 - 0.0768 * SQRT(S254)</f>
        <v>0.38004356918923726</v>
      </c>
      <c r="U254" s="1">
        <f t="shared" ref="U254:U260" si="533">MIN(1.7, (101.3 / O254)^T254)</f>
        <v>1.5879928338304827</v>
      </c>
      <c r="V254" s="1">
        <f t="shared" ref="V254:V260" si="534">(G254 * U254) + R254</f>
        <v>26.209922124588115</v>
      </c>
      <c r="W254" s="1">
        <f t="shared" ref="W254:W260" si="535">EXP((-1.012 - 1.126*SIN((D254/11.73)+5.133)) + (0.106 + 0.118*SIN((D254/11.28)+5.142))*I254)</f>
        <v>0.99216797470363483</v>
      </c>
      <c r="X254" s="1">
        <f t="shared" ref="X254:X260" si="536">0.65 * J254 * (N254 / O254) * W254</f>
        <v>0.23216730608065053</v>
      </c>
      <c r="Y254" s="1">
        <f t="shared" ref="Y254:Y260" si="537">MIN(2.2, 1.09 + (V254 / 31.5)^2)</f>
        <v>1.7823255407175345</v>
      </c>
      <c r="Z254" s="1">
        <f t="shared" ref="Z254:Z260" si="538">1 + (Y254 - 1) * (8.64 * EXP(-I254/4) - 1.325)</f>
        <v>1.1380076010635611</v>
      </c>
      <c r="AA254" s="1">
        <f t="shared" ref="AA254:AA260" si="539">MIN(1.1, 1 - MIN(0.3, 1 / (18.9 - 2.55 * SQRT(V254))) * LN(O254 / 101.3))</f>
        <v>1.1000000000000001</v>
      </c>
      <c r="AB254" s="1">
        <f t="shared" ref="AB254:AB260" si="540">EXP((V254/14.1) + (V254/126)^2 - (V254/23.6)^3 + (V254/25.4)^4 - 2.8)</f>
        <v>0.32177442186311767</v>
      </c>
      <c r="AC254" s="1">
        <f t="shared" ref="AC254:AC260" si="541">IF(X254=0, "N/A", (AB254 * Z254 * AA254) / X254)</f>
        <v>1.7349553582662578</v>
      </c>
      <c r="AD254" s="1" t="str">
        <f t="shared" ref="AD254:AD260" si="542">IF(AC254&gt;1, "NOT LIQUEFIABLE", "LIQUEFIABLE")</f>
        <v>NOT LIQUEFIABLE</v>
      </c>
      <c r="AE254" s="1">
        <f t="shared" ref="AE254:AE260" si="543">IF(AC254&lt;1, 1-AC254, 0)</f>
        <v>0</v>
      </c>
      <c r="AF254" s="1">
        <f t="shared" ref="AF254:AF260" si="544">IF(D254&lt;=20, 10 - (0.5 * D254), 0)</f>
        <v>9.25</v>
      </c>
      <c r="AG254" s="1">
        <f t="shared" ref="AG254:AG260" si="545">AE254 * AF254 * E254</f>
        <v>0</v>
      </c>
      <c r="AH254" s="1" t="str">
        <f t="shared" ref="AH254:AH260" si="546">IF(AG254&lt;=0,"Very Low",IF(AND(AG254&gt;0,AG254&lt;=5),"Low",IF(AND(AG254&gt;5,AG254&lt;=15),"High","Very High")))</f>
        <v>Very Low</v>
      </c>
      <c r="AI254" s="5">
        <v>3</v>
      </c>
      <c r="AJ254" s="5">
        <v>1.5</v>
      </c>
      <c r="AK254" s="5">
        <v>25</v>
      </c>
      <c r="AL254" s="5">
        <f>MIN(1 + 0.33 * (AJ254 / AI254), 1.33)</f>
        <v>1.165</v>
      </c>
      <c r="AM254" s="20">
        <f>AVERAGEIFS(G254:G260, D254:D260, "&gt;" &amp; AJ254, D254:D260, "&lt;" &amp; (AJ254 + AI254 + 1.5))</f>
        <v>100</v>
      </c>
      <c r="AN254" s="20" cm="1">
        <f t="array" ref="AN254">_xlfn.LET(
    _xlpm.Df, AJ254,
    _xlpm.B, AI254,
    _xlpm.LayerBottoms, D254:D260,
    _xlpm.LayerTops, D254:D260 - E254:E260,
    _xlpm.N_values, G254:G260,
    _xlpm.FilteredN, _xlfn._xlws.FILTER(_xlpm.N_values, (_xlpm.LayerBottoms &gt; _xlpm.Df) * (_xlpm.LayerTops &lt; (_xlpm.Df + 2*_xlpm.B))),
    _xlpm.i, _xlfn.SEQUENCE(ROWS(_xlpm.FilteredN)),
    SUM(_xlpm.FilteredN / _xlpm.i^2) / SUM(1 / _xlpm.i^2)
)</f>
        <v>100</v>
      </c>
      <c r="AO254" s="20">
        <f>MIN(6 * (1 + 0.2 * (AJ254 / AI254)), 9)</f>
        <v>6.6000000000000005</v>
      </c>
      <c r="AP254" s="20">
        <f>IF(AI254&lt;=1.2,12*AM254*AL254*(AK254/25.4),8*AM254*((3.28*AI254+1)/(3.28*AI254))^2*AL254*(AK254/25.4))</f>
        <v>1113.2445353164881</v>
      </c>
      <c r="AQ254" s="1" t="str" cm="1">
        <f t="array" ref="AQ254">_xlfn.LET(
    _xlpm.Df, AJ254,
    _xlpm.B, AI254,
    _xlpm.Settlement, AK254,
    _xlpm.NMeyerhof, AM254,
    _xlpm.NDesign, AN254,
    _xlpm.Nc, AO254,
    _xlpm.Fd, AL254,
    _xlpm.LayerBottoms, D254:D260,
    _xlpm.LayerThickness, E254:E260,
    _xlpm.USCS, L254:L260,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254" s="1" cm="1">
        <f t="array" ref="AR254">_xlfn.LET(
    _xlpm.Df, AJ254,
    _xlpm.B, AI254,
    _xlpm.Settlement, AK254,
    _xlpm.NMeyerhof, AM254,
    _xlpm.NDesign, AN254,
    _xlpm.Nc, AO254,
    _xlpm.Fd, AL254,
    _xlpm.LayerBottoms, D254:D260,
    _xlpm.LayerThickness, E254:E260,
    _xlpm.USCS, L254:L260,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1113.2445353164881</v>
      </c>
      <c r="AS254" s="1" t="str" cm="1">
        <f t="array" ref="AS254">_xlfn.LET(
    _xlpm.Df, AJ254,
    _xlpm.B, AI254,
    _xlpm.Settlement, AK254,
    _xlpm.NMeyerhof, AM254,
    _xlpm.NDesign, AN254,
    _xlpm.Nc, AO254,
    _xlpm.Fd, AL254,
    _xlpm.LayerBottoms, D254:D260,
    _xlpm.LayerThickness, E254:E260,
    _xlpm.Material, L254:L260,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N/A - Rock/Cobble Detected (Use Rock Mechanics)</v>
      </c>
    </row>
    <row r="255" spans="1:45" s="1" customFormat="1" x14ac:dyDescent="0.35">
      <c r="B255" s="5">
        <v>15.346591999999999</v>
      </c>
      <c r="C255" s="5">
        <v>120.592147</v>
      </c>
      <c r="D255" s="5">
        <v>3</v>
      </c>
      <c r="E255" s="5">
        <v>1.5</v>
      </c>
      <c r="F255" s="5">
        <v>23</v>
      </c>
      <c r="G255" s="5">
        <v>100</v>
      </c>
      <c r="H255" s="5"/>
      <c r="I255" s="1">
        <v>7</v>
      </c>
      <c r="J255" s="5">
        <v>0.36</v>
      </c>
      <c r="K255" s="5">
        <v>8.5</v>
      </c>
      <c r="L255" s="24" t="s">
        <v>121</v>
      </c>
      <c r="M255" s="1">
        <f t="shared" si="525"/>
        <v>0</v>
      </c>
      <c r="N255" s="1">
        <f t="shared" si="526"/>
        <v>64.5</v>
      </c>
      <c r="O255" s="1">
        <f t="shared" si="527"/>
        <v>64.5</v>
      </c>
      <c r="P255" s="1">
        <f t="shared" si="528"/>
        <v>1.2532129251084649</v>
      </c>
      <c r="Q255" s="1">
        <f t="shared" si="529"/>
        <v>125.32129251084649</v>
      </c>
      <c r="R255" s="1">
        <f t="shared" si="530"/>
        <v>0</v>
      </c>
      <c r="S255" s="1">
        <f t="shared" si="531"/>
        <v>125.32129251084649</v>
      </c>
      <c r="T255" s="1">
        <f t="shared" si="532"/>
        <v>-7.575290656046918E-2</v>
      </c>
      <c r="U255" s="1">
        <f t="shared" si="533"/>
        <v>0.96638162385552384</v>
      </c>
      <c r="V255" s="1">
        <f t="shared" si="534"/>
        <v>96.638162385552391</v>
      </c>
      <c r="W255" s="1">
        <f t="shared" si="535"/>
        <v>0.97433785492747482</v>
      </c>
      <c r="X255" s="1">
        <f t="shared" si="536"/>
        <v>0.22799505805302908</v>
      </c>
      <c r="Y255" s="1">
        <f t="shared" si="537"/>
        <v>2.2000000000000002</v>
      </c>
      <c r="Z255" s="1">
        <f t="shared" si="538"/>
        <v>1.2116882456942153</v>
      </c>
      <c r="AA255" s="1">
        <f t="shared" si="539"/>
        <v>0.92680884466924141</v>
      </c>
      <c r="AB255" s="1">
        <f t="shared" si="540"/>
        <v>1.575736873876064E+63</v>
      </c>
      <c r="AC255" s="1">
        <f t="shared" si="541"/>
        <v>7.7613868271334284E+63</v>
      </c>
      <c r="AD255" s="1" t="str">
        <f t="shared" si="542"/>
        <v>NOT LIQUEFIABLE</v>
      </c>
      <c r="AE255" s="1">
        <f t="shared" si="543"/>
        <v>0</v>
      </c>
      <c r="AF255" s="1">
        <f t="shared" si="544"/>
        <v>8.5</v>
      </c>
      <c r="AG255" s="1">
        <f t="shared" si="545"/>
        <v>0</v>
      </c>
      <c r="AH255" s="1" t="str">
        <f t="shared" si="546"/>
        <v>Very Low</v>
      </c>
    </row>
    <row r="256" spans="1:45" s="1" customFormat="1" x14ac:dyDescent="0.35">
      <c r="B256" s="5">
        <v>15.346591999999999</v>
      </c>
      <c r="C256" s="5">
        <v>120.592147</v>
      </c>
      <c r="D256" s="5">
        <v>4.5</v>
      </c>
      <c r="E256" s="5">
        <v>1.5</v>
      </c>
      <c r="F256" s="5">
        <v>23</v>
      </c>
      <c r="G256" s="5">
        <v>100</v>
      </c>
      <c r="H256" s="5"/>
      <c r="I256" s="1">
        <v>7</v>
      </c>
      <c r="J256" s="5">
        <v>0.36</v>
      </c>
      <c r="K256" s="5">
        <v>8.5</v>
      </c>
      <c r="L256" s="24" t="s">
        <v>121</v>
      </c>
      <c r="M256" s="1">
        <f t="shared" si="525"/>
        <v>0</v>
      </c>
      <c r="N256" s="1">
        <f t="shared" si="526"/>
        <v>99</v>
      </c>
      <c r="O256" s="1">
        <f t="shared" si="527"/>
        <v>99</v>
      </c>
      <c r="P256" s="1">
        <f t="shared" si="528"/>
        <v>1.0115494665276252</v>
      </c>
      <c r="Q256" s="1">
        <f t="shared" si="529"/>
        <v>101.15494665276252</v>
      </c>
      <c r="R256" s="1">
        <f t="shared" si="530"/>
        <v>0</v>
      </c>
      <c r="S256" s="1">
        <f t="shared" si="531"/>
        <v>101.15494665276252</v>
      </c>
      <c r="T256" s="1">
        <f t="shared" si="532"/>
        <v>1.1577736891802304E-2</v>
      </c>
      <c r="U256" s="1">
        <f t="shared" si="533"/>
        <v>1.0002659361567092</v>
      </c>
      <c r="V256" s="1">
        <f t="shared" si="534"/>
        <v>100.02659361567092</v>
      </c>
      <c r="W256" s="1">
        <f t="shared" si="535"/>
        <v>0.95382538768089908</v>
      </c>
      <c r="X256" s="1">
        <f t="shared" si="536"/>
        <v>0.22319514071733038</v>
      </c>
      <c r="Y256" s="1">
        <f t="shared" si="537"/>
        <v>2.2000000000000002</v>
      </c>
      <c r="Z256" s="1">
        <f t="shared" si="538"/>
        <v>1.2116882456942153</v>
      </c>
      <c r="AA256" s="1">
        <f t="shared" si="539"/>
        <v>0.99652200467970575</v>
      </c>
      <c r="AB256" s="1">
        <f t="shared" si="540"/>
        <v>3.3289154444409344E+73</v>
      </c>
      <c r="AC256" s="1">
        <f t="shared" si="541"/>
        <v>1.8009257877496647E+74</v>
      </c>
      <c r="AD256" s="1" t="str">
        <f t="shared" si="542"/>
        <v>NOT LIQUEFIABLE</v>
      </c>
      <c r="AE256" s="1">
        <f t="shared" si="543"/>
        <v>0</v>
      </c>
      <c r="AF256" s="1">
        <f t="shared" si="544"/>
        <v>7.75</v>
      </c>
      <c r="AG256" s="1">
        <f t="shared" si="545"/>
        <v>0</v>
      </c>
      <c r="AH256" s="1" t="str">
        <f t="shared" si="546"/>
        <v>Very Low</v>
      </c>
    </row>
    <row r="257" spans="1:45" s="1" customFormat="1" x14ac:dyDescent="0.35">
      <c r="B257" s="5">
        <v>15.346591999999999</v>
      </c>
      <c r="C257" s="5">
        <v>120.592147</v>
      </c>
      <c r="D257" s="5">
        <v>6</v>
      </c>
      <c r="E257" s="5">
        <v>1.5</v>
      </c>
      <c r="F257" s="5">
        <v>23</v>
      </c>
      <c r="G257" s="5">
        <v>100</v>
      </c>
      <c r="H257" s="5"/>
      <c r="I257" s="1">
        <v>7</v>
      </c>
      <c r="J257" s="5">
        <v>0.36</v>
      </c>
      <c r="K257" s="5">
        <v>8.5</v>
      </c>
      <c r="L257" s="24" t="s">
        <v>121</v>
      </c>
      <c r="M257" s="1">
        <f t="shared" si="525"/>
        <v>0</v>
      </c>
      <c r="N257" s="1">
        <f t="shared" si="526"/>
        <v>133.5</v>
      </c>
      <c r="O257" s="1">
        <f t="shared" si="527"/>
        <v>133.5</v>
      </c>
      <c r="P257" s="1">
        <f t="shared" si="528"/>
        <v>0.87109212952898429</v>
      </c>
      <c r="Q257" s="1">
        <f t="shared" si="529"/>
        <v>87.109212952898432</v>
      </c>
      <c r="R257" s="1">
        <f t="shared" si="530"/>
        <v>0</v>
      </c>
      <c r="S257" s="1">
        <f t="shared" si="531"/>
        <v>87.109212952898432</v>
      </c>
      <c r="T257" s="1">
        <f t="shared" si="532"/>
        <v>6.7207809607761182E-2</v>
      </c>
      <c r="U257" s="1">
        <f t="shared" si="533"/>
        <v>0.98162063103551533</v>
      </c>
      <c r="V257" s="1">
        <f t="shared" si="534"/>
        <v>98.162063103551532</v>
      </c>
      <c r="W257" s="1">
        <f t="shared" si="535"/>
        <v>0.9310442914146293</v>
      </c>
      <c r="X257" s="1">
        <f t="shared" si="536"/>
        <v>0.21786436419102323</v>
      </c>
      <c r="Y257" s="1">
        <f t="shared" si="537"/>
        <v>2.2000000000000002</v>
      </c>
      <c r="Z257" s="1">
        <f t="shared" si="538"/>
        <v>1.2116882456942153</v>
      </c>
      <c r="AA257" s="1">
        <f t="shared" si="539"/>
        <v>1.0433673906670851</v>
      </c>
      <c r="AB257" s="1">
        <f t="shared" si="540"/>
        <v>4.9742119916085857E+67</v>
      </c>
      <c r="AC257" s="1">
        <f t="shared" si="541"/>
        <v>2.8864646638063217E+68</v>
      </c>
      <c r="AD257" s="1" t="str">
        <f t="shared" si="542"/>
        <v>NOT LIQUEFIABLE</v>
      </c>
      <c r="AE257" s="1">
        <f t="shared" si="543"/>
        <v>0</v>
      </c>
      <c r="AF257" s="1">
        <f t="shared" si="544"/>
        <v>7</v>
      </c>
      <c r="AG257" s="1">
        <f t="shared" si="545"/>
        <v>0</v>
      </c>
      <c r="AH257" s="1" t="str">
        <f t="shared" si="546"/>
        <v>Very Low</v>
      </c>
    </row>
    <row r="258" spans="1:45" s="1" customFormat="1" x14ac:dyDescent="0.35">
      <c r="B258" s="5">
        <v>15.346591999999999</v>
      </c>
      <c r="C258" s="5">
        <v>120.592147</v>
      </c>
      <c r="D258" s="5">
        <v>7.5</v>
      </c>
      <c r="E258" s="5">
        <v>1.5</v>
      </c>
      <c r="F258" s="5">
        <v>23</v>
      </c>
      <c r="G258" s="5">
        <v>100</v>
      </c>
      <c r="H258" s="5"/>
      <c r="I258" s="1">
        <v>7</v>
      </c>
      <c r="J258" s="5">
        <v>0.36</v>
      </c>
      <c r="K258" s="5">
        <v>8.5</v>
      </c>
      <c r="L258" s="24" t="s">
        <v>121</v>
      </c>
      <c r="M258" s="1">
        <f t="shared" si="525"/>
        <v>0</v>
      </c>
      <c r="N258" s="1">
        <f t="shared" si="526"/>
        <v>168</v>
      </c>
      <c r="O258" s="1">
        <f t="shared" si="527"/>
        <v>168</v>
      </c>
      <c r="P258" s="1">
        <f t="shared" si="528"/>
        <v>0.77651541547878522</v>
      </c>
      <c r="Q258" s="1">
        <f t="shared" si="529"/>
        <v>77.651541547878523</v>
      </c>
      <c r="R258" s="1">
        <f t="shared" si="530"/>
        <v>0</v>
      </c>
      <c r="S258" s="1">
        <f t="shared" si="531"/>
        <v>77.651541547878523</v>
      </c>
      <c r="T258" s="1">
        <f t="shared" si="532"/>
        <v>0.10723753914733203</v>
      </c>
      <c r="U258" s="1">
        <f t="shared" si="533"/>
        <v>0.94719616321722055</v>
      </c>
      <c r="V258" s="1">
        <f t="shared" si="534"/>
        <v>94.719616321722057</v>
      </c>
      <c r="W258" s="1">
        <f t="shared" si="535"/>
        <v>0.90643373197707922</v>
      </c>
      <c r="X258" s="1">
        <f t="shared" si="536"/>
        <v>0.21210549328263653</v>
      </c>
      <c r="Y258" s="1">
        <f t="shared" si="537"/>
        <v>2.2000000000000002</v>
      </c>
      <c r="Z258" s="1">
        <f t="shared" si="538"/>
        <v>1.2116882456942153</v>
      </c>
      <c r="AA258" s="1">
        <f t="shared" si="539"/>
        <v>1.085486647446495</v>
      </c>
      <c r="AB258" s="1">
        <f t="shared" si="540"/>
        <v>7.1643796375614752E+57</v>
      </c>
      <c r="AC258" s="1">
        <f t="shared" si="541"/>
        <v>4.4426495387154785E+58</v>
      </c>
      <c r="AD258" s="1" t="str">
        <f t="shared" si="542"/>
        <v>NOT LIQUEFIABLE</v>
      </c>
      <c r="AE258" s="1">
        <f t="shared" si="543"/>
        <v>0</v>
      </c>
      <c r="AF258" s="1">
        <f t="shared" si="544"/>
        <v>6.25</v>
      </c>
      <c r="AG258" s="1">
        <f t="shared" si="545"/>
        <v>0</v>
      </c>
      <c r="AH258" s="1" t="str">
        <f t="shared" si="546"/>
        <v>Very Low</v>
      </c>
    </row>
    <row r="259" spans="1:45" s="1" customFormat="1" x14ac:dyDescent="0.35">
      <c r="B259" s="5">
        <v>15.346591999999999</v>
      </c>
      <c r="C259" s="5">
        <v>120.592147</v>
      </c>
      <c r="D259" s="5">
        <v>9</v>
      </c>
      <c r="E259" s="5">
        <v>1.5</v>
      </c>
      <c r="F259" s="5">
        <v>23</v>
      </c>
      <c r="G259" s="5">
        <v>100</v>
      </c>
      <c r="H259" s="5"/>
      <c r="I259" s="1">
        <v>7</v>
      </c>
      <c r="J259" s="5">
        <v>0.36</v>
      </c>
      <c r="K259" s="5">
        <v>8.5</v>
      </c>
      <c r="L259" s="24" t="s">
        <v>121</v>
      </c>
      <c r="M259" s="1">
        <f t="shared" si="525"/>
        <v>4.9050000000000002</v>
      </c>
      <c r="N259" s="1">
        <f t="shared" si="526"/>
        <v>202.5</v>
      </c>
      <c r="O259" s="1">
        <f t="shared" si="527"/>
        <v>197.595</v>
      </c>
      <c r="P259" s="1">
        <f t="shared" si="528"/>
        <v>0.71600614113962002</v>
      </c>
      <c r="Q259" s="1">
        <f t="shared" si="529"/>
        <v>71.600614113961996</v>
      </c>
      <c r="R259" s="1">
        <f t="shared" si="530"/>
        <v>0</v>
      </c>
      <c r="S259" s="1">
        <f t="shared" si="531"/>
        <v>71.600614113961996</v>
      </c>
      <c r="T259" s="1">
        <f t="shared" si="532"/>
        <v>0.13414031807509774</v>
      </c>
      <c r="U259" s="1">
        <f t="shared" si="533"/>
        <v>0.91427526968308015</v>
      </c>
      <c r="V259" s="1">
        <f t="shared" si="534"/>
        <v>91.427526968308015</v>
      </c>
      <c r="W259" s="1">
        <f t="shared" si="535"/>
        <v>0.88044424287795453</v>
      </c>
      <c r="X259" s="1">
        <f t="shared" si="536"/>
        <v>0.21113818896617764</v>
      </c>
      <c r="Y259" s="1">
        <f t="shared" si="537"/>
        <v>2.2000000000000002</v>
      </c>
      <c r="Z259" s="1">
        <f t="shared" si="538"/>
        <v>1.2116882456942153</v>
      </c>
      <c r="AA259" s="1">
        <f t="shared" si="539"/>
        <v>1.1000000000000001</v>
      </c>
      <c r="AB259" s="1">
        <f t="shared" si="540"/>
        <v>3.0385562535545515E+49</v>
      </c>
      <c r="AC259" s="1">
        <f t="shared" si="541"/>
        <v>1.9181566374961839E+50</v>
      </c>
      <c r="AD259" s="1" t="str">
        <f t="shared" si="542"/>
        <v>NOT LIQUEFIABLE</v>
      </c>
      <c r="AE259" s="1">
        <f t="shared" si="543"/>
        <v>0</v>
      </c>
      <c r="AF259" s="1">
        <f t="shared" si="544"/>
        <v>5.5</v>
      </c>
      <c r="AG259" s="1">
        <f t="shared" si="545"/>
        <v>0</v>
      </c>
      <c r="AH259" s="1" t="str">
        <f t="shared" si="546"/>
        <v>Very Low</v>
      </c>
    </row>
    <row r="260" spans="1:45" s="1" customFormat="1" x14ac:dyDescent="0.35">
      <c r="B260" s="5">
        <v>15.346591999999999</v>
      </c>
      <c r="C260" s="5">
        <v>120.592147</v>
      </c>
      <c r="D260" s="5">
        <v>10.5</v>
      </c>
      <c r="E260" s="5">
        <v>1.5</v>
      </c>
      <c r="F260" s="5">
        <v>23</v>
      </c>
      <c r="G260" s="5">
        <v>100</v>
      </c>
      <c r="H260" s="5"/>
      <c r="I260" s="1">
        <v>7</v>
      </c>
      <c r="J260" s="5">
        <v>0.36</v>
      </c>
      <c r="K260" s="5">
        <v>8.5</v>
      </c>
      <c r="L260" s="24" t="s">
        <v>121</v>
      </c>
      <c r="M260" s="1">
        <f t="shared" si="525"/>
        <v>19.62</v>
      </c>
      <c r="N260" s="1">
        <f t="shared" si="526"/>
        <v>237</v>
      </c>
      <c r="O260" s="1">
        <f t="shared" si="527"/>
        <v>217.38</v>
      </c>
      <c r="P260" s="1">
        <f t="shared" si="528"/>
        <v>0.68264502651090586</v>
      </c>
      <c r="Q260" s="1">
        <f t="shared" si="529"/>
        <v>68.264502651090581</v>
      </c>
      <c r="R260" s="1">
        <f t="shared" si="530"/>
        <v>0</v>
      </c>
      <c r="S260" s="1">
        <f t="shared" si="531"/>
        <v>68.264502651090581</v>
      </c>
      <c r="T260" s="1">
        <f t="shared" si="532"/>
        <v>0.14946046607262653</v>
      </c>
      <c r="U260" s="1">
        <f t="shared" si="533"/>
        <v>0.89214900213249348</v>
      </c>
      <c r="V260" s="1">
        <f t="shared" si="534"/>
        <v>89.214900213249351</v>
      </c>
      <c r="W260" s="1">
        <f t="shared" si="535"/>
        <v>0.85352459901766975</v>
      </c>
      <c r="X260" s="1">
        <f t="shared" si="536"/>
        <v>0.21775125224179748</v>
      </c>
      <c r="Y260" s="1">
        <f t="shared" si="537"/>
        <v>2.2000000000000002</v>
      </c>
      <c r="Z260" s="1">
        <f t="shared" si="538"/>
        <v>1.2116882456942153</v>
      </c>
      <c r="AA260" s="1">
        <f t="shared" si="539"/>
        <v>1.1000000000000001</v>
      </c>
      <c r="AB260" s="1">
        <f t="shared" si="540"/>
        <v>2.4405647268479346E+44</v>
      </c>
      <c r="AC260" s="1">
        <f t="shared" si="541"/>
        <v>1.4938715245610473E+45</v>
      </c>
      <c r="AD260" s="1" t="str">
        <f t="shared" si="542"/>
        <v>NOT LIQUEFIABLE</v>
      </c>
      <c r="AE260" s="1">
        <f t="shared" si="543"/>
        <v>0</v>
      </c>
      <c r="AF260" s="1">
        <f t="shared" si="544"/>
        <v>4.75</v>
      </c>
      <c r="AG260" s="1">
        <f t="shared" si="545"/>
        <v>0</v>
      </c>
      <c r="AH260" s="1" t="str">
        <f t="shared" si="546"/>
        <v>Very Low</v>
      </c>
    </row>
    <row r="261" spans="1:45" s="1" customFormat="1" x14ac:dyDescent="0.35">
      <c r="L261" s="21"/>
      <c r="AF261" s="1" t="s">
        <v>31</v>
      </c>
      <c r="AG261" s="1">
        <f>SUM(AG254:AG260)</f>
        <v>0</v>
      </c>
      <c r="AH261" s="3" t="str">
        <f t="shared" ref="AH261" si="547">IF(AG261&lt;=0,"Very Low",IF(AND(AG261&gt;0,AG261&lt;=5),"Low",IF(AND(AG261&gt;5,AG261&lt;=15),"High","Very High")))</f>
        <v>Very Low</v>
      </c>
    </row>
    <row r="262" spans="1:45" s="1" customFormat="1" x14ac:dyDescent="0.35">
      <c r="A262" s="1" t="s">
        <v>32</v>
      </c>
      <c r="B262" s="1" t="s">
        <v>0</v>
      </c>
      <c r="C262" s="1" t="s">
        <v>1</v>
      </c>
      <c r="E262" s="1" t="s">
        <v>3</v>
      </c>
      <c r="F262" s="1" t="s">
        <v>47</v>
      </c>
      <c r="G262" s="1" t="s">
        <v>5</v>
      </c>
      <c r="H262" s="1" t="s">
        <v>6</v>
      </c>
      <c r="I262" s="1" t="s">
        <v>7</v>
      </c>
      <c r="J262" s="1" t="s">
        <v>8</v>
      </c>
      <c r="K262" s="1" t="s">
        <v>9</v>
      </c>
      <c r="L262" s="1" t="s">
        <v>33</v>
      </c>
      <c r="M262" s="1" t="s">
        <v>10</v>
      </c>
      <c r="O262" s="1" t="s">
        <v>12</v>
      </c>
      <c r="P262" s="1" t="s">
        <v>13</v>
      </c>
      <c r="Q262" s="1" t="s">
        <v>122</v>
      </c>
      <c r="R262" s="1" t="s">
        <v>123</v>
      </c>
      <c r="S262" s="1" t="s">
        <v>16</v>
      </c>
      <c r="T262" s="1" t="s">
        <v>17</v>
      </c>
      <c r="U262" s="1" t="s">
        <v>18</v>
      </c>
      <c r="V262" s="1" t="s">
        <v>19</v>
      </c>
      <c r="W262" s="1" t="s">
        <v>20</v>
      </c>
      <c r="X262" s="1" t="s">
        <v>21</v>
      </c>
      <c r="Y262" s="1" t="s">
        <v>22</v>
      </c>
      <c r="Z262" s="1" t="s">
        <v>23</v>
      </c>
      <c r="AA262" s="1" t="s">
        <v>24</v>
      </c>
      <c r="AB262" s="1" t="s">
        <v>124</v>
      </c>
      <c r="AC262" s="1" t="s">
        <v>26</v>
      </c>
      <c r="AD262" s="1" t="s">
        <v>27</v>
      </c>
      <c r="AE262" s="1" t="s">
        <v>28</v>
      </c>
      <c r="AF262" s="1" t="s">
        <v>29</v>
      </c>
      <c r="AG262" s="1" t="s">
        <v>30</v>
      </c>
      <c r="AH262" s="1" t="s">
        <v>27</v>
      </c>
      <c r="AI262" s="5" t="s">
        <v>34</v>
      </c>
      <c r="AJ262" s="5" t="s">
        <v>35</v>
      </c>
      <c r="AK262" s="5" t="s">
        <v>36</v>
      </c>
      <c r="AL262" s="5" t="s">
        <v>37</v>
      </c>
      <c r="AM262" s="20" t="s">
        <v>38</v>
      </c>
      <c r="AN262" s="20" t="s">
        <v>39</v>
      </c>
      <c r="AO262" s="20" t="s">
        <v>40</v>
      </c>
      <c r="AP262" s="20" t="s">
        <v>41</v>
      </c>
      <c r="AQ262" s="20" t="s">
        <v>42</v>
      </c>
    </row>
    <row r="263" spans="1:45" s="1" customFormat="1" x14ac:dyDescent="0.35">
      <c r="A263" s="1">
        <v>24</v>
      </c>
      <c r="B263" s="5">
        <v>15.401375</v>
      </c>
      <c r="C263" s="5">
        <v>120.537335</v>
      </c>
      <c r="D263" s="5">
        <v>1.5</v>
      </c>
      <c r="E263" s="5">
        <v>1.5</v>
      </c>
      <c r="F263" s="5">
        <v>20</v>
      </c>
      <c r="G263" s="5">
        <v>16</v>
      </c>
      <c r="H263" s="5">
        <v>3.4</v>
      </c>
      <c r="I263" s="1">
        <v>7</v>
      </c>
      <c r="J263" s="5">
        <v>0.4</v>
      </c>
      <c r="K263" s="5">
        <v>2</v>
      </c>
      <c r="L263" s="24" t="s">
        <v>54</v>
      </c>
      <c r="M263" s="1">
        <f t="shared" ref="M263:M272" si="548">IF(D263&lt;=K263, 0, (D263-K263)*9.81)</f>
        <v>0</v>
      </c>
      <c r="N263" s="1">
        <f t="shared" ref="N263:N272" si="549">IF(ROW()=2, D263*F263, N262 + (D263-D262)*F263)</f>
        <v>30</v>
      </c>
      <c r="O263" s="1">
        <f t="shared" ref="O263:O272" si="550">N263 - M263</f>
        <v>30</v>
      </c>
      <c r="P263" s="1">
        <f t="shared" ref="P263:P272" si="551">MIN(1.7, (101.3 / O263)^0.5)</f>
        <v>1.7</v>
      </c>
      <c r="Q263" s="1">
        <f t="shared" ref="Q263:Q272" si="552">G263 * P263</f>
        <v>27.2</v>
      </c>
      <c r="R263" s="1">
        <f t="shared" ref="R263:R272" si="553">EXP(1.63 + (9.7/(H263+0.01)) - ((15.7/(H263+0.01))^2))</f>
        <v>5.4601016526979231E-8</v>
      </c>
      <c r="S263" s="1">
        <f t="shared" ref="S263:S272" si="554">Q263 + R263</f>
        <v>27.200000054601016</v>
      </c>
      <c r="T263" s="1">
        <f t="shared" ref="T263:T272" si="555">0.784 - 0.0768 * SQRT(S263)</f>
        <v>0.38346020382232948</v>
      </c>
      <c r="U263" s="1">
        <f t="shared" ref="U263:U272" si="556">MIN(1.7, (101.3 / O263)^T263)</f>
        <v>1.5946089205847989</v>
      </c>
      <c r="V263" s="1">
        <f t="shared" ref="V263:V272" si="557">(G263 * U263) + R263</f>
        <v>25.513742783957799</v>
      </c>
      <c r="W263" s="1">
        <f t="shared" ref="W263:W272" si="558">EXP((-1.012 - 1.126*SIN((D263/11.73)+5.133)) + (0.106 + 0.118*SIN((D263/11.28)+5.142))*I263)</f>
        <v>0.99216797470363483</v>
      </c>
      <c r="X263" s="1">
        <f t="shared" ref="X263:X272" si="559">0.65 * J263 * (N263 / O263) * W263</f>
        <v>0.25796367342294507</v>
      </c>
      <c r="Y263" s="1">
        <f t="shared" ref="Y263:Y272" si="560">MIN(2.2, 1.09 + (V263 / 31.5)^2)</f>
        <v>1.74603534476791</v>
      </c>
      <c r="Z263" s="1">
        <f t="shared" ref="Z263:Z272" si="561">1 + (Y263 - 1) * (8.64 * EXP(-I263/4) - 1.325)</f>
        <v>1.1316057611331649</v>
      </c>
      <c r="AA263" s="1">
        <f t="shared" ref="AA263:AA272" si="562">MIN(1.1, 1 - MIN(0.3, 1 / (18.9 - 2.55 * SQRT(V263))) * LN(O263 / 101.3))</f>
        <v>1.1000000000000001</v>
      </c>
      <c r="AB263" s="1">
        <f t="shared" ref="AB263:AB272" si="563">EXP((V263/14.1) + (V263/126)^2 - (V263/23.6)^3 + (V263/25.4)^4 - 2.8)</f>
        <v>0.30270022207237507</v>
      </c>
      <c r="AC263" s="1">
        <f t="shared" ref="AC263:AC272" si="564">IF(X263=0, "N/A", (AB263 * Z263 * AA263) / X263)</f>
        <v>1.4606360721765583</v>
      </c>
      <c r="AD263" s="1" t="str">
        <f t="shared" ref="AD263:AD272" si="565">IF(AC263&gt;1, "NOT LIQUEFIABLE", "LIQUEFIABLE")</f>
        <v>NOT LIQUEFIABLE</v>
      </c>
      <c r="AE263" s="1">
        <f t="shared" ref="AE263:AE272" si="566">IF(AC263&lt;1, 1-AC263, 0)</f>
        <v>0</v>
      </c>
      <c r="AF263" s="1">
        <f t="shared" ref="AF263:AF272" si="567">IF(D263&lt;=20, 10 - (0.5 * D263), 0)</f>
        <v>9.25</v>
      </c>
      <c r="AG263" s="1">
        <f t="shared" ref="AG263:AG272" si="568">AE263 * AF263 * E263</f>
        <v>0</v>
      </c>
      <c r="AH263" s="1" t="str">
        <f t="shared" ref="AH263:AH272" si="569">IF(AG263&lt;=0,"Very Low",IF(AND(AG263&gt;0,AG263&lt;=5),"Low",IF(AND(AG263&gt;5,AG263&lt;=15),"High","Very High")))</f>
        <v>Very Low</v>
      </c>
      <c r="AI263" s="5">
        <v>3</v>
      </c>
      <c r="AJ263" s="5">
        <v>1.5</v>
      </c>
      <c r="AK263" s="5">
        <v>25</v>
      </c>
      <c r="AL263" s="5">
        <f>MIN(1 + 0.33 * (AJ263 / AI263), 1.33)</f>
        <v>1.165</v>
      </c>
      <c r="AM263" s="20">
        <f>AVERAGEIFS(G263:G272, D263:D272, "&gt;" &amp; AJ263, D263:D272, "&lt;" &amp; (AJ263 + AI263 + 1.5))</f>
        <v>21</v>
      </c>
      <c r="AN263" s="20" cm="1">
        <f t="array" ref="AN263">_xlfn.LET(
    _xlpm.Df, AJ263,
    _xlpm.B, AI263,
    _xlpm.LayerBottoms, D263:D272,
    _xlpm.LayerTops, D263:D272 - E263:E272,
    _xlpm.N_values, G263:G272,
    _xlpm.FilteredN, _xlfn._xlws.FILTER(_xlpm.N_values, (_xlpm.LayerBottoms &gt; _xlpm.Df) * (_xlpm.LayerTops &lt; (_xlpm.Df + 2*_xlpm.B))),
    _xlpm.i, _xlfn.SEQUENCE(ROWS(_xlpm.FilteredN)),
    SUM(_xlpm.FilteredN / _xlpm.i^2) / SUM(1 / _xlpm.i^2)
)</f>
        <v>20.380487804878047</v>
      </c>
      <c r="AO263" s="20">
        <f>MIN(6 * (1 + 0.2 * (AJ263 / AI263)), 9)</f>
        <v>6.6000000000000005</v>
      </c>
      <c r="AP263" s="20">
        <f>IF(AI263&lt;=1.2,12*AM263*AL263*(AK263/25.4),8*AM263*((3.28*AI263+1)/(3.28*AI263))^2*AL263*(AK263/25.4))</f>
        <v>233.78135241646248</v>
      </c>
      <c r="AQ263" s="1" cm="1">
        <f t="array" ref="AQ263">_xlfn.LET(
    _xlpm.Df, AJ263,
    _xlpm.B, AI263,
    _xlpm.Settlement, AK263,
    _xlpm.NMeyerhof, AM263,
    _xlpm.NDesign, AN263,
    _xlpm.Nc, AO263,
    _xlpm.Fd, AL263,
    _xlpm.LayerBottoms, D263:D272,
    _xlpm.LayerThickness, E263:E272,
    _xlpm.USCS, L263:L272,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233.78135241646248</v>
      </c>
      <c r="AR263" s="1" cm="1">
        <f t="array" ref="AR263">_xlfn.LET(
    _xlpm.Df, AJ263,
    _xlpm.B, AI263,
    _xlpm.Settlement, AK263,
    _xlpm.NMeyerhof, AM263,
    _xlpm.NDesign, AN263,
    _xlpm.Nc, AO263,
    _xlpm.Fd, AL263,
    _xlpm.LayerBottoms, D263:D272,
    _xlpm.LayerThickness, E263:E272,
    _xlpm.USCS, L263:L272,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233.78135241646248</v>
      </c>
      <c r="AS263" s="1" cm="1">
        <f t="array" ref="AS263">_xlfn.LET(
    _xlpm.Df, AJ263,
    _xlpm.B, AI263,
    _xlpm.Settlement, AK263,
    _xlpm.NMeyerhof, AM263,
    _xlpm.NDesign, AN263,
    _xlpm.Nc, AO263,
    _xlpm.Fd, AL263,
    _xlpm.LayerBottoms, D263:D272,
    _xlpm.LayerThickness, E263:E272,
    _xlpm.Material, L263:L272,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233.78135241646248</v>
      </c>
    </row>
    <row r="264" spans="1:45" s="1" customFormat="1" x14ac:dyDescent="0.35">
      <c r="B264" s="5">
        <v>15.401375</v>
      </c>
      <c r="C264" s="5">
        <v>120.537335</v>
      </c>
      <c r="D264" s="5">
        <v>3</v>
      </c>
      <c r="E264" s="5">
        <v>1.5</v>
      </c>
      <c r="F264" s="5">
        <v>20</v>
      </c>
      <c r="G264" s="5">
        <v>18</v>
      </c>
      <c r="H264" s="5">
        <v>3.7</v>
      </c>
      <c r="I264" s="1">
        <v>7</v>
      </c>
      <c r="J264" s="5">
        <v>0.4</v>
      </c>
      <c r="K264" s="5">
        <v>2</v>
      </c>
      <c r="L264" s="24" t="s">
        <v>54</v>
      </c>
      <c r="M264" s="1">
        <f t="shared" si="548"/>
        <v>9.81</v>
      </c>
      <c r="N264" s="1">
        <f t="shared" si="549"/>
        <v>60</v>
      </c>
      <c r="O264" s="1">
        <f t="shared" si="550"/>
        <v>50.19</v>
      </c>
      <c r="P264" s="1">
        <f t="shared" si="551"/>
        <v>1.4206795362396749</v>
      </c>
      <c r="Q264" s="1">
        <f t="shared" si="552"/>
        <v>25.572231652314148</v>
      </c>
      <c r="R264" s="1">
        <f t="shared" si="553"/>
        <v>1.1640256504437913E-6</v>
      </c>
      <c r="S264" s="1">
        <f t="shared" si="554"/>
        <v>25.572232816339799</v>
      </c>
      <c r="T264" s="1">
        <f t="shared" si="555"/>
        <v>0.39563011640106799</v>
      </c>
      <c r="U264" s="1">
        <f t="shared" si="556"/>
        <v>1.3202741470917605</v>
      </c>
      <c r="V264" s="1">
        <f t="shared" si="557"/>
        <v>23.76493581167734</v>
      </c>
      <c r="W264" s="1">
        <f t="shared" si="558"/>
        <v>0.97433785492747482</v>
      </c>
      <c r="X264" s="1">
        <f t="shared" si="559"/>
        <v>0.30284260882384162</v>
      </c>
      <c r="Y264" s="1">
        <f t="shared" si="560"/>
        <v>1.6591833450573386</v>
      </c>
      <c r="Z264" s="1">
        <f t="shared" si="561"/>
        <v>1.1162844715883604</v>
      </c>
      <c r="AA264" s="1">
        <f t="shared" si="562"/>
        <v>1.1000000000000001</v>
      </c>
      <c r="AB264" s="1">
        <f t="shared" si="563"/>
        <v>0.26348465616591032</v>
      </c>
      <c r="AC264" s="1">
        <f t="shared" si="564"/>
        <v>1.068331218167454</v>
      </c>
      <c r="AD264" s="1" t="str">
        <f t="shared" si="565"/>
        <v>NOT LIQUEFIABLE</v>
      </c>
      <c r="AE264" s="1">
        <f t="shared" si="566"/>
        <v>0</v>
      </c>
      <c r="AF264" s="1">
        <f t="shared" si="567"/>
        <v>8.5</v>
      </c>
      <c r="AG264" s="1">
        <f t="shared" si="568"/>
        <v>0</v>
      </c>
      <c r="AH264" s="1" t="str">
        <f t="shared" si="569"/>
        <v>Very Low</v>
      </c>
    </row>
    <row r="265" spans="1:45" s="1" customFormat="1" x14ac:dyDescent="0.35">
      <c r="B265" s="5">
        <v>15.401375</v>
      </c>
      <c r="C265" s="5">
        <v>120.537335</v>
      </c>
      <c r="D265" s="5">
        <v>4.5</v>
      </c>
      <c r="E265" s="5">
        <v>1.5</v>
      </c>
      <c r="F265" s="5">
        <v>20</v>
      </c>
      <c r="G265" s="5">
        <v>24</v>
      </c>
      <c r="H265" s="5">
        <v>1.8</v>
      </c>
      <c r="I265" s="1">
        <v>7</v>
      </c>
      <c r="J265" s="5">
        <v>0.4</v>
      </c>
      <c r="K265" s="5">
        <v>2</v>
      </c>
      <c r="L265" s="24" t="s">
        <v>54</v>
      </c>
      <c r="M265" s="1">
        <f t="shared" si="548"/>
        <v>24.525000000000002</v>
      </c>
      <c r="N265" s="1">
        <f t="shared" si="549"/>
        <v>90</v>
      </c>
      <c r="O265" s="1">
        <f t="shared" si="550"/>
        <v>65.474999999999994</v>
      </c>
      <c r="P265" s="1">
        <f t="shared" si="551"/>
        <v>1.2438470174525105</v>
      </c>
      <c r="Q265" s="1">
        <f t="shared" si="552"/>
        <v>29.852328418860253</v>
      </c>
      <c r="R265" s="1">
        <f t="shared" si="553"/>
        <v>2.2883195769373931E-30</v>
      </c>
      <c r="S265" s="1">
        <f t="shared" si="554"/>
        <v>29.852328418860253</v>
      </c>
      <c r="T265" s="1">
        <f t="shared" si="555"/>
        <v>0.36438565613976182</v>
      </c>
      <c r="U265" s="1">
        <f t="shared" si="556"/>
        <v>1.1723666304865286</v>
      </c>
      <c r="V265" s="1">
        <f t="shared" si="557"/>
        <v>28.136799131676685</v>
      </c>
      <c r="W265" s="1">
        <f t="shared" si="558"/>
        <v>0.95382538768089908</v>
      </c>
      <c r="X265" s="1">
        <f t="shared" si="559"/>
        <v>0.34088604920554477</v>
      </c>
      <c r="Y265" s="1">
        <f t="shared" si="560"/>
        <v>1.8878629028735923</v>
      </c>
      <c r="Z265" s="1">
        <f t="shared" si="561"/>
        <v>1.1566251169385702</v>
      </c>
      <c r="AA265" s="1">
        <f t="shared" si="562"/>
        <v>1.0812129914741242</v>
      </c>
      <c r="AB265" s="1">
        <f t="shared" si="563"/>
        <v>0.38925949387680292</v>
      </c>
      <c r="AC265" s="1">
        <f t="shared" si="564"/>
        <v>1.4280185864301156</v>
      </c>
      <c r="AD265" s="1" t="str">
        <f t="shared" si="565"/>
        <v>NOT LIQUEFIABLE</v>
      </c>
      <c r="AE265" s="1">
        <f t="shared" si="566"/>
        <v>0</v>
      </c>
      <c r="AF265" s="1">
        <f t="shared" si="567"/>
        <v>7.75</v>
      </c>
      <c r="AG265" s="1">
        <f t="shared" si="568"/>
        <v>0</v>
      </c>
      <c r="AH265" s="1" t="str">
        <f t="shared" si="569"/>
        <v>Very Low</v>
      </c>
    </row>
    <row r="266" spans="1:45" s="1" customFormat="1" x14ac:dyDescent="0.35">
      <c r="B266" s="5">
        <v>15.401375</v>
      </c>
      <c r="C266" s="5">
        <v>120.537335</v>
      </c>
      <c r="D266" s="5">
        <v>6</v>
      </c>
      <c r="E266" s="5">
        <v>1.5</v>
      </c>
      <c r="F266" s="5">
        <v>20</v>
      </c>
      <c r="G266" s="5">
        <v>26</v>
      </c>
      <c r="H266" s="5">
        <v>3.4</v>
      </c>
      <c r="I266" s="1">
        <v>7</v>
      </c>
      <c r="J266" s="5">
        <v>0.4</v>
      </c>
      <c r="K266" s="5">
        <v>2</v>
      </c>
      <c r="L266" s="24" t="s">
        <v>54</v>
      </c>
      <c r="M266" s="1">
        <f t="shared" si="548"/>
        <v>39.24</v>
      </c>
      <c r="N266" s="1">
        <f t="shared" si="549"/>
        <v>120</v>
      </c>
      <c r="O266" s="1">
        <f t="shared" si="550"/>
        <v>80.759999999999991</v>
      </c>
      <c r="P266" s="1">
        <f t="shared" si="551"/>
        <v>1.1199704588193538</v>
      </c>
      <c r="Q266" s="1">
        <f t="shared" si="552"/>
        <v>29.119231929303197</v>
      </c>
      <c r="R266" s="1">
        <f t="shared" si="553"/>
        <v>5.4601016526979231E-8</v>
      </c>
      <c r="S266" s="1">
        <f t="shared" si="554"/>
        <v>29.119231983904214</v>
      </c>
      <c r="T266" s="1">
        <f t="shared" si="555"/>
        <v>0.36957000729104661</v>
      </c>
      <c r="U266" s="1">
        <f t="shared" si="556"/>
        <v>1.0873529650154312</v>
      </c>
      <c r="V266" s="1">
        <f t="shared" si="557"/>
        <v>28.271177145002227</v>
      </c>
      <c r="W266" s="1">
        <f t="shared" si="558"/>
        <v>0.9310442914146293</v>
      </c>
      <c r="X266" s="1">
        <f t="shared" si="559"/>
        <v>0.35969021659406192</v>
      </c>
      <c r="Y266" s="1">
        <f t="shared" si="560"/>
        <v>1.8955020984269049</v>
      </c>
      <c r="Z266" s="1">
        <f t="shared" si="561"/>
        <v>1.1579727235262334</v>
      </c>
      <c r="AA266" s="1">
        <f t="shared" si="562"/>
        <v>1.0424235242455486</v>
      </c>
      <c r="AB266" s="1">
        <f t="shared" si="563"/>
        <v>0.39497783962599359</v>
      </c>
      <c r="AC266" s="1">
        <f t="shared" si="564"/>
        <v>1.3255210767463077</v>
      </c>
      <c r="AD266" s="1" t="str">
        <f t="shared" si="565"/>
        <v>NOT LIQUEFIABLE</v>
      </c>
      <c r="AE266" s="1">
        <f t="shared" si="566"/>
        <v>0</v>
      </c>
      <c r="AF266" s="1">
        <f t="shared" si="567"/>
        <v>7</v>
      </c>
      <c r="AG266" s="1">
        <f t="shared" si="568"/>
        <v>0</v>
      </c>
      <c r="AH266" s="1" t="str">
        <f t="shared" si="569"/>
        <v>Very Low</v>
      </c>
    </row>
    <row r="267" spans="1:45" s="1" customFormat="1" x14ac:dyDescent="0.35">
      <c r="B267" s="5">
        <v>15.401375</v>
      </c>
      <c r="C267" s="5">
        <v>120.537335</v>
      </c>
      <c r="D267" s="5">
        <v>7.5</v>
      </c>
      <c r="E267" s="5">
        <v>1.5</v>
      </c>
      <c r="F267" s="5">
        <v>21</v>
      </c>
      <c r="G267" s="5">
        <v>34</v>
      </c>
      <c r="H267" s="5">
        <v>1.8</v>
      </c>
      <c r="I267" s="1">
        <v>7</v>
      </c>
      <c r="J267" s="5">
        <v>0.4</v>
      </c>
      <c r="K267" s="5">
        <v>2</v>
      </c>
      <c r="L267" s="24" t="s">
        <v>54</v>
      </c>
      <c r="M267" s="1">
        <f t="shared" si="548"/>
        <v>53.955000000000005</v>
      </c>
      <c r="N267" s="1">
        <f t="shared" si="549"/>
        <v>151.5</v>
      </c>
      <c r="O267" s="1">
        <f t="shared" si="550"/>
        <v>97.544999999999987</v>
      </c>
      <c r="P267" s="1">
        <f t="shared" si="551"/>
        <v>1.0190657748963123</v>
      </c>
      <c r="Q267" s="1">
        <f t="shared" si="552"/>
        <v>34.648236346474619</v>
      </c>
      <c r="R267" s="1">
        <f t="shared" si="553"/>
        <v>2.2883195769373931E-30</v>
      </c>
      <c r="S267" s="1">
        <f t="shared" si="554"/>
        <v>34.648236346474619</v>
      </c>
      <c r="T267" s="1">
        <f t="shared" si="555"/>
        <v>0.33193406061921632</v>
      </c>
      <c r="U267" s="1">
        <f t="shared" si="556"/>
        <v>1.0126169433340508</v>
      </c>
      <c r="V267" s="1">
        <f t="shared" si="557"/>
        <v>34.428976073357731</v>
      </c>
      <c r="W267" s="1">
        <f t="shared" si="558"/>
        <v>0.90643373197707922</v>
      </c>
      <c r="X267" s="1">
        <f t="shared" si="559"/>
        <v>0.36603029066151166</v>
      </c>
      <c r="Y267" s="1">
        <f t="shared" si="560"/>
        <v>2.2000000000000002</v>
      </c>
      <c r="Z267" s="1">
        <f t="shared" si="561"/>
        <v>1.2116882456942153</v>
      </c>
      <c r="AA267" s="1">
        <f t="shared" si="562"/>
        <v>1.0095928796330988</v>
      </c>
      <c r="AB267" s="1">
        <f t="shared" si="563"/>
        <v>0.9873780593791478</v>
      </c>
      <c r="AC267" s="1">
        <f t="shared" si="564"/>
        <v>3.2999215824099006</v>
      </c>
      <c r="AD267" s="1" t="str">
        <f t="shared" si="565"/>
        <v>NOT LIQUEFIABLE</v>
      </c>
      <c r="AE267" s="1">
        <f t="shared" si="566"/>
        <v>0</v>
      </c>
      <c r="AF267" s="1">
        <f t="shared" si="567"/>
        <v>6.25</v>
      </c>
      <c r="AG267" s="1">
        <f t="shared" si="568"/>
        <v>0</v>
      </c>
      <c r="AH267" s="1" t="str">
        <f t="shared" si="569"/>
        <v>Very Low</v>
      </c>
    </row>
    <row r="268" spans="1:45" s="1" customFormat="1" x14ac:dyDescent="0.35">
      <c r="B268" s="5">
        <v>15.401375</v>
      </c>
      <c r="C268" s="5">
        <v>120.537335</v>
      </c>
      <c r="D268" s="5">
        <v>9</v>
      </c>
      <c r="E268" s="5">
        <v>1.5</v>
      </c>
      <c r="F268" s="5">
        <v>21</v>
      </c>
      <c r="G268" s="5">
        <v>39</v>
      </c>
      <c r="H268" s="5">
        <v>2.6</v>
      </c>
      <c r="I268" s="1">
        <v>7</v>
      </c>
      <c r="J268" s="5">
        <v>0.4</v>
      </c>
      <c r="K268" s="5">
        <v>2</v>
      </c>
      <c r="L268" s="24" t="s">
        <v>54</v>
      </c>
      <c r="M268" s="1">
        <f t="shared" si="548"/>
        <v>68.67</v>
      </c>
      <c r="N268" s="1">
        <f t="shared" si="549"/>
        <v>183</v>
      </c>
      <c r="O268" s="1">
        <f t="shared" si="550"/>
        <v>114.33</v>
      </c>
      <c r="P268" s="1">
        <f t="shared" si="551"/>
        <v>0.94129254896163495</v>
      </c>
      <c r="Q268" s="1">
        <f t="shared" si="552"/>
        <v>36.710409409503761</v>
      </c>
      <c r="R268" s="1">
        <f t="shared" si="553"/>
        <v>4.0492167831848234E-14</v>
      </c>
      <c r="S268" s="1">
        <f t="shared" si="554"/>
        <v>36.710409409503804</v>
      </c>
      <c r="T268" s="1">
        <f t="shared" si="555"/>
        <v>0.31867559144666435</v>
      </c>
      <c r="U268" s="1">
        <f t="shared" si="556"/>
        <v>0.96217342156387131</v>
      </c>
      <c r="V268" s="1">
        <f t="shared" si="557"/>
        <v>37.524763440991023</v>
      </c>
      <c r="W268" s="1">
        <f t="shared" si="558"/>
        <v>0.88044424287795453</v>
      </c>
      <c r="X268" s="1">
        <f t="shared" si="559"/>
        <v>0.36640896594186201</v>
      </c>
      <c r="Y268" s="1">
        <f t="shared" si="560"/>
        <v>2.2000000000000002</v>
      </c>
      <c r="Z268" s="1">
        <f t="shared" si="561"/>
        <v>1.2116882456942153</v>
      </c>
      <c r="AA268" s="1">
        <f t="shared" si="562"/>
        <v>0.96369922231022775</v>
      </c>
      <c r="AB268" s="1">
        <f t="shared" si="563"/>
        <v>2.0011442663725552</v>
      </c>
      <c r="AC268" s="1">
        <f t="shared" si="564"/>
        <v>6.3774154581841547</v>
      </c>
      <c r="AD268" s="1" t="str">
        <f t="shared" si="565"/>
        <v>NOT LIQUEFIABLE</v>
      </c>
      <c r="AE268" s="1">
        <f t="shared" si="566"/>
        <v>0</v>
      </c>
      <c r="AF268" s="1">
        <f t="shared" si="567"/>
        <v>5.5</v>
      </c>
      <c r="AG268" s="1">
        <f t="shared" si="568"/>
        <v>0</v>
      </c>
      <c r="AH268" s="1" t="str">
        <f t="shared" si="569"/>
        <v>Very Low</v>
      </c>
    </row>
    <row r="269" spans="1:45" s="1" customFormat="1" x14ac:dyDescent="0.35">
      <c r="B269" s="5">
        <v>15.401375</v>
      </c>
      <c r="C269" s="5">
        <v>120.537335</v>
      </c>
      <c r="D269" s="5">
        <v>10.5</v>
      </c>
      <c r="E269" s="5">
        <v>1.5</v>
      </c>
      <c r="F269" s="5">
        <v>21</v>
      </c>
      <c r="G269" s="5">
        <v>47</v>
      </c>
      <c r="H269" s="5">
        <v>2.8</v>
      </c>
      <c r="I269" s="1">
        <v>7</v>
      </c>
      <c r="J269" s="5">
        <v>0.4</v>
      </c>
      <c r="K269" s="5">
        <v>2</v>
      </c>
      <c r="L269" s="24" t="s">
        <v>54</v>
      </c>
      <c r="M269" s="1">
        <f t="shared" si="548"/>
        <v>83.385000000000005</v>
      </c>
      <c r="N269" s="1">
        <f t="shared" si="549"/>
        <v>214.5</v>
      </c>
      <c r="O269" s="1">
        <f t="shared" si="550"/>
        <v>131.11500000000001</v>
      </c>
      <c r="P269" s="1">
        <f t="shared" si="551"/>
        <v>0.87897906824777394</v>
      </c>
      <c r="Q269" s="1">
        <f t="shared" si="552"/>
        <v>41.312016207645378</v>
      </c>
      <c r="R269" s="1">
        <f t="shared" si="553"/>
        <v>4.4651456051212166E-12</v>
      </c>
      <c r="S269" s="1">
        <f t="shared" si="554"/>
        <v>41.31201620764984</v>
      </c>
      <c r="T269" s="1">
        <f t="shared" si="555"/>
        <v>0.2903724212763143</v>
      </c>
      <c r="U269" s="1">
        <f t="shared" si="556"/>
        <v>0.92782446952598963</v>
      </c>
      <c r="V269" s="1">
        <f t="shared" si="557"/>
        <v>43.607750067725974</v>
      </c>
      <c r="W269" s="1">
        <f t="shared" si="558"/>
        <v>0.85352459901766975</v>
      </c>
      <c r="X269" s="1">
        <f t="shared" si="559"/>
        <v>0.36304821635370055</v>
      </c>
      <c r="Y269" s="1">
        <f t="shared" si="560"/>
        <v>2.2000000000000002</v>
      </c>
      <c r="Z269" s="1">
        <f t="shared" si="561"/>
        <v>1.2116882456942153</v>
      </c>
      <c r="AA269" s="1">
        <f t="shared" si="562"/>
        <v>0.92260348316622298</v>
      </c>
      <c r="AB269" s="1">
        <f t="shared" si="563"/>
        <v>16.307244224148974</v>
      </c>
      <c r="AC269" s="1">
        <f t="shared" si="564"/>
        <v>50.213703381792641</v>
      </c>
      <c r="AD269" s="1" t="str">
        <f t="shared" si="565"/>
        <v>NOT LIQUEFIABLE</v>
      </c>
      <c r="AE269" s="1">
        <f t="shared" si="566"/>
        <v>0</v>
      </c>
      <c r="AF269" s="1">
        <f t="shared" si="567"/>
        <v>4.75</v>
      </c>
      <c r="AG269" s="1">
        <f t="shared" si="568"/>
        <v>0</v>
      </c>
      <c r="AH269" s="1" t="str">
        <f t="shared" si="569"/>
        <v>Very Low</v>
      </c>
    </row>
    <row r="270" spans="1:45" s="1" customFormat="1" x14ac:dyDescent="0.35">
      <c r="B270" s="5">
        <v>15.401375</v>
      </c>
      <c r="C270" s="5">
        <v>120.537335</v>
      </c>
      <c r="D270" s="5">
        <v>12</v>
      </c>
      <c r="E270" s="5">
        <v>1.5</v>
      </c>
      <c r="F270" s="5">
        <v>21</v>
      </c>
      <c r="G270" s="5">
        <v>48</v>
      </c>
      <c r="H270" s="5">
        <v>68.2</v>
      </c>
      <c r="I270" s="1">
        <v>7</v>
      </c>
      <c r="J270" s="5">
        <v>0.4</v>
      </c>
      <c r="K270" s="5">
        <v>2</v>
      </c>
      <c r="L270" s="24" t="s">
        <v>62</v>
      </c>
      <c r="M270" s="1">
        <f t="shared" si="548"/>
        <v>98.100000000000009</v>
      </c>
      <c r="N270" s="1">
        <f t="shared" si="549"/>
        <v>246</v>
      </c>
      <c r="O270" s="1">
        <f t="shared" si="550"/>
        <v>147.89999999999998</v>
      </c>
      <c r="P270" s="1">
        <f t="shared" si="551"/>
        <v>0.82760029287088399</v>
      </c>
      <c r="Q270" s="1">
        <f t="shared" si="552"/>
        <v>39.724814057802433</v>
      </c>
      <c r="R270" s="1">
        <f t="shared" si="553"/>
        <v>5.5802241988849568</v>
      </c>
      <c r="S270" s="1">
        <f t="shared" si="554"/>
        <v>45.305038256687389</v>
      </c>
      <c r="T270" s="1">
        <f t="shared" si="555"/>
        <v>0.2670667462359152</v>
      </c>
      <c r="U270" s="1">
        <f t="shared" si="556"/>
        <v>0.90386849525752588</v>
      </c>
      <c r="V270" s="1">
        <f t="shared" si="557"/>
        <v>48.9659119712462</v>
      </c>
      <c r="W270" s="1">
        <f t="shared" si="558"/>
        <v>0.82611021622301772</v>
      </c>
      <c r="X270" s="1">
        <f t="shared" si="559"/>
        <v>0.3572549657175404</v>
      </c>
      <c r="Y270" s="1">
        <f t="shared" si="560"/>
        <v>2.2000000000000002</v>
      </c>
      <c r="Z270" s="1">
        <f t="shared" si="561"/>
        <v>1.2116882456942153</v>
      </c>
      <c r="AA270" s="1">
        <f t="shared" si="562"/>
        <v>0.88646501246136511</v>
      </c>
      <c r="AB270" s="1">
        <f t="shared" si="563"/>
        <v>299.86699955039802</v>
      </c>
      <c r="AC270" s="1">
        <f t="shared" si="564"/>
        <v>901.57714605135197</v>
      </c>
      <c r="AD270" s="1" t="str">
        <f t="shared" si="565"/>
        <v>NOT LIQUEFIABLE</v>
      </c>
      <c r="AE270" s="1">
        <f t="shared" si="566"/>
        <v>0</v>
      </c>
      <c r="AF270" s="1">
        <f t="shared" si="567"/>
        <v>4</v>
      </c>
      <c r="AG270" s="1">
        <f t="shared" si="568"/>
        <v>0</v>
      </c>
      <c r="AH270" s="1" t="str">
        <f t="shared" si="569"/>
        <v>Very Low</v>
      </c>
    </row>
    <row r="271" spans="1:45" s="1" customFormat="1" x14ac:dyDescent="0.35">
      <c r="B271" s="5">
        <v>15.401375</v>
      </c>
      <c r="C271" s="5">
        <v>120.537335</v>
      </c>
      <c r="D271" s="5">
        <v>13.5</v>
      </c>
      <c r="E271" s="5">
        <v>1.5</v>
      </c>
      <c r="F271" s="5">
        <v>21</v>
      </c>
      <c r="G271" s="5">
        <v>49</v>
      </c>
      <c r="H271" s="5">
        <v>64.900000000000006</v>
      </c>
      <c r="I271" s="1">
        <v>7</v>
      </c>
      <c r="J271" s="5">
        <v>0.4</v>
      </c>
      <c r="K271" s="5">
        <v>2</v>
      </c>
      <c r="L271" s="24" t="s">
        <v>62</v>
      </c>
      <c r="M271" s="1">
        <f t="shared" si="548"/>
        <v>112.81500000000001</v>
      </c>
      <c r="N271" s="1">
        <f t="shared" si="549"/>
        <v>277.5</v>
      </c>
      <c r="O271" s="1">
        <f t="shared" si="550"/>
        <v>164.685</v>
      </c>
      <c r="P271" s="1">
        <f t="shared" si="551"/>
        <v>0.78429184741126734</v>
      </c>
      <c r="Q271" s="1">
        <f t="shared" si="552"/>
        <v>38.430300523152098</v>
      </c>
      <c r="R271" s="1">
        <f t="shared" si="553"/>
        <v>5.5897522119301915</v>
      </c>
      <c r="S271" s="1">
        <f t="shared" si="554"/>
        <v>44.020052735082288</v>
      </c>
      <c r="T271" s="1">
        <f t="shared" si="555"/>
        <v>0.27445035978408183</v>
      </c>
      <c r="U271" s="1">
        <f t="shared" si="556"/>
        <v>0.87514241680318317</v>
      </c>
      <c r="V271" s="1">
        <f t="shared" si="557"/>
        <v>48.471730635286164</v>
      </c>
      <c r="W271" s="1">
        <f t="shared" si="558"/>
        <v>0.7986134883932493</v>
      </c>
      <c r="X271" s="1">
        <f t="shared" si="559"/>
        <v>0.34987985054845877</v>
      </c>
      <c r="Y271" s="1">
        <f t="shared" si="560"/>
        <v>2.2000000000000002</v>
      </c>
      <c r="Z271" s="1">
        <f t="shared" si="561"/>
        <v>1.2116882456942153</v>
      </c>
      <c r="AA271" s="1">
        <f t="shared" si="562"/>
        <v>0.85421555586994968</v>
      </c>
      <c r="AB271" s="1">
        <f t="shared" si="563"/>
        <v>217.846911239973</v>
      </c>
      <c r="AC271" s="1">
        <f t="shared" si="564"/>
        <v>644.45239970928401</v>
      </c>
      <c r="AD271" s="1" t="str">
        <f t="shared" si="565"/>
        <v>NOT LIQUEFIABLE</v>
      </c>
      <c r="AE271" s="1">
        <f t="shared" si="566"/>
        <v>0</v>
      </c>
      <c r="AF271" s="1">
        <f t="shared" si="567"/>
        <v>3.25</v>
      </c>
      <c r="AG271" s="1">
        <f t="shared" si="568"/>
        <v>0</v>
      </c>
      <c r="AH271" s="1" t="str">
        <f t="shared" si="569"/>
        <v>Very Low</v>
      </c>
    </row>
    <row r="272" spans="1:45" s="1" customFormat="1" x14ac:dyDescent="0.35">
      <c r="B272" s="5">
        <v>15.401375</v>
      </c>
      <c r="C272" s="5">
        <v>120.537335</v>
      </c>
      <c r="D272" s="5">
        <v>15</v>
      </c>
      <c r="E272" s="5">
        <v>1.5</v>
      </c>
      <c r="F272" s="5">
        <v>21</v>
      </c>
      <c r="G272" s="5">
        <v>57</v>
      </c>
      <c r="H272" s="5">
        <v>65</v>
      </c>
      <c r="I272" s="1">
        <v>7</v>
      </c>
      <c r="J272" s="5">
        <v>0.4</v>
      </c>
      <c r="K272" s="5">
        <v>2</v>
      </c>
      <c r="L272" s="24" t="s">
        <v>62</v>
      </c>
      <c r="M272" s="1">
        <f t="shared" si="548"/>
        <v>127.53</v>
      </c>
      <c r="N272" s="1">
        <f t="shared" si="549"/>
        <v>309</v>
      </c>
      <c r="O272" s="1">
        <f t="shared" si="550"/>
        <v>181.47</v>
      </c>
      <c r="P272" s="1">
        <f t="shared" si="551"/>
        <v>0.74714054190937407</v>
      </c>
      <c r="Q272" s="1">
        <f t="shared" si="552"/>
        <v>42.587010888834321</v>
      </c>
      <c r="R272" s="1">
        <f t="shared" si="553"/>
        <v>5.5894725832022454</v>
      </c>
      <c r="S272" s="1">
        <f t="shared" si="554"/>
        <v>48.176483472036566</v>
      </c>
      <c r="T272" s="1">
        <f t="shared" si="555"/>
        <v>0.25093671869645262</v>
      </c>
      <c r="U272" s="1">
        <f t="shared" si="556"/>
        <v>0.86390100389035973</v>
      </c>
      <c r="V272" s="1">
        <f t="shared" si="557"/>
        <v>54.831829804952747</v>
      </c>
      <c r="W272" s="1">
        <f t="shared" si="558"/>
        <v>0.77141630387585125</v>
      </c>
      <c r="X272" s="1">
        <f t="shared" si="559"/>
        <v>0.34151973248132411</v>
      </c>
      <c r="Y272" s="1">
        <f t="shared" si="560"/>
        <v>2.2000000000000002</v>
      </c>
      <c r="Z272" s="1">
        <f t="shared" si="561"/>
        <v>1.2116882456942153</v>
      </c>
      <c r="AA272" s="1">
        <f t="shared" si="562"/>
        <v>0.8250988181403115</v>
      </c>
      <c r="AB272" s="1">
        <f t="shared" si="563"/>
        <v>34651.746881118903</v>
      </c>
      <c r="AC272" s="1">
        <f t="shared" si="564"/>
        <v>101439.287877954</v>
      </c>
      <c r="AD272" s="1" t="str">
        <f t="shared" si="565"/>
        <v>NOT LIQUEFIABLE</v>
      </c>
      <c r="AE272" s="1">
        <f t="shared" si="566"/>
        <v>0</v>
      </c>
      <c r="AF272" s="1">
        <f t="shared" si="567"/>
        <v>2.5</v>
      </c>
      <c r="AG272" s="1">
        <f t="shared" si="568"/>
        <v>0</v>
      </c>
      <c r="AH272" s="1" t="str">
        <f t="shared" si="569"/>
        <v>Very Low</v>
      </c>
    </row>
    <row r="273" spans="1:45" s="1" customFormat="1" x14ac:dyDescent="0.35">
      <c r="AF273" s="1" t="s">
        <v>31</v>
      </c>
      <c r="AG273" s="1">
        <f>SUM(AG263:AG272)</f>
        <v>0</v>
      </c>
      <c r="AH273" s="3" t="str">
        <f t="shared" ref="AH273" si="570">IF(AG273&lt;=0,"Very Low",IF(AND(AG273&gt;0,AG273&lt;=5),"Low",IF(AND(AG273&gt;5,AG273&lt;=15),"High","Very High")))</f>
        <v>Very Low</v>
      </c>
    </row>
    <row r="274" spans="1:45" s="1" customFormat="1" x14ac:dyDescent="0.35">
      <c r="A274" s="1" t="s">
        <v>32</v>
      </c>
      <c r="B274" s="1" t="s">
        <v>0</v>
      </c>
      <c r="C274" s="1" t="s">
        <v>1</v>
      </c>
      <c r="E274" s="1" t="s">
        <v>3</v>
      </c>
      <c r="F274" s="1" t="s">
        <v>47</v>
      </c>
      <c r="G274" s="1" t="s">
        <v>5</v>
      </c>
      <c r="H274" s="1" t="s">
        <v>6</v>
      </c>
      <c r="I274" s="1" t="s">
        <v>7</v>
      </c>
      <c r="J274" s="1" t="s">
        <v>8</v>
      </c>
      <c r="K274" s="1" t="s">
        <v>9</v>
      </c>
      <c r="L274" s="1" t="s">
        <v>33</v>
      </c>
      <c r="M274" s="1" t="s">
        <v>10</v>
      </c>
      <c r="O274" s="1" t="s">
        <v>12</v>
      </c>
      <c r="P274" s="1" t="s">
        <v>13</v>
      </c>
      <c r="Q274" s="1" t="s">
        <v>125</v>
      </c>
      <c r="R274" s="1" t="s">
        <v>126</v>
      </c>
      <c r="S274" s="1" t="s">
        <v>16</v>
      </c>
      <c r="T274" s="1" t="s">
        <v>17</v>
      </c>
      <c r="U274" s="1" t="s">
        <v>18</v>
      </c>
      <c r="V274" s="1" t="s">
        <v>19</v>
      </c>
      <c r="W274" s="1" t="s">
        <v>20</v>
      </c>
      <c r="X274" s="1" t="s">
        <v>21</v>
      </c>
      <c r="Y274" s="1" t="s">
        <v>22</v>
      </c>
      <c r="Z274" s="1" t="s">
        <v>23</v>
      </c>
      <c r="AA274" s="1" t="s">
        <v>24</v>
      </c>
      <c r="AB274" s="1" t="s">
        <v>127</v>
      </c>
      <c r="AC274" s="1" t="s">
        <v>26</v>
      </c>
      <c r="AD274" s="1" t="s">
        <v>27</v>
      </c>
      <c r="AE274" s="1" t="s">
        <v>28</v>
      </c>
      <c r="AF274" s="1" t="s">
        <v>29</v>
      </c>
      <c r="AG274" s="1" t="s">
        <v>30</v>
      </c>
      <c r="AH274" s="1" t="s">
        <v>27</v>
      </c>
      <c r="AI274" s="5" t="s">
        <v>34</v>
      </c>
      <c r="AJ274" s="5" t="s">
        <v>35</v>
      </c>
      <c r="AK274" s="5" t="s">
        <v>36</v>
      </c>
      <c r="AL274" s="5" t="s">
        <v>37</v>
      </c>
      <c r="AM274" s="20" t="s">
        <v>38</v>
      </c>
      <c r="AN274" s="20" t="s">
        <v>39</v>
      </c>
      <c r="AO274" s="20" t="s">
        <v>40</v>
      </c>
      <c r="AP274" s="20" t="s">
        <v>41</v>
      </c>
      <c r="AQ274" s="20" t="s">
        <v>42</v>
      </c>
    </row>
    <row r="275" spans="1:45" s="1" customFormat="1" x14ac:dyDescent="0.35">
      <c r="A275" s="1">
        <v>25</v>
      </c>
      <c r="B275" s="5">
        <v>15.324870000000001</v>
      </c>
      <c r="C275" s="5">
        <v>120.42189399999999</v>
      </c>
      <c r="D275" s="5">
        <v>1.5</v>
      </c>
      <c r="E275" s="5">
        <v>1.5</v>
      </c>
      <c r="F275" s="5">
        <v>20</v>
      </c>
      <c r="G275" s="5">
        <v>23</v>
      </c>
      <c r="H275" s="5">
        <v>26.4</v>
      </c>
      <c r="I275" s="1">
        <v>7</v>
      </c>
      <c r="J275" s="5">
        <v>0.45</v>
      </c>
      <c r="K275" s="5">
        <v>3</v>
      </c>
      <c r="L275" s="24" t="s">
        <v>46</v>
      </c>
      <c r="M275" s="1">
        <f t="shared" ref="M275:M284" si="571">IF(D275&lt;=K275, 0, (D275-K275)*9.81)</f>
        <v>0</v>
      </c>
      <c r="N275" s="1">
        <f t="shared" ref="N275:N284" si="572">IF(ROW()=2, D275*F275, N274 + (D275-D274)*F275)</f>
        <v>30</v>
      </c>
      <c r="O275" s="1">
        <f t="shared" ref="O275:O284" si="573">N275 - M275</f>
        <v>30</v>
      </c>
      <c r="P275" s="1">
        <f t="shared" ref="P275:P284" si="574">MIN(1.7, (101.3 / O275)^0.5)</f>
        <v>1.7</v>
      </c>
      <c r="Q275" s="1">
        <f t="shared" ref="Q275:Q284" si="575">G275 * P275</f>
        <v>39.1</v>
      </c>
      <c r="R275" s="1">
        <f t="shared" ref="R275:R284" si="576">EXP(1.63 + (9.7/(H275+0.01)) - ((15.7/(H275+0.01))^2))</f>
        <v>5.1752539426564379</v>
      </c>
      <c r="S275" s="1">
        <f t="shared" ref="S275:S284" si="577">Q275 + R275</f>
        <v>44.275253942656441</v>
      </c>
      <c r="T275" s="1">
        <f t="shared" ref="T275:T284" si="578">0.784 - 0.0768 * SQRT(S275)</f>
        <v>0.27297546652363758</v>
      </c>
      <c r="U275" s="1">
        <f t="shared" ref="U275:U284" si="579">MIN(1.7, (101.3 / O275)^T275)</f>
        <v>1.394004932290434</v>
      </c>
      <c r="V275" s="1">
        <f t="shared" ref="V275:V284" si="580">(G275 * U275) + R275</f>
        <v>37.23736738533642</v>
      </c>
      <c r="W275" s="1">
        <f t="shared" ref="W275:W284" si="581">EXP((-1.012 - 1.126*SIN((D275/11.73)+5.133)) + (0.106 + 0.118*SIN((D275/11.28)+5.142))*I275)</f>
        <v>0.99216797470363483</v>
      </c>
      <c r="X275" s="1">
        <f t="shared" ref="X275:X284" si="582">0.65 * J275 * (N275 / O275) * W275</f>
        <v>0.29020913260081321</v>
      </c>
      <c r="Y275" s="1">
        <f t="shared" ref="Y275:Y284" si="583">MIN(2.2, 1.09 + (V275 / 31.5)^2)</f>
        <v>2.2000000000000002</v>
      </c>
      <c r="Z275" s="1">
        <f t="shared" ref="Z275:Z284" si="584">1 + (Y275 - 1) * (8.64 * EXP(-I275/4) - 1.325)</f>
        <v>1.2116882456942153</v>
      </c>
      <c r="AA275" s="1">
        <f t="shared" ref="AA275:AA284" si="585">MIN(1.1, 1 - MIN(0.3, 1 / (18.9 - 2.55 * SQRT(V275))) * LN(O275 / 101.3))</f>
        <v>1.1000000000000001</v>
      </c>
      <c r="AB275" s="1">
        <f t="shared" ref="AB275:AB284" si="586">EXP((V275/14.1) + (V275/126)^2 - (V275/23.6)^3 + (V275/25.4)^4 - 2.8)</f>
        <v>1.8577650667035592</v>
      </c>
      <c r="AC275" s="1">
        <f t="shared" ref="AC275:AC284" si="587">IF(X275=0, "N/A", (AB275 * Z275 * AA275) / X275)</f>
        <v>8.5322445984172237</v>
      </c>
      <c r="AD275" s="1" t="str">
        <f t="shared" ref="AD275:AD284" si="588">IF(AC275&gt;1, "NOT LIQUEFIABLE", "LIQUEFIABLE")</f>
        <v>NOT LIQUEFIABLE</v>
      </c>
      <c r="AE275" s="1">
        <f t="shared" ref="AE275:AE284" si="589">IF(AC275&lt;1, 1-AC275, 0)</f>
        <v>0</v>
      </c>
      <c r="AF275" s="1">
        <f t="shared" ref="AF275:AF284" si="590">IF(D275&lt;=20, 10 - (0.5 * D275), 0)</f>
        <v>9.25</v>
      </c>
      <c r="AG275" s="1">
        <f t="shared" ref="AG275:AG284" si="591">AE275 * AF275 * E275</f>
        <v>0</v>
      </c>
      <c r="AH275" s="1" t="str">
        <f t="shared" ref="AH275:AH284" si="592">IF(AG275&lt;=0,"Very Low",IF(AND(AG275&gt;0,AG275&lt;=5),"Low",IF(AND(AG275&gt;5,AG275&lt;=15),"High","Very High")))</f>
        <v>Very Low</v>
      </c>
      <c r="AI275" s="5">
        <v>3</v>
      </c>
      <c r="AJ275" s="5">
        <v>1.5</v>
      </c>
      <c r="AK275" s="5">
        <v>25</v>
      </c>
      <c r="AL275" s="5">
        <f>MIN(1 + 0.33 * (AJ275 / AI275), 1.33)</f>
        <v>1.165</v>
      </c>
      <c r="AM275" s="20">
        <f>AVERAGEIFS(G275:G284, D275:D284, "&gt;" &amp; AJ275, D275:D284, "&lt;" &amp; (AJ275 + AI275 + 1.5))</f>
        <v>23.5</v>
      </c>
      <c r="AN275" s="20" cm="1">
        <f t="array" ref="AN275">_xlfn.LET(
    _xlpm.Df, AJ275,
    _xlpm.B, AI275,
    _xlpm.LayerBottoms, D275:D284,
    _xlpm.LayerTops, D275:D284 - E275:E284,
    _xlpm.N_values, G275:G284,
    _xlpm.FilteredN, _xlfn._xlws.FILTER(_xlpm.N_values, (_xlpm.LayerBottoms &gt; _xlpm.Df) * (_xlpm.LayerTops &lt; (_xlpm.Df + 2*_xlpm.B))),
    _xlpm.i, _xlfn.SEQUENCE(ROWS(_xlpm.FilteredN)),
    SUM(_xlpm.FilteredN / _xlpm.i^2) / SUM(1 / _xlpm.i^2)
)</f>
        <v>24.336585365853658</v>
      </c>
      <c r="AO275" s="20">
        <f>MIN(6 * (1 + 0.2 * (AJ275 / AI275)), 9)</f>
        <v>6.6000000000000005</v>
      </c>
      <c r="AP275" s="20">
        <f>IF(AI275&lt;=1.2,12*AM275*AL275*(AK275/25.4),8*AM275*((3.28*AI275+1)/(3.28*AI275))^2*AL275*(AK275/25.4))</f>
        <v>261.61246579937466</v>
      </c>
      <c r="AQ275" s="1" cm="1">
        <f t="array" ref="AQ275">_xlfn.LET(
    _xlpm.Df, AJ275,
    _xlpm.B, AI275,
    _xlpm.Settlement, AK275,
    _xlpm.NMeyerhof, AM275,
    _xlpm.NDesign, AN275,
    _xlpm.Nc, AO275,
    _xlpm.Fd, AL275,
    _xlpm.LayerBottoms, D275:D284,
    _xlpm.LayerThickness, E275:E284,
    _xlpm.USCS, L275:L284,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261.61246579937466</v>
      </c>
      <c r="AR275" s="1" cm="1">
        <f t="array" ref="AR275">_xlfn.LET(
    _xlpm.Df, AJ275,
    _xlpm.B, AI275,
    _xlpm.Settlement, AK275,
    _xlpm.NMeyerhof, AM275,
    _xlpm.NDesign, AN275,
    _xlpm.Nc, AO275,
    _xlpm.Fd, AL275,
    _xlpm.LayerBottoms, D275:D284,
    _xlpm.LayerThickness, E275:E284,
    _xlpm.USCS, L275:L284,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261.61246579937466</v>
      </c>
      <c r="AS275" s="1" cm="1">
        <f t="array" ref="AS275">_xlfn.LET(
    _xlpm.Df, AJ275,
    _xlpm.B, AI275,
    _xlpm.Settlement, AK275,
    _xlpm.NMeyerhof, AM275,
    _xlpm.NDesign, AN275,
    _xlpm.Nc, AO275,
    _xlpm.Fd, AL275,
    _xlpm.LayerBottoms, D275:D284,
    _xlpm.LayerThickness, E275:E284,
    _xlpm.Material, L275:L284,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261.61246579937466</v>
      </c>
    </row>
    <row r="276" spans="1:45" s="1" customFormat="1" x14ac:dyDescent="0.35">
      <c r="B276" s="5">
        <v>15.324870000000001</v>
      </c>
      <c r="C276" s="5">
        <v>120.42189399999999</v>
      </c>
      <c r="D276" s="5">
        <v>3</v>
      </c>
      <c r="E276" s="5">
        <v>1.5</v>
      </c>
      <c r="F276" s="5">
        <v>20</v>
      </c>
      <c r="G276" s="5">
        <v>23</v>
      </c>
      <c r="H276" s="5">
        <v>26</v>
      </c>
      <c r="I276" s="1">
        <v>7</v>
      </c>
      <c r="J276" s="5">
        <v>0.45</v>
      </c>
      <c r="K276" s="5">
        <v>3</v>
      </c>
      <c r="L276" s="24" t="s">
        <v>46</v>
      </c>
      <c r="M276" s="1">
        <f t="shared" si="571"/>
        <v>0</v>
      </c>
      <c r="N276" s="1">
        <f t="shared" si="572"/>
        <v>60</v>
      </c>
      <c r="O276" s="1">
        <f t="shared" si="573"/>
        <v>60</v>
      </c>
      <c r="P276" s="1">
        <f t="shared" si="574"/>
        <v>1.2993588162371983</v>
      </c>
      <c r="Q276" s="1">
        <f t="shared" si="575"/>
        <v>29.885252773455562</v>
      </c>
      <c r="R276" s="1">
        <f t="shared" si="576"/>
        <v>5.1478730667544825</v>
      </c>
      <c r="S276" s="1">
        <f t="shared" si="577"/>
        <v>35.033125840210047</v>
      </c>
      <c r="T276" s="1">
        <f t="shared" si="578"/>
        <v>0.32943011081269308</v>
      </c>
      <c r="U276" s="1">
        <f t="shared" si="579"/>
        <v>1.1883149976885836</v>
      </c>
      <c r="V276" s="1">
        <f t="shared" si="580"/>
        <v>32.479118013591908</v>
      </c>
      <c r="W276" s="1">
        <f t="shared" si="581"/>
        <v>0.97433785492747482</v>
      </c>
      <c r="X276" s="1">
        <f t="shared" si="582"/>
        <v>0.28499382256628641</v>
      </c>
      <c r="Y276" s="1">
        <f t="shared" si="583"/>
        <v>2.1531323829083702</v>
      </c>
      <c r="Z276" s="1">
        <f t="shared" si="584"/>
        <v>1.2034204759925524</v>
      </c>
      <c r="AA276" s="1">
        <f t="shared" si="585"/>
        <v>1.1000000000000001</v>
      </c>
      <c r="AB276" s="1">
        <f t="shared" si="586"/>
        <v>0.69546613441482397</v>
      </c>
      <c r="AC276" s="1">
        <f t="shared" si="587"/>
        <v>3.2303577560930394</v>
      </c>
      <c r="AD276" s="1" t="str">
        <f t="shared" si="588"/>
        <v>NOT LIQUEFIABLE</v>
      </c>
      <c r="AE276" s="1">
        <f t="shared" si="589"/>
        <v>0</v>
      </c>
      <c r="AF276" s="1">
        <f t="shared" si="590"/>
        <v>8.5</v>
      </c>
      <c r="AG276" s="1">
        <f t="shared" si="591"/>
        <v>0</v>
      </c>
      <c r="AH276" s="1" t="str">
        <f t="shared" si="592"/>
        <v>Very Low</v>
      </c>
    </row>
    <row r="277" spans="1:45" s="1" customFormat="1" x14ac:dyDescent="0.35">
      <c r="B277" s="5">
        <v>15.324870000000001</v>
      </c>
      <c r="C277" s="5">
        <v>120.42189399999999</v>
      </c>
      <c r="D277" s="5">
        <v>4.5</v>
      </c>
      <c r="E277" s="5">
        <v>1.5</v>
      </c>
      <c r="F277" s="5">
        <v>20</v>
      </c>
      <c r="G277" s="5">
        <v>24</v>
      </c>
      <c r="H277" s="5">
        <v>28</v>
      </c>
      <c r="I277" s="1">
        <v>7</v>
      </c>
      <c r="J277" s="5">
        <v>0.45</v>
      </c>
      <c r="K277" s="5">
        <v>3</v>
      </c>
      <c r="L277" s="24" t="s">
        <v>46</v>
      </c>
      <c r="M277" s="1">
        <f t="shared" si="571"/>
        <v>14.715</v>
      </c>
      <c r="N277" s="1">
        <f t="shared" si="572"/>
        <v>90</v>
      </c>
      <c r="O277" s="1">
        <f t="shared" si="573"/>
        <v>75.284999999999997</v>
      </c>
      <c r="P277" s="1">
        <f t="shared" si="574"/>
        <v>1.159979983933682</v>
      </c>
      <c r="Q277" s="1">
        <f t="shared" si="575"/>
        <v>27.839519614408367</v>
      </c>
      <c r="R277" s="1">
        <f t="shared" si="576"/>
        <v>5.2705189619073769</v>
      </c>
      <c r="S277" s="1">
        <f t="shared" si="577"/>
        <v>33.110038576315745</v>
      </c>
      <c r="T277" s="1">
        <f t="shared" si="578"/>
        <v>0.34208263902357433</v>
      </c>
      <c r="U277" s="1">
        <f t="shared" si="579"/>
        <v>1.1068653469672209</v>
      </c>
      <c r="V277" s="1">
        <f t="shared" si="580"/>
        <v>31.835287289120679</v>
      </c>
      <c r="W277" s="1">
        <f t="shared" si="581"/>
        <v>0.95382538768089908</v>
      </c>
      <c r="X277" s="1">
        <f t="shared" si="582"/>
        <v>0.33352531487945369</v>
      </c>
      <c r="Y277" s="1">
        <f t="shared" si="583"/>
        <v>2.1114013774561338</v>
      </c>
      <c r="Z277" s="1">
        <f t="shared" si="584"/>
        <v>1.1960588398798528</v>
      </c>
      <c r="AA277" s="1">
        <f t="shared" si="585"/>
        <v>1.0657785294696098</v>
      </c>
      <c r="AB277" s="1">
        <f t="shared" si="586"/>
        <v>0.62797804174706273</v>
      </c>
      <c r="AC277" s="1">
        <f t="shared" si="587"/>
        <v>2.4001322225268829</v>
      </c>
      <c r="AD277" s="1" t="str">
        <f t="shared" si="588"/>
        <v>NOT LIQUEFIABLE</v>
      </c>
      <c r="AE277" s="1">
        <f t="shared" si="589"/>
        <v>0</v>
      </c>
      <c r="AF277" s="1">
        <f t="shared" si="590"/>
        <v>7.75</v>
      </c>
      <c r="AG277" s="1">
        <f t="shared" si="591"/>
        <v>0</v>
      </c>
      <c r="AH277" s="1" t="str">
        <f t="shared" si="592"/>
        <v>Very Low</v>
      </c>
    </row>
    <row r="278" spans="1:45" s="1" customFormat="1" x14ac:dyDescent="0.35">
      <c r="B278" s="5">
        <v>15.324870000000001</v>
      </c>
      <c r="C278" s="5">
        <v>120.42189399999999</v>
      </c>
      <c r="D278" s="5">
        <v>6</v>
      </c>
      <c r="E278" s="5">
        <v>1.5</v>
      </c>
      <c r="F278" s="5">
        <v>20</v>
      </c>
      <c r="G278" s="5">
        <v>30</v>
      </c>
      <c r="H278" s="5">
        <v>26.8</v>
      </c>
      <c r="I278" s="1">
        <v>7</v>
      </c>
      <c r="J278" s="5">
        <v>0.45</v>
      </c>
      <c r="K278" s="5">
        <v>3</v>
      </c>
      <c r="L278" s="24" t="s">
        <v>46</v>
      </c>
      <c r="M278" s="1">
        <f t="shared" si="571"/>
        <v>29.43</v>
      </c>
      <c r="N278" s="1">
        <f t="shared" si="572"/>
        <v>120</v>
      </c>
      <c r="O278" s="1">
        <f t="shared" si="573"/>
        <v>90.57</v>
      </c>
      <c r="P278" s="1">
        <f t="shared" si="574"/>
        <v>1.0575783187015986</v>
      </c>
      <c r="Q278" s="1">
        <f t="shared" si="575"/>
        <v>31.727349561047959</v>
      </c>
      <c r="R278" s="1">
        <f t="shared" si="576"/>
        <v>5.2011260003396389</v>
      </c>
      <c r="S278" s="1">
        <f t="shared" si="577"/>
        <v>36.9284755613876</v>
      </c>
      <c r="T278" s="1">
        <f t="shared" si="578"/>
        <v>0.31729558423430498</v>
      </c>
      <c r="U278" s="1">
        <f t="shared" si="579"/>
        <v>1.0361640551689093</v>
      </c>
      <c r="V278" s="1">
        <f t="shared" si="580"/>
        <v>36.286047655406918</v>
      </c>
      <c r="W278" s="1">
        <f t="shared" si="581"/>
        <v>0.9310442914146293</v>
      </c>
      <c r="X278" s="1">
        <f t="shared" si="582"/>
        <v>0.36082206722594123</v>
      </c>
      <c r="Y278" s="1">
        <f t="shared" si="583"/>
        <v>2.2000000000000002</v>
      </c>
      <c r="Z278" s="1">
        <f t="shared" si="584"/>
        <v>1.2116882456942153</v>
      </c>
      <c r="AA278" s="1">
        <f t="shared" si="585"/>
        <v>1.0316340144053113</v>
      </c>
      <c r="AB278" s="1">
        <f t="shared" si="586"/>
        <v>1.4720813542031932</v>
      </c>
      <c r="AC278" s="1">
        <f t="shared" si="587"/>
        <v>5.0998249509685305</v>
      </c>
      <c r="AD278" s="1" t="str">
        <f t="shared" si="588"/>
        <v>NOT LIQUEFIABLE</v>
      </c>
      <c r="AE278" s="1">
        <f t="shared" si="589"/>
        <v>0</v>
      </c>
      <c r="AF278" s="1">
        <f t="shared" si="590"/>
        <v>7</v>
      </c>
      <c r="AG278" s="1">
        <f t="shared" si="591"/>
        <v>0</v>
      </c>
      <c r="AH278" s="1" t="str">
        <f t="shared" si="592"/>
        <v>Very Low</v>
      </c>
    </row>
    <row r="279" spans="1:45" s="1" customFormat="1" x14ac:dyDescent="0.35">
      <c r="B279" s="5">
        <v>15.324870000000001</v>
      </c>
      <c r="C279" s="5">
        <v>120.42189399999999</v>
      </c>
      <c r="D279" s="5">
        <v>7.5</v>
      </c>
      <c r="E279" s="5">
        <v>1.5</v>
      </c>
      <c r="F279" s="5">
        <v>21</v>
      </c>
      <c r="G279" s="5">
        <v>37</v>
      </c>
      <c r="H279" s="5">
        <v>26.8</v>
      </c>
      <c r="I279" s="1">
        <v>7</v>
      </c>
      <c r="J279" s="5">
        <v>0.45</v>
      </c>
      <c r="K279" s="5">
        <v>3</v>
      </c>
      <c r="L279" s="24" t="s">
        <v>46</v>
      </c>
      <c r="M279" s="1">
        <f t="shared" si="571"/>
        <v>44.145000000000003</v>
      </c>
      <c r="N279" s="1">
        <f t="shared" si="572"/>
        <v>151.5</v>
      </c>
      <c r="O279" s="1">
        <f t="shared" si="573"/>
        <v>107.35499999999999</v>
      </c>
      <c r="P279" s="1">
        <f t="shared" si="574"/>
        <v>0.97138990212458276</v>
      </c>
      <c r="Q279" s="1">
        <f t="shared" si="575"/>
        <v>35.941426378609563</v>
      </c>
      <c r="R279" s="1">
        <f t="shared" si="576"/>
        <v>5.2011260003396389</v>
      </c>
      <c r="S279" s="1">
        <f t="shared" si="577"/>
        <v>41.142552378949205</v>
      </c>
      <c r="T279" s="1">
        <f t="shared" si="578"/>
        <v>0.29138590342580195</v>
      </c>
      <c r="U279" s="1">
        <f t="shared" si="579"/>
        <v>0.98322595961825687</v>
      </c>
      <c r="V279" s="1">
        <f t="shared" si="580"/>
        <v>41.580486506215145</v>
      </c>
      <c r="W279" s="1">
        <f t="shared" si="581"/>
        <v>0.90643373197707922</v>
      </c>
      <c r="X279" s="1">
        <f t="shared" si="582"/>
        <v>0.37415563122723022</v>
      </c>
      <c r="Y279" s="1">
        <f t="shared" si="583"/>
        <v>2.2000000000000002</v>
      </c>
      <c r="Z279" s="1">
        <f t="shared" si="584"/>
        <v>1.2116882456942153</v>
      </c>
      <c r="AA279" s="1">
        <f t="shared" si="585"/>
        <v>0.9825835934187902</v>
      </c>
      <c r="AB279" s="1">
        <f t="shared" si="586"/>
        <v>7.1720927831753967</v>
      </c>
      <c r="AC279" s="1">
        <f t="shared" si="587"/>
        <v>22.822016577772072</v>
      </c>
      <c r="AD279" s="1" t="str">
        <f t="shared" si="588"/>
        <v>NOT LIQUEFIABLE</v>
      </c>
      <c r="AE279" s="1">
        <f t="shared" si="589"/>
        <v>0</v>
      </c>
      <c r="AF279" s="1">
        <f t="shared" si="590"/>
        <v>6.25</v>
      </c>
      <c r="AG279" s="1">
        <f t="shared" si="591"/>
        <v>0</v>
      </c>
      <c r="AH279" s="1" t="str">
        <f t="shared" si="592"/>
        <v>Very Low</v>
      </c>
    </row>
    <row r="280" spans="1:45" s="1" customFormat="1" x14ac:dyDescent="0.35">
      <c r="B280" s="5">
        <v>15.324870000000001</v>
      </c>
      <c r="C280" s="5">
        <v>120.42189399999999</v>
      </c>
      <c r="D280" s="5">
        <v>9</v>
      </c>
      <c r="E280" s="5">
        <v>1.5</v>
      </c>
      <c r="F280" s="5">
        <v>21</v>
      </c>
      <c r="G280" s="5">
        <v>43</v>
      </c>
      <c r="H280" s="5">
        <v>24.3</v>
      </c>
      <c r="I280" s="1">
        <v>7</v>
      </c>
      <c r="J280" s="5">
        <v>0.45</v>
      </c>
      <c r="K280" s="5">
        <v>3</v>
      </c>
      <c r="L280" s="24" t="s">
        <v>46</v>
      </c>
      <c r="M280" s="1">
        <f t="shared" si="571"/>
        <v>58.86</v>
      </c>
      <c r="N280" s="1">
        <f t="shared" si="572"/>
        <v>183</v>
      </c>
      <c r="O280" s="1">
        <f t="shared" si="573"/>
        <v>124.14</v>
      </c>
      <c r="P280" s="1">
        <f t="shared" si="574"/>
        <v>0.90333503061792386</v>
      </c>
      <c r="Q280" s="1">
        <f t="shared" si="575"/>
        <v>38.843406316570729</v>
      </c>
      <c r="R280" s="1">
        <f t="shared" si="576"/>
        <v>5.0124415255577022</v>
      </c>
      <c r="S280" s="1">
        <f t="shared" si="577"/>
        <v>43.855847842128433</v>
      </c>
      <c r="T280" s="1">
        <f t="shared" si="578"/>
        <v>0.27540161622714965</v>
      </c>
      <c r="U280" s="1">
        <f t="shared" si="579"/>
        <v>0.94554326392194799</v>
      </c>
      <c r="V280" s="1">
        <f t="shared" si="580"/>
        <v>45.670801874201466</v>
      </c>
      <c r="W280" s="1">
        <f t="shared" si="581"/>
        <v>0.88044424287795453</v>
      </c>
      <c r="X280" s="1">
        <f t="shared" si="582"/>
        <v>0.3796357274903312</v>
      </c>
      <c r="Y280" s="1">
        <f t="shared" si="583"/>
        <v>2.2000000000000002</v>
      </c>
      <c r="Z280" s="1">
        <f t="shared" si="584"/>
        <v>1.2116882456942153</v>
      </c>
      <c r="AA280" s="1">
        <f t="shared" si="585"/>
        <v>0.93900293508073929</v>
      </c>
      <c r="AB280" s="1">
        <f t="shared" si="586"/>
        <v>43.622497776872557</v>
      </c>
      <c r="AC280" s="1">
        <f t="shared" si="587"/>
        <v>130.73783738768279</v>
      </c>
      <c r="AD280" s="1" t="str">
        <f t="shared" si="588"/>
        <v>NOT LIQUEFIABLE</v>
      </c>
      <c r="AE280" s="1">
        <f t="shared" si="589"/>
        <v>0</v>
      </c>
      <c r="AF280" s="1">
        <f t="shared" si="590"/>
        <v>5.5</v>
      </c>
      <c r="AG280" s="1">
        <f t="shared" si="591"/>
        <v>0</v>
      </c>
      <c r="AH280" s="1" t="str">
        <f t="shared" si="592"/>
        <v>Very Low</v>
      </c>
    </row>
    <row r="281" spans="1:45" s="1" customFormat="1" x14ac:dyDescent="0.35">
      <c r="B281" s="5">
        <v>15.324870000000001</v>
      </c>
      <c r="C281" s="5">
        <v>120.42189399999999</v>
      </c>
      <c r="D281" s="5">
        <v>10.5</v>
      </c>
      <c r="E281" s="5">
        <v>1.5</v>
      </c>
      <c r="F281" s="5">
        <v>21</v>
      </c>
      <c r="G281" s="5">
        <v>48</v>
      </c>
      <c r="H281" s="5">
        <v>30.1</v>
      </c>
      <c r="I281" s="1">
        <v>7</v>
      </c>
      <c r="J281" s="5">
        <v>0.45</v>
      </c>
      <c r="K281" s="5">
        <v>3</v>
      </c>
      <c r="L281" s="24" t="s">
        <v>46</v>
      </c>
      <c r="M281" s="1">
        <f t="shared" si="571"/>
        <v>73.575000000000003</v>
      </c>
      <c r="N281" s="1">
        <f t="shared" si="572"/>
        <v>214.5</v>
      </c>
      <c r="O281" s="1">
        <f t="shared" si="573"/>
        <v>140.92500000000001</v>
      </c>
      <c r="P281" s="1">
        <f t="shared" si="574"/>
        <v>0.8478337504936565</v>
      </c>
      <c r="Q281" s="1">
        <f t="shared" si="575"/>
        <v>40.69602002369551</v>
      </c>
      <c r="R281" s="1">
        <f t="shared" si="576"/>
        <v>5.3670143962077308</v>
      </c>
      <c r="S281" s="1">
        <f t="shared" si="577"/>
        <v>46.063034419903239</v>
      </c>
      <c r="T281" s="1">
        <f t="shared" si="578"/>
        <v>0.26276029301591963</v>
      </c>
      <c r="U281" s="1">
        <f t="shared" si="579"/>
        <v>0.91690807513490979</v>
      </c>
      <c r="V281" s="1">
        <f t="shared" si="580"/>
        <v>49.378602002683401</v>
      </c>
      <c r="W281" s="1">
        <f t="shared" si="581"/>
        <v>0.85352459901766975</v>
      </c>
      <c r="X281" s="1">
        <f t="shared" si="582"/>
        <v>0.37999787296872362</v>
      </c>
      <c r="Y281" s="1">
        <f t="shared" si="583"/>
        <v>2.2000000000000002</v>
      </c>
      <c r="Z281" s="1">
        <f t="shared" si="584"/>
        <v>1.2116882456942153</v>
      </c>
      <c r="AA281" s="1">
        <f t="shared" si="585"/>
        <v>0.9009575731860997</v>
      </c>
      <c r="AB281" s="1">
        <f t="shared" si="586"/>
        <v>395.02778493134753</v>
      </c>
      <c r="AC281" s="1">
        <f t="shared" si="587"/>
        <v>1134.8584951002279</v>
      </c>
      <c r="AD281" s="1" t="str">
        <f t="shared" si="588"/>
        <v>NOT LIQUEFIABLE</v>
      </c>
      <c r="AE281" s="1">
        <f t="shared" si="589"/>
        <v>0</v>
      </c>
      <c r="AF281" s="1">
        <f t="shared" si="590"/>
        <v>4.75</v>
      </c>
      <c r="AG281" s="1">
        <f t="shared" si="591"/>
        <v>0</v>
      </c>
      <c r="AH281" s="1" t="str">
        <f t="shared" si="592"/>
        <v>Very Low</v>
      </c>
    </row>
    <row r="282" spans="1:45" s="1" customFormat="1" x14ac:dyDescent="0.35">
      <c r="B282" s="5">
        <v>15.324870000000001</v>
      </c>
      <c r="C282" s="5">
        <v>120.42189399999999</v>
      </c>
      <c r="D282" s="5">
        <v>12</v>
      </c>
      <c r="E282" s="5">
        <v>1.5</v>
      </c>
      <c r="F282" s="5">
        <v>21</v>
      </c>
      <c r="G282" s="5">
        <v>52</v>
      </c>
      <c r="H282" s="5">
        <v>27.7</v>
      </c>
      <c r="I282" s="1">
        <v>7</v>
      </c>
      <c r="J282" s="5">
        <v>0.45</v>
      </c>
      <c r="K282" s="5">
        <v>3</v>
      </c>
      <c r="L282" s="24" t="s">
        <v>46</v>
      </c>
      <c r="M282" s="1">
        <f t="shared" si="571"/>
        <v>88.29</v>
      </c>
      <c r="N282" s="1">
        <f t="shared" si="572"/>
        <v>246</v>
      </c>
      <c r="O282" s="1">
        <f t="shared" si="573"/>
        <v>157.70999999999998</v>
      </c>
      <c r="P282" s="1">
        <f t="shared" si="574"/>
        <v>0.80144755220539654</v>
      </c>
      <c r="Q282" s="1">
        <f t="shared" si="575"/>
        <v>41.675272714680617</v>
      </c>
      <c r="R282" s="1">
        <f t="shared" si="576"/>
        <v>5.2542561675021382</v>
      </c>
      <c r="S282" s="1">
        <f t="shared" si="577"/>
        <v>46.929528882182751</v>
      </c>
      <c r="T282" s="1">
        <f t="shared" si="578"/>
        <v>0.25788059869071023</v>
      </c>
      <c r="U282" s="1">
        <f t="shared" si="579"/>
        <v>0.89211842706801403</v>
      </c>
      <c r="V282" s="1">
        <f t="shared" si="580"/>
        <v>51.644414375038863</v>
      </c>
      <c r="W282" s="1">
        <f t="shared" si="581"/>
        <v>0.82611021622301772</v>
      </c>
      <c r="X282" s="1">
        <f t="shared" si="582"/>
        <v>0.37691180399674884</v>
      </c>
      <c r="Y282" s="1">
        <f t="shared" si="583"/>
        <v>2.2000000000000002</v>
      </c>
      <c r="Z282" s="1">
        <f t="shared" si="584"/>
        <v>1.2116882456942153</v>
      </c>
      <c r="AA282" s="1">
        <f t="shared" si="585"/>
        <v>0.86719855232655141</v>
      </c>
      <c r="AB282" s="1">
        <f t="shared" si="586"/>
        <v>2083.9681430901783</v>
      </c>
      <c r="AC282" s="1">
        <f t="shared" si="587"/>
        <v>5809.7945673369541</v>
      </c>
      <c r="AD282" s="1" t="str">
        <f t="shared" si="588"/>
        <v>NOT LIQUEFIABLE</v>
      </c>
      <c r="AE282" s="1">
        <f t="shared" si="589"/>
        <v>0</v>
      </c>
      <c r="AF282" s="1">
        <f t="shared" si="590"/>
        <v>4</v>
      </c>
      <c r="AG282" s="1">
        <f t="shared" si="591"/>
        <v>0</v>
      </c>
      <c r="AH282" s="1" t="str">
        <f t="shared" si="592"/>
        <v>Very Low</v>
      </c>
    </row>
    <row r="283" spans="1:45" s="1" customFormat="1" x14ac:dyDescent="0.35">
      <c r="B283" s="5">
        <v>15.324870000000001</v>
      </c>
      <c r="C283" s="5">
        <v>120.42189399999999</v>
      </c>
      <c r="D283" s="5">
        <v>13.5</v>
      </c>
      <c r="E283" s="5">
        <v>1.5</v>
      </c>
      <c r="F283" s="5">
        <v>21</v>
      </c>
      <c r="G283" s="5">
        <v>63</v>
      </c>
      <c r="H283" s="5">
        <v>29.7</v>
      </c>
      <c r="I283" s="1">
        <v>7</v>
      </c>
      <c r="J283" s="5">
        <v>0.45</v>
      </c>
      <c r="K283" s="5">
        <v>3</v>
      </c>
      <c r="L283" s="24" t="s">
        <v>46</v>
      </c>
      <c r="M283" s="1">
        <f t="shared" si="571"/>
        <v>103.00500000000001</v>
      </c>
      <c r="N283" s="1">
        <f t="shared" si="572"/>
        <v>277.5</v>
      </c>
      <c r="O283" s="1">
        <f t="shared" si="573"/>
        <v>174.495</v>
      </c>
      <c r="P283" s="1">
        <f t="shared" si="574"/>
        <v>0.76192676385484914</v>
      </c>
      <c r="Q283" s="1">
        <f t="shared" si="575"/>
        <v>48.001386122855493</v>
      </c>
      <c r="R283" s="1">
        <f t="shared" si="576"/>
        <v>5.3507614111471904</v>
      </c>
      <c r="S283" s="1">
        <f t="shared" si="577"/>
        <v>53.352147534002683</v>
      </c>
      <c r="T283" s="1">
        <f t="shared" si="578"/>
        <v>0.22303318220151747</v>
      </c>
      <c r="U283" s="1">
        <f t="shared" si="579"/>
        <v>0.88577917047244581</v>
      </c>
      <c r="V283" s="1">
        <f t="shared" si="580"/>
        <v>61.154849150911275</v>
      </c>
      <c r="W283" s="1">
        <f t="shared" si="581"/>
        <v>0.7986134883932493</v>
      </c>
      <c r="X283" s="1">
        <f t="shared" si="582"/>
        <v>0.37148605166921433</v>
      </c>
      <c r="Y283" s="1">
        <f t="shared" si="583"/>
        <v>2.2000000000000002</v>
      </c>
      <c r="Z283" s="1">
        <f t="shared" si="584"/>
        <v>1.2116882456942153</v>
      </c>
      <c r="AA283" s="1">
        <f t="shared" si="585"/>
        <v>1.1000000000000001</v>
      </c>
      <c r="AB283" s="1">
        <f t="shared" si="586"/>
        <v>64123526.341910817</v>
      </c>
      <c r="AC283" s="1">
        <f t="shared" si="587"/>
        <v>230069191.21463001</v>
      </c>
      <c r="AD283" s="1" t="str">
        <f t="shared" si="588"/>
        <v>NOT LIQUEFIABLE</v>
      </c>
      <c r="AE283" s="1">
        <f t="shared" si="589"/>
        <v>0</v>
      </c>
      <c r="AF283" s="1">
        <f t="shared" si="590"/>
        <v>3.25</v>
      </c>
      <c r="AG283" s="1">
        <f t="shared" si="591"/>
        <v>0</v>
      </c>
      <c r="AH283" s="1" t="str">
        <f t="shared" si="592"/>
        <v>Very Low</v>
      </c>
    </row>
    <row r="284" spans="1:45" s="1" customFormat="1" x14ac:dyDescent="0.35">
      <c r="B284" s="5">
        <v>15.324870000000001</v>
      </c>
      <c r="C284" s="5">
        <v>120.42189399999999</v>
      </c>
      <c r="D284" s="5">
        <v>15</v>
      </c>
      <c r="E284" s="5">
        <v>1.5</v>
      </c>
      <c r="F284" s="5">
        <v>21</v>
      </c>
      <c r="G284" s="5">
        <v>68</v>
      </c>
      <c r="H284" s="5">
        <v>28.7</v>
      </c>
      <c r="I284" s="1">
        <v>7</v>
      </c>
      <c r="J284" s="5">
        <v>0.45</v>
      </c>
      <c r="K284" s="5">
        <v>3</v>
      </c>
      <c r="L284" s="24" t="s">
        <v>46</v>
      </c>
      <c r="M284" s="1">
        <f t="shared" si="571"/>
        <v>117.72</v>
      </c>
      <c r="N284" s="1">
        <f t="shared" si="572"/>
        <v>309</v>
      </c>
      <c r="O284" s="1">
        <f t="shared" si="573"/>
        <v>191.28</v>
      </c>
      <c r="P284" s="1">
        <f t="shared" si="574"/>
        <v>0.72772943437301263</v>
      </c>
      <c r="Q284" s="1">
        <f t="shared" si="575"/>
        <v>49.485601537364857</v>
      </c>
      <c r="R284" s="1">
        <f t="shared" si="576"/>
        <v>5.3058971343164423</v>
      </c>
      <c r="S284" s="1">
        <f t="shared" si="577"/>
        <v>54.791498671681296</v>
      </c>
      <c r="T284" s="1">
        <f t="shared" si="578"/>
        <v>0.21551657093169596</v>
      </c>
      <c r="U284" s="1">
        <f t="shared" si="579"/>
        <v>0.87197587620541939</v>
      </c>
      <c r="V284" s="1">
        <f t="shared" si="580"/>
        <v>64.60025671628496</v>
      </c>
      <c r="W284" s="1">
        <f t="shared" si="581"/>
        <v>0.77141630387585125</v>
      </c>
      <c r="X284" s="1">
        <f t="shared" si="582"/>
        <v>0.36450509245639451</v>
      </c>
      <c r="Y284" s="1">
        <f t="shared" si="583"/>
        <v>2.2000000000000002</v>
      </c>
      <c r="Z284" s="1">
        <f t="shared" si="584"/>
        <v>1.2116882456942153</v>
      </c>
      <c r="AA284" s="1">
        <f t="shared" si="585"/>
        <v>1.1000000000000001</v>
      </c>
      <c r="AB284" s="1">
        <f t="shared" si="586"/>
        <v>14184209986.623436</v>
      </c>
      <c r="AC284" s="1">
        <f t="shared" si="587"/>
        <v>51866283785.971481</v>
      </c>
      <c r="AD284" s="1" t="str">
        <f t="shared" si="588"/>
        <v>NOT LIQUEFIABLE</v>
      </c>
      <c r="AE284" s="1">
        <f t="shared" si="589"/>
        <v>0</v>
      </c>
      <c r="AF284" s="1">
        <f t="shared" si="590"/>
        <v>2.5</v>
      </c>
      <c r="AG284" s="1">
        <f t="shared" si="591"/>
        <v>0</v>
      </c>
      <c r="AH284" s="1" t="str">
        <f t="shared" si="592"/>
        <v>Very Low</v>
      </c>
    </row>
    <row r="285" spans="1:45" s="1" customFormat="1" x14ac:dyDescent="0.35">
      <c r="AF285" s="1" t="s">
        <v>31</v>
      </c>
      <c r="AG285" s="1">
        <f>SUM(AG275:AG284)</f>
        <v>0</v>
      </c>
      <c r="AH285" s="3" t="str">
        <f t="shared" ref="AH285" si="593">IF(AG285&lt;=0,"Very Low",IF(AND(AG285&gt;0,AG285&lt;=5),"Low",IF(AND(AG285&gt;5,AG285&lt;=15),"High","Very High")))</f>
        <v>Very Low</v>
      </c>
    </row>
    <row r="286" spans="1:45" s="1" customFormat="1" x14ac:dyDescent="0.35">
      <c r="A286" s="1" t="s">
        <v>32</v>
      </c>
      <c r="B286" s="1" t="s">
        <v>0</v>
      </c>
      <c r="C286" s="1" t="s">
        <v>1</v>
      </c>
      <c r="E286" s="1" t="s">
        <v>3</v>
      </c>
      <c r="F286" s="1" t="s">
        <v>47</v>
      </c>
      <c r="G286" s="1" t="s">
        <v>5</v>
      </c>
      <c r="H286" s="1" t="s">
        <v>6</v>
      </c>
      <c r="I286" s="1" t="s">
        <v>7</v>
      </c>
      <c r="J286" s="1" t="s">
        <v>8</v>
      </c>
      <c r="K286" s="1" t="s">
        <v>9</v>
      </c>
      <c r="L286" s="1" t="s">
        <v>33</v>
      </c>
      <c r="M286" s="1" t="s">
        <v>10</v>
      </c>
      <c r="O286" s="1" t="s">
        <v>12</v>
      </c>
      <c r="P286" s="1" t="s">
        <v>13</v>
      </c>
      <c r="Q286" s="1" t="s">
        <v>128</v>
      </c>
      <c r="R286" s="1" t="s">
        <v>129</v>
      </c>
      <c r="S286" s="1" t="s">
        <v>16</v>
      </c>
      <c r="T286" s="1" t="s">
        <v>17</v>
      </c>
      <c r="U286" s="1" t="s">
        <v>18</v>
      </c>
      <c r="V286" s="1" t="s">
        <v>19</v>
      </c>
      <c r="W286" s="1" t="s">
        <v>20</v>
      </c>
      <c r="X286" s="1" t="s">
        <v>21</v>
      </c>
      <c r="Y286" s="1" t="s">
        <v>22</v>
      </c>
      <c r="Z286" s="1" t="s">
        <v>23</v>
      </c>
      <c r="AA286" s="1" t="s">
        <v>24</v>
      </c>
      <c r="AB286" s="1" t="s">
        <v>130</v>
      </c>
      <c r="AC286" s="1" t="s">
        <v>26</v>
      </c>
      <c r="AD286" s="1" t="s">
        <v>27</v>
      </c>
      <c r="AE286" s="1" t="s">
        <v>28</v>
      </c>
      <c r="AF286" s="1" t="s">
        <v>29</v>
      </c>
      <c r="AG286" s="1" t="s">
        <v>30</v>
      </c>
      <c r="AH286" s="1" t="s">
        <v>27</v>
      </c>
      <c r="AI286" s="5" t="s">
        <v>34</v>
      </c>
      <c r="AJ286" s="5" t="s">
        <v>35</v>
      </c>
      <c r="AK286" s="5" t="s">
        <v>36</v>
      </c>
      <c r="AL286" s="5" t="s">
        <v>37</v>
      </c>
      <c r="AM286" s="20" t="s">
        <v>38</v>
      </c>
      <c r="AN286" s="20" t="s">
        <v>39</v>
      </c>
      <c r="AO286" s="20" t="s">
        <v>40</v>
      </c>
      <c r="AP286" s="20" t="s">
        <v>41</v>
      </c>
      <c r="AQ286" s="20" t="s">
        <v>42</v>
      </c>
    </row>
    <row r="287" spans="1:45" s="1" customFormat="1" x14ac:dyDescent="0.35">
      <c r="A287" s="1">
        <v>26</v>
      </c>
      <c r="B287" s="5">
        <v>15.489744</v>
      </c>
      <c r="C287" s="5">
        <v>120.58825299999999</v>
      </c>
      <c r="D287" s="5">
        <v>1.5</v>
      </c>
      <c r="E287" s="5">
        <v>1.5</v>
      </c>
      <c r="F287" s="5">
        <v>21</v>
      </c>
      <c r="G287" s="5">
        <v>19</v>
      </c>
      <c r="H287" s="5">
        <v>55.07</v>
      </c>
      <c r="I287" s="1">
        <v>7</v>
      </c>
      <c r="J287" s="5">
        <v>0.42</v>
      </c>
      <c r="K287" s="5">
        <v>4.5</v>
      </c>
      <c r="L287" s="24" t="s">
        <v>45</v>
      </c>
      <c r="M287" s="1">
        <f t="shared" ref="M287:M296" si="594">IF(D287&lt;=K287, 0, (D287-K287)*9.81)</f>
        <v>0</v>
      </c>
      <c r="N287" s="1">
        <f t="shared" ref="N287:N296" si="595">IF(ROW()=2, D287*F287, N286 + (D287-D286)*F287)</f>
        <v>31.5</v>
      </c>
      <c r="O287" s="1">
        <f t="shared" ref="O287:O296" si="596">N287 - M287</f>
        <v>31.5</v>
      </c>
      <c r="P287" s="1">
        <f t="shared" ref="P287:P296" si="597">MIN(1.7, (101.3 / O287)^0.5)</f>
        <v>1.7</v>
      </c>
      <c r="Q287" s="1">
        <f t="shared" ref="Q287:Q296" si="598">G287 * P287</f>
        <v>32.299999999999997</v>
      </c>
      <c r="R287" s="1">
        <f t="shared" ref="R287:R296" si="599">EXP(1.63 + (9.7/(H287+0.01)) - ((15.7/(H287+0.01))^2))</f>
        <v>5.6117337130396097</v>
      </c>
      <c r="S287" s="1">
        <f t="shared" ref="S287:S296" si="600">Q287 + R287</f>
        <v>37.911733713039609</v>
      </c>
      <c r="T287" s="1">
        <f t="shared" ref="T287:T296" si="601">0.784 - 0.0768 * SQRT(S287)</f>
        <v>0.31112316164185133</v>
      </c>
      <c r="U287" s="1">
        <f t="shared" ref="U287:U296" si="602">MIN(1.7, (101.3 / O287)^T287)</f>
        <v>1.4382435499801389</v>
      </c>
      <c r="V287" s="1">
        <f t="shared" ref="V287:V296" si="603">(G287 * U287) + R287</f>
        <v>32.938361162662247</v>
      </c>
      <c r="W287" s="1">
        <f t="shared" ref="W287:W296" si="604">EXP((-1.012 - 1.126*SIN((D287/11.73)+5.133)) + (0.106 + 0.118*SIN((D287/11.28)+5.142))*I287)</f>
        <v>0.99216797470363483</v>
      </c>
      <c r="X287" s="1">
        <f t="shared" ref="X287:X296" si="605">0.65 * J287 * (N287 / O287) * W287</f>
        <v>0.27086185709409233</v>
      </c>
      <c r="Y287" s="1">
        <f t="shared" ref="Y287:Y296" si="606">MIN(2.2, 1.09 + (V287 / 31.5)^2)</f>
        <v>2.1834095601733194</v>
      </c>
      <c r="Z287" s="1">
        <f t="shared" ref="Z287:Z296" si="607">1 + (Y287 - 1) * (8.64 * EXP(-I287/4) - 1.325)</f>
        <v>1.2087615781090442</v>
      </c>
      <c r="AA287" s="1">
        <f t="shared" ref="AA287:AA296" si="608">MIN(1.1, 1 - MIN(0.3, 1 / (18.9 - 2.55 * SQRT(V287))) * LN(O287 / 101.3))</f>
        <v>1.1000000000000001</v>
      </c>
      <c r="AB287" s="1">
        <f t="shared" ref="AB287:AB296" si="609">EXP((V287/14.1) + (V287/126)^2 - (V287/23.6)^3 + (V287/25.4)^4 - 2.8)</f>
        <v>0.75095966414419257</v>
      </c>
      <c r="AC287" s="1">
        <f t="shared" ref="AC287:AC296" si="610">IF(X287=0, "N/A", (AB287 * Z287 * AA287) / X287)</f>
        <v>3.6863968899579227</v>
      </c>
      <c r="AD287" s="1" t="str">
        <f t="shared" ref="AD287:AD296" si="611">IF(AC287&gt;1, "NOT LIQUEFIABLE", "LIQUEFIABLE")</f>
        <v>NOT LIQUEFIABLE</v>
      </c>
      <c r="AE287" s="1">
        <f t="shared" ref="AE287:AE296" si="612">IF(AC287&lt;1, 1-AC287, 0)</f>
        <v>0</v>
      </c>
      <c r="AF287" s="1">
        <f t="shared" ref="AF287:AF296" si="613">IF(D287&lt;=20, 10 - (0.5 * D287), 0)</f>
        <v>9.25</v>
      </c>
      <c r="AG287" s="1">
        <f t="shared" ref="AG287:AG296" si="614">AE287 * AF287 * E287</f>
        <v>0</v>
      </c>
      <c r="AH287" s="1" t="str">
        <f t="shared" ref="AH287:AH296" si="615">IF(AG287&lt;=0,"Very Low",IF(AND(AG287&gt;0,AG287&lt;=5),"Low",IF(AND(AG287&gt;5,AG287&lt;=15),"High","Very High")))</f>
        <v>Very Low</v>
      </c>
      <c r="AI287" s="5">
        <v>3</v>
      </c>
      <c r="AJ287" s="5">
        <v>1.5</v>
      </c>
      <c r="AK287" s="5">
        <v>25</v>
      </c>
      <c r="AL287" s="5">
        <f>MIN(1 + 0.33 * (AJ287 / AI287), 1.33)</f>
        <v>1.165</v>
      </c>
      <c r="AM287" s="20">
        <f>AVERAGEIFS(G287:G296, D287:D296, "&gt;" &amp; AJ287, D287:D296, "&lt;" &amp; (AJ287 + AI287 + 1.5))</f>
        <v>17.5</v>
      </c>
      <c r="AN287" s="20" cm="1">
        <f t="array" ref="AN287">_xlfn.LET(
    _xlpm.Df, AJ287,
    _xlpm.B, AI287,
    _xlpm.LayerBottoms, D287:D296,
    _xlpm.LayerTops, D287:D296 - E287:E296,
    _xlpm.N_values, G287:G296,
    _xlpm.FilteredN, _xlfn._xlws.FILTER(_xlpm.N_values, (_xlpm.LayerBottoms &gt; _xlpm.Df) * (_xlpm.LayerTops &lt; (_xlpm.Df + 2*_xlpm.B))),
    _xlpm.i, _xlfn.SEQUENCE(ROWS(_xlpm.FilteredN)),
    SUM(_xlpm.FilteredN / _xlpm.i^2) / SUM(1 / _xlpm.i^2)
)</f>
        <v>16.024390243902438</v>
      </c>
      <c r="AO287" s="20">
        <f>MIN(6 * (1 + 0.2 * (AJ287 / AI287)), 9)</f>
        <v>6.6000000000000005</v>
      </c>
      <c r="AP287" s="20">
        <f>IF(AI287&lt;=1.2,12*AM287*AL287*(AK287/25.4),8*AM287*((3.28*AI287+1)/(3.28*AI287))^2*AL287*(AK287/25.4))</f>
        <v>194.81779368038539</v>
      </c>
      <c r="AQ287" s="1" t="str" cm="1">
        <f t="array" ref="AQ287">_xlfn.LET(
    _xlpm.Df, AJ287,
    _xlpm.B, AI287,
    _xlpm.Settlement, AK287,
    _xlpm.NMeyerhof, AM287,
    _xlpm.NDesign, AN287,
    _xlpm.Nc, AO287,
    _xlpm.Fd, AL287,
    _xlpm.LayerBottoms, D287:D296,
    _xlpm.LayerThickness, E287:E296,
    _xlpm.USCS, L287:L296,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287" s="1" cm="1">
        <f t="array" ref="AR287">_xlfn.LET(
    _xlpm.Df, AJ287,
    _xlpm.B, AI287,
    _xlpm.Settlement, AK287,
    _xlpm.NMeyerhof, AM287,
    _xlpm.NDesign, AN287,
    _xlpm.Nc, AO287,
    _xlpm.Fd, AL287,
    _xlpm.LayerBottoms, D287:D296,
    _xlpm.LayerThickness, E287:E296,
    _xlpm.USCS, L287:L296,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194.81779368038539</v>
      </c>
      <c r="AS287" s="1" cm="1">
        <f t="array" ref="AS287">_xlfn.LET(
    _xlpm.Df, AJ287,
    _xlpm.B, AI287,
    _xlpm.Settlement, AK287,
    _xlpm.NMeyerhof, AM287,
    _xlpm.NDesign, AN287,
    _xlpm.Nc, AO287,
    _xlpm.Fd, AL287,
    _xlpm.LayerBottoms, D287:D296,
    _xlpm.LayerThickness, E287:E296,
    _xlpm.Material, L287:L296,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194.81779368038539</v>
      </c>
    </row>
    <row r="288" spans="1:45" s="1" customFormat="1" x14ac:dyDescent="0.35">
      <c r="B288" s="5">
        <v>15.489744</v>
      </c>
      <c r="C288" s="5">
        <v>120.58825299999999</v>
      </c>
      <c r="D288" s="5">
        <v>3</v>
      </c>
      <c r="E288" s="5">
        <v>1.5</v>
      </c>
      <c r="F288" s="5">
        <v>20</v>
      </c>
      <c r="G288" s="5">
        <v>14</v>
      </c>
      <c r="H288" s="5">
        <v>53.21</v>
      </c>
      <c r="I288" s="1">
        <v>7</v>
      </c>
      <c r="J288" s="5">
        <v>0.42</v>
      </c>
      <c r="K288" s="5">
        <v>4.5</v>
      </c>
      <c r="L288" s="24" t="s">
        <v>45</v>
      </c>
      <c r="M288" s="1">
        <f t="shared" si="594"/>
        <v>0</v>
      </c>
      <c r="N288" s="1">
        <f t="shared" si="595"/>
        <v>61.5</v>
      </c>
      <c r="O288" s="1">
        <f t="shared" si="596"/>
        <v>61.5</v>
      </c>
      <c r="P288" s="1">
        <f t="shared" si="597"/>
        <v>1.2834151594650562</v>
      </c>
      <c r="Q288" s="1">
        <f t="shared" si="598"/>
        <v>17.967812232510788</v>
      </c>
      <c r="R288" s="1">
        <f t="shared" si="599"/>
        <v>5.6138468569644244</v>
      </c>
      <c r="S288" s="1">
        <f t="shared" si="600"/>
        <v>23.581659089475213</v>
      </c>
      <c r="T288" s="1">
        <f t="shared" si="601"/>
        <v>0.41105190051710111</v>
      </c>
      <c r="U288" s="1">
        <f t="shared" si="602"/>
        <v>1.22769096033884</v>
      </c>
      <c r="V288" s="1">
        <f t="shared" si="603"/>
        <v>22.801520301708184</v>
      </c>
      <c r="W288" s="1">
        <f t="shared" si="604"/>
        <v>0.97433785492747482</v>
      </c>
      <c r="X288" s="1">
        <f t="shared" si="605"/>
        <v>0.26599423439520065</v>
      </c>
      <c r="Y288" s="1">
        <f t="shared" si="606"/>
        <v>1.6139700963156569</v>
      </c>
      <c r="Z288" s="1">
        <f t="shared" si="607"/>
        <v>1.1083085438314748</v>
      </c>
      <c r="AA288" s="1">
        <f t="shared" si="608"/>
        <v>1.07422449977298</v>
      </c>
      <c r="AB288" s="1">
        <f t="shared" si="609"/>
        <v>0.24595553456270822</v>
      </c>
      <c r="AC288" s="1">
        <f t="shared" si="610"/>
        <v>1.1008803268281846</v>
      </c>
      <c r="AD288" s="1" t="str">
        <f t="shared" si="611"/>
        <v>NOT LIQUEFIABLE</v>
      </c>
      <c r="AE288" s="1">
        <f t="shared" si="612"/>
        <v>0</v>
      </c>
      <c r="AF288" s="1">
        <f t="shared" si="613"/>
        <v>8.5</v>
      </c>
      <c r="AG288" s="1">
        <f t="shared" si="614"/>
        <v>0</v>
      </c>
      <c r="AH288" s="1" t="str">
        <f t="shared" si="615"/>
        <v>Very Low</v>
      </c>
    </row>
    <row r="289" spans="1:45" s="1" customFormat="1" x14ac:dyDescent="0.35">
      <c r="B289" s="5">
        <v>15.489744</v>
      </c>
      <c r="C289" s="5">
        <v>120.58825299999999</v>
      </c>
      <c r="D289" s="5">
        <v>4.5</v>
      </c>
      <c r="E289" s="5">
        <v>1.5</v>
      </c>
      <c r="F289" s="5">
        <v>21</v>
      </c>
      <c r="G289" s="5">
        <v>21</v>
      </c>
      <c r="H289" s="5">
        <v>54.73</v>
      </c>
      <c r="I289" s="1">
        <v>7</v>
      </c>
      <c r="J289" s="5">
        <v>0.42</v>
      </c>
      <c r="K289" s="5">
        <v>4.5</v>
      </c>
      <c r="L289" s="24" t="s">
        <v>45</v>
      </c>
      <c r="M289" s="1">
        <f t="shared" si="594"/>
        <v>0</v>
      </c>
      <c r="N289" s="1">
        <f t="shared" si="595"/>
        <v>93</v>
      </c>
      <c r="O289" s="1">
        <f t="shared" si="596"/>
        <v>93</v>
      </c>
      <c r="P289" s="1">
        <f t="shared" si="597"/>
        <v>1.0436701163815878</v>
      </c>
      <c r="Q289" s="1">
        <f t="shared" si="598"/>
        <v>21.917072444013343</v>
      </c>
      <c r="R289" s="1">
        <f t="shared" si="599"/>
        <v>5.6121905929360034</v>
      </c>
      <c r="S289" s="1">
        <f t="shared" si="600"/>
        <v>27.529263036949345</v>
      </c>
      <c r="T289" s="1">
        <f t="shared" si="601"/>
        <v>0.38104317797677623</v>
      </c>
      <c r="U289" s="1">
        <f t="shared" si="602"/>
        <v>1.0331105542815398</v>
      </c>
      <c r="V289" s="1">
        <f t="shared" si="603"/>
        <v>27.307512232848339</v>
      </c>
      <c r="W289" s="1">
        <f t="shared" si="604"/>
        <v>0.95382538768089908</v>
      </c>
      <c r="X289" s="1">
        <f t="shared" si="605"/>
        <v>0.26039433083688546</v>
      </c>
      <c r="Y289" s="1">
        <f t="shared" si="606"/>
        <v>1.8415245395285078</v>
      </c>
      <c r="Z289" s="1">
        <f t="shared" si="607"/>
        <v>1.1484507112345184</v>
      </c>
      <c r="AA289" s="1">
        <f t="shared" si="608"/>
        <v>1.0153351605473147</v>
      </c>
      <c r="AB289" s="1">
        <f t="shared" si="609"/>
        <v>0.35715821405944936</v>
      </c>
      <c r="AC289" s="1">
        <f t="shared" si="610"/>
        <v>1.5993772152468217</v>
      </c>
      <c r="AD289" s="1" t="str">
        <f t="shared" si="611"/>
        <v>NOT LIQUEFIABLE</v>
      </c>
      <c r="AE289" s="1">
        <f t="shared" si="612"/>
        <v>0</v>
      </c>
      <c r="AF289" s="1">
        <f t="shared" si="613"/>
        <v>7.75</v>
      </c>
      <c r="AG289" s="1">
        <f t="shared" si="614"/>
        <v>0</v>
      </c>
      <c r="AH289" s="1" t="str">
        <f t="shared" si="615"/>
        <v>Very Low</v>
      </c>
    </row>
    <row r="290" spans="1:45" s="1" customFormat="1" x14ac:dyDescent="0.35">
      <c r="B290" s="5">
        <v>15.489744</v>
      </c>
      <c r="C290" s="5">
        <v>120.58825299999999</v>
      </c>
      <c r="D290" s="5">
        <v>6</v>
      </c>
      <c r="E290" s="5">
        <v>1.5</v>
      </c>
      <c r="F290" s="5">
        <v>20</v>
      </c>
      <c r="G290" s="5">
        <v>18</v>
      </c>
      <c r="H290" s="5">
        <v>33.39</v>
      </c>
      <c r="I290" s="1">
        <v>7</v>
      </c>
      <c r="J290" s="5">
        <v>0.42</v>
      </c>
      <c r="K290" s="5">
        <v>4.5</v>
      </c>
      <c r="L290" s="24" t="s">
        <v>46</v>
      </c>
      <c r="M290" s="1">
        <f t="shared" si="594"/>
        <v>14.715</v>
      </c>
      <c r="N290" s="1">
        <f t="shared" si="595"/>
        <v>123</v>
      </c>
      <c r="O290" s="1">
        <f t="shared" si="596"/>
        <v>108.285</v>
      </c>
      <c r="P290" s="1">
        <f t="shared" si="597"/>
        <v>0.96720954164844131</v>
      </c>
      <c r="Q290" s="1">
        <f t="shared" si="598"/>
        <v>17.409771749671943</v>
      </c>
      <c r="R290" s="1">
        <f t="shared" si="599"/>
        <v>5.4710079635067626</v>
      </c>
      <c r="S290" s="1">
        <f t="shared" si="600"/>
        <v>22.880779713178704</v>
      </c>
      <c r="T290" s="1">
        <f t="shared" si="601"/>
        <v>0.41663597054766088</v>
      </c>
      <c r="U290" s="1">
        <f t="shared" si="602"/>
        <v>0.97260097171034376</v>
      </c>
      <c r="V290" s="1">
        <f t="shared" si="603"/>
        <v>22.977825454292947</v>
      </c>
      <c r="W290" s="1">
        <f t="shared" si="604"/>
        <v>0.9310442914146293</v>
      </c>
      <c r="X290" s="1">
        <f t="shared" si="605"/>
        <v>0.28871530000842072</v>
      </c>
      <c r="Y290" s="1">
        <f t="shared" si="606"/>
        <v>1.6221042707059239</v>
      </c>
      <c r="Z290" s="1">
        <f t="shared" si="607"/>
        <v>1.1097434680871803</v>
      </c>
      <c r="AA290" s="1">
        <f t="shared" si="608"/>
        <v>0.99001273621890284</v>
      </c>
      <c r="AB290" s="1">
        <f t="shared" si="609"/>
        <v>0.24898675744914775</v>
      </c>
      <c r="AC290" s="1">
        <f t="shared" si="610"/>
        <v>0.9474795156233673</v>
      </c>
      <c r="AD290" s="1" t="str">
        <f t="shared" si="611"/>
        <v>LIQUEFIABLE</v>
      </c>
      <c r="AE290" s="1">
        <f t="shared" si="612"/>
        <v>5.2520484376632703E-2</v>
      </c>
      <c r="AF290" s="1">
        <f t="shared" si="613"/>
        <v>7</v>
      </c>
      <c r="AG290" s="1">
        <f t="shared" si="614"/>
        <v>0.55146508595464339</v>
      </c>
      <c r="AH290" s="1" t="str">
        <f t="shared" si="615"/>
        <v>Low</v>
      </c>
    </row>
    <row r="291" spans="1:45" s="1" customFormat="1" x14ac:dyDescent="0.35">
      <c r="B291" s="5">
        <v>15.489744</v>
      </c>
      <c r="C291" s="5">
        <v>120.58825299999999</v>
      </c>
      <c r="D291" s="5">
        <v>7.5</v>
      </c>
      <c r="E291" s="5">
        <v>1.5</v>
      </c>
      <c r="F291" s="5">
        <v>21</v>
      </c>
      <c r="G291" s="5">
        <v>25</v>
      </c>
      <c r="H291" s="5">
        <v>55.01</v>
      </c>
      <c r="I291" s="1">
        <v>7</v>
      </c>
      <c r="J291" s="5">
        <v>0.42</v>
      </c>
      <c r="K291" s="5">
        <v>4.5</v>
      </c>
      <c r="L291" s="24" t="s">
        <v>45</v>
      </c>
      <c r="M291" s="1">
        <f t="shared" si="594"/>
        <v>29.43</v>
      </c>
      <c r="N291" s="1">
        <f t="shared" si="595"/>
        <v>154.5</v>
      </c>
      <c r="O291" s="1">
        <f t="shared" si="596"/>
        <v>125.07</v>
      </c>
      <c r="P291" s="1">
        <f t="shared" si="597"/>
        <v>0.8999702383963597</v>
      </c>
      <c r="Q291" s="1">
        <f t="shared" si="598"/>
        <v>22.499255959908993</v>
      </c>
      <c r="R291" s="1">
        <f t="shared" si="599"/>
        <v>5.6118164719820349</v>
      </c>
      <c r="S291" s="1">
        <f t="shared" si="600"/>
        <v>28.111072431891028</v>
      </c>
      <c r="T291" s="1">
        <f t="shared" si="601"/>
        <v>0.37680735288972012</v>
      </c>
      <c r="U291" s="1">
        <f t="shared" si="602"/>
        <v>0.92364622383844441</v>
      </c>
      <c r="V291" s="1">
        <f t="shared" si="603"/>
        <v>28.702972067943147</v>
      </c>
      <c r="W291" s="1">
        <f t="shared" si="604"/>
        <v>0.90643373197707922</v>
      </c>
      <c r="X291" s="1">
        <f t="shared" si="605"/>
        <v>0.30568493774842276</v>
      </c>
      <c r="Y291" s="1">
        <f t="shared" si="606"/>
        <v>1.9202953948431589</v>
      </c>
      <c r="Z291" s="1">
        <f t="shared" si="607"/>
        <v>1.1623464313790113</v>
      </c>
      <c r="AA291" s="1">
        <f t="shared" si="608"/>
        <v>0.95976065912991149</v>
      </c>
      <c r="AB291" s="1">
        <f t="shared" si="609"/>
        <v>0.41445291638071291</v>
      </c>
      <c r="AC291" s="1">
        <f t="shared" si="610"/>
        <v>1.5125150013655868</v>
      </c>
      <c r="AD291" s="1" t="str">
        <f t="shared" si="611"/>
        <v>NOT LIQUEFIABLE</v>
      </c>
      <c r="AE291" s="1">
        <f t="shared" si="612"/>
        <v>0</v>
      </c>
      <c r="AF291" s="1">
        <f t="shared" si="613"/>
        <v>6.25</v>
      </c>
      <c r="AG291" s="1">
        <f t="shared" si="614"/>
        <v>0</v>
      </c>
      <c r="AH291" s="1" t="str">
        <f t="shared" si="615"/>
        <v>Very Low</v>
      </c>
    </row>
    <row r="292" spans="1:45" s="1" customFormat="1" x14ac:dyDescent="0.35">
      <c r="B292" s="5">
        <v>15.489744</v>
      </c>
      <c r="C292" s="5">
        <v>120.58825299999999</v>
      </c>
      <c r="D292" s="5">
        <v>9</v>
      </c>
      <c r="E292" s="5">
        <v>1.5</v>
      </c>
      <c r="F292" s="5">
        <v>21</v>
      </c>
      <c r="G292" s="5">
        <v>28</v>
      </c>
      <c r="H292" s="5">
        <v>52.23</v>
      </c>
      <c r="I292" s="1">
        <v>7</v>
      </c>
      <c r="J292" s="5">
        <v>0.42</v>
      </c>
      <c r="K292" s="5">
        <v>4.5</v>
      </c>
      <c r="L292" s="24" t="s">
        <v>45</v>
      </c>
      <c r="M292" s="1">
        <f t="shared" si="594"/>
        <v>44.145000000000003</v>
      </c>
      <c r="N292" s="1">
        <f t="shared" si="595"/>
        <v>186</v>
      </c>
      <c r="O292" s="1">
        <f t="shared" si="596"/>
        <v>141.85499999999999</v>
      </c>
      <c r="P292" s="1">
        <f t="shared" si="597"/>
        <v>0.84504998549676724</v>
      </c>
      <c r="Q292" s="1">
        <f t="shared" si="598"/>
        <v>23.661399593909483</v>
      </c>
      <c r="R292" s="1">
        <f t="shared" si="599"/>
        <v>5.6145396001917636</v>
      </c>
      <c r="S292" s="1">
        <f t="shared" si="600"/>
        <v>29.275939194101248</v>
      </c>
      <c r="T292" s="1">
        <f t="shared" si="601"/>
        <v>0.36845636138641746</v>
      </c>
      <c r="U292" s="1">
        <f t="shared" si="602"/>
        <v>0.88332131292774529</v>
      </c>
      <c r="V292" s="1">
        <f t="shared" si="603"/>
        <v>30.347536362168633</v>
      </c>
      <c r="W292" s="1">
        <f t="shared" si="604"/>
        <v>0.88044424287795453</v>
      </c>
      <c r="X292" s="1">
        <f t="shared" si="605"/>
        <v>0.31516124045579486</v>
      </c>
      <c r="Y292" s="1">
        <f t="shared" si="606"/>
        <v>2.0181662517038523</v>
      </c>
      <c r="Z292" s="1">
        <f t="shared" si="607"/>
        <v>1.1796115230402027</v>
      </c>
      <c r="AA292" s="1">
        <f t="shared" si="608"/>
        <v>0.93060784811481168</v>
      </c>
      <c r="AB292" s="1">
        <f t="shared" si="609"/>
        <v>0.50750820057741208</v>
      </c>
      <c r="AC292" s="1">
        <f t="shared" si="610"/>
        <v>1.7677301942877248</v>
      </c>
      <c r="AD292" s="1" t="str">
        <f t="shared" si="611"/>
        <v>NOT LIQUEFIABLE</v>
      </c>
      <c r="AE292" s="1">
        <f t="shared" si="612"/>
        <v>0</v>
      </c>
      <c r="AF292" s="1">
        <f t="shared" si="613"/>
        <v>5.5</v>
      </c>
      <c r="AG292" s="1">
        <f t="shared" si="614"/>
        <v>0</v>
      </c>
      <c r="AH292" s="1" t="str">
        <f t="shared" si="615"/>
        <v>Very Low</v>
      </c>
    </row>
    <row r="293" spans="1:45" s="1" customFormat="1" x14ac:dyDescent="0.35">
      <c r="B293" s="5">
        <v>15.489744</v>
      </c>
      <c r="C293" s="5">
        <v>120.58825299999999</v>
      </c>
      <c r="D293" s="5">
        <v>10.5</v>
      </c>
      <c r="E293" s="5">
        <v>1.5</v>
      </c>
      <c r="F293" s="5">
        <v>21</v>
      </c>
      <c r="G293" s="5">
        <v>38</v>
      </c>
      <c r="H293" s="5">
        <v>31.49</v>
      </c>
      <c r="I293" s="1">
        <v>7</v>
      </c>
      <c r="J293" s="5">
        <v>0.42</v>
      </c>
      <c r="K293" s="5">
        <v>4.5</v>
      </c>
      <c r="L293" s="24" t="s">
        <v>46</v>
      </c>
      <c r="M293" s="1">
        <f t="shared" si="594"/>
        <v>58.86</v>
      </c>
      <c r="N293" s="1">
        <f t="shared" si="595"/>
        <v>217.5</v>
      </c>
      <c r="O293" s="1">
        <f t="shared" si="596"/>
        <v>158.63999999999999</v>
      </c>
      <c r="P293" s="1">
        <f t="shared" si="597"/>
        <v>0.79909492423142425</v>
      </c>
      <c r="Q293" s="1">
        <f t="shared" si="598"/>
        <v>30.36560712079412</v>
      </c>
      <c r="R293" s="1">
        <f t="shared" si="599"/>
        <v>5.4168869663830721</v>
      </c>
      <c r="S293" s="1">
        <f t="shared" si="600"/>
        <v>35.782494087177191</v>
      </c>
      <c r="T293" s="1">
        <f t="shared" si="601"/>
        <v>0.32459414683228954</v>
      </c>
      <c r="U293" s="1">
        <f t="shared" si="602"/>
        <v>0.86450598324391104</v>
      </c>
      <c r="V293" s="1">
        <f t="shared" si="603"/>
        <v>38.268114329651695</v>
      </c>
      <c r="W293" s="1">
        <f t="shared" si="604"/>
        <v>0.85352459901766975</v>
      </c>
      <c r="X293" s="1">
        <f t="shared" si="605"/>
        <v>0.3194664452733969</v>
      </c>
      <c r="Y293" s="1">
        <f t="shared" si="606"/>
        <v>2.2000000000000002</v>
      </c>
      <c r="Z293" s="1">
        <f t="shared" si="607"/>
        <v>1.2116882456942153</v>
      </c>
      <c r="AA293" s="1">
        <f t="shared" si="608"/>
        <v>0.86543467811292918</v>
      </c>
      <c r="AB293" s="1">
        <f t="shared" si="609"/>
        <v>2.4477061645295644</v>
      </c>
      <c r="AC293" s="1">
        <f t="shared" si="610"/>
        <v>8.0345067628783724</v>
      </c>
      <c r="AD293" s="1" t="str">
        <f t="shared" si="611"/>
        <v>NOT LIQUEFIABLE</v>
      </c>
      <c r="AE293" s="1">
        <f t="shared" si="612"/>
        <v>0</v>
      </c>
      <c r="AF293" s="1">
        <f t="shared" si="613"/>
        <v>4.75</v>
      </c>
      <c r="AG293" s="1">
        <f t="shared" si="614"/>
        <v>0</v>
      </c>
      <c r="AH293" s="1" t="str">
        <f t="shared" si="615"/>
        <v>Very Low</v>
      </c>
    </row>
    <row r="294" spans="1:45" s="1" customFormat="1" x14ac:dyDescent="0.35">
      <c r="B294" s="5">
        <v>15.489744</v>
      </c>
      <c r="C294" s="5">
        <v>120.58825299999999</v>
      </c>
      <c r="D294" s="5">
        <v>12</v>
      </c>
      <c r="E294" s="5">
        <v>1.5</v>
      </c>
      <c r="F294" s="5">
        <v>21</v>
      </c>
      <c r="G294" s="5">
        <v>52</v>
      </c>
      <c r="H294" s="5">
        <v>30.38</v>
      </c>
      <c r="I294" s="1">
        <v>7</v>
      </c>
      <c r="J294" s="5">
        <v>0.42</v>
      </c>
      <c r="K294" s="5">
        <v>4.5</v>
      </c>
      <c r="L294" s="24" t="s">
        <v>46</v>
      </c>
      <c r="M294" s="1">
        <f t="shared" si="594"/>
        <v>73.575000000000003</v>
      </c>
      <c r="N294" s="1">
        <f t="shared" si="595"/>
        <v>249</v>
      </c>
      <c r="O294" s="1">
        <f t="shared" si="596"/>
        <v>175.42500000000001</v>
      </c>
      <c r="P294" s="1">
        <f t="shared" si="597"/>
        <v>0.75990443658616547</v>
      </c>
      <c r="Q294" s="1">
        <f t="shared" si="598"/>
        <v>39.515030702480601</v>
      </c>
      <c r="R294" s="1">
        <f t="shared" si="599"/>
        <v>5.3778598564081737</v>
      </c>
      <c r="S294" s="1">
        <f t="shared" si="600"/>
        <v>44.892890558888773</v>
      </c>
      <c r="T294" s="1">
        <f t="shared" si="601"/>
        <v>0.26942343348141085</v>
      </c>
      <c r="U294" s="1">
        <f t="shared" si="602"/>
        <v>0.86247665762192527</v>
      </c>
      <c r="V294" s="1">
        <f t="shared" si="603"/>
        <v>50.226646052748286</v>
      </c>
      <c r="W294" s="1">
        <f t="shared" si="604"/>
        <v>0.82611021622301772</v>
      </c>
      <c r="X294" s="1">
        <f t="shared" si="605"/>
        <v>0.32011682581269529</v>
      </c>
      <c r="Y294" s="1">
        <f t="shared" si="606"/>
        <v>2.2000000000000002</v>
      </c>
      <c r="Z294" s="1">
        <f t="shared" si="607"/>
        <v>1.2116882456942153</v>
      </c>
      <c r="AA294" s="1">
        <f t="shared" si="608"/>
        <v>0.83526244303488562</v>
      </c>
      <c r="AB294" s="1">
        <f t="shared" si="609"/>
        <v>714.1617339625692</v>
      </c>
      <c r="AC294" s="1">
        <f t="shared" si="610"/>
        <v>2257.8855456476313</v>
      </c>
      <c r="AD294" s="1" t="str">
        <f t="shared" si="611"/>
        <v>NOT LIQUEFIABLE</v>
      </c>
      <c r="AE294" s="1">
        <f t="shared" si="612"/>
        <v>0</v>
      </c>
      <c r="AF294" s="1">
        <f t="shared" si="613"/>
        <v>4</v>
      </c>
      <c r="AG294" s="1">
        <f t="shared" si="614"/>
        <v>0</v>
      </c>
      <c r="AH294" s="1" t="str">
        <f t="shared" si="615"/>
        <v>Very Low</v>
      </c>
    </row>
    <row r="295" spans="1:45" s="1" customFormat="1" x14ac:dyDescent="0.35">
      <c r="B295" s="5">
        <v>15.489744</v>
      </c>
      <c r="C295" s="5">
        <v>120.58825299999999</v>
      </c>
      <c r="D295" s="5">
        <v>13.5</v>
      </c>
      <c r="E295" s="5">
        <v>1.5</v>
      </c>
      <c r="F295" s="5">
        <v>21</v>
      </c>
      <c r="G295" s="5">
        <v>44</v>
      </c>
      <c r="H295" s="5">
        <v>31.02</v>
      </c>
      <c r="I295" s="1">
        <v>7</v>
      </c>
      <c r="J295" s="5">
        <v>0.42</v>
      </c>
      <c r="K295" s="5">
        <v>4.5</v>
      </c>
      <c r="L295" s="24" t="s">
        <v>46</v>
      </c>
      <c r="M295" s="1">
        <f t="shared" si="594"/>
        <v>88.29</v>
      </c>
      <c r="N295" s="1">
        <f t="shared" si="595"/>
        <v>280.5</v>
      </c>
      <c r="O295" s="1">
        <f t="shared" si="596"/>
        <v>192.20999999999998</v>
      </c>
      <c r="P295" s="1">
        <f t="shared" si="597"/>
        <v>0.72596675549702971</v>
      </c>
      <c r="Q295" s="1">
        <f t="shared" si="598"/>
        <v>31.942537241869307</v>
      </c>
      <c r="R295" s="1">
        <f t="shared" si="599"/>
        <v>5.401102997955582</v>
      </c>
      <c r="S295" s="1">
        <f t="shared" si="600"/>
        <v>37.343640239824886</v>
      </c>
      <c r="T295" s="1">
        <f t="shared" si="601"/>
        <v>0.31467947774666333</v>
      </c>
      <c r="U295" s="1">
        <f t="shared" si="602"/>
        <v>0.81746035693310803</v>
      </c>
      <c r="V295" s="1">
        <f t="shared" si="603"/>
        <v>41.369358703012338</v>
      </c>
      <c r="W295" s="1">
        <f t="shared" si="604"/>
        <v>0.7986134883932493</v>
      </c>
      <c r="X295" s="1">
        <f t="shared" si="605"/>
        <v>0.31816776335230046</v>
      </c>
      <c r="Y295" s="1">
        <f t="shared" si="606"/>
        <v>2.2000000000000002</v>
      </c>
      <c r="Z295" s="1">
        <f t="shared" si="607"/>
        <v>1.2116882456942153</v>
      </c>
      <c r="AA295" s="1">
        <f t="shared" si="608"/>
        <v>0.80784936608067937</v>
      </c>
      <c r="AB295" s="1">
        <f t="shared" si="609"/>
        <v>6.6343258018132438</v>
      </c>
      <c r="AC295" s="1">
        <f t="shared" si="610"/>
        <v>20.410888192902526</v>
      </c>
      <c r="AD295" s="1" t="str">
        <f t="shared" si="611"/>
        <v>NOT LIQUEFIABLE</v>
      </c>
      <c r="AE295" s="1">
        <f t="shared" si="612"/>
        <v>0</v>
      </c>
      <c r="AF295" s="1">
        <f t="shared" si="613"/>
        <v>3.25</v>
      </c>
      <c r="AG295" s="1">
        <f t="shared" si="614"/>
        <v>0</v>
      </c>
      <c r="AH295" s="1" t="str">
        <f t="shared" si="615"/>
        <v>Very Low</v>
      </c>
    </row>
    <row r="296" spans="1:45" s="1" customFormat="1" x14ac:dyDescent="0.35">
      <c r="B296" s="5">
        <v>15.489744</v>
      </c>
      <c r="C296" s="5">
        <v>120.58825299999999</v>
      </c>
      <c r="D296" s="5">
        <v>15</v>
      </c>
      <c r="E296" s="5">
        <v>1.5</v>
      </c>
      <c r="F296" s="5">
        <v>21</v>
      </c>
      <c r="G296" s="5">
        <v>50</v>
      </c>
      <c r="H296" s="5">
        <v>34.78</v>
      </c>
      <c r="I296" s="1">
        <v>7</v>
      </c>
      <c r="J296" s="5">
        <v>0.42</v>
      </c>
      <c r="K296" s="5">
        <v>4.5</v>
      </c>
      <c r="L296" s="24" t="s">
        <v>46</v>
      </c>
      <c r="M296" s="1">
        <f t="shared" si="594"/>
        <v>103.00500000000001</v>
      </c>
      <c r="N296" s="1">
        <f t="shared" si="595"/>
        <v>312</v>
      </c>
      <c r="O296" s="1">
        <f t="shared" si="596"/>
        <v>208.995</v>
      </c>
      <c r="P296" s="1">
        <f t="shared" si="597"/>
        <v>0.69620441748327611</v>
      </c>
      <c r="Q296" s="1">
        <f t="shared" si="598"/>
        <v>34.810220874163804</v>
      </c>
      <c r="R296" s="1">
        <f t="shared" si="599"/>
        <v>5.5022820407054853</v>
      </c>
      <c r="S296" s="1">
        <f t="shared" si="600"/>
        <v>40.312502914869292</v>
      </c>
      <c r="T296" s="1">
        <f t="shared" si="601"/>
        <v>0.29638045856159684</v>
      </c>
      <c r="U296" s="1">
        <f t="shared" si="602"/>
        <v>0.80682715434895169</v>
      </c>
      <c r="V296" s="1">
        <f t="shared" si="603"/>
        <v>45.843639758153074</v>
      </c>
      <c r="W296" s="1">
        <f t="shared" si="604"/>
        <v>0.77141630387585125</v>
      </c>
      <c r="X296" s="1">
        <f t="shared" si="605"/>
        <v>0.31439103853646977</v>
      </c>
      <c r="Y296" s="1">
        <f t="shared" si="606"/>
        <v>2.2000000000000002</v>
      </c>
      <c r="Z296" s="1">
        <f t="shared" si="607"/>
        <v>1.2116882456942153</v>
      </c>
      <c r="AA296" s="1">
        <f t="shared" si="608"/>
        <v>0.78273282490629192</v>
      </c>
      <c r="AB296" s="1">
        <f t="shared" si="609"/>
        <v>47.720516501598027</v>
      </c>
      <c r="AC296" s="1">
        <f t="shared" si="610"/>
        <v>143.95919818696356</v>
      </c>
      <c r="AD296" s="1" t="str">
        <f t="shared" si="611"/>
        <v>NOT LIQUEFIABLE</v>
      </c>
      <c r="AE296" s="1">
        <f t="shared" si="612"/>
        <v>0</v>
      </c>
      <c r="AF296" s="1">
        <f t="shared" si="613"/>
        <v>2.5</v>
      </c>
      <c r="AG296" s="1">
        <f t="shared" si="614"/>
        <v>0</v>
      </c>
      <c r="AH296" s="1" t="str">
        <f t="shared" si="615"/>
        <v>Very Low</v>
      </c>
    </row>
    <row r="297" spans="1:45" s="1" customFormat="1" x14ac:dyDescent="0.35">
      <c r="AF297" s="1" t="s">
        <v>31</v>
      </c>
      <c r="AG297" s="1">
        <f>SUM(AG287:AG296)</f>
        <v>0.55146508595464339</v>
      </c>
      <c r="AH297" s="3" t="str">
        <f t="shared" ref="AH297" si="616">IF(AG297&lt;=0,"Very Low",IF(AND(AG297&gt;0,AG297&lt;=5),"Low",IF(AND(AG297&gt;5,AG297&lt;=15),"High","Very High")))</f>
        <v>Low</v>
      </c>
    </row>
    <row r="298" spans="1:45" s="1" customFormat="1" x14ac:dyDescent="0.35">
      <c r="A298" s="1" t="s">
        <v>32</v>
      </c>
      <c r="B298" s="1" t="s">
        <v>0</v>
      </c>
      <c r="C298" s="1" t="s">
        <v>1</v>
      </c>
      <c r="E298" s="1" t="s">
        <v>3</v>
      </c>
      <c r="F298" s="1" t="s">
        <v>47</v>
      </c>
      <c r="G298" s="1" t="s">
        <v>5</v>
      </c>
      <c r="H298" s="1" t="s">
        <v>6</v>
      </c>
      <c r="I298" s="1" t="s">
        <v>7</v>
      </c>
      <c r="J298" s="1" t="s">
        <v>8</v>
      </c>
      <c r="K298" s="1" t="s">
        <v>9</v>
      </c>
      <c r="L298" s="1" t="s">
        <v>33</v>
      </c>
      <c r="M298" s="1" t="s">
        <v>10</v>
      </c>
      <c r="O298" s="1" t="s">
        <v>12</v>
      </c>
      <c r="P298" s="1" t="s">
        <v>13</v>
      </c>
      <c r="Q298" s="1" t="s">
        <v>131</v>
      </c>
      <c r="R298" s="1" t="s">
        <v>132</v>
      </c>
      <c r="S298" s="1" t="s">
        <v>16</v>
      </c>
      <c r="T298" s="1" t="s">
        <v>17</v>
      </c>
      <c r="U298" s="1" t="s">
        <v>18</v>
      </c>
      <c r="V298" s="1" t="s">
        <v>19</v>
      </c>
      <c r="W298" s="1" t="s">
        <v>20</v>
      </c>
      <c r="X298" s="1" t="s">
        <v>21</v>
      </c>
      <c r="Y298" s="1" t="s">
        <v>22</v>
      </c>
      <c r="Z298" s="1" t="s">
        <v>23</v>
      </c>
      <c r="AA298" s="1" t="s">
        <v>24</v>
      </c>
      <c r="AB298" s="1" t="s">
        <v>133</v>
      </c>
      <c r="AC298" s="1" t="s">
        <v>26</v>
      </c>
      <c r="AD298" s="1" t="s">
        <v>27</v>
      </c>
      <c r="AE298" s="1" t="s">
        <v>28</v>
      </c>
      <c r="AF298" s="1" t="s">
        <v>29</v>
      </c>
      <c r="AG298" s="1" t="s">
        <v>30</v>
      </c>
      <c r="AH298" s="1" t="s">
        <v>27</v>
      </c>
      <c r="AI298" s="5" t="s">
        <v>34</v>
      </c>
      <c r="AJ298" s="5" t="s">
        <v>35</v>
      </c>
      <c r="AK298" s="5" t="s">
        <v>36</v>
      </c>
      <c r="AL298" s="5" t="s">
        <v>37</v>
      </c>
      <c r="AM298" s="20" t="s">
        <v>38</v>
      </c>
      <c r="AN298" s="20" t="s">
        <v>39</v>
      </c>
      <c r="AO298" s="20" t="s">
        <v>40</v>
      </c>
      <c r="AP298" s="20" t="s">
        <v>41</v>
      </c>
      <c r="AQ298" s="20" t="s">
        <v>42</v>
      </c>
    </row>
    <row r="299" spans="1:45" s="1" customFormat="1" x14ac:dyDescent="0.35">
      <c r="A299" s="1">
        <v>27</v>
      </c>
      <c r="B299" s="5">
        <v>15.483938999999999</v>
      </c>
      <c r="C299" s="5">
        <v>120.61797199999999</v>
      </c>
      <c r="D299" s="5">
        <v>1.5</v>
      </c>
      <c r="E299" s="5">
        <v>1.5</v>
      </c>
      <c r="F299" s="5">
        <v>21</v>
      </c>
      <c r="G299" s="5">
        <v>28</v>
      </c>
      <c r="H299" s="5">
        <v>54.3</v>
      </c>
      <c r="I299" s="1">
        <v>7</v>
      </c>
      <c r="J299" s="5">
        <v>0.37</v>
      </c>
      <c r="K299" s="5">
        <v>1</v>
      </c>
      <c r="L299" s="24" t="s">
        <v>45</v>
      </c>
      <c r="M299" s="1">
        <f t="shared" ref="M299:M308" si="617">IF(D299&lt;=K299, 0, (D299-K299)*9.81)</f>
        <v>4.9050000000000002</v>
      </c>
      <c r="N299" s="1">
        <f t="shared" ref="N299:N308" si="618">IF(ROW()=2, D299*F299, N298 + (D299-D298)*F299)</f>
        <v>31.5</v>
      </c>
      <c r="O299" s="1">
        <f t="shared" ref="O299:O308" si="619">N299 - M299</f>
        <v>26.594999999999999</v>
      </c>
      <c r="P299" s="1">
        <f t="shared" ref="P299:P308" si="620">MIN(1.7, (101.3 / O299)^0.5)</f>
        <v>1.7</v>
      </c>
      <c r="Q299" s="1">
        <f t="shared" ref="Q299:Q308" si="621">G299 * P299</f>
        <v>47.6</v>
      </c>
      <c r="R299" s="1">
        <f t="shared" ref="R299:R308" si="622">EXP(1.63 + (9.7/(H299+0.01)) - ((15.7/(H299+0.01))^2))</f>
        <v>5.6127251501717224</v>
      </c>
      <c r="S299" s="1">
        <f t="shared" ref="S299:S308" si="623">Q299 + R299</f>
        <v>53.212725150171721</v>
      </c>
      <c r="T299" s="1">
        <f t="shared" ref="T299:T308" si="624">0.784 - 0.0768 * SQRT(S299)</f>
        <v>0.2237666343480168</v>
      </c>
      <c r="U299" s="1">
        <f t="shared" ref="U299:U308" si="625">MIN(1.7, (101.3 / O299)^T299)</f>
        <v>1.3488565834937349</v>
      </c>
      <c r="V299" s="1">
        <f t="shared" ref="V299:V308" si="626">(G299 * U299) + R299</f>
        <v>43.380709487996299</v>
      </c>
      <c r="W299" s="1">
        <f t="shared" ref="W299:W308" si="627">EXP((-1.012 - 1.126*SIN((D299/11.73)+5.133)) + (0.106 + 0.118*SIN((D299/11.28)+5.142))*I299)</f>
        <v>0.99216797470363483</v>
      </c>
      <c r="X299" s="1">
        <f t="shared" ref="X299:X308" si="628">0.65 * J299 * (N299 / O299) * W299</f>
        <v>0.28262517519688141</v>
      </c>
      <c r="Y299" s="1">
        <f t="shared" ref="Y299:Y308" si="629">MIN(2.2, 1.09 + (V299 / 31.5)^2)</f>
        <v>2.2000000000000002</v>
      </c>
      <c r="Z299" s="1">
        <f t="shared" ref="Z299:Z308" si="630">1 + (Y299 - 1) * (8.64 * EXP(-I299/4) - 1.325)</f>
        <v>1.2116882456942153</v>
      </c>
      <c r="AA299" s="1">
        <f t="shared" ref="AA299:AA308" si="631">MIN(1.1, 1 - MIN(0.3, 1 / (18.9 - 2.55 * SQRT(V299))) * LN(O299 / 101.3))</f>
        <v>1.1000000000000001</v>
      </c>
      <c r="AB299" s="1">
        <f t="shared" ref="AB299:AB308" si="632">EXP((V299/14.1) + (V299/126)^2 - (V299/23.6)^3 + (V299/25.4)^4 - 2.8)</f>
        <v>14.772483972664327</v>
      </c>
      <c r="AC299" s="1">
        <f t="shared" ref="AC299:AC308" si="633">IF(X299=0, "N/A", (AB299 * Z299 * AA299) / X299)</f>
        <v>69.666864229649036</v>
      </c>
      <c r="AD299" s="1" t="str">
        <f t="shared" ref="AD299:AD308" si="634">IF(AC299&gt;1, "NOT LIQUEFIABLE", "LIQUEFIABLE")</f>
        <v>NOT LIQUEFIABLE</v>
      </c>
      <c r="AE299" s="1">
        <f t="shared" ref="AE299:AE308" si="635">IF(AC299&lt;1, 1-AC299, 0)</f>
        <v>0</v>
      </c>
      <c r="AF299" s="1">
        <f t="shared" ref="AF299:AF308" si="636">IF(D299&lt;=20, 10 - (0.5 * D299), 0)</f>
        <v>9.25</v>
      </c>
      <c r="AG299" s="1">
        <f t="shared" ref="AG299:AG308" si="637">AE299 * AF299 * E299</f>
        <v>0</v>
      </c>
      <c r="AH299" s="1" t="str">
        <f t="shared" ref="AH299:AH308" si="638">IF(AG299&lt;=0,"Very Low",IF(AND(AG299&gt;0,AG299&lt;=5),"Low",IF(AND(AG299&gt;5,AG299&lt;=15),"High","Very High")))</f>
        <v>Very Low</v>
      </c>
      <c r="AI299" s="5">
        <v>3</v>
      </c>
      <c r="AJ299" s="5">
        <v>1.5</v>
      </c>
      <c r="AK299" s="5">
        <v>25</v>
      </c>
      <c r="AL299" s="5">
        <f>MIN(1 + 0.33 * (AJ299 / AI299), 1.33)</f>
        <v>1.165</v>
      </c>
      <c r="AM299" s="20">
        <f>AVERAGEIFS(G299:G308, D299:D308, "&gt;" &amp; AJ299, D299:D308, "&lt;" &amp; (AJ299 + AI299 + 1.5))</f>
        <v>36.5</v>
      </c>
      <c r="AN299" s="20" cm="1">
        <f t="array" ref="AN299">_xlfn.LET(
    _xlpm.Df, AJ299,
    _xlpm.B, AI299,
    _xlpm.LayerBottoms, D299:D308,
    _xlpm.LayerTops, D299:D308 - E299:E308,
    _xlpm.N_values, G299:G308,
    _xlpm.FilteredN, _xlfn._xlws.FILTER(_xlpm.N_values, (_xlpm.LayerBottoms &gt; _xlpm.Df) * (_xlpm.LayerTops &lt; (_xlpm.Df + 2*_xlpm.B))),
    _xlpm.i, _xlfn.SEQUENCE(ROWS(_xlpm.FilteredN)),
    SUM(_xlpm.FilteredN / _xlpm.i^2) / SUM(1 / _xlpm.i^2)
)</f>
        <v>37.131707317073172</v>
      </c>
      <c r="AO299" s="20">
        <f>MIN(6 * (1 + 0.2 * (AJ299 / AI299)), 9)</f>
        <v>6.6000000000000005</v>
      </c>
      <c r="AP299" s="20">
        <f>IF(AI299&lt;=1.2,12*AM299*AL299*(AK299/25.4),8*AM299*((3.28*AI299+1)/(3.28*AI299))^2*AL299*(AK299/25.4))</f>
        <v>406.33425539051814</v>
      </c>
      <c r="AQ299" s="1" t="str" cm="1">
        <f t="array" ref="AQ299">_xlfn.LET(
    _xlpm.Df, AJ299,
    _xlpm.B, AI299,
    _xlpm.Settlement, AK299,
    _xlpm.NMeyerhof, AM299,
    _xlpm.NDesign, AN299,
    _xlpm.Nc, AO299,
    _xlpm.Fd, AL299,
    _xlpm.LayerBottoms, D299:D308,
    _xlpm.LayerThickness, E299:E308,
    _xlpm.USCS, L299:L308,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299" s="1" cm="1">
        <f t="array" ref="AR299">_xlfn.LET(
    _xlpm.Df, AJ299,
    _xlpm.B, AI299,
    _xlpm.Settlement, AK299,
    _xlpm.NMeyerhof, AM299,
    _xlpm.NDesign, AN299,
    _xlpm.Nc, AO299,
    _xlpm.Fd, AL299,
    _xlpm.LayerBottoms, D299:D308,
    _xlpm.LayerThickness, E299:E308,
    _xlpm.USCS, L299:L308,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406.33425539051814</v>
      </c>
      <c r="AS299" s="1" cm="1">
        <f t="array" ref="AS299">_xlfn.LET(
    _xlpm.Df, AJ299,
    _xlpm.B, AI299,
    _xlpm.Settlement, AK299,
    _xlpm.NMeyerhof, AM299,
    _xlpm.NDesign, AN299,
    _xlpm.Nc, AO299,
    _xlpm.Fd, AL299,
    _xlpm.LayerBottoms, D299:D308,
    _xlpm.LayerThickness, E299:E308,
    _xlpm.Material, L299:L308,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406.33425539051814</v>
      </c>
    </row>
    <row r="300" spans="1:45" s="1" customFormat="1" x14ac:dyDescent="0.35">
      <c r="B300" s="5">
        <v>15.483938999999999</v>
      </c>
      <c r="C300" s="5">
        <v>120.61797199999999</v>
      </c>
      <c r="D300" s="5">
        <v>3</v>
      </c>
      <c r="E300" s="5">
        <v>1.5</v>
      </c>
      <c r="F300" s="5">
        <v>21</v>
      </c>
      <c r="G300" s="5">
        <v>32</v>
      </c>
      <c r="H300" s="5">
        <v>53.5</v>
      </c>
      <c r="I300" s="1">
        <v>7</v>
      </c>
      <c r="J300" s="5">
        <v>0.37</v>
      </c>
      <c r="K300" s="5">
        <v>1</v>
      </c>
      <c r="L300" s="24" t="s">
        <v>45</v>
      </c>
      <c r="M300" s="1">
        <f t="shared" si="617"/>
        <v>19.62</v>
      </c>
      <c r="N300" s="1">
        <f t="shared" si="618"/>
        <v>63</v>
      </c>
      <c r="O300" s="1">
        <f t="shared" si="619"/>
        <v>43.379999999999995</v>
      </c>
      <c r="P300" s="1">
        <f t="shared" si="620"/>
        <v>1.5281287580412211</v>
      </c>
      <c r="Q300" s="1">
        <f t="shared" si="621"/>
        <v>48.900120257319074</v>
      </c>
      <c r="R300" s="1">
        <f t="shared" si="622"/>
        <v>5.6135827257165634</v>
      </c>
      <c r="S300" s="1">
        <f t="shared" si="623"/>
        <v>54.513702983035635</v>
      </c>
      <c r="T300" s="1">
        <f t="shared" si="624"/>
        <v>0.21695952218323955</v>
      </c>
      <c r="U300" s="1">
        <f t="shared" si="625"/>
        <v>1.2020167207907604</v>
      </c>
      <c r="V300" s="1">
        <f t="shared" si="626"/>
        <v>44.078117791020894</v>
      </c>
      <c r="W300" s="1">
        <f t="shared" si="627"/>
        <v>0.97433785492747482</v>
      </c>
      <c r="X300" s="1">
        <f t="shared" si="628"/>
        <v>0.34031074248348631</v>
      </c>
      <c r="Y300" s="1">
        <f t="shared" si="629"/>
        <v>2.2000000000000002</v>
      </c>
      <c r="Z300" s="1">
        <f t="shared" si="630"/>
        <v>1.2116882456942153</v>
      </c>
      <c r="AA300" s="1">
        <f t="shared" si="631"/>
        <v>1.1000000000000001</v>
      </c>
      <c r="AB300" s="1">
        <f t="shared" si="632"/>
        <v>20.129003335798327</v>
      </c>
      <c r="AC300" s="1">
        <f t="shared" si="633"/>
        <v>78.837018830755909</v>
      </c>
      <c r="AD300" s="1" t="str">
        <f t="shared" si="634"/>
        <v>NOT LIQUEFIABLE</v>
      </c>
      <c r="AE300" s="1">
        <f t="shared" si="635"/>
        <v>0</v>
      </c>
      <c r="AF300" s="1">
        <f t="shared" si="636"/>
        <v>8.5</v>
      </c>
      <c r="AG300" s="1">
        <f t="shared" si="637"/>
        <v>0</v>
      </c>
      <c r="AH300" s="1" t="str">
        <f t="shared" si="638"/>
        <v>Very Low</v>
      </c>
    </row>
    <row r="301" spans="1:45" s="1" customFormat="1" x14ac:dyDescent="0.35">
      <c r="B301" s="5">
        <v>15.483938999999999</v>
      </c>
      <c r="C301" s="5">
        <v>120.61797199999999</v>
      </c>
      <c r="D301" s="5">
        <v>4.5</v>
      </c>
      <c r="E301" s="5">
        <v>1.5</v>
      </c>
      <c r="F301" s="5">
        <v>21</v>
      </c>
      <c r="G301" s="5">
        <v>41</v>
      </c>
      <c r="H301" s="5">
        <v>22.3</v>
      </c>
      <c r="I301" s="1">
        <v>7</v>
      </c>
      <c r="J301" s="5">
        <v>0.37</v>
      </c>
      <c r="K301" s="5">
        <v>1</v>
      </c>
      <c r="L301" s="24" t="s">
        <v>46</v>
      </c>
      <c r="M301" s="1">
        <f t="shared" si="617"/>
        <v>34.335000000000001</v>
      </c>
      <c r="N301" s="1">
        <f t="shared" si="618"/>
        <v>94.5</v>
      </c>
      <c r="O301" s="1">
        <f t="shared" si="619"/>
        <v>60.164999999999999</v>
      </c>
      <c r="P301" s="1">
        <f t="shared" si="620"/>
        <v>1.2975758743409713</v>
      </c>
      <c r="Q301" s="1">
        <f t="shared" si="621"/>
        <v>53.200610847979824</v>
      </c>
      <c r="R301" s="1">
        <f t="shared" si="622"/>
        <v>4.8045353736372469</v>
      </c>
      <c r="S301" s="1">
        <f t="shared" si="623"/>
        <v>58.005146221617068</v>
      </c>
      <c r="T301" s="1">
        <f t="shared" si="624"/>
        <v>0.19908267793628254</v>
      </c>
      <c r="U301" s="1">
        <f t="shared" si="625"/>
        <v>1.1092911457469601</v>
      </c>
      <c r="V301" s="1">
        <f t="shared" si="626"/>
        <v>50.285472349262605</v>
      </c>
      <c r="W301" s="1">
        <f t="shared" si="627"/>
        <v>0.95382538768089908</v>
      </c>
      <c r="X301" s="1">
        <f t="shared" si="628"/>
        <v>0.36030629173391032</v>
      </c>
      <c r="Y301" s="1">
        <f t="shared" si="629"/>
        <v>2.2000000000000002</v>
      </c>
      <c r="Z301" s="1">
        <f t="shared" si="630"/>
        <v>1.2116882456942153</v>
      </c>
      <c r="AA301" s="1">
        <f t="shared" si="631"/>
        <v>1.1000000000000001</v>
      </c>
      <c r="AB301" s="1">
        <f t="shared" si="632"/>
        <v>745.08636956194459</v>
      </c>
      <c r="AC301" s="1">
        <f t="shared" si="633"/>
        <v>2756.248387583285</v>
      </c>
      <c r="AD301" s="1" t="str">
        <f t="shared" si="634"/>
        <v>NOT LIQUEFIABLE</v>
      </c>
      <c r="AE301" s="1">
        <f t="shared" si="635"/>
        <v>0</v>
      </c>
      <c r="AF301" s="1">
        <f t="shared" si="636"/>
        <v>7.75</v>
      </c>
      <c r="AG301" s="1">
        <f t="shared" si="637"/>
        <v>0</v>
      </c>
      <c r="AH301" s="1" t="str">
        <f t="shared" si="638"/>
        <v>Very Low</v>
      </c>
    </row>
    <row r="302" spans="1:45" s="1" customFormat="1" x14ac:dyDescent="0.35">
      <c r="B302" s="5">
        <v>15.483938999999999</v>
      </c>
      <c r="C302" s="5">
        <v>120.61797199999999</v>
      </c>
      <c r="D302" s="5">
        <v>6</v>
      </c>
      <c r="E302" s="5">
        <v>1.5</v>
      </c>
      <c r="F302" s="5">
        <v>21</v>
      </c>
      <c r="G302" s="5">
        <v>55</v>
      </c>
      <c r="H302" s="5">
        <v>26.6</v>
      </c>
      <c r="I302" s="1">
        <v>7</v>
      </c>
      <c r="J302" s="5">
        <v>0.37</v>
      </c>
      <c r="K302" s="5">
        <v>1</v>
      </c>
      <c r="L302" s="24" t="s">
        <v>46</v>
      </c>
      <c r="M302" s="1">
        <f t="shared" si="617"/>
        <v>49.050000000000004</v>
      </c>
      <c r="N302" s="1">
        <f t="shared" si="618"/>
        <v>126</v>
      </c>
      <c r="O302" s="1">
        <f t="shared" si="619"/>
        <v>76.949999999999989</v>
      </c>
      <c r="P302" s="1">
        <f t="shared" si="620"/>
        <v>1.1473618636959344</v>
      </c>
      <c r="Q302" s="1">
        <f t="shared" si="621"/>
        <v>63.104902503276392</v>
      </c>
      <c r="R302" s="1">
        <f t="shared" si="622"/>
        <v>5.188373102806473</v>
      </c>
      <c r="S302" s="1">
        <f t="shared" si="623"/>
        <v>68.293275606082858</v>
      </c>
      <c r="T302" s="1">
        <f t="shared" si="624"/>
        <v>0.14932675343069479</v>
      </c>
      <c r="U302" s="1">
        <f t="shared" si="625"/>
        <v>1.0419088740659863</v>
      </c>
      <c r="V302" s="1">
        <f t="shared" si="626"/>
        <v>62.49336117643572</v>
      </c>
      <c r="W302" s="1">
        <f t="shared" si="627"/>
        <v>0.9310442914146293</v>
      </c>
      <c r="X302" s="1">
        <f t="shared" si="628"/>
        <v>0.36664633089977278</v>
      </c>
      <c r="Y302" s="1">
        <f t="shared" si="629"/>
        <v>2.2000000000000002</v>
      </c>
      <c r="Z302" s="1">
        <f t="shared" si="630"/>
        <v>1.2116882456942153</v>
      </c>
      <c r="AA302" s="1">
        <f t="shared" si="631"/>
        <v>0.78153229103249366</v>
      </c>
      <c r="AB302" s="1">
        <f t="shared" si="632"/>
        <v>463325473.13200808</v>
      </c>
      <c r="AC302" s="1">
        <f t="shared" si="633"/>
        <v>1196676207.1054013</v>
      </c>
      <c r="AD302" s="1" t="str">
        <f t="shared" si="634"/>
        <v>NOT LIQUEFIABLE</v>
      </c>
      <c r="AE302" s="1">
        <f t="shared" si="635"/>
        <v>0</v>
      </c>
      <c r="AF302" s="1">
        <f t="shared" si="636"/>
        <v>7</v>
      </c>
      <c r="AG302" s="1">
        <f t="shared" si="637"/>
        <v>0</v>
      </c>
      <c r="AH302" s="1" t="str">
        <f t="shared" si="638"/>
        <v>Very Low</v>
      </c>
    </row>
    <row r="303" spans="1:45" s="1" customFormat="1" x14ac:dyDescent="0.35">
      <c r="B303" s="5">
        <v>15.483938999999999</v>
      </c>
      <c r="C303" s="5">
        <v>120.61797199999999</v>
      </c>
      <c r="D303" s="5">
        <v>7.5</v>
      </c>
      <c r="E303" s="5">
        <v>1.5</v>
      </c>
      <c r="F303" s="5">
        <v>21</v>
      </c>
      <c r="G303" s="5">
        <v>72</v>
      </c>
      <c r="H303" s="5">
        <v>25.3</v>
      </c>
      <c r="I303" s="1">
        <v>7</v>
      </c>
      <c r="J303" s="5">
        <v>0.37</v>
      </c>
      <c r="K303" s="5">
        <v>1</v>
      </c>
      <c r="L303" s="24" t="s">
        <v>46</v>
      </c>
      <c r="M303" s="1">
        <f t="shared" si="617"/>
        <v>63.765000000000001</v>
      </c>
      <c r="N303" s="1">
        <f t="shared" si="618"/>
        <v>157.5</v>
      </c>
      <c r="O303" s="1">
        <f t="shared" si="619"/>
        <v>93.734999999999999</v>
      </c>
      <c r="P303" s="1">
        <f t="shared" si="620"/>
        <v>1.0395702219344043</v>
      </c>
      <c r="Q303" s="1">
        <f t="shared" si="621"/>
        <v>74.849055979277111</v>
      </c>
      <c r="R303" s="1">
        <f t="shared" si="622"/>
        <v>5.0960487866912381</v>
      </c>
      <c r="S303" s="1">
        <f t="shared" si="623"/>
        <v>79.945104765968352</v>
      </c>
      <c r="T303" s="1">
        <f t="shared" si="624"/>
        <v>9.7315636747985157E-2</v>
      </c>
      <c r="U303" s="1">
        <f t="shared" si="625"/>
        <v>1.0075817265505549</v>
      </c>
      <c r="V303" s="1">
        <f t="shared" si="626"/>
        <v>77.641933098331194</v>
      </c>
      <c r="W303" s="1">
        <f t="shared" si="627"/>
        <v>0.90643373197707922</v>
      </c>
      <c r="X303" s="1">
        <f t="shared" si="628"/>
        <v>0.36629409212275876</v>
      </c>
      <c r="Y303" s="1">
        <f t="shared" si="629"/>
        <v>2.2000000000000002</v>
      </c>
      <c r="Z303" s="1">
        <f t="shared" si="630"/>
        <v>1.2116882456942153</v>
      </c>
      <c r="AA303" s="1">
        <f t="shared" si="631"/>
        <v>0.97825453147421326</v>
      </c>
      <c r="AB303" s="1">
        <f t="shared" si="632"/>
        <v>6.2066065427713457E+23</v>
      </c>
      <c r="AC303" s="1">
        <f t="shared" si="633"/>
        <v>2.0084779308086462E+24</v>
      </c>
      <c r="AD303" s="1" t="str">
        <f t="shared" si="634"/>
        <v>NOT LIQUEFIABLE</v>
      </c>
      <c r="AE303" s="1">
        <f t="shared" si="635"/>
        <v>0</v>
      </c>
      <c r="AF303" s="1">
        <f t="shared" si="636"/>
        <v>6.25</v>
      </c>
      <c r="AG303" s="1">
        <f t="shared" si="637"/>
        <v>0</v>
      </c>
      <c r="AH303" s="1" t="str">
        <f t="shared" si="638"/>
        <v>Very Low</v>
      </c>
    </row>
    <row r="304" spans="1:45" s="1" customFormat="1" x14ac:dyDescent="0.35">
      <c r="B304" s="5">
        <v>15.483938999999999</v>
      </c>
      <c r="C304" s="5">
        <v>120.61797199999999</v>
      </c>
      <c r="D304" s="5">
        <v>9</v>
      </c>
      <c r="E304" s="5">
        <v>1.5</v>
      </c>
      <c r="F304" s="5">
        <v>21</v>
      </c>
      <c r="G304" s="5">
        <v>86</v>
      </c>
      <c r="H304" s="5">
        <v>25</v>
      </c>
      <c r="I304" s="1">
        <v>7</v>
      </c>
      <c r="J304" s="5">
        <v>0.37</v>
      </c>
      <c r="K304" s="5">
        <v>1</v>
      </c>
      <c r="L304" s="24" t="s">
        <v>46</v>
      </c>
      <c r="M304" s="1">
        <f t="shared" si="617"/>
        <v>78.48</v>
      </c>
      <c r="N304" s="1">
        <f t="shared" si="618"/>
        <v>189</v>
      </c>
      <c r="O304" s="1">
        <f t="shared" si="619"/>
        <v>110.52</v>
      </c>
      <c r="P304" s="1">
        <f t="shared" si="620"/>
        <v>0.95737985424063887</v>
      </c>
      <c r="Q304" s="1">
        <f t="shared" si="621"/>
        <v>82.334667464694945</v>
      </c>
      <c r="R304" s="1">
        <f t="shared" si="622"/>
        <v>5.0722077681696032</v>
      </c>
      <c r="S304" s="1">
        <f t="shared" si="623"/>
        <v>87.40687523286455</v>
      </c>
      <c r="T304" s="1">
        <f t="shared" si="624"/>
        <v>6.598417303412385E-2</v>
      </c>
      <c r="U304" s="1">
        <f t="shared" si="625"/>
        <v>0.99426860032648523</v>
      </c>
      <c r="V304" s="1">
        <f t="shared" si="626"/>
        <v>90.57930739624733</v>
      </c>
      <c r="W304" s="1">
        <f t="shared" si="627"/>
        <v>0.88044424287795453</v>
      </c>
      <c r="X304" s="1">
        <f t="shared" si="628"/>
        <v>0.36210778897842916</v>
      </c>
      <c r="Y304" s="1">
        <f t="shared" si="629"/>
        <v>2.2000000000000002</v>
      </c>
      <c r="Z304" s="1">
        <f t="shared" si="630"/>
        <v>1.2116882456942153</v>
      </c>
      <c r="AA304" s="1">
        <f t="shared" si="631"/>
        <v>1.0162241671361973</v>
      </c>
      <c r="AB304" s="1">
        <f t="shared" si="632"/>
        <v>3.0236351973071201E+47</v>
      </c>
      <c r="AC304" s="1">
        <f t="shared" si="633"/>
        <v>1.0281865993145229E+48</v>
      </c>
      <c r="AD304" s="1" t="str">
        <f t="shared" si="634"/>
        <v>NOT LIQUEFIABLE</v>
      </c>
      <c r="AE304" s="1">
        <f t="shared" si="635"/>
        <v>0</v>
      </c>
      <c r="AF304" s="1">
        <f t="shared" si="636"/>
        <v>5.5</v>
      </c>
      <c r="AG304" s="1">
        <f t="shared" si="637"/>
        <v>0</v>
      </c>
      <c r="AH304" s="1" t="str">
        <f t="shared" si="638"/>
        <v>Very Low</v>
      </c>
    </row>
    <row r="305" spans="1:45" s="1" customFormat="1" x14ac:dyDescent="0.35">
      <c r="B305" s="5">
        <v>15.483938999999999</v>
      </c>
      <c r="C305" s="5">
        <v>120.61797199999999</v>
      </c>
      <c r="D305" s="5">
        <v>10.5</v>
      </c>
      <c r="E305" s="5">
        <v>1.5</v>
      </c>
      <c r="F305" s="5">
        <v>23</v>
      </c>
      <c r="G305" s="5">
        <v>100</v>
      </c>
      <c r="H305" s="5"/>
      <c r="I305" s="1">
        <v>7</v>
      </c>
      <c r="J305" s="5">
        <v>0.37</v>
      </c>
      <c r="K305" s="5">
        <v>1</v>
      </c>
      <c r="L305" s="24" t="s">
        <v>102</v>
      </c>
      <c r="M305" s="1">
        <f t="shared" si="617"/>
        <v>93.195000000000007</v>
      </c>
      <c r="N305" s="1">
        <f t="shared" si="618"/>
        <v>223.5</v>
      </c>
      <c r="O305" s="1">
        <f t="shared" si="619"/>
        <v>130.30500000000001</v>
      </c>
      <c r="P305" s="1">
        <f t="shared" si="620"/>
        <v>0.88170678411375492</v>
      </c>
      <c r="Q305" s="1">
        <f t="shared" si="621"/>
        <v>88.170678411375491</v>
      </c>
      <c r="R305" s="1">
        <f t="shared" si="622"/>
        <v>0</v>
      </c>
      <c r="S305" s="1">
        <f t="shared" si="623"/>
        <v>88.170678411375491</v>
      </c>
      <c r="T305" s="1">
        <f t="shared" si="624"/>
        <v>6.2853813548798376E-2</v>
      </c>
      <c r="U305" s="1">
        <f t="shared" si="625"/>
        <v>0.98429852138750085</v>
      </c>
      <c r="V305" s="1">
        <f t="shared" si="626"/>
        <v>98.429852138750078</v>
      </c>
      <c r="W305" s="1">
        <f t="shared" si="627"/>
        <v>0.85352459901766975</v>
      </c>
      <c r="X305" s="1">
        <f t="shared" si="628"/>
        <v>0.35208503791295825</v>
      </c>
      <c r="Y305" s="1">
        <f t="shared" si="629"/>
        <v>2.2000000000000002</v>
      </c>
      <c r="Z305" s="1">
        <f t="shared" si="630"/>
        <v>1.2116882456942153</v>
      </c>
      <c r="AA305" s="1">
        <f t="shared" si="631"/>
        <v>1.0393484749197668</v>
      </c>
      <c r="AB305" s="1">
        <f t="shared" si="632"/>
        <v>3.2465323462030786E+68</v>
      </c>
      <c r="AC305" s="1">
        <f t="shared" si="633"/>
        <v>1.1612460305273151E+69</v>
      </c>
      <c r="AD305" s="1" t="str">
        <f t="shared" si="634"/>
        <v>NOT LIQUEFIABLE</v>
      </c>
      <c r="AE305" s="1">
        <f t="shared" si="635"/>
        <v>0</v>
      </c>
      <c r="AF305" s="1">
        <f t="shared" si="636"/>
        <v>4.75</v>
      </c>
      <c r="AG305" s="1">
        <f t="shared" si="637"/>
        <v>0</v>
      </c>
      <c r="AH305" s="1" t="str">
        <f t="shared" si="638"/>
        <v>Very Low</v>
      </c>
    </row>
    <row r="306" spans="1:45" s="1" customFormat="1" x14ac:dyDescent="0.35">
      <c r="B306" s="5">
        <v>15.483938999999999</v>
      </c>
      <c r="C306" s="5">
        <v>120.61797199999999</v>
      </c>
      <c r="D306" s="5">
        <v>12</v>
      </c>
      <c r="E306" s="5">
        <v>1.5</v>
      </c>
      <c r="F306" s="5">
        <v>23</v>
      </c>
      <c r="G306" s="5">
        <v>100</v>
      </c>
      <c r="H306" s="5"/>
      <c r="I306" s="1">
        <v>7</v>
      </c>
      <c r="J306" s="5">
        <v>0.37</v>
      </c>
      <c r="K306" s="5">
        <v>1</v>
      </c>
      <c r="L306" s="24" t="s">
        <v>102</v>
      </c>
      <c r="M306" s="1">
        <f t="shared" si="617"/>
        <v>107.91000000000001</v>
      </c>
      <c r="N306" s="1">
        <f t="shared" si="618"/>
        <v>258</v>
      </c>
      <c r="O306" s="1">
        <f t="shared" si="619"/>
        <v>150.08999999999997</v>
      </c>
      <c r="P306" s="1">
        <f t="shared" si="620"/>
        <v>0.821540246310276</v>
      </c>
      <c r="Q306" s="1">
        <f t="shared" si="621"/>
        <v>82.154024631027596</v>
      </c>
      <c r="R306" s="1">
        <f t="shared" si="622"/>
        <v>0</v>
      </c>
      <c r="S306" s="1">
        <f t="shared" si="623"/>
        <v>82.154024631027596</v>
      </c>
      <c r="T306" s="1">
        <f t="shared" si="624"/>
        <v>8.7893575493149134E-2</v>
      </c>
      <c r="U306" s="1">
        <f t="shared" si="625"/>
        <v>0.96603496941760358</v>
      </c>
      <c r="V306" s="1">
        <f t="shared" si="626"/>
        <v>96.603496941760355</v>
      </c>
      <c r="W306" s="1">
        <f t="shared" si="627"/>
        <v>0.82611021622301772</v>
      </c>
      <c r="X306" s="1">
        <f t="shared" si="628"/>
        <v>0.34152383774016942</v>
      </c>
      <c r="Y306" s="1">
        <f t="shared" si="629"/>
        <v>2.2000000000000002</v>
      </c>
      <c r="Z306" s="1">
        <f t="shared" si="630"/>
        <v>1.2116882456942153</v>
      </c>
      <c r="AA306" s="1">
        <f t="shared" si="631"/>
        <v>1.0637896533637143</v>
      </c>
      <c r="AB306" s="1">
        <f t="shared" si="632"/>
        <v>1.2525883242470744E+63</v>
      </c>
      <c r="AC306" s="1">
        <f t="shared" si="633"/>
        <v>4.7275267405456218E+63</v>
      </c>
      <c r="AD306" s="1" t="str">
        <f t="shared" si="634"/>
        <v>NOT LIQUEFIABLE</v>
      </c>
      <c r="AE306" s="1">
        <f t="shared" si="635"/>
        <v>0</v>
      </c>
      <c r="AF306" s="1">
        <f t="shared" si="636"/>
        <v>4</v>
      </c>
      <c r="AG306" s="1">
        <f t="shared" si="637"/>
        <v>0</v>
      </c>
      <c r="AH306" s="1" t="str">
        <f t="shared" si="638"/>
        <v>Very Low</v>
      </c>
    </row>
    <row r="307" spans="1:45" s="1" customFormat="1" x14ac:dyDescent="0.35">
      <c r="B307" s="5">
        <v>15.483938999999999</v>
      </c>
      <c r="C307" s="5">
        <v>120.61797199999999</v>
      </c>
      <c r="D307" s="5">
        <v>13.5</v>
      </c>
      <c r="E307" s="5">
        <v>1.5</v>
      </c>
      <c r="F307" s="5">
        <v>23</v>
      </c>
      <c r="G307" s="5">
        <v>100</v>
      </c>
      <c r="H307" s="5"/>
      <c r="I307" s="1">
        <v>7</v>
      </c>
      <c r="J307" s="5">
        <v>0.37</v>
      </c>
      <c r="K307" s="5">
        <v>1</v>
      </c>
      <c r="L307" s="24" t="s">
        <v>102</v>
      </c>
      <c r="M307" s="1">
        <f t="shared" si="617"/>
        <v>122.625</v>
      </c>
      <c r="N307" s="1">
        <f t="shared" si="618"/>
        <v>292.5</v>
      </c>
      <c r="O307" s="1">
        <f t="shared" si="619"/>
        <v>169.875</v>
      </c>
      <c r="P307" s="1">
        <f t="shared" si="620"/>
        <v>0.77221811953320141</v>
      </c>
      <c r="Q307" s="1">
        <f t="shared" si="621"/>
        <v>77.221811953320142</v>
      </c>
      <c r="R307" s="1">
        <f t="shared" si="622"/>
        <v>0</v>
      </c>
      <c r="S307" s="1">
        <f t="shared" si="623"/>
        <v>77.221811953320142</v>
      </c>
      <c r="T307" s="1">
        <f t="shared" si="624"/>
        <v>0.10911276487434518</v>
      </c>
      <c r="U307" s="1">
        <f t="shared" si="625"/>
        <v>0.94515274364934854</v>
      </c>
      <c r="V307" s="1">
        <f t="shared" si="626"/>
        <v>94.515274364934854</v>
      </c>
      <c r="W307" s="1">
        <f t="shared" si="627"/>
        <v>0.7986134883932493</v>
      </c>
      <c r="X307" s="1">
        <f t="shared" si="628"/>
        <v>0.33071060549158859</v>
      </c>
      <c r="Y307" s="1">
        <f t="shared" si="629"/>
        <v>2.2000000000000002</v>
      </c>
      <c r="Z307" s="1">
        <f t="shared" si="630"/>
        <v>1.2116882456942153</v>
      </c>
      <c r="AA307" s="1">
        <f t="shared" si="631"/>
        <v>1.0877594321610264</v>
      </c>
      <c r="AB307" s="1">
        <f t="shared" si="632"/>
        <v>2.0265214519717731E+57</v>
      </c>
      <c r="AC307" s="1">
        <f t="shared" si="633"/>
        <v>8.0765676606774779E+57</v>
      </c>
      <c r="AD307" s="1" t="str">
        <f t="shared" si="634"/>
        <v>NOT LIQUEFIABLE</v>
      </c>
      <c r="AE307" s="1">
        <f t="shared" si="635"/>
        <v>0</v>
      </c>
      <c r="AF307" s="1">
        <f t="shared" si="636"/>
        <v>3.25</v>
      </c>
      <c r="AG307" s="1">
        <f t="shared" si="637"/>
        <v>0</v>
      </c>
      <c r="AH307" s="1" t="str">
        <f t="shared" si="638"/>
        <v>Very Low</v>
      </c>
    </row>
    <row r="308" spans="1:45" s="1" customFormat="1" x14ac:dyDescent="0.35">
      <c r="B308" s="5">
        <v>15.483938999999999</v>
      </c>
      <c r="C308" s="5">
        <v>120.61797199999999</v>
      </c>
      <c r="D308" s="5">
        <v>15</v>
      </c>
      <c r="E308" s="5">
        <v>1.5</v>
      </c>
      <c r="F308" s="5">
        <v>23</v>
      </c>
      <c r="G308" s="5">
        <v>100</v>
      </c>
      <c r="H308" s="5"/>
      <c r="I308" s="1">
        <v>7</v>
      </c>
      <c r="J308" s="5">
        <v>0.37</v>
      </c>
      <c r="K308" s="5">
        <v>1</v>
      </c>
      <c r="L308" s="24" t="s">
        <v>102</v>
      </c>
      <c r="M308" s="1">
        <f t="shared" si="617"/>
        <v>137.34</v>
      </c>
      <c r="N308" s="1">
        <f t="shared" si="618"/>
        <v>327</v>
      </c>
      <c r="O308" s="1">
        <f t="shared" si="619"/>
        <v>189.66</v>
      </c>
      <c r="P308" s="1">
        <f t="shared" si="620"/>
        <v>0.73083081291527441</v>
      </c>
      <c r="Q308" s="1">
        <f t="shared" si="621"/>
        <v>73.083081291527435</v>
      </c>
      <c r="R308" s="1">
        <f t="shared" si="622"/>
        <v>0</v>
      </c>
      <c r="S308" s="1">
        <f t="shared" si="623"/>
        <v>73.083081291527435</v>
      </c>
      <c r="T308" s="1">
        <f t="shared" si="624"/>
        <v>0.12744721964114825</v>
      </c>
      <c r="U308" s="1">
        <f t="shared" si="625"/>
        <v>0.92318273148804508</v>
      </c>
      <c r="V308" s="1">
        <f t="shared" si="626"/>
        <v>92.318273148804508</v>
      </c>
      <c r="W308" s="1">
        <f t="shared" si="627"/>
        <v>0.77141630387585125</v>
      </c>
      <c r="X308" s="1">
        <f t="shared" si="628"/>
        <v>0.31987176048645211</v>
      </c>
      <c r="Y308" s="1">
        <f t="shared" si="629"/>
        <v>2.2000000000000002</v>
      </c>
      <c r="Z308" s="1">
        <f t="shared" si="630"/>
        <v>1.2116882456942153</v>
      </c>
      <c r="AA308" s="1">
        <f t="shared" si="631"/>
        <v>1.1000000000000001</v>
      </c>
      <c r="AB308" s="1">
        <f t="shared" si="632"/>
        <v>4.4902724926779412E+51</v>
      </c>
      <c r="AC308" s="1">
        <f t="shared" si="633"/>
        <v>1.8710283865554316E+52</v>
      </c>
      <c r="AD308" s="1" t="str">
        <f t="shared" si="634"/>
        <v>NOT LIQUEFIABLE</v>
      </c>
      <c r="AE308" s="1">
        <f t="shared" si="635"/>
        <v>0</v>
      </c>
      <c r="AF308" s="1">
        <f t="shared" si="636"/>
        <v>2.5</v>
      </c>
      <c r="AG308" s="1">
        <f t="shared" si="637"/>
        <v>0</v>
      </c>
      <c r="AH308" s="1" t="str">
        <f t="shared" si="638"/>
        <v>Very Low</v>
      </c>
    </row>
    <row r="309" spans="1:45" s="1" customFormat="1" x14ac:dyDescent="0.35">
      <c r="AF309" s="1" t="s">
        <v>31</v>
      </c>
      <c r="AG309" s="1">
        <f>SUM(AG299:AG308)</f>
        <v>0</v>
      </c>
      <c r="AH309" s="3" t="str">
        <f t="shared" ref="AH309" si="639">IF(AG309&lt;=0,"Very Low",IF(AND(AG309&gt;0,AG309&lt;=5),"Low",IF(AND(AG309&gt;5,AG309&lt;=15),"High","Very High")))</f>
        <v>Very Low</v>
      </c>
    </row>
    <row r="310" spans="1:45" s="1" customFormat="1" x14ac:dyDescent="0.35">
      <c r="A310" s="1" t="s">
        <v>32</v>
      </c>
      <c r="B310" s="1" t="s">
        <v>0</v>
      </c>
      <c r="C310" s="1" t="s">
        <v>1</v>
      </c>
      <c r="E310" s="1" t="s">
        <v>3</v>
      </c>
      <c r="F310" s="1" t="s">
        <v>47</v>
      </c>
      <c r="G310" s="1" t="s">
        <v>5</v>
      </c>
      <c r="H310" s="1" t="s">
        <v>6</v>
      </c>
      <c r="I310" s="1" t="s">
        <v>7</v>
      </c>
      <c r="J310" s="1" t="s">
        <v>8</v>
      </c>
      <c r="K310" s="1" t="s">
        <v>9</v>
      </c>
      <c r="L310" s="1" t="s">
        <v>33</v>
      </c>
      <c r="M310" s="1" t="s">
        <v>10</v>
      </c>
      <c r="O310" s="1" t="s">
        <v>12</v>
      </c>
      <c r="P310" s="1" t="s">
        <v>13</v>
      </c>
      <c r="Q310" s="1" t="s">
        <v>134</v>
      </c>
      <c r="R310" s="1" t="s">
        <v>135</v>
      </c>
      <c r="S310" s="1" t="s">
        <v>16</v>
      </c>
      <c r="T310" s="1" t="s">
        <v>17</v>
      </c>
      <c r="U310" s="1" t="s">
        <v>18</v>
      </c>
      <c r="V310" s="1" t="s">
        <v>19</v>
      </c>
      <c r="W310" s="1" t="s">
        <v>20</v>
      </c>
      <c r="X310" s="1" t="s">
        <v>21</v>
      </c>
      <c r="Y310" s="1" t="s">
        <v>22</v>
      </c>
      <c r="Z310" s="1" t="s">
        <v>23</v>
      </c>
      <c r="AA310" s="1" t="s">
        <v>24</v>
      </c>
      <c r="AB310" s="1" t="s">
        <v>136</v>
      </c>
      <c r="AC310" s="1" t="s">
        <v>26</v>
      </c>
      <c r="AD310" s="1" t="s">
        <v>27</v>
      </c>
      <c r="AE310" s="1" t="s">
        <v>28</v>
      </c>
      <c r="AF310" s="1" t="s">
        <v>29</v>
      </c>
      <c r="AG310" s="1" t="s">
        <v>30</v>
      </c>
      <c r="AH310" s="1" t="s">
        <v>27</v>
      </c>
      <c r="AI310" s="5" t="s">
        <v>34</v>
      </c>
      <c r="AJ310" s="5" t="s">
        <v>35</v>
      </c>
      <c r="AK310" s="5" t="s">
        <v>36</v>
      </c>
      <c r="AL310" s="5" t="s">
        <v>37</v>
      </c>
      <c r="AM310" s="20" t="s">
        <v>38</v>
      </c>
      <c r="AN310" s="20" t="s">
        <v>39</v>
      </c>
      <c r="AO310" s="20" t="s">
        <v>40</v>
      </c>
      <c r="AP310" s="20" t="s">
        <v>41</v>
      </c>
      <c r="AQ310" s="20" t="s">
        <v>42</v>
      </c>
    </row>
    <row r="311" spans="1:45" s="1" customFormat="1" x14ac:dyDescent="0.35">
      <c r="A311" s="1">
        <v>28</v>
      </c>
      <c r="B311" s="5">
        <v>15.474778000000001</v>
      </c>
      <c r="C311" s="5">
        <v>120.625173</v>
      </c>
      <c r="D311" s="5">
        <v>1.5</v>
      </c>
      <c r="E311" s="5">
        <v>1.5</v>
      </c>
      <c r="F311" s="5">
        <v>17.2</v>
      </c>
      <c r="G311" s="5">
        <v>18</v>
      </c>
      <c r="H311" s="5">
        <v>64.25</v>
      </c>
      <c r="I311" s="1">
        <v>7</v>
      </c>
      <c r="J311" s="5">
        <v>0.4</v>
      </c>
      <c r="K311" s="5">
        <v>4.5</v>
      </c>
      <c r="L311" s="24" t="s">
        <v>62</v>
      </c>
      <c r="M311" s="1">
        <f t="shared" ref="M311:M320" si="640">IF(D311&lt;=K311, 0, (D311-K311)*9.81)</f>
        <v>0</v>
      </c>
      <c r="N311" s="1">
        <f t="shared" ref="N311:N320" si="641">IF(ROW()=2, D311*F311, N310 + (D311-D310)*F311)</f>
        <v>25.799999999999997</v>
      </c>
      <c r="O311" s="1">
        <f t="shared" ref="O311:O320" si="642">N311 - M311</f>
        <v>25.799999999999997</v>
      </c>
      <c r="P311" s="1">
        <f t="shared" ref="P311:P320" si="643">MIN(1.7, (101.3 / O311)^0.5)</f>
        <v>1.7</v>
      </c>
      <c r="Q311" s="1">
        <f t="shared" ref="Q311:Q320" si="644">G311 * P311</f>
        <v>30.599999999999998</v>
      </c>
      <c r="R311" s="1">
        <f t="shared" ref="R311:R320" si="645">EXP(1.63 + (9.7/(H311+0.01)) - ((15.7/(H311+0.01))^2))</f>
        <v>5.5915528010262792</v>
      </c>
      <c r="S311" s="1">
        <f t="shared" ref="S311:S320" si="646">Q311 + R311</f>
        <v>36.191552801026276</v>
      </c>
      <c r="T311" s="1">
        <f t="shared" ref="T311:T320" si="647">0.784 - 0.0768 * SQRT(S311)</f>
        <v>0.32197568852589026</v>
      </c>
      <c r="U311" s="1">
        <f t="shared" ref="U311:U320" si="648">MIN(1.7, (101.3 / O311)^T311)</f>
        <v>1.5532818061773301</v>
      </c>
      <c r="V311" s="1">
        <f t="shared" ref="V311:V320" si="649">(G311 * U311) + R311</f>
        <v>33.550625312218223</v>
      </c>
      <c r="W311" s="1">
        <f t="shared" ref="W311:W320" si="650">EXP((-1.012 - 1.126*SIN((D311/11.73)+5.133)) + (0.106 + 0.118*SIN((D311/11.28)+5.142))*I311)</f>
        <v>0.99216797470363483</v>
      </c>
      <c r="X311" s="1">
        <f t="shared" ref="X311:X320" si="651">0.65 * J311 * (N311 / O311) * W311</f>
        <v>0.25796367342294507</v>
      </c>
      <c r="Y311" s="1">
        <f t="shared" ref="Y311:Y320" si="652">MIN(2.2, 1.09 + (V311 / 31.5)^2)</f>
        <v>2.2000000000000002</v>
      </c>
      <c r="Z311" s="1">
        <f t="shared" ref="Z311:Z320" si="653">1 + (Y311 - 1) * (8.64 * EXP(-I311/4) - 1.325)</f>
        <v>1.2116882456942153</v>
      </c>
      <c r="AA311" s="1">
        <f t="shared" ref="AA311:AA320" si="654">MIN(1.1, 1 - MIN(0.3, 1 / (18.9 - 2.55 * SQRT(V311))) * LN(O311 / 101.3))</f>
        <v>1.1000000000000001</v>
      </c>
      <c r="AB311" s="1">
        <f t="shared" ref="AB311:AB320" si="655">EXP((V311/14.1) + (V311/126)^2 - (V311/23.6)^3 + (V311/25.4)^4 - 2.8)</f>
        <v>0.83639043235424959</v>
      </c>
      <c r="AC311" s="1">
        <f t="shared" ref="AC311:AC320" si="656">IF(X311=0, "N/A", (AB311 * Z311 * AA311) / X311)</f>
        <v>4.3214956837603502</v>
      </c>
      <c r="AD311" s="1" t="str">
        <f t="shared" ref="AD311:AD320" si="657">IF(AC311&gt;1, "NOT LIQUEFIABLE", "LIQUEFIABLE")</f>
        <v>NOT LIQUEFIABLE</v>
      </c>
      <c r="AE311" s="1">
        <f t="shared" ref="AE311:AE320" si="658">IF(AC311&lt;1, 1-AC311, 0)</f>
        <v>0</v>
      </c>
      <c r="AF311" s="1">
        <f t="shared" ref="AF311:AF320" si="659">IF(D311&lt;=20, 10 - (0.5 * D311), 0)</f>
        <v>9.25</v>
      </c>
      <c r="AG311" s="1">
        <f t="shared" ref="AG311:AG320" si="660">AE311 * AF311 * E311</f>
        <v>0</v>
      </c>
      <c r="AH311" s="1" t="str">
        <f t="shared" ref="AH311:AH320" si="661">IF(AG311&lt;=0,"Very Low",IF(AND(AG311&gt;0,AG311&lt;=5),"Low",IF(AND(AG311&gt;5,AG311&lt;=15),"High","Very High")))</f>
        <v>Very Low</v>
      </c>
      <c r="AI311" s="5">
        <v>3</v>
      </c>
      <c r="AJ311" s="5">
        <v>1.5</v>
      </c>
      <c r="AK311" s="5">
        <v>25</v>
      </c>
      <c r="AL311" s="5">
        <f>MIN(1 + 0.33 * (AJ311 / AI311), 1.33)</f>
        <v>1.165</v>
      </c>
      <c r="AM311" s="20">
        <f>AVERAGEIFS(G311:G320, D311:D320, "&gt;" &amp; AJ311, D311:D320, "&lt;" &amp; (AJ311 + AI311 + 1.5))</f>
        <v>55</v>
      </c>
      <c r="AN311" s="20" cm="1">
        <f t="array" ref="AN311">_xlfn.LET(
    _xlpm.Df, AJ311,
    _xlpm.B, AI311,
    _xlpm.LayerBottoms, D311:D320,
    _xlpm.LayerTops, D311:D320 - E311:E320,
    _xlpm.N_values, G311:G320,
    _xlpm.FilteredN, _xlfn._xlws.FILTER(_xlpm.N_values, (_xlpm.LayerBottoms &gt; _xlpm.Df) * (_xlpm.LayerTops &lt; (_xlpm.Df + 2*_xlpm.B))),
    _xlpm.i, _xlfn.SEQUENCE(ROWS(_xlpm.FilteredN)),
    SUM(_xlpm.FilteredN / _xlpm.i^2) / SUM(1 / _xlpm.i^2)
)</f>
        <v>49.951219512195124</v>
      </c>
      <c r="AO311" s="20">
        <f>MIN(6 * (1 + 0.2 * (AJ311 / AI311)), 9)</f>
        <v>6.6000000000000005</v>
      </c>
      <c r="AP311" s="20">
        <f>IF(AI311&lt;=1.2,12*AM311*AL311*(AK311/25.4),8*AM311*((3.28*AI311+1)/(3.28*AI311))^2*AL311*(AK311/25.4))</f>
        <v>612.28449442406838</v>
      </c>
      <c r="AQ311" s="1" t="str" cm="1">
        <f t="array" ref="AQ311">_xlfn.LET(
    _xlpm.Df, AJ311,
    _xlpm.B, AI311,
    _xlpm.Settlement, AK311,
    _xlpm.NMeyerhof, AM311,
    _xlpm.NDesign, AN311,
    _xlpm.Nc, AO311,
    _xlpm.Fd, AL311,
    _xlpm.LayerBottoms, D311:D320,
    _xlpm.LayerThickness, E311:E320,
    _xlpm.USCS, L311:L320,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311" s="1" cm="1">
        <f t="array" ref="AR311">_xlfn.LET(
    _xlpm.Df, AJ311,
    _xlpm.B, AI311,
    _xlpm.Settlement, AK311,
    _xlpm.NMeyerhof, AM311,
    _xlpm.NDesign, AN311,
    _xlpm.Nc, AO311,
    _xlpm.Fd, AL311,
    _xlpm.LayerBottoms, D311:D320,
    _xlpm.LayerThickness, E311:E320,
    _xlpm.USCS, L311:L320,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612.28449442406838</v>
      </c>
      <c r="AS311" s="1" t="str" cm="1">
        <f t="array" ref="AS311">_xlfn.LET(
    _xlpm.Df, AJ311,
    _xlpm.B, AI311,
    _xlpm.Settlement, AK311,
    _xlpm.NMeyerhof, AM311,
    _xlpm.NDesign, AN311,
    _xlpm.Nc, AO311,
    _xlpm.Fd, AL311,
    _xlpm.LayerBottoms, D311:D320,
    _xlpm.LayerThickness, E311:E320,
    _xlpm.Material, L311:L320,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N/A - Rock/Cobble Detected (Use Rock Mechanics)</v>
      </c>
    </row>
    <row r="312" spans="1:45" s="1" customFormat="1" x14ac:dyDescent="0.35">
      <c r="B312" s="5">
        <v>15.474778000000001</v>
      </c>
      <c r="C312" s="5">
        <v>120.625173</v>
      </c>
      <c r="D312" s="5">
        <v>3</v>
      </c>
      <c r="E312" s="5">
        <v>1.5</v>
      </c>
      <c r="F312" s="5">
        <v>17</v>
      </c>
      <c r="G312" s="5">
        <v>35</v>
      </c>
      <c r="H312" s="5">
        <v>64.53</v>
      </c>
      <c r="I312" s="1">
        <v>7</v>
      </c>
      <c r="J312" s="5">
        <v>0.4</v>
      </c>
      <c r="K312" s="5">
        <v>4.5</v>
      </c>
      <c r="L312" s="24" t="s">
        <v>62</v>
      </c>
      <c r="M312" s="1">
        <f t="shared" si="640"/>
        <v>0</v>
      </c>
      <c r="N312" s="1">
        <f t="shared" si="641"/>
        <v>51.3</v>
      </c>
      <c r="O312" s="1">
        <f t="shared" si="642"/>
        <v>51.3</v>
      </c>
      <c r="P312" s="1">
        <f t="shared" si="643"/>
        <v>1.4052255581918909</v>
      </c>
      <c r="Q312" s="1">
        <f t="shared" si="644"/>
        <v>49.182894536716184</v>
      </c>
      <c r="R312" s="1">
        <f t="shared" si="645"/>
        <v>5.5907808619528039</v>
      </c>
      <c r="S312" s="1">
        <f t="shared" si="646"/>
        <v>54.773675398668985</v>
      </c>
      <c r="T312" s="1">
        <f t="shared" si="647"/>
        <v>0.21560904019904992</v>
      </c>
      <c r="U312" s="1">
        <f t="shared" si="648"/>
        <v>1.1580058778591595</v>
      </c>
      <c r="V312" s="1">
        <f t="shared" si="649"/>
        <v>46.120986587023388</v>
      </c>
      <c r="W312" s="1">
        <f t="shared" si="650"/>
        <v>0.97433785492747482</v>
      </c>
      <c r="X312" s="1">
        <f t="shared" si="651"/>
        <v>0.25332784228114347</v>
      </c>
      <c r="Y312" s="1">
        <f t="shared" si="652"/>
        <v>2.2000000000000002</v>
      </c>
      <c r="Z312" s="1">
        <f t="shared" si="653"/>
        <v>1.2116882456942153</v>
      </c>
      <c r="AA312" s="1">
        <f t="shared" si="654"/>
        <v>1.1000000000000001</v>
      </c>
      <c r="AB312" s="1">
        <f t="shared" si="655"/>
        <v>55.253434393700751</v>
      </c>
      <c r="AC312" s="1">
        <f t="shared" si="656"/>
        <v>290.70997496698703</v>
      </c>
      <c r="AD312" s="1" t="str">
        <f t="shared" si="657"/>
        <v>NOT LIQUEFIABLE</v>
      </c>
      <c r="AE312" s="1">
        <f t="shared" si="658"/>
        <v>0</v>
      </c>
      <c r="AF312" s="1">
        <f t="shared" si="659"/>
        <v>8.5</v>
      </c>
      <c r="AG312" s="1">
        <f t="shared" si="660"/>
        <v>0</v>
      </c>
      <c r="AH312" s="1" t="str">
        <f t="shared" si="661"/>
        <v>Very Low</v>
      </c>
    </row>
    <row r="313" spans="1:45" s="1" customFormat="1" x14ac:dyDescent="0.35">
      <c r="B313" s="5">
        <v>15.474778000000001</v>
      </c>
      <c r="C313" s="5">
        <v>120.625173</v>
      </c>
      <c r="D313" s="5">
        <v>4.5</v>
      </c>
      <c r="E313" s="5">
        <v>1.5</v>
      </c>
      <c r="F313" s="5">
        <v>16.8</v>
      </c>
      <c r="G313" s="5">
        <v>75</v>
      </c>
      <c r="H313" s="5">
        <v>62.44</v>
      </c>
      <c r="I313" s="1">
        <v>7</v>
      </c>
      <c r="J313" s="5">
        <v>0.4</v>
      </c>
      <c r="K313" s="5">
        <v>4.5</v>
      </c>
      <c r="L313" s="24" t="s">
        <v>62</v>
      </c>
      <c r="M313" s="1">
        <f t="shared" si="640"/>
        <v>0</v>
      </c>
      <c r="N313" s="1">
        <f t="shared" si="641"/>
        <v>76.5</v>
      </c>
      <c r="O313" s="1">
        <f t="shared" si="642"/>
        <v>76.5</v>
      </c>
      <c r="P313" s="1">
        <f t="shared" si="643"/>
        <v>1.1507315093174202</v>
      </c>
      <c r="Q313" s="1">
        <f t="shared" si="644"/>
        <v>86.304863198806515</v>
      </c>
      <c r="R313" s="1">
        <f t="shared" si="645"/>
        <v>5.5963899373595281</v>
      </c>
      <c r="S313" s="1">
        <f t="shared" si="646"/>
        <v>91.901253136166048</v>
      </c>
      <c r="T313" s="1">
        <f t="shared" si="647"/>
        <v>4.7755714930254989E-2</v>
      </c>
      <c r="U313" s="1">
        <f t="shared" si="648"/>
        <v>1.0134999098800017</v>
      </c>
      <c r="V313" s="1">
        <f t="shared" si="649"/>
        <v>81.608883178359662</v>
      </c>
      <c r="W313" s="1">
        <f t="shared" si="650"/>
        <v>0.95382538768089908</v>
      </c>
      <c r="X313" s="1">
        <f t="shared" si="651"/>
        <v>0.24799460079703378</v>
      </c>
      <c r="Y313" s="1">
        <f t="shared" si="652"/>
        <v>2.2000000000000002</v>
      </c>
      <c r="Z313" s="1">
        <f t="shared" si="653"/>
        <v>1.2116882456942153</v>
      </c>
      <c r="AA313" s="1">
        <f t="shared" si="654"/>
        <v>0.93211095543574785</v>
      </c>
      <c r="AB313" s="1">
        <f t="shared" si="655"/>
        <v>6.3432615178692436E+29</v>
      </c>
      <c r="AC313" s="1">
        <f t="shared" si="656"/>
        <v>2.8888759830137964E+30</v>
      </c>
      <c r="AD313" s="1" t="str">
        <f t="shared" si="657"/>
        <v>NOT LIQUEFIABLE</v>
      </c>
      <c r="AE313" s="1">
        <f t="shared" si="658"/>
        <v>0</v>
      </c>
      <c r="AF313" s="1">
        <f t="shared" si="659"/>
        <v>7.75</v>
      </c>
      <c r="AG313" s="1">
        <f t="shared" si="660"/>
        <v>0</v>
      </c>
      <c r="AH313" s="1" t="str">
        <f t="shared" si="661"/>
        <v>Very Low</v>
      </c>
    </row>
    <row r="314" spans="1:45" s="1" customFormat="1" x14ac:dyDescent="0.35">
      <c r="B314" s="5">
        <v>15.474778000000001</v>
      </c>
      <c r="C314" s="5">
        <v>120.625173</v>
      </c>
      <c r="D314" s="5">
        <v>6</v>
      </c>
      <c r="E314" s="5">
        <v>1.5</v>
      </c>
      <c r="F314" s="5">
        <v>21</v>
      </c>
      <c r="G314" s="5">
        <v>100</v>
      </c>
      <c r="H314" s="5"/>
      <c r="I314" s="1">
        <v>7</v>
      </c>
      <c r="J314" s="5">
        <v>0.4</v>
      </c>
      <c r="K314" s="5">
        <v>4.5</v>
      </c>
      <c r="L314" s="24" t="s">
        <v>102</v>
      </c>
      <c r="M314" s="1">
        <f t="shared" si="640"/>
        <v>14.715</v>
      </c>
      <c r="N314" s="1">
        <f t="shared" si="641"/>
        <v>108</v>
      </c>
      <c r="O314" s="1">
        <f t="shared" si="642"/>
        <v>93.284999999999997</v>
      </c>
      <c r="P314" s="1">
        <f t="shared" si="643"/>
        <v>1.04207461058395</v>
      </c>
      <c r="Q314" s="1">
        <f t="shared" si="644"/>
        <v>104.207461058395</v>
      </c>
      <c r="R314" s="1">
        <f t="shared" si="645"/>
        <v>0</v>
      </c>
      <c r="S314" s="1">
        <f t="shared" si="646"/>
        <v>104.207461058395</v>
      </c>
      <c r="T314" s="1">
        <f t="shared" si="647"/>
        <v>9.8118515337031198E-6</v>
      </c>
      <c r="U314" s="1">
        <f t="shared" si="648"/>
        <v>1.0000008087626771</v>
      </c>
      <c r="V314" s="1">
        <f t="shared" si="649"/>
        <v>100.0000808762677</v>
      </c>
      <c r="W314" s="1">
        <f t="shared" si="650"/>
        <v>0.9310442914146293</v>
      </c>
      <c r="X314" s="1">
        <f t="shared" si="651"/>
        <v>0.28025645819716771</v>
      </c>
      <c r="Y314" s="1">
        <f t="shared" si="652"/>
        <v>2.2000000000000002</v>
      </c>
      <c r="Z314" s="1">
        <f t="shared" si="653"/>
        <v>1.2116882456942153</v>
      </c>
      <c r="AA314" s="1">
        <f t="shared" si="654"/>
        <v>0.98751106678056555</v>
      </c>
      <c r="AB314" s="1">
        <f t="shared" si="655"/>
        <v>2.7348311127302895E+73</v>
      </c>
      <c r="AC314" s="1">
        <f t="shared" si="656"/>
        <v>1.167636732824561E+74</v>
      </c>
      <c r="AD314" s="1" t="str">
        <f t="shared" si="657"/>
        <v>NOT LIQUEFIABLE</v>
      </c>
      <c r="AE314" s="1">
        <f t="shared" si="658"/>
        <v>0</v>
      </c>
      <c r="AF314" s="1">
        <f t="shared" si="659"/>
        <v>7</v>
      </c>
      <c r="AG314" s="1">
        <f t="shared" si="660"/>
        <v>0</v>
      </c>
      <c r="AH314" s="1" t="str">
        <f t="shared" si="661"/>
        <v>Very Low</v>
      </c>
    </row>
    <row r="315" spans="1:45" s="1" customFormat="1" x14ac:dyDescent="0.35">
      <c r="B315" s="5">
        <v>15.474778000000001</v>
      </c>
      <c r="C315" s="5">
        <v>120.625173</v>
      </c>
      <c r="D315" s="5">
        <v>7.5</v>
      </c>
      <c r="E315" s="5">
        <v>1.5</v>
      </c>
      <c r="F315" s="5">
        <v>21</v>
      </c>
      <c r="G315" s="5">
        <v>100</v>
      </c>
      <c r="H315" s="5"/>
      <c r="I315" s="1">
        <v>7</v>
      </c>
      <c r="J315" s="5">
        <v>0.4</v>
      </c>
      <c r="K315" s="5">
        <v>4.5</v>
      </c>
      <c r="L315" s="24" t="s">
        <v>102</v>
      </c>
      <c r="M315" s="1">
        <f t="shared" si="640"/>
        <v>29.43</v>
      </c>
      <c r="N315" s="1">
        <f t="shared" si="641"/>
        <v>139.5</v>
      </c>
      <c r="O315" s="1">
        <f t="shared" si="642"/>
        <v>110.07</v>
      </c>
      <c r="P315" s="1">
        <f t="shared" si="643"/>
        <v>0.95933488967315228</v>
      </c>
      <c r="Q315" s="1">
        <f t="shared" si="644"/>
        <v>95.933488967315228</v>
      </c>
      <c r="R315" s="1">
        <f t="shared" si="645"/>
        <v>0</v>
      </c>
      <c r="S315" s="1">
        <f t="shared" si="646"/>
        <v>95.933488967315228</v>
      </c>
      <c r="T315" s="1">
        <f t="shared" si="647"/>
        <v>3.1777465129781413E-2</v>
      </c>
      <c r="U315" s="1">
        <f t="shared" si="648"/>
        <v>0.9973649911375162</v>
      </c>
      <c r="V315" s="1">
        <f t="shared" si="649"/>
        <v>99.73649911375162</v>
      </c>
      <c r="W315" s="1">
        <f t="shared" si="650"/>
        <v>0.90643373197707922</v>
      </c>
      <c r="X315" s="1">
        <f t="shared" si="651"/>
        <v>0.29868584953946276</v>
      </c>
      <c r="Y315" s="1">
        <f t="shared" si="652"/>
        <v>2.2000000000000002</v>
      </c>
      <c r="Z315" s="1">
        <f t="shared" si="653"/>
        <v>1.2116882456942153</v>
      </c>
      <c r="AA315" s="1">
        <f t="shared" si="654"/>
        <v>1.0126447292291261</v>
      </c>
      <c r="AB315" s="1">
        <f t="shared" si="655"/>
        <v>3.9102914207987553E+72</v>
      </c>
      <c r="AC315" s="1">
        <f t="shared" si="656"/>
        <v>1.6063585104689005E+73</v>
      </c>
      <c r="AD315" s="1" t="str">
        <f t="shared" si="657"/>
        <v>NOT LIQUEFIABLE</v>
      </c>
      <c r="AE315" s="1">
        <f t="shared" si="658"/>
        <v>0</v>
      </c>
      <c r="AF315" s="1">
        <f t="shared" si="659"/>
        <v>6.25</v>
      </c>
      <c r="AG315" s="1">
        <f t="shared" si="660"/>
        <v>0</v>
      </c>
      <c r="AH315" s="1" t="str">
        <f t="shared" si="661"/>
        <v>Very Low</v>
      </c>
    </row>
    <row r="316" spans="1:45" s="1" customFormat="1" x14ac:dyDescent="0.35">
      <c r="B316" s="5">
        <v>15.474778000000001</v>
      </c>
      <c r="C316" s="5">
        <v>120.625173</v>
      </c>
      <c r="D316" s="5">
        <v>9</v>
      </c>
      <c r="E316" s="5">
        <v>1.5</v>
      </c>
      <c r="F316" s="5">
        <v>21</v>
      </c>
      <c r="G316" s="5">
        <v>100</v>
      </c>
      <c r="H316" s="5"/>
      <c r="I316" s="1">
        <v>7</v>
      </c>
      <c r="J316" s="5">
        <v>0.4</v>
      </c>
      <c r="K316" s="5">
        <v>4.5</v>
      </c>
      <c r="L316" s="24" t="s">
        <v>102</v>
      </c>
      <c r="M316" s="1">
        <f t="shared" si="640"/>
        <v>44.145000000000003</v>
      </c>
      <c r="N316" s="1">
        <f t="shared" si="641"/>
        <v>171</v>
      </c>
      <c r="O316" s="1">
        <f t="shared" si="642"/>
        <v>126.85499999999999</v>
      </c>
      <c r="P316" s="1">
        <f t="shared" si="643"/>
        <v>0.89361598298613898</v>
      </c>
      <c r="Q316" s="1">
        <f t="shared" si="644"/>
        <v>89.361598298613899</v>
      </c>
      <c r="R316" s="1">
        <f t="shared" si="645"/>
        <v>0</v>
      </c>
      <c r="S316" s="1">
        <f t="shared" si="646"/>
        <v>89.361598298613899</v>
      </c>
      <c r="T316" s="1">
        <f t="shared" si="647"/>
        <v>5.7999894250134298E-2</v>
      </c>
      <c r="U316" s="1">
        <f t="shared" si="648"/>
        <v>0.98703719330891881</v>
      </c>
      <c r="V316" s="1">
        <f t="shared" si="649"/>
        <v>98.703719330891886</v>
      </c>
      <c r="W316" s="1">
        <f t="shared" si="650"/>
        <v>0.88044424287795453</v>
      </c>
      <c r="X316" s="1">
        <f t="shared" si="651"/>
        <v>0.30857712378979041</v>
      </c>
      <c r="Y316" s="1">
        <f t="shared" si="652"/>
        <v>2.2000000000000002</v>
      </c>
      <c r="Z316" s="1">
        <f t="shared" si="653"/>
        <v>1.2116882456942153</v>
      </c>
      <c r="AA316" s="1">
        <f t="shared" si="654"/>
        <v>1.0349629808540455</v>
      </c>
      <c r="AB316" s="1">
        <f t="shared" si="655"/>
        <v>2.2498900851306862E+69</v>
      </c>
      <c r="AC316" s="1">
        <f t="shared" si="656"/>
        <v>9.1435171967709294E+69</v>
      </c>
      <c r="AD316" s="1" t="str">
        <f t="shared" si="657"/>
        <v>NOT LIQUEFIABLE</v>
      </c>
      <c r="AE316" s="1">
        <f t="shared" si="658"/>
        <v>0</v>
      </c>
      <c r="AF316" s="1">
        <f t="shared" si="659"/>
        <v>5.5</v>
      </c>
      <c r="AG316" s="1">
        <f t="shared" si="660"/>
        <v>0</v>
      </c>
      <c r="AH316" s="1" t="str">
        <f t="shared" si="661"/>
        <v>Very Low</v>
      </c>
    </row>
    <row r="317" spans="1:45" s="1" customFormat="1" x14ac:dyDescent="0.35">
      <c r="B317" s="5">
        <v>15.474778000000001</v>
      </c>
      <c r="C317" s="5">
        <v>120.625173</v>
      </c>
      <c r="D317" s="5">
        <v>10.5</v>
      </c>
      <c r="E317" s="5">
        <v>1.5</v>
      </c>
      <c r="F317" s="5">
        <v>21</v>
      </c>
      <c r="G317" s="5">
        <v>100</v>
      </c>
      <c r="H317" s="5"/>
      <c r="I317" s="1">
        <v>7</v>
      </c>
      <c r="J317" s="5">
        <v>0.4</v>
      </c>
      <c r="K317" s="5">
        <v>4.5</v>
      </c>
      <c r="L317" s="24" t="s">
        <v>102</v>
      </c>
      <c r="M317" s="1">
        <f t="shared" si="640"/>
        <v>58.86</v>
      </c>
      <c r="N317" s="1">
        <f t="shared" si="641"/>
        <v>202.5</v>
      </c>
      <c r="O317" s="1">
        <f t="shared" si="642"/>
        <v>143.63999999999999</v>
      </c>
      <c r="P317" s="1">
        <f t="shared" si="643"/>
        <v>0.83978289485942048</v>
      </c>
      <c r="Q317" s="1">
        <f t="shared" si="644"/>
        <v>83.978289485942042</v>
      </c>
      <c r="R317" s="1">
        <f t="shared" si="645"/>
        <v>0</v>
      </c>
      <c r="S317" s="1">
        <f t="shared" si="646"/>
        <v>83.978289485942042</v>
      </c>
      <c r="T317" s="1">
        <f t="shared" si="647"/>
        <v>8.0207341486455475E-2</v>
      </c>
      <c r="U317" s="1">
        <f t="shared" si="648"/>
        <v>0.9723783422859883</v>
      </c>
      <c r="V317" s="1">
        <f t="shared" si="649"/>
        <v>97.237834228598828</v>
      </c>
      <c r="W317" s="1">
        <f t="shared" si="650"/>
        <v>0.85352459901766975</v>
      </c>
      <c r="X317" s="1">
        <f t="shared" si="651"/>
        <v>0.31285206167001062</v>
      </c>
      <c r="Y317" s="1">
        <f t="shared" si="652"/>
        <v>2.2000000000000002</v>
      </c>
      <c r="Z317" s="1">
        <f t="shared" si="653"/>
        <v>1.2116882456942153</v>
      </c>
      <c r="AA317" s="1">
        <f t="shared" si="654"/>
        <v>1.0559173343319521</v>
      </c>
      <c r="AB317" s="1">
        <f t="shared" si="655"/>
        <v>8.7184098873513977E+64</v>
      </c>
      <c r="AC317" s="1">
        <f t="shared" si="656"/>
        <v>3.5654887969062052E+65</v>
      </c>
      <c r="AD317" s="1" t="str">
        <f t="shared" si="657"/>
        <v>NOT LIQUEFIABLE</v>
      </c>
      <c r="AE317" s="1">
        <f t="shared" si="658"/>
        <v>0</v>
      </c>
      <c r="AF317" s="1">
        <f t="shared" si="659"/>
        <v>4.75</v>
      </c>
      <c r="AG317" s="1">
        <f t="shared" si="660"/>
        <v>0</v>
      </c>
      <c r="AH317" s="1" t="str">
        <f t="shared" si="661"/>
        <v>Very Low</v>
      </c>
    </row>
    <row r="318" spans="1:45" s="1" customFormat="1" x14ac:dyDescent="0.35">
      <c r="B318" s="5">
        <v>15.474778000000001</v>
      </c>
      <c r="C318" s="5">
        <v>120.625173</v>
      </c>
      <c r="D318" s="5">
        <v>12</v>
      </c>
      <c r="E318" s="5">
        <v>1.5</v>
      </c>
      <c r="F318" s="5">
        <v>21</v>
      </c>
      <c r="G318" s="5">
        <v>100</v>
      </c>
      <c r="H318" s="5"/>
      <c r="I318" s="1">
        <v>7</v>
      </c>
      <c r="J318" s="5">
        <v>0.4</v>
      </c>
      <c r="K318" s="5">
        <v>4.5</v>
      </c>
      <c r="L318" s="24" t="s">
        <v>102</v>
      </c>
      <c r="M318" s="1">
        <f t="shared" si="640"/>
        <v>73.575000000000003</v>
      </c>
      <c r="N318" s="1">
        <f t="shared" si="641"/>
        <v>234</v>
      </c>
      <c r="O318" s="1">
        <f t="shared" si="642"/>
        <v>160.42500000000001</v>
      </c>
      <c r="P318" s="1">
        <f t="shared" si="643"/>
        <v>0.79463684598797335</v>
      </c>
      <c r="Q318" s="1">
        <f t="shared" si="644"/>
        <v>79.463684598797329</v>
      </c>
      <c r="R318" s="1">
        <f t="shared" si="645"/>
        <v>0</v>
      </c>
      <c r="S318" s="1">
        <f t="shared" si="646"/>
        <v>79.463684598797329</v>
      </c>
      <c r="T318" s="1">
        <f t="shared" si="647"/>
        <v>9.9386325693088251E-2</v>
      </c>
      <c r="U318" s="1">
        <f t="shared" si="648"/>
        <v>0.95533627264156995</v>
      </c>
      <c r="V318" s="1">
        <f t="shared" si="649"/>
        <v>95.533627264156991</v>
      </c>
      <c r="W318" s="1">
        <f t="shared" si="650"/>
        <v>0.82611021622301772</v>
      </c>
      <c r="X318" s="1">
        <f t="shared" si="651"/>
        <v>0.31329621664334362</v>
      </c>
      <c r="Y318" s="1">
        <f t="shared" si="652"/>
        <v>2.2000000000000002</v>
      </c>
      <c r="Z318" s="1">
        <f t="shared" si="653"/>
        <v>1.2116882456942153</v>
      </c>
      <c r="AA318" s="1">
        <f t="shared" si="654"/>
        <v>1.0763176674551012</v>
      </c>
      <c r="AB318" s="1">
        <f t="shared" si="655"/>
        <v>1.1991172965328434E+60</v>
      </c>
      <c r="AC318" s="1">
        <f t="shared" si="656"/>
        <v>4.9915782209342386E+60</v>
      </c>
      <c r="AD318" s="1" t="str">
        <f t="shared" si="657"/>
        <v>NOT LIQUEFIABLE</v>
      </c>
      <c r="AE318" s="1">
        <f t="shared" si="658"/>
        <v>0</v>
      </c>
      <c r="AF318" s="1">
        <f t="shared" si="659"/>
        <v>4</v>
      </c>
      <c r="AG318" s="1">
        <f t="shared" si="660"/>
        <v>0</v>
      </c>
      <c r="AH318" s="1" t="str">
        <f t="shared" si="661"/>
        <v>Very Low</v>
      </c>
    </row>
    <row r="319" spans="1:45" s="1" customFormat="1" x14ac:dyDescent="0.35">
      <c r="B319" s="5">
        <v>15.474778000000001</v>
      </c>
      <c r="C319" s="5">
        <v>120.625173</v>
      </c>
      <c r="D319" s="5">
        <v>13.5</v>
      </c>
      <c r="E319" s="5">
        <v>1.5</v>
      </c>
      <c r="F319" s="5">
        <v>21</v>
      </c>
      <c r="G319" s="5">
        <v>100</v>
      </c>
      <c r="H319" s="5"/>
      <c r="I319" s="1">
        <v>7</v>
      </c>
      <c r="J319" s="5">
        <v>0.4</v>
      </c>
      <c r="K319" s="5">
        <v>4.5</v>
      </c>
      <c r="L319" s="24" t="s">
        <v>102</v>
      </c>
      <c r="M319" s="1">
        <f t="shared" si="640"/>
        <v>88.29</v>
      </c>
      <c r="N319" s="1">
        <f t="shared" si="641"/>
        <v>265.5</v>
      </c>
      <c r="O319" s="1">
        <f t="shared" si="642"/>
        <v>177.20999999999998</v>
      </c>
      <c r="P319" s="1">
        <f t="shared" si="643"/>
        <v>0.75606756933724684</v>
      </c>
      <c r="Q319" s="1">
        <f t="shared" si="644"/>
        <v>75.606756933724682</v>
      </c>
      <c r="R319" s="1">
        <f t="shared" si="645"/>
        <v>0</v>
      </c>
      <c r="S319" s="1">
        <f t="shared" si="646"/>
        <v>75.606756933724682</v>
      </c>
      <c r="T319" s="1">
        <f t="shared" si="647"/>
        <v>0.1162075187479481</v>
      </c>
      <c r="U319" s="1">
        <f t="shared" si="648"/>
        <v>0.93707782226807124</v>
      </c>
      <c r="V319" s="1">
        <f t="shared" si="649"/>
        <v>93.707782226807126</v>
      </c>
      <c r="W319" s="1">
        <f t="shared" si="650"/>
        <v>0.7986134883932493</v>
      </c>
      <c r="X319" s="1">
        <f t="shared" si="651"/>
        <v>0.31109017044064108</v>
      </c>
      <c r="Y319" s="1">
        <f t="shared" si="652"/>
        <v>2.2000000000000002</v>
      </c>
      <c r="Z319" s="1">
        <f t="shared" si="653"/>
        <v>1.2116882456942153</v>
      </c>
      <c r="AA319" s="1">
        <f t="shared" si="654"/>
        <v>1.0966771306067531</v>
      </c>
      <c r="AB319" s="1">
        <f t="shared" si="655"/>
        <v>1.5046315376926729E+55</v>
      </c>
      <c r="AC319" s="1">
        <f t="shared" si="656"/>
        <v>6.4270777497366073E+55</v>
      </c>
      <c r="AD319" s="1" t="str">
        <f t="shared" si="657"/>
        <v>NOT LIQUEFIABLE</v>
      </c>
      <c r="AE319" s="1">
        <f t="shared" si="658"/>
        <v>0</v>
      </c>
      <c r="AF319" s="1">
        <f t="shared" si="659"/>
        <v>3.25</v>
      </c>
      <c r="AG319" s="1">
        <f t="shared" si="660"/>
        <v>0</v>
      </c>
      <c r="AH319" s="1" t="str">
        <f t="shared" si="661"/>
        <v>Very Low</v>
      </c>
    </row>
    <row r="320" spans="1:45" s="1" customFormat="1" x14ac:dyDescent="0.35">
      <c r="B320" s="5">
        <v>15.474778000000001</v>
      </c>
      <c r="C320" s="5">
        <v>120.625173</v>
      </c>
      <c r="D320" s="5">
        <v>15</v>
      </c>
      <c r="E320" s="5">
        <v>1.5</v>
      </c>
      <c r="F320" s="5">
        <v>21</v>
      </c>
      <c r="G320" s="5">
        <v>100</v>
      </c>
      <c r="H320" s="5"/>
      <c r="I320" s="1">
        <v>7</v>
      </c>
      <c r="J320" s="5">
        <v>0.4</v>
      </c>
      <c r="K320" s="5">
        <v>4.5</v>
      </c>
      <c r="L320" s="24" t="s">
        <v>102</v>
      </c>
      <c r="M320" s="1">
        <f t="shared" si="640"/>
        <v>103.00500000000001</v>
      </c>
      <c r="N320" s="1">
        <f t="shared" si="641"/>
        <v>297</v>
      </c>
      <c r="O320" s="1">
        <f t="shared" si="642"/>
        <v>193.995</v>
      </c>
      <c r="P320" s="1">
        <f t="shared" si="643"/>
        <v>0.72261912973568965</v>
      </c>
      <c r="Q320" s="1">
        <f t="shared" si="644"/>
        <v>72.261912973568968</v>
      </c>
      <c r="R320" s="1">
        <f t="shared" si="645"/>
        <v>0</v>
      </c>
      <c r="S320" s="1">
        <f t="shared" si="646"/>
        <v>72.261912973568968</v>
      </c>
      <c r="T320" s="1">
        <f t="shared" si="647"/>
        <v>0.13114618360828789</v>
      </c>
      <c r="U320" s="1">
        <f t="shared" si="648"/>
        <v>0.91831785148555467</v>
      </c>
      <c r="V320" s="1">
        <f t="shared" si="649"/>
        <v>91.831785148555468</v>
      </c>
      <c r="W320" s="1">
        <f t="shared" si="650"/>
        <v>0.77141630387585125</v>
      </c>
      <c r="X320" s="1">
        <f t="shared" si="651"/>
        <v>0.3070634139297056</v>
      </c>
      <c r="Y320" s="1">
        <f t="shared" si="652"/>
        <v>2.2000000000000002</v>
      </c>
      <c r="Z320" s="1">
        <f t="shared" si="653"/>
        <v>1.2116882456942153</v>
      </c>
      <c r="AA320" s="1">
        <f t="shared" si="654"/>
        <v>1.1000000000000001</v>
      </c>
      <c r="AB320" s="1">
        <f t="shared" si="655"/>
        <v>2.8755565824091237E+50</v>
      </c>
      <c r="AC320" s="1">
        <f t="shared" si="656"/>
        <v>1.2481805867906301E+51</v>
      </c>
      <c r="AD320" s="1" t="str">
        <f t="shared" si="657"/>
        <v>NOT LIQUEFIABLE</v>
      </c>
      <c r="AE320" s="1">
        <f t="shared" si="658"/>
        <v>0</v>
      </c>
      <c r="AF320" s="1">
        <f t="shared" si="659"/>
        <v>2.5</v>
      </c>
      <c r="AG320" s="1">
        <f t="shared" si="660"/>
        <v>0</v>
      </c>
      <c r="AH320" s="1" t="str">
        <f t="shared" si="661"/>
        <v>Very Low</v>
      </c>
    </row>
    <row r="321" spans="1:45" s="1" customFormat="1" x14ac:dyDescent="0.35">
      <c r="AF321" s="1" t="s">
        <v>31</v>
      </c>
      <c r="AG321" s="1">
        <f>SUM(AG311:AG320)</f>
        <v>0</v>
      </c>
      <c r="AH321" s="3" t="str">
        <f t="shared" ref="AH321" si="662">IF(AG321&lt;=0,"Very Low",IF(AND(AG321&gt;0,AG321&lt;=5),"Low",IF(AND(AG321&gt;5,AG321&lt;=15),"High","Very High")))</f>
        <v>Very Low</v>
      </c>
    </row>
    <row r="322" spans="1:45" s="1" customFormat="1" x14ac:dyDescent="0.35">
      <c r="A322" s="1" t="s">
        <v>32</v>
      </c>
      <c r="B322" s="1" t="s">
        <v>0</v>
      </c>
      <c r="C322" s="1" t="s">
        <v>1</v>
      </c>
      <c r="E322" s="1" t="s">
        <v>3</v>
      </c>
      <c r="F322" s="1" t="s">
        <v>47</v>
      </c>
      <c r="G322" s="1" t="s">
        <v>5</v>
      </c>
      <c r="H322" s="1" t="s">
        <v>6</v>
      </c>
      <c r="I322" s="1" t="s">
        <v>7</v>
      </c>
      <c r="J322" s="1" t="s">
        <v>8</v>
      </c>
      <c r="K322" s="1" t="s">
        <v>9</v>
      </c>
      <c r="L322" s="1" t="s">
        <v>33</v>
      </c>
      <c r="M322" s="1" t="s">
        <v>10</v>
      </c>
      <c r="O322" s="1" t="s">
        <v>12</v>
      </c>
      <c r="P322" s="1" t="s">
        <v>13</v>
      </c>
      <c r="Q322" s="1" t="s">
        <v>137</v>
      </c>
      <c r="R322" s="1" t="s">
        <v>138</v>
      </c>
      <c r="S322" s="1" t="s">
        <v>16</v>
      </c>
      <c r="T322" s="1" t="s">
        <v>17</v>
      </c>
      <c r="U322" s="1" t="s">
        <v>18</v>
      </c>
      <c r="V322" s="1" t="s">
        <v>19</v>
      </c>
      <c r="W322" s="1" t="s">
        <v>20</v>
      </c>
      <c r="X322" s="1" t="s">
        <v>21</v>
      </c>
      <c r="Y322" s="1" t="s">
        <v>22</v>
      </c>
      <c r="Z322" s="1" t="s">
        <v>23</v>
      </c>
      <c r="AA322" s="1" t="s">
        <v>24</v>
      </c>
      <c r="AB322" s="1" t="s">
        <v>139</v>
      </c>
      <c r="AC322" s="1" t="s">
        <v>26</v>
      </c>
      <c r="AD322" s="1" t="s">
        <v>27</v>
      </c>
      <c r="AE322" s="1" t="s">
        <v>28</v>
      </c>
      <c r="AF322" s="1" t="s">
        <v>29</v>
      </c>
      <c r="AG322" s="1" t="s">
        <v>30</v>
      </c>
      <c r="AH322" s="1" t="s">
        <v>27</v>
      </c>
      <c r="AI322" s="5" t="s">
        <v>34</v>
      </c>
      <c r="AJ322" s="5" t="s">
        <v>35</v>
      </c>
      <c r="AK322" s="5" t="s">
        <v>36</v>
      </c>
      <c r="AL322" s="5" t="s">
        <v>37</v>
      </c>
      <c r="AM322" s="20" t="s">
        <v>38</v>
      </c>
      <c r="AN322" s="20" t="s">
        <v>39</v>
      </c>
      <c r="AO322" s="20" t="s">
        <v>40</v>
      </c>
      <c r="AP322" s="20" t="s">
        <v>41</v>
      </c>
      <c r="AQ322" s="20" t="s">
        <v>42</v>
      </c>
    </row>
    <row r="323" spans="1:45" s="1" customFormat="1" x14ac:dyDescent="0.35">
      <c r="A323" s="1">
        <v>29</v>
      </c>
      <c r="B323" s="5">
        <v>15.482065</v>
      </c>
      <c r="C323" s="5">
        <v>120.619075</v>
      </c>
      <c r="D323" s="5">
        <v>1.5</v>
      </c>
      <c r="E323" s="5">
        <v>1.5</v>
      </c>
      <c r="F323" s="5">
        <v>20</v>
      </c>
      <c r="G323" s="5">
        <v>10</v>
      </c>
      <c r="H323" s="5">
        <v>56</v>
      </c>
      <c r="I323" s="1">
        <v>7</v>
      </c>
      <c r="J323" s="5">
        <v>0.37</v>
      </c>
      <c r="K323" s="5">
        <v>9</v>
      </c>
      <c r="L323" s="24" t="s">
        <v>45</v>
      </c>
      <c r="M323" s="1">
        <f t="shared" ref="M323:M332" si="663">IF(D323&lt;=K323, 0, (D323-K323)*9.81)</f>
        <v>0</v>
      </c>
      <c r="N323" s="1">
        <f t="shared" ref="N323:N332" si="664">IF(ROW()=2, D323*F323, N322 + (D323-D322)*F323)</f>
        <v>30</v>
      </c>
      <c r="O323" s="1">
        <f t="shared" ref="O323:O332" si="665">N323 - M323</f>
        <v>30</v>
      </c>
      <c r="P323" s="1">
        <f t="shared" ref="P323:P332" si="666">MIN(1.7, (101.3 / O323)^0.5)</f>
        <v>1.7</v>
      </c>
      <c r="Q323" s="1">
        <f t="shared" ref="Q323:Q332" si="667">G323 * P323</f>
        <v>17</v>
      </c>
      <c r="R323" s="1">
        <f t="shared" ref="R323:R332" si="668">EXP(1.63 + (9.7/(H323+0.01)) - ((15.7/(H323+0.01))^2))</f>
        <v>5.6103398471815069</v>
      </c>
      <c r="S323" s="1">
        <f t="shared" ref="S323:S332" si="669">Q323 + R323</f>
        <v>22.610339847181507</v>
      </c>
      <c r="T323" s="1">
        <f t="shared" ref="T323:T332" si="670">0.784 - 0.0768 * SQRT(S323)</f>
        <v>0.41881345739438886</v>
      </c>
      <c r="U323" s="1">
        <f t="shared" ref="U323:U332" si="671">MIN(1.7, (101.3 / O323)^T323)</f>
        <v>1.6647076155722853</v>
      </c>
      <c r="V323" s="1">
        <f t="shared" ref="V323:V332" si="672">(G323 * U323) + R323</f>
        <v>22.25741600290436</v>
      </c>
      <c r="W323" s="1">
        <f t="shared" ref="W323:W332" si="673">EXP((-1.012 - 1.126*SIN((D323/11.73)+5.133)) + (0.106 + 0.118*SIN((D323/11.28)+5.142))*I323)</f>
        <v>0.99216797470363483</v>
      </c>
      <c r="X323" s="1">
        <f t="shared" ref="X323:X332" si="674">0.65 * J323 * (N323 / O323) * W323</f>
        <v>0.23861639791622416</v>
      </c>
      <c r="Y323" s="1">
        <f t="shared" ref="Y323:Y332" si="675">MIN(2.2, 1.09 + (V323 / 31.5)^2)</f>
        <v>1.589261846436224</v>
      </c>
      <c r="Z323" s="1">
        <f t="shared" ref="Z323:Z332" si="676">1 + (Y323 - 1) * (8.64 * EXP(-I323/4) - 1.325)</f>
        <v>1.103949838772182</v>
      </c>
      <c r="AA323" s="1">
        <f t="shared" ref="AA323:AA332" si="677">MIN(1.1, 1 - MIN(0.3, 1 / (18.9 - 2.55 * SQRT(V323))) * LN(O323 / 101.3))</f>
        <v>1.1000000000000001</v>
      </c>
      <c r="AB323" s="1">
        <f t="shared" ref="AB323:AB332" si="678">EXP((V323/14.1) + (V323/126)^2 - (V323/23.6)^3 + (V323/25.4)^4 - 2.8)</f>
        <v>0.23704517473037726</v>
      </c>
      <c r="AC323" s="1">
        <f t="shared" ref="AC323:AC332" si="679">IF(X323=0, "N/A", (AB323 * Z323 * AA323) / X323)</f>
        <v>1.2063486968272774</v>
      </c>
      <c r="AD323" s="1" t="str">
        <f t="shared" ref="AD323:AD332" si="680">IF(AC323&gt;1, "NOT LIQUEFIABLE", "LIQUEFIABLE")</f>
        <v>NOT LIQUEFIABLE</v>
      </c>
      <c r="AE323" s="1">
        <f t="shared" ref="AE323:AE332" si="681">IF(AC323&lt;1, 1-AC323, 0)</f>
        <v>0</v>
      </c>
      <c r="AF323" s="1">
        <f t="shared" ref="AF323:AF332" si="682">IF(D323&lt;=20, 10 - (0.5 * D323), 0)</f>
        <v>9.25</v>
      </c>
      <c r="AG323" s="1">
        <f t="shared" ref="AG323:AG332" si="683">AE323 * AF323 * E323</f>
        <v>0</v>
      </c>
      <c r="AH323" s="1" t="str">
        <f t="shared" ref="AH323:AH332" si="684">IF(AG323&lt;=0,"Very Low",IF(AND(AG323&gt;0,AG323&lt;=5),"Low",IF(AND(AG323&gt;5,AG323&lt;=15),"High","Very High")))</f>
        <v>Very Low</v>
      </c>
      <c r="AI323" s="5">
        <v>3</v>
      </c>
      <c r="AJ323" s="5">
        <v>1.5</v>
      </c>
      <c r="AK323" s="5">
        <v>25</v>
      </c>
      <c r="AL323" s="5">
        <f>MIN(1 + 0.33 * (AJ323 / AI323), 1.33)</f>
        <v>1.165</v>
      </c>
      <c r="AM323" s="20">
        <f>AVERAGEIFS(G323:G332, D323:D332, "&gt;" &amp; AJ323, D323:D332, "&lt;" &amp; (AJ323 + AI323 + 1.5))</f>
        <v>21</v>
      </c>
      <c r="AN323" s="20" cm="1">
        <f t="array" ref="AN323">_xlfn.LET(
    _xlpm.Df, AJ323,
    _xlpm.B, AI323,
    _xlpm.LayerBottoms, D323:D332,
    _xlpm.LayerTops, D323:D332 - E323:E332,
    _xlpm.N_values, G323:G332,
    _xlpm.FilteredN, _xlfn._xlws.FILTER(_xlpm.N_values, (_xlpm.LayerBottoms &gt; _xlpm.Df) * (_xlpm.LayerTops &lt; (_xlpm.Df + 2*_xlpm.B))),
    _xlpm.i, _xlfn.SEQUENCE(ROWS(_xlpm.FilteredN)),
    SUM(_xlpm.FilteredN / _xlpm.i^2) / SUM(1 / _xlpm.i^2)
)</f>
        <v>19.287804878048778</v>
      </c>
      <c r="AO323" s="20">
        <f>MIN(6 * (1 + 0.2 * (AJ323 / AI323)), 9)</f>
        <v>6.6000000000000005</v>
      </c>
      <c r="AP323" s="20">
        <f>IF(AI323&lt;=1.2,12*AM323*AL323*(AK323/25.4),8*AM323*((3.28*AI323+1)/(3.28*AI323))^2*AL323*(AK323/25.4))</f>
        <v>233.78135241646248</v>
      </c>
      <c r="AQ323" s="1" cm="1">
        <f t="array" ref="AQ323">_xlfn.LET(
    _xlpm.Df, AJ323,
    _xlpm.B, AI323,
    _xlpm.Settlement, AK323,
    _xlpm.NMeyerhof, AM323,
    _xlpm.NDesign, AN323,
    _xlpm.Nc, AO323,
    _xlpm.Fd, AL323,
    _xlpm.LayerBottoms, D323:D332,
    _xlpm.LayerThickness, E323:E332,
    _xlpm.USCS, L323:L332,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254.5990243902439</v>
      </c>
      <c r="AR323" s="1" cm="1">
        <f t="array" ref="AR323">_xlfn.LET(
    _xlpm.Df, AJ323,
    _xlpm.B, AI323,
    _xlpm.Settlement, AK323,
    _xlpm.NMeyerhof, AM323,
    _xlpm.NDesign, AN323,
    _xlpm.Nc, AO323,
    _xlpm.Fd, AL323,
    _xlpm.LayerBottoms, D323:D332,
    _xlpm.LayerThickness, E323:E332,
    _xlpm.USCS, L323:L332,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254.5990243902439</v>
      </c>
      <c r="AS323" s="1" cm="1">
        <f t="array" ref="AS323">_xlfn.LET(
    _xlpm.Df, AJ323,
    _xlpm.B, AI323,
    _xlpm.Settlement, AK323,
    _xlpm.NMeyerhof, AM323,
    _xlpm.NDesign, AN323,
    _xlpm.Nc, AO323,
    _xlpm.Fd, AL323,
    _xlpm.LayerBottoms, D323:D332,
    _xlpm.LayerThickness, E323:E332,
    _xlpm.Material, L323:L332,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254.5990243902439</v>
      </c>
    </row>
    <row r="324" spans="1:45" s="1" customFormat="1" x14ac:dyDescent="0.35">
      <c r="B324" s="5">
        <v>15.482065</v>
      </c>
      <c r="C324" s="5">
        <v>120.619075</v>
      </c>
      <c r="D324" s="5">
        <v>3</v>
      </c>
      <c r="E324" s="5">
        <v>1.5</v>
      </c>
      <c r="F324" s="5">
        <v>20</v>
      </c>
      <c r="G324" s="5">
        <v>15</v>
      </c>
      <c r="H324" s="5">
        <v>58</v>
      </c>
      <c r="I324" s="1">
        <v>7</v>
      </c>
      <c r="J324" s="5">
        <v>0.37</v>
      </c>
      <c r="K324" s="5">
        <v>9</v>
      </c>
      <c r="L324" s="24" t="s">
        <v>45</v>
      </c>
      <c r="M324" s="1">
        <f t="shared" si="663"/>
        <v>0</v>
      </c>
      <c r="N324" s="1">
        <f t="shared" si="664"/>
        <v>60</v>
      </c>
      <c r="O324" s="1">
        <f t="shared" si="665"/>
        <v>60</v>
      </c>
      <c r="P324" s="1">
        <f t="shared" si="666"/>
        <v>1.2993588162371983</v>
      </c>
      <c r="Q324" s="1">
        <f t="shared" si="667"/>
        <v>19.490382243557974</v>
      </c>
      <c r="R324" s="1">
        <f t="shared" si="668"/>
        <v>5.6067146276834201</v>
      </c>
      <c r="S324" s="1">
        <f t="shared" si="669"/>
        <v>25.097096871241394</v>
      </c>
      <c r="T324" s="1">
        <f t="shared" si="670"/>
        <v>0.39925501868142482</v>
      </c>
      <c r="U324" s="1">
        <f t="shared" si="671"/>
        <v>1.232576336986472</v>
      </c>
      <c r="V324" s="1">
        <f t="shared" si="672"/>
        <v>24.095359682480499</v>
      </c>
      <c r="W324" s="1">
        <f t="shared" si="673"/>
        <v>0.97433785492747482</v>
      </c>
      <c r="X324" s="1">
        <f t="shared" si="674"/>
        <v>0.2343282541100577</v>
      </c>
      <c r="Y324" s="1">
        <f t="shared" si="675"/>
        <v>1.6751210463372204</v>
      </c>
      <c r="Z324" s="1">
        <f t="shared" si="676"/>
        <v>1.1190959916086409</v>
      </c>
      <c r="AA324" s="1">
        <f t="shared" si="677"/>
        <v>1.0820550745070174</v>
      </c>
      <c r="AB324" s="1">
        <f t="shared" si="678"/>
        <v>0.27008990178788195</v>
      </c>
      <c r="AC324" s="1">
        <f t="shared" si="679"/>
        <v>1.3957267317430717</v>
      </c>
      <c r="AD324" s="1" t="str">
        <f t="shared" si="680"/>
        <v>NOT LIQUEFIABLE</v>
      </c>
      <c r="AE324" s="1">
        <f t="shared" si="681"/>
        <v>0</v>
      </c>
      <c r="AF324" s="1">
        <f t="shared" si="682"/>
        <v>8.5</v>
      </c>
      <c r="AG324" s="1">
        <f t="shared" si="683"/>
        <v>0</v>
      </c>
      <c r="AH324" s="1" t="str">
        <f t="shared" si="684"/>
        <v>Very Low</v>
      </c>
    </row>
    <row r="325" spans="1:45" s="1" customFormat="1" x14ac:dyDescent="0.35">
      <c r="B325" s="5">
        <v>15.482065</v>
      </c>
      <c r="C325" s="5">
        <v>120.619075</v>
      </c>
      <c r="D325" s="5">
        <v>4.5</v>
      </c>
      <c r="E325" s="5">
        <v>1.5</v>
      </c>
      <c r="F325" s="5">
        <v>21</v>
      </c>
      <c r="G325" s="5">
        <v>27</v>
      </c>
      <c r="H325" s="5">
        <v>58</v>
      </c>
      <c r="I325" s="1">
        <v>7</v>
      </c>
      <c r="J325" s="5">
        <v>0.37</v>
      </c>
      <c r="K325" s="5">
        <v>9</v>
      </c>
      <c r="L325" s="24" t="s">
        <v>45</v>
      </c>
      <c r="M325" s="1">
        <f t="shared" si="663"/>
        <v>0</v>
      </c>
      <c r="N325" s="1">
        <f t="shared" si="664"/>
        <v>91.5</v>
      </c>
      <c r="O325" s="1">
        <f t="shared" si="665"/>
        <v>91.5</v>
      </c>
      <c r="P325" s="1">
        <f t="shared" si="666"/>
        <v>1.052190013798179</v>
      </c>
      <c r="Q325" s="1">
        <f t="shared" si="667"/>
        <v>28.409130372550834</v>
      </c>
      <c r="R325" s="1">
        <f t="shared" si="668"/>
        <v>5.6067146276834201</v>
      </c>
      <c r="S325" s="1">
        <f t="shared" si="669"/>
        <v>34.015845000234251</v>
      </c>
      <c r="T325" s="1">
        <f t="shared" si="670"/>
        <v>0.33607855865767977</v>
      </c>
      <c r="U325" s="1">
        <f t="shared" si="671"/>
        <v>1.0347865076489351</v>
      </c>
      <c r="V325" s="1">
        <f t="shared" si="672"/>
        <v>33.545950334204669</v>
      </c>
      <c r="W325" s="1">
        <f t="shared" si="673"/>
        <v>0.95382538768089908</v>
      </c>
      <c r="X325" s="1">
        <f t="shared" si="674"/>
        <v>0.22939500573725621</v>
      </c>
      <c r="Y325" s="1">
        <f t="shared" si="675"/>
        <v>2.2000000000000002</v>
      </c>
      <c r="Z325" s="1">
        <f t="shared" si="676"/>
        <v>1.2116882456942153</v>
      </c>
      <c r="AA325" s="1">
        <f t="shared" si="677"/>
        <v>1.0246320733654906</v>
      </c>
      <c r="AB325" s="1">
        <f t="shared" si="678"/>
        <v>0.8356825006402272</v>
      </c>
      <c r="AC325" s="1">
        <f t="shared" si="679"/>
        <v>4.5228917203293495</v>
      </c>
      <c r="AD325" s="1" t="str">
        <f t="shared" si="680"/>
        <v>NOT LIQUEFIABLE</v>
      </c>
      <c r="AE325" s="1">
        <f t="shared" si="681"/>
        <v>0</v>
      </c>
      <c r="AF325" s="1">
        <f t="shared" si="682"/>
        <v>7.75</v>
      </c>
      <c r="AG325" s="1">
        <f t="shared" si="683"/>
        <v>0</v>
      </c>
      <c r="AH325" s="1" t="str">
        <f t="shared" si="684"/>
        <v>Very Low</v>
      </c>
    </row>
    <row r="326" spans="1:45" s="1" customFormat="1" x14ac:dyDescent="0.35">
      <c r="B326" s="5">
        <v>15.482065</v>
      </c>
      <c r="C326" s="5">
        <v>120.619075</v>
      </c>
      <c r="D326" s="5">
        <v>6</v>
      </c>
      <c r="E326" s="5">
        <v>1.5</v>
      </c>
      <c r="F326" s="5">
        <v>21</v>
      </c>
      <c r="G326" s="5">
        <v>30</v>
      </c>
      <c r="H326" s="5">
        <v>57</v>
      </c>
      <c r="I326" s="1">
        <v>7</v>
      </c>
      <c r="J326" s="5">
        <v>0.37</v>
      </c>
      <c r="K326" s="5">
        <v>9</v>
      </c>
      <c r="L326" s="24" t="s">
        <v>45</v>
      </c>
      <c r="M326" s="1">
        <f t="shared" si="663"/>
        <v>0</v>
      </c>
      <c r="N326" s="1">
        <f t="shared" si="664"/>
        <v>123</v>
      </c>
      <c r="O326" s="1">
        <f t="shared" si="665"/>
        <v>123</v>
      </c>
      <c r="P326" s="1">
        <f t="shared" si="666"/>
        <v>0.90751156233535546</v>
      </c>
      <c r="Q326" s="1">
        <f t="shared" si="667"/>
        <v>27.225346870060665</v>
      </c>
      <c r="R326" s="1">
        <f t="shared" si="668"/>
        <v>5.6086260622473505</v>
      </c>
      <c r="S326" s="1">
        <f t="shared" si="669"/>
        <v>32.833972932308015</v>
      </c>
      <c r="T326" s="1">
        <f t="shared" si="670"/>
        <v>0.34392880972704387</v>
      </c>
      <c r="U326" s="1">
        <f t="shared" si="671"/>
        <v>0.93542353383705235</v>
      </c>
      <c r="V326" s="1">
        <f t="shared" si="672"/>
        <v>33.671332077358919</v>
      </c>
      <c r="W326" s="1">
        <f t="shared" si="673"/>
        <v>0.9310442914146293</v>
      </c>
      <c r="X326" s="1">
        <f t="shared" si="674"/>
        <v>0.22391615208521834</v>
      </c>
      <c r="Y326" s="1">
        <f t="shared" si="675"/>
        <v>2.2000000000000002</v>
      </c>
      <c r="Z326" s="1">
        <f t="shared" si="676"/>
        <v>1.2116882456942153</v>
      </c>
      <c r="AA326" s="1">
        <f t="shared" si="677"/>
        <v>0.95269496617128047</v>
      </c>
      <c r="AB326" s="1">
        <f t="shared" si="678"/>
        <v>0.85499021433611011</v>
      </c>
      <c r="AC326" s="1">
        <f t="shared" si="679"/>
        <v>4.407785858258257</v>
      </c>
      <c r="AD326" s="1" t="str">
        <f t="shared" si="680"/>
        <v>NOT LIQUEFIABLE</v>
      </c>
      <c r="AE326" s="1">
        <f t="shared" si="681"/>
        <v>0</v>
      </c>
      <c r="AF326" s="1">
        <f t="shared" si="682"/>
        <v>7</v>
      </c>
      <c r="AG326" s="1">
        <f t="shared" si="683"/>
        <v>0</v>
      </c>
      <c r="AH326" s="1" t="str">
        <f t="shared" si="684"/>
        <v>Very Low</v>
      </c>
    </row>
    <row r="327" spans="1:45" s="1" customFormat="1" x14ac:dyDescent="0.35">
      <c r="B327" s="5">
        <v>15.482065</v>
      </c>
      <c r="C327" s="5">
        <v>120.619075</v>
      </c>
      <c r="D327" s="5">
        <v>7.5</v>
      </c>
      <c r="E327" s="5">
        <v>1.5</v>
      </c>
      <c r="F327" s="5">
        <v>21</v>
      </c>
      <c r="G327" s="5">
        <v>38</v>
      </c>
      <c r="H327" s="5">
        <v>54</v>
      </c>
      <c r="I327" s="1">
        <v>7</v>
      </c>
      <c r="J327" s="5">
        <v>0.37</v>
      </c>
      <c r="K327" s="5">
        <v>9</v>
      </c>
      <c r="L327" s="24" t="s">
        <v>45</v>
      </c>
      <c r="M327" s="1">
        <f t="shared" si="663"/>
        <v>0</v>
      </c>
      <c r="N327" s="1">
        <f t="shared" si="664"/>
        <v>154.5</v>
      </c>
      <c r="O327" s="1">
        <f t="shared" si="665"/>
        <v>154.5</v>
      </c>
      <c r="P327" s="1">
        <f t="shared" si="666"/>
        <v>0.80973046776116309</v>
      </c>
      <c r="Q327" s="1">
        <f t="shared" si="667"/>
        <v>30.769757774924198</v>
      </c>
      <c r="R327" s="1">
        <f t="shared" si="668"/>
        <v>5.6130682294323178</v>
      </c>
      <c r="S327" s="1">
        <f t="shared" si="669"/>
        <v>36.382826004356517</v>
      </c>
      <c r="T327" s="1">
        <f t="shared" si="670"/>
        <v>0.32075639275653711</v>
      </c>
      <c r="U327" s="1">
        <f t="shared" si="671"/>
        <v>0.87337196388079053</v>
      </c>
      <c r="V327" s="1">
        <f t="shared" si="672"/>
        <v>38.801202856902357</v>
      </c>
      <c r="W327" s="1">
        <f t="shared" si="673"/>
        <v>0.90643373197707922</v>
      </c>
      <c r="X327" s="1">
        <f t="shared" si="674"/>
        <v>0.21799731254048754</v>
      </c>
      <c r="Y327" s="1">
        <f t="shared" si="675"/>
        <v>2.2000000000000002</v>
      </c>
      <c r="Z327" s="1">
        <f t="shared" si="676"/>
        <v>1.2116882456942153</v>
      </c>
      <c r="AA327" s="1">
        <f t="shared" si="677"/>
        <v>0.87336769447505125</v>
      </c>
      <c r="AB327" s="1">
        <f t="shared" si="678"/>
        <v>2.8520271374651234</v>
      </c>
      <c r="AC327" s="1">
        <f t="shared" si="679"/>
        <v>13.844922604918343</v>
      </c>
      <c r="AD327" s="1" t="str">
        <f t="shared" si="680"/>
        <v>NOT LIQUEFIABLE</v>
      </c>
      <c r="AE327" s="1">
        <f t="shared" si="681"/>
        <v>0</v>
      </c>
      <c r="AF327" s="1">
        <f t="shared" si="682"/>
        <v>6.25</v>
      </c>
      <c r="AG327" s="1">
        <f t="shared" si="683"/>
        <v>0</v>
      </c>
      <c r="AH327" s="1" t="str">
        <f t="shared" si="684"/>
        <v>Very Low</v>
      </c>
    </row>
    <row r="328" spans="1:45" s="1" customFormat="1" x14ac:dyDescent="0.35">
      <c r="B328" s="5">
        <v>15.482065</v>
      </c>
      <c r="C328" s="5">
        <v>120.619075</v>
      </c>
      <c r="D328" s="5">
        <v>9</v>
      </c>
      <c r="E328" s="5">
        <v>1.5</v>
      </c>
      <c r="F328" s="5">
        <v>21</v>
      </c>
      <c r="G328" s="5">
        <v>58</v>
      </c>
      <c r="H328" s="5">
        <v>56</v>
      </c>
      <c r="I328" s="1">
        <v>7</v>
      </c>
      <c r="J328" s="5">
        <v>0.37</v>
      </c>
      <c r="K328" s="5">
        <v>9</v>
      </c>
      <c r="L328" s="24" t="s">
        <v>45</v>
      </c>
      <c r="M328" s="1">
        <f t="shared" si="663"/>
        <v>0</v>
      </c>
      <c r="N328" s="1">
        <f t="shared" si="664"/>
        <v>186</v>
      </c>
      <c r="O328" s="1">
        <f t="shared" si="665"/>
        <v>186</v>
      </c>
      <c r="P328" s="1">
        <f t="shared" si="666"/>
        <v>0.73798621661517394</v>
      </c>
      <c r="Q328" s="1">
        <f t="shared" si="667"/>
        <v>42.803200563680086</v>
      </c>
      <c r="R328" s="1">
        <f t="shared" si="668"/>
        <v>5.6103398471815069</v>
      </c>
      <c r="S328" s="1">
        <f t="shared" si="669"/>
        <v>48.413540410861593</v>
      </c>
      <c r="T328" s="1">
        <f t="shared" si="670"/>
        <v>0.2496268339512544</v>
      </c>
      <c r="U328" s="1">
        <f t="shared" si="671"/>
        <v>0.85925606273186605</v>
      </c>
      <c r="V328" s="1">
        <f t="shared" si="672"/>
        <v>55.447191485629737</v>
      </c>
      <c r="W328" s="1">
        <f t="shared" si="673"/>
        <v>0.88044424287795453</v>
      </c>
      <c r="X328" s="1">
        <f t="shared" si="674"/>
        <v>0.21174684041214806</v>
      </c>
      <c r="Y328" s="1">
        <f t="shared" si="675"/>
        <v>2.2000000000000002</v>
      </c>
      <c r="Z328" s="1">
        <f t="shared" si="676"/>
        <v>1.2116882456942153</v>
      </c>
      <c r="AA328" s="1">
        <f t="shared" si="677"/>
        <v>1.1000000000000001</v>
      </c>
      <c r="AB328" s="1">
        <f t="shared" si="678"/>
        <v>63922.267172985041</v>
      </c>
      <c r="AC328" s="1">
        <f t="shared" si="679"/>
        <v>402363.71689400834</v>
      </c>
      <c r="AD328" s="1" t="str">
        <f t="shared" si="680"/>
        <v>NOT LIQUEFIABLE</v>
      </c>
      <c r="AE328" s="1">
        <f t="shared" si="681"/>
        <v>0</v>
      </c>
      <c r="AF328" s="1">
        <f t="shared" si="682"/>
        <v>5.5</v>
      </c>
      <c r="AG328" s="1">
        <f t="shared" si="683"/>
        <v>0</v>
      </c>
      <c r="AH328" s="1" t="str">
        <f t="shared" si="684"/>
        <v>Very Low</v>
      </c>
    </row>
    <row r="329" spans="1:45" s="1" customFormat="1" x14ac:dyDescent="0.35">
      <c r="B329" s="5">
        <v>15.482065</v>
      </c>
      <c r="C329" s="5">
        <v>120.619075</v>
      </c>
      <c r="D329" s="5">
        <v>10.5</v>
      </c>
      <c r="E329" s="5">
        <v>1.5</v>
      </c>
      <c r="F329" s="5">
        <v>23</v>
      </c>
      <c r="G329" s="5">
        <v>100</v>
      </c>
      <c r="H329" s="5"/>
      <c r="I329" s="1">
        <v>7</v>
      </c>
      <c r="J329" s="5">
        <v>0.37</v>
      </c>
      <c r="K329" s="5">
        <v>9</v>
      </c>
      <c r="L329" s="24" t="s">
        <v>102</v>
      </c>
      <c r="M329" s="1">
        <f t="shared" si="663"/>
        <v>14.715</v>
      </c>
      <c r="N329" s="1">
        <f t="shared" si="664"/>
        <v>220.5</v>
      </c>
      <c r="O329" s="1">
        <f t="shared" si="665"/>
        <v>205.785</v>
      </c>
      <c r="P329" s="1">
        <f t="shared" si="666"/>
        <v>0.70161338407963902</v>
      </c>
      <c r="Q329" s="1">
        <f t="shared" si="667"/>
        <v>70.161338407963896</v>
      </c>
      <c r="R329" s="1">
        <f t="shared" si="668"/>
        <v>0</v>
      </c>
      <c r="S329" s="1">
        <f t="shared" si="669"/>
        <v>70.161338407963896</v>
      </c>
      <c r="T329" s="1">
        <f t="shared" si="670"/>
        <v>0.14070503448931859</v>
      </c>
      <c r="U329" s="1">
        <f t="shared" si="671"/>
        <v>0.9050871303516741</v>
      </c>
      <c r="V329" s="1">
        <f t="shared" si="672"/>
        <v>90.508713035167403</v>
      </c>
      <c r="W329" s="1">
        <f t="shared" si="673"/>
        <v>0.85352459901766975</v>
      </c>
      <c r="X329" s="1">
        <f t="shared" si="674"/>
        <v>0.21995103077025427</v>
      </c>
      <c r="Y329" s="1">
        <f t="shared" si="675"/>
        <v>2.2000000000000002</v>
      </c>
      <c r="Z329" s="1">
        <f t="shared" si="676"/>
        <v>1.2116882456942153</v>
      </c>
      <c r="AA329" s="1">
        <f t="shared" si="677"/>
        <v>1.1000000000000001</v>
      </c>
      <c r="AB329" s="1">
        <f t="shared" si="678"/>
        <v>2.0733227304105075E+47</v>
      </c>
      <c r="AC329" s="1">
        <f t="shared" si="679"/>
        <v>1.2563900475885726E+48</v>
      </c>
      <c r="AD329" s="1" t="str">
        <f t="shared" si="680"/>
        <v>NOT LIQUEFIABLE</v>
      </c>
      <c r="AE329" s="1">
        <f t="shared" si="681"/>
        <v>0</v>
      </c>
      <c r="AF329" s="1">
        <f t="shared" si="682"/>
        <v>4.75</v>
      </c>
      <c r="AG329" s="1">
        <f t="shared" si="683"/>
        <v>0</v>
      </c>
      <c r="AH329" s="1" t="str">
        <f t="shared" si="684"/>
        <v>Very Low</v>
      </c>
    </row>
    <row r="330" spans="1:45" s="1" customFormat="1" x14ac:dyDescent="0.35">
      <c r="B330" s="5">
        <v>15.482065</v>
      </c>
      <c r="C330" s="5">
        <v>120.619075</v>
      </c>
      <c r="D330" s="5">
        <v>12</v>
      </c>
      <c r="E330" s="5">
        <v>1.5</v>
      </c>
      <c r="F330" s="5">
        <v>23</v>
      </c>
      <c r="G330" s="5">
        <v>100</v>
      </c>
      <c r="H330" s="5"/>
      <c r="I330" s="1">
        <v>7</v>
      </c>
      <c r="J330" s="5">
        <v>0.37</v>
      </c>
      <c r="K330" s="5">
        <v>9</v>
      </c>
      <c r="L330" s="24" t="s">
        <v>102</v>
      </c>
      <c r="M330" s="1">
        <f t="shared" si="663"/>
        <v>29.43</v>
      </c>
      <c r="N330" s="1">
        <f t="shared" si="664"/>
        <v>255</v>
      </c>
      <c r="O330" s="1">
        <f t="shared" si="665"/>
        <v>225.57</v>
      </c>
      <c r="P330" s="1">
        <f t="shared" si="666"/>
        <v>0.67013770329988842</v>
      </c>
      <c r="Q330" s="1">
        <f t="shared" si="667"/>
        <v>67.013770329988844</v>
      </c>
      <c r="R330" s="1">
        <f t="shared" si="668"/>
        <v>0</v>
      </c>
      <c r="S330" s="1">
        <f t="shared" si="669"/>
        <v>67.013770329988844</v>
      </c>
      <c r="T330" s="1">
        <f t="shared" si="670"/>
        <v>0.15530030959833196</v>
      </c>
      <c r="U330" s="1">
        <f t="shared" si="671"/>
        <v>0.88309301002578078</v>
      </c>
      <c r="V330" s="1">
        <f t="shared" si="672"/>
        <v>88.309301002578081</v>
      </c>
      <c r="W330" s="1">
        <f t="shared" si="673"/>
        <v>0.82611021622301772</v>
      </c>
      <c r="X330" s="1">
        <f t="shared" si="674"/>
        <v>0.22460111843515143</v>
      </c>
      <c r="Y330" s="1">
        <f t="shared" si="675"/>
        <v>2.2000000000000002</v>
      </c>
      <c r="Z330" s="1">
        <f t="shared" si="676"/>
        <v>1.2116882456942153</v>
      </c>
      <c r="AA330" s="1">
        <f t="shared" si="677"/>
        <v>1.1000000000000001</v>
      </c>
      <c r="AB330" s="1">
        <f t="shared" si="678"/>
        <v>2.6252929783135974E+42</v>
      </c>
      <c r="AC330" s="1">
        <f t="shared" si="679"/>
        <v>1.5579353887630163E+43</v>
      </c>
      <c r="AD330" s="1" t="str">
        <f t="shared" si="680"/>
        <v>NOT LIQUEFIABLE</v>
      </c>
      <c r="AE330" s="1">
        <f t="shared" si="681"/>
        <v>0</v>
      </c>
      <c r="AF330" s="1">
        <f t="shared" si="682"/>
        <v>4</v>
      </c>
      <c r="AG330" s="1">
        <f t="shared" si="683"/>
        <v>0</v>
      </c>
      <c r="AH330" s="1" t="str">
        <f t="shared" si="684"/>
        <v>Very Low</v>
      </c>
    </row>
    <row r="331" spans="1:45" s="1" customFormat="1" x14ac:dyDescent="0.35">
      <c r="B331" s="5">
        <v>15.482065</v>
      </c>
      <c r="C331" s="5">
        <v>120.619075</v>
      </c>
      <c r="D331" s="5">
        <v>13.5</v>
      </c>
      <c r="E331" s="5">
        <v>1.5</v>
      </c>
      <c r="F331" s="5">
        <v>23</v>
      </c>
      <c r="G331" s="5">
        <v>100</v>
      </c>
      <c r="H331" s="5"/>
      <c r="I331" s="1">
        <v>7</v>
      </c>
      <c r="J331" s="5">
        <v>0.37</v>
      </c>
      <c r="K331" s="5">
        <v>9</v>
      </c>
      <c r="L331" s="24" t="s">
        <v>102</v>
      </c>
      <c r="M331" s="1">
        <f t="shared" si="663"/>
        <v>44.145000000000003</v>
      </c>
      <c r="N331" s="1">
        <f t="shared" si="664"/>
        <v>289.5</v>
      </c>
      <c r="O331" s="1">
        <f t="shared" si="665"/>
        <v>245.35499999999999</v>
      </c>
      <c r="P331" s="1">
        <f t="shared" si="666"/>
        <v>0.64255050065395503</v>
      </c>
      <c r="Q331" s="1">
        <f t="shared" si="667"/>
        <v>64.255050065395508</v>
      </c>
      <c r="R331" s="1">
        <f t="shared" si="668"/>
        <v>0</v>
      </c>
      <c r="S331" s="1">
        <f t="shared" si="669"/>
        <v>64.255050065395508</v>
      </c>
      <c r="T331" s="1">
        <f t="shared" si="670"/>
        <v>0.16837697695934217</v>
      </c>
      <c r="U331" s="1">
        <f t="shared" si="671"/>
        <v>0.86161254259471243</v>
      </c>
      <c r="V331" s="1">
        <f t="shared" si="672"/>
        <v>86.161254259471249</v>
      </c>
      <c r="W331" s="1">
        <f t="shared" si="673"/>
        <v>0.7986134883932493</v>
      </c>
      <c r="X331" s="1">
        <f t="shared" si="674"/>
        <v>0.22662372674699061</v>
      </c>
      <c r="Y331" s="1">
        <f t="shared" si="675"/>
        <v>2.2000000000000002</v>
      </c>
      <c r="Z331" s="1">
        <f t="shared" si="676"/>
        <v>1.2116882456942153</v>
      </c>
      <c r="AA331" s="1">
        <f t="shared" si="677"/>
        <v>1.1000000000000001</v>
      </c>
      <c r="AB331" s="1">
        <f t="shared" si="678"/>
        <v>1.0249626550518273E+38</v>
      </c>
      <c r="AC331" s="1">
        <f t="shared" si="679"/>
        <v>6.0281804608535255E+38</v>
      </c>
      <c r="AD331" s="1" t="str">
        <f t="shared" si="680"/>
        <v>NOT LIQUEFIABLE</v>
      </c>
      <c r="AE331" s="1">
        <f t="shared" si="681"/>
        <v>0</v>
      </c>
      <c r="AF331" s="1">
        <f t="shared" si="682"/>
        <v>3.25</v>
      </c>
      <c r="AG331" s="1">
        <f t="shared" si="683"/>
        <v>0</v>
      </c>
      <c r="AH331" s="1" t="str">
        <f t="shared" si="684"/>
        <v>Very Low</v>
      </c>
    </row>
    <row r="332" spans="1:45" s="1" customFormat="1" x14ac:dyDescent="0.35">
      <c r="B332" s="5">
        <v>15.482065</v>
      </c>
      <c r="C332" s="5">
        <v>120.619075</v>
      </c>
      <c r="D332" s="5">
        <v>15</v>
      </c>
      <c r="E332" s="5">
        <v>1.5</v>
      </c>
      <c r="F332" s="5">
        <v>23</v>
      </c>
      <c r="G332" s="5">
        <v>100</v>
      </c>
      <c r="H332" s="5"/>
      <c r="I332" s="1">
        <v>7</v>
      </c>
      <c r="J332" s="5">
        <v>0.37</v>
      </c>
      <c r="K332" s="5">
        <v>9</v>
      </c>
      <c r="L332" s="24" t="s">
        <v>102</v>
      </c>
      <c r="M332" s="1">
        <f t="shared" si="663"/>
        <v>58.86</v>
      </c>
      <c r="N332" s="1">
        <f t="shared" si="664"/>
        <v>324</v>
      </c>
      <c r="O332" s="1">
        <f t="shared" si="665"/>
        <v>265.14</v>
      </c>
      <c r="P332" s="1">
        <f t="shared" si="666"/>
        <v>0.61811188850069143</v>
      </c>
      <c r="Q332" s="1">
        <f t="shared" si="667"/>
        <v>61.811188850069144</v>
      </c>
      <c r="R332" s="1">
        <f t="shared" si="668"/>
        <v>0</v>
      </c>
      <c r="S332" s="1">
        <f t="shared" si="669"/>
        <v>61.811188850069144</v>
      </c>
      <c r="T332" s="1">
        <f t="shared" si="670"/>
        <v>0.18019769251597617</v>
      </c>
      <c r="U332" s="1">
        <f t="shared" si="671"/>
        <v>0.84081712005507192</v>
      </c>
      <c r="V332" s="1">
        <f t="shared" si="672"/>
        <v>84.081712005507185</v>
      </c>
      <c r="W332" s="1">
        <f t="shared" si="673"/>
        <v>0.77141630387585125</v>
      </c>
      <c r="X332" s="1">
        <f t="shared" si="674"/>
        <v>0.22671155325720027</v>
      </c>
      <c r="Y332" s="1">
        <f t="shared" si="675"/>
        <v>2.2000000000000002</v>
      </c>
      <c r="Z332" s="1">
        <f t="shared" si="676"/>
        <v>1.2116882456942153</v>
      </c>
      <c r="AA332" s="1">
        <f t="shared" si="677"/>
        <v>1.1000000000000001</v>
      </c>
      <c r="AB332" s="1">
        <f t="shared" si="678"/>
        <v>1.1934765309016879E+34</v>
      </c>
      <c r="AC332" s="1">
        <f t="shared" si="679"/>
        <v>7.0165530143996386E+34</v>
      </c>
      <c r="AD332" s="1" t="str">
        <f t="shared" si="680"/>
        <v>NOT LIQUEFIABLE</v>
      </c>
      <c r="AE332" s="1">
        <f t="shared" si="681"/>
        <v>0</v>
      </c>
      <c r="AF332" s="1">
        <f t="shared" si="682"/>
        <v>2.5</v>
      </c>
      <c r="AG332" s="1">
        <f t="shared" si="683"/>
        <v>0</v>
      </c>
      <c r="AH332" s="1" t="str">
        <f t="shared" si="684"/>
        <v>Very Low</v>
      </c>
    </row>
    <row r="333" spans="1:45" s="1" customFormat="1" x14ac:dyDescent="0.35">
      <c r="AF333" s="1" t="s">
        <v>31</v>
      </c>
      <c r="AG333" s="1">
        <f>SUM(AG323:AG332)</f>
        <v>0</v>
      </c>
      <c r="AH333" s="3" t="str">
        <f t="shared" ref="AH333" si="685">IF(AG333&lt;=0,"Very Low",IF(AND(AG333&gt;0,AG333&lt;=5),"Low",IF(AND(AG333&gt;5,AG333&lt;=15),"High","Very High")))</f>
        <v>Very Low</v>
      </c>
    </row>
    <row r="334" spans="1:45" s="1" customFormat="1" x14ac:dyDescent="0.35">
      <c r="A334" s="1" t="s">
        <v>32</v>
      </c>
      <c r="B334" s="1" t="s">
        <v>0</v>
      </c>
      <c r="C334" s="1" t="s">
        <v>1</v>
      </c>
      <c r="E334" s="1" t="s">
        <v>3</v>
      </c>
      <c r="F334" s="1" t="s">
        <v>47</v>
      </c>
      <c r="G334" s="1" t="s">
        <v>5</v>
      </c>
      <c r="H334" s="1" t="s">
        <v>6</v>
      </c>
      <c r="I334" s="1" t="s">
        <v>7</v>
      </c>
      <c r="J334" s="1" t="s">
        <v>8</v>
      </c>
      <c r="K334" s="1" t="s">
        <v>9</v>
      </c>
      <c r="L334" s="1" t="s">
        <v>33</v>
      </c>
      <c r="M334" s="1" t="s">
        <v>10</v>
      </c>
      <c r="O334" s="1" t="s">
        <v>12</v>
      </c>
      <c r="P334" s="1" t="s">
        <v>13</v>
      </c>
      <c r="Q334" s="1" t="s">
        <v>140</v>
      </c>
      <c r="R334" s="1" t="s">
        <v>141</v>
      </c>
      <c r="S334" s="1" t="s">
        <v>16</v>
      </c>
      <c r="T334" s="1" t="s">
        <v>17</v>
      </c>
      <c r="U334" s="1" t="s">
        <v>18</v>
      </c>
      <c r="V334" s="1" t="s">
        <v>19</v>
      </c>
      <c r="W334" s="1" t="s">
        <v>20</v>
      </c>
      <c r="X334" s="1" t="s">
        <v>21</v>
      </c>
      <c r="Y334" s="1" t="s">
        <v>22</v>
      </c>
      <c r="Z334" s="1" t="s">
        <v>23</v>
      </c>
      <c r="AA334" s="1" t="s">
        <v>24</v>
      </c>
      <c r="AB334" s="1" t="s">
        <v>142</v>
      </c>
      <c r="AC334" s="1" t="s">
        <v>26</v>
      </c>
      <c r="AD334" s="1" t="s">
        <v>27</v>
      </c>
      <c r="AE334" s="1" t="s">
        <v>28</v>
      </c>
      <c r="AF334" s="1" t="s">
        <v>29</v>
      </c>
      <c r="AG334" s="1" t="s">
        <v>30</v>
      </c>
      <c r="AH334" s="1" t="s">
        <v>27</v>
      </c>
      <c r="AI334" s="5" t="s">
        <v>34</v>
      </c>
      <c r="AJ334" s="5" t="s">
        <v>35</v>
      </c>
      <c r="AK334" s="5" t="s">
        <v>36</v>
      </c>
      <c r="AL334" s="5" t="s">
        <v>37</v>
      </c>
      <c r="AM334" s="20" t="s">
        <v>38</v>
      </c>
      <c r="AN334" s="20" t="s">
        <v>39</v>
      </c>
      <c r="AO334" s="20" t="s">
        <v>40</v>
      </c>
      <c r="AP334" s="20" t="s">
        <v>41</v>
      </c>
      <c r="AQ334" s="20" t="s">
        <v>42</v>
      </c>
    </row>
    <row r="335" spans="1:45" s="1" customFormat="1" x14ac:dyDescent="0.35">
      <c r="A335" s="1">
        <v>30</v>
      </c>
      <c r="B335" s="5">
        <v>15.506875000000001</v>
      </c>
      <c r="C335" s="5">
        <v>120.582855</v>
      </c>
      <c r="D335" s="5">
        <v>1.5</v>
      </c>
      <c r="E335" s="5">
        <v>1.5</v>
      </c>
      <c r="F335" s="5">
        <v>19</v>
      </c>
      <c r="G335" s="5">
        <v>4</v>
      </c>
      <c r="H335" s="5">
        <v>66.400000000000006</v>
      </c>
      <c r="I335" s="1">
        <v>7</v>
      </c>
      <c r="J335" s="5">
        <v>0.3</v>
      </c>
      <c r="K335" s="5">
        <v>4.5</v>
      </c>
      <c r="L335" s="24" t="s">
        <v>62</v>
      </c>
      <c r="M335" s="1">
        <f t="shared" ref="M335:M344" si="686">IF(D335&lt;=K335, 0, (D335-K335)*9.81)</f>
        <v>0</v>
      </c>
      <c r="N335" s="1">
        <f t="shared" ref="N335:N344" si="687">IF(ROW()=2, D335*F335, N334 + (D335-D334)*F335)</f>
        <v>28.5</v>
      </c>
      <c r="O335" s="1">
        <f t="shared" ref="O335:O344" si="688">N335 - M335</f>
        <v>28.5</v>
      </c>
      <c r="P335" s="1">
        <f t="shared" ref="P335:P344" si="689">MIN(1.7, (101.3 / O335)^0.5)</f>
        <v>1.7</v>
      </c>
      <c r="Q335" s="1">
        <f t="shared" ref="Q335:Q344" si="690">G335 * P335</f>
        <v>6.8</v>
      </c>
      <c r="R335" s="1">
        <f t="shared" ref="R335:R344" si="691">EXP(1.63 + (9.7/(H335+0.01)) - ((15.7/(H335+0.01))^2))</f>
        <v>5.5854922537864056</v>
      </c>
      <c r="S335" s="1">
        <f t="shared" ref="S335:S344" si="692">Q335 + R335</f>
        <v>12.385492253786406</v>
      </c>
      <c r="T335" s="1">
        <f t="shared" ref="T335:T344" si="693">0.784 - 0.0768 * SQRT(S335)</f>
        <v>0.51371754435225903</v>
      </c>
      <c r="U335" s="1">
        <f t="shared" ref="U335:U344" si="694">MIN(1.7, (101.3 / O335)^T335)</f>
        <v>1.7</v>
      </c>
      <c r="V335" s="1">
        <f t="shared" ref="V335:V344" si="695">(G335 * U335) + R335</f>
        <v>12.385492253786406</v>
      </c>
      <c r="W335" s="1">
        <f t="shared" ref="W335:W344" si="696">EXP((-1.012 - 1.126*SIN((D335/11.73)+5.133)) + (0.106 + 0.118*SIN((D335/11.28)+5.142))*I335)</f>
        <v>0.99216797470363483</v>
      </c>
      <c r="X335" s="1">
        <f t="shared" ref="X335:X344" si="697">0.65 * J335 * (N335 / O335) * W335</f>
        <v>0.19347275506720879</v>
      </c>
      <c r="Y335" s="1">
        <f t="shared" ref="Y335:Y344" si="698">MIN(2.2, 1.09 + (V335 / 31.5)^2)</f>
        <v>1.2445985571868008</v>
      </c>
      <c r="Z335" s="1">
        <f t="shared" ref="Z335:Z344" si="699">1 + (Y335 - 1) * (8.64 * EXP(-I335/4) - 1.325)</f>
        <v>1.0431488662251751</v>
      </c>
      <c r="AA335" s="1">
        <f t="shared" ref="AA335:AA344" si="700">MIN(1.1, 1 - MIN(0.3, 1 / (18.9 - 2.55 * SQRT(V335))) * LN(O335 / 101.3))</f>
        <v>1.1000000000000001</v>
      </c>
      <c r="AB335" s="1">
        <f t="shared" ref="AB335:AB344" si="701">EXP((V335/14.1) + (V335/126)^2 - (V335/23.6)^3 + (V335/25.4)^4 - 2.8)</f>
        <v>0.13534285937906196</v>
      </c>
      <c r="AC335" s="1">
        <f t="shared" ref="AC335:AC344" si="702">IF(X335=0, "N/A", (AB335 * Z335 * AA335) / X335)</f>
        <v>0.80270229929938886</v>
      </c>
      <c r="AD335" s="1" t="str">
        <f t="shared" ref="AD335:AD344" si="703">IF(AC335&gt;1, "NOT LIQUEFIABLE", "LIQUEFIABLE")</f>
        <v>LIQUEFIABLE</v>
      </c>
      <c r="AE335" s="1">
        <f t="shared" ref="AE335:AE344" si="704">IF(AC335&lt;1, 1-AC335, 0)</f>
        <v>0.19729770070061114</v>
      </c>
      <c r="AF335" s="1">
        <f t="shared" ref="AF335:AF344" si="705">IF(D335&lt;=20, 10 - (0.5 * D335), 0)</f>
        <v>9.25</v>
      </c>
      <c r="AG335" s="1">
        <f t="shared" ref="AG335:AG344" si="706">AE335 * AF335 * E335</f>
        <v>2.7375055972209799</v>
      </c>
      <c r="AH335" s="1" t="str">
        <f t="shared" ref="AH335:AH344" si="707">IF(AG335&lt;=0,"Very Low",IF(AND(AG335&gt;0,AG335&lt;=5),"Low",IF(AND(AG335&gt;5,AG335&lt;=15),"High","Very High")))</f>
        <v>Low</v>
      </c>
      <c r="AI335" s="5">
        <v>3</v>
      </c>
      <c r="AJ335" s="5">
        <v>1.5</v>
      </c>
      <c r="AK335" s="5">
        <v>25</v>
      </c>
      <c r="AL335" s="5">
        <f>MIN(1 + 0.33 * (AJ335 / AI335), 1.33)</f>
        <v>1.165</v>
      </c>
      <c r="AM335" s="20">
        <f>AVERAGEIFS(G335:G344, D335:D344, "&gt;" &amp; AJ335, D335:D344, "&lt;" &amp; (AJ335 + AI335 + 1.5))</f>
        <v>7.5</v>
      </c>
      <c r="AN335" s="20" cm="1">
        <f t="array" ref="AN335">_xlfn.LET(
    _xlpm.Df, AJ335,
    _xlpm.B, AI335,
    _xlpm.LayerBottoms, D335:D344,
    _xlpm.LayerTops, D335:D344 - E335:E344,
    _xlpm.N_values, G335:G344,
    _xlpm.FilteredN, _xlfn._xlws.FILTER(_xlpm.N_values, (_xlpm.LayerBottoms &gt; _xlpm.Df) * (_xlpm.LayerTops &lt; (_xlpm.Df + 2*_xlpm.B))),
    _xlpm.i, _xlfn.SEQUENCE(ROWS(_xlpm.FilteredN)),
    SUM(_xlpm.FilteredN / _xlpm.i^2) / SUM(1 / _xlpm.i^2)
)</f>
        <v>7.282926829268292</v>
      </c>
      <c r="AO335" s="20">
        <f>MIN(6 * (1 + 0.2 * (AJ335 / AI335)), 9)</f>
        <v>6.6000000000000005</v>
      </c>
      <c r="AP335" s="20">
        <f>IF(AI335&lt;=1.2,12*AM335*AL335*(AK335/25.4),8*AM335*((3.28*AI335+1)/(3.28*AI335))^2*AL335*(AK335/25.4))</f>
        <v>83.493340148736607</v>
      </c>
      <c r="AQ335" s="1" t="str" cm="1">
        <f t="array" ref="AQ335">_xlfn.LET(
    _xlpm.Df, AJ335,
    _xlpm.B, AI335,
    _xlpm.Settlement, AK335,
    _xlpm.NMeyerhof, AM335,
    _xlpm.NDesign, AN335,
    _xlpm.Nc, AO335,
    _xlpm.Fd, AL335,
    _xlpm.LayerBottoms, D335:D344,
    _xlpm.LayerThickness, E335:E344,
    _xlpm.USCS, L335:L344,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335" s="1" cm="1">
        <f t="array" ref="AR335">_xlfn.LET(
    _xlpm.Df, AJ335,
    _xlpm.B, AI335,
    _xlpm.Settlement, AK335,
    _xlpm.NMeyerhof, AM335,
    _xlpm.NDesign, AN335,
    _xlpm.Nc, AO335,
    _xlpm.Fd, AL335,
    _xlpm.LayerBottoms, D335:D344,
    _xlpm.LayerThickness, E335:E344,
    _xlpm.USCS, L335:L344,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83.493340148736607</v>
      </c>
      <c r="AS335" s="1" cm="1">
        <f t="array" ref="AS335">_xlfn.LET(
    _xlpm.Df, AJ335,
    _xlpm.B, AI335,
    _xlpm.Settlement, AK335,
    _xlpm.NMeyerhof, AM335,
    _xlpm.NDesign, AN335,
    _xlpm.Nc, AO335,
    _xlpm.Fd, AL335,
    _xlpm.LayerBottoms, D335:D344,
    _xlpm.LayerThickness, E335:E344,
    _xlpm.Material, L335:L344,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83.493340148736607</v>
      </c>
    </row>
    <row r="336" spans="1:45" s="1" customFormat="1" x14ac:dyDescent="0.35">
      <c r="B336" s="5">
        <v>15.506875000000001</v>
      </c>
      <c r="C336" s="5">
        <v>120.582855</v>
      </c>
      <c r="D336" s="5">
        <v>3</v>
      </c>
      <c r="E336" s="5">
        <v>1.5</v>
      </c>
      <c r="F336" s="5">
        <v>19</v>
      </c>
      <c r="G336" s="5">
        <v>5</v>
      </c>
      <c r="H336" s="5">
        <v>63.9</v>
      </c>
      <c r="I336" s="1">
        <v>7</v>
      </c>
      <c r="J336" s="5">
        <v>0.3</v>
      </c>
      <c r="K336" s="5">
        <v>4.5</v>
      </c>
      <c r="L336" s="24" t="s">
        <v>62</v>
      </c>
      <c r="M336" s="1">
        <f t="shared" si="686"/>
        <v>0</v>
      </c>
      <c r="N336" s="1">
        <f t="shared" si="687"/>
        <v>57</v>
      </c>
      <c r="O336" s="1">
        <f t="shared" si="688"/>
        <v>57</v>
      </c>
      <c r="P336" s="1">
        <f t="shared" si="689"/>
        <v>1.3331140170503573</v>
      </c>
      <c r="Q336" s="1">
        <f t="shared" si="690"/>
        <v>6.6655700852517867</v>
      </c>
      <c r="R336" s="1">
        <f t="shared" si="691"/>
        <v>5.5925094453708573</v>
      </c>
      <c r="S336" s="1">
        <f t="shared" si="692"/>
        <v>12.258079530622645</v>
      </c>
      <c r="T336" s="1">
        <f t="shared" si="693"/>
        <v>0.51511137061842938</v>
      </c>
      <c r="U336" s="1">
        <f t="shared" si="694"/>
        <v>1.3447486804104782</v>
      </c>
      <c r="V336" s="1">
        <f t="shared" si="695"/>
        <v>12.316252847423248</v>
      </c>
      <c r="W336" s="1">
        <f t="shared" si="696"/>
        <v>0.97433785492747482</v>
      </c>
      <c r="X336" s="1">
        <f t="shared" si="697"/>
        <v>0.1899958817108576</v>
      </c>
      <c r="Y336" s="1">
        <f t="shared" si="698"/>
        <v>1.2428748644007672</v>
      </c>
      <c r="Z336" s="1">
        <f t="shared" si="699"/>
        <v>1.0428447949735158</v>
      </c>
      <c r="AA336" s="1">
        <f t="shared" si="700"/>
        <v>1.057787263797169</v>
      </c>
      <c r="AB336" s="1">
        <f t="shared" si="701"/>
        <v>0.13482126523206808</v>
      </c>
      <c r="AC336" s="1">
        <f t="shared" si="702"/>
        <v>0.78276648483724376</v>
      </c>
      <c r="AD336" s="1" t="str">
        <f t="shared" si="703"/>
        <v>LIQUEFIABLE</v>
      </c>
      <c r="AE336" s="1">
        <f t="shared" si="704"/>
        <v>0.21723351516275624</v>
      </c>
      <c r="AF336" s="1">
        <f t="shared" si="705"/>
        <v>8.5</v>
      </c>
      <c r="AG336" s="1">
        <f t="shared" si="706"/>
        <v>2.7697273183251419</v>
      </c>
      <c r="AH336" s="1" t="str">
        <f t="shared" si="707"/>
        <v>Low</v>
      </c>
    </row>
    <row r="337" spans="1:45" s="1" customFormat="1" x14ac:dyDescent="0.35">
      <c r="B337" s="5">
        <v>15.506875000000001</v>
      </c>
      <c r="C337" s="5">
        <v>120.582855</v>
      </c>
      <c r="D337" s="5">
        <v>4.5</v>
      </c>
      <c r="E337" s="5">
        <v>1.5</v>
      </c>
      <c r="F337" s="5">
        <v>19</v>
      </c>
      <c r="G337" s="5">
        <v>10</v>
      </c>
      <c r="H337" s="5">
        <v>67.400000000000006</v>
      </c>
      <c r="I337" s="1">
        <v>7</v>
      </c>
      <c r="J337" s="5">
        <v>0.3</v>
      </c>
      <c r="K337" s="5">
        <v>4.5</v>
      </c>
      <c r="L337" s="24" t="s">
        <v>62</v>
      </c>
      <c r="M337" s="1">
        <f t="shared" si="686"/>
        <v>0</v>
      </c>
      <c r="N337" s="1">
        <f t="shared" si="687"/>
        <v>85.5</v>
      </c>
      <c r="O337" s="1">
        <f t="shared" si="688"/>
        <v>85.5</v>
      </c>
      <c r="P337" s="1">
        <f t="shared" si="689"/>
        <v>1.0884830369084431</v>
      </c>
      <c r="Q337" s="1">
        <f t="shared" si="690"/>
        <v>10.88483036908443</v>
      </c>
      <c r="R337" s="1">
        <f t="shared" si="691"/>
        <v>5.5825836918709788</v>
      </c>
      <c r="S337" s="1">
        <f t="shared" si="692"/>
        <v>16.467414060955409</v>
      </c>
      <c r="T337" s="1">
        <f t="shared" si="693"/>
        <v>0.47234512628407432</v>
      </c>
      <c r="U337" s="1">
        <f t="shared" si="694"/>
        <v>1.0833906129232564</v>
      </c>
      <c r="V337" s="1">
        <f t="shared" si="695"/>
        <v>16.416489821103543</v>
      </c>
      <c r="W337" s="1">
        <f t="shared" si="696"/>
        <v>0.95382538768089908</v>
      </c>
      <c r="X337" s="1">
        <f t="shared" si="697"/>
        <v>0.18599595059777532</v>
      </c>
      <c r="Y337" s="1">
        <f t="shared" si="698"/>
        <v>1.3616060852067486</v>
      </c>
      <c r="Z337" s="1">
        <f t="shared" si="699"/>
        <v>1.0637897981748079</v>
      </c>
      <c r="AA337" s="1">
        <f t="shared" si="700"/>
        <v>1.0197908637754181</v>
      </c>
      <c r="AB337" s="1">
        <f t="shared" si="701"/>
        <v>0.16849805507678448</v>
      </c>
      <c r="AC337" s="1">
        <f t="shared" si="702"/>
        <v>0.98278459674399188</v>
      </c>
      <c r="AD337" s="1" t="str">
        <f t="shared" si="703"/>
        <v>LIQUEFIABLE</v>
      </c>
      <c r="AE337" s="1">
        <f t="shared" si="704"/>
        <v>1.7215403256008122E-2</v>
      </c>
      <c r="AF337" s="1">
        <f t="shared" si="705"/>
        <v>7.75</v>
      </c>
      <c r="AG337" s="1">
        <f t="shared" si="706"/>
        <v>0.20012906285109441</v>
      </c>
      <c r="AH337" s="1" t="str">
        <f t="shared" si="707"/>
        <v>Low</v>
      </c>
    </row>
    <row r="338" spans="1:45" s="1" customFormat="1" x14ac:dyDescent="0.35">
      <c r="B338" s="5">
        <v>15.506875000000001</v>
      </c>
      <c r="C338" s="5">
        <v>120.582855</v>
      </c>
      <c r="D338" s="5">
        <v>6</v>
      </c>
      <c r="E338" s="5">
        <v>1.5</v>
      </c>
      <c r="F338" s="5">
        <v>18</v>
      </c>
      <c r="G338" s="5">
        <v>14</v>
      </c>
      <c r="H338" s="5">
        <v>63.6</v>
      </c>
      <c r="I338" s="1">
        <v>7</v>
      </c>
      <c r="J338" s="5">
        <v>0.3</v>
      </c>
      <c r="K338" s="5">
        <v>4.5</v>
      </c>
      <c r="L338" s="24" t="s">
        <v>62</v>
      </c>
      <c r="M338" s="1">
        <f t="shared" si="686"/>
        <v>14.715</v>
      </c>
      <c r="N338" s="1">
        <f t="shared" si="687"/>
        <v>112.5</v>
      </c>
      <c r="O338" s="1">
        <f t="shared" si="688"/>
        <v>97.784999999999997</v>
      </c>
      <c r="P338" s="1">
        <f t="shared" si="689"/>
        <v>1.0178144273484675</v>
      </c>
      <c r="Q338" s="1">
        <f t="shared" si="690"/>
        <v>14.249401982878545</v>
      </c>
      <c r="R338" s="1">
        <f t="shared" si="691"/>
        <v>5.5933217587316522</v>
      </c>
      <c r="S338" s="1">
        <f t="shared" si="692"/>
        <v>19.842723741610197</v>
      </c>
      <c r="T338" s="1">
        <f t="shared" si="693"/>
        <v>0.44189307682872758</v>
      </c>
      <c r="U338" s="1">
        <f t="shared" si="694"/>
        <v>1.0157279538240962</v>
      </c>
      <c r="V338" s="1">
        <f t="shared" si="695"/>
        <v>19.813513112269</v>
      </c>
      <c r="W338" s="1">
        <f t="shared" si="696"/>
        <v>0.9310442914146293</v>
      </c>
      <c r="X338" s="1">
        <f t="shared" si="697"/>
        <v>0.20887440960176334</v>
      </c>
      <c r="Y338" s="1">
        <f t="shared" si="698"/>
        <v>1.4856415236584084</v>
      </c>
      <c r="Z338" s="1">
        <f t="shared" si="699"/>
        <v>1.0856705018162618</v>
      </c>
      <c r="AA338" s="1">
        <f t="shared" si="700"/>
        <v>1.0046779184455383</v>
      </c>
      <c r="AB338" s="1">
        <f t="shared" si="701"/>
        <v>0.20360795281464311</v>
      </c>
      <c r="AC338" s="1">
        <f t="shared" si="702"/>
        <v>1.0632475657192657</v>
      </c>
      <c r="AD338" s="1" t="str">
        <f t="shared" si="703"/>
        <v>NOT LIQUEFIABLE</v>
      </c>
      <c r="AE338" s="1">
        <f t="shared" si="704"/>
        <v>0</v>
      </c>
      <c r="AF338" s="1">
        <f t="shared" si="705"/>
        <v>7</v>
      </c>
      <c r="AG338" s="1">
        <f t="shared" si="706"/>
        <v>0</v>
      </c>
      <c r="AH338" s="1" t="str">
        <f t="shared" si="707"/>
        <v>Very Low</v>
      </c>
    </row>
    <row r="339" spans="1:45" s="1" customFormat="1" x14ac:dyDescent="0.35">
      <c r="B339" s="5">
        <v>15.506875000000001</v>
      </c>
      <c r="C339" s="5">
        <v>120.582855</v>
      </c>
      <c r="D339" s="5">
        <v>7.5</v>
      </c>
      <c r="E339" s="5">
        <v>1.5</v>
      </c>
      <c r="F339" s="5">
        <v>22</v>
      </c>
      <c r="G339" s="5">
        <v>21</v>
      </c>
      <c r="H339" s="5">
        <v>3.3</v>
      </c>
      <c r="I339" s="1">
        <v>7</v>
      </c>
      <c r="J339" s="5">
        <v>0.3</v>
      </c>
      <c r="K339" s="5">
        <v>4.5</v>
      </c>
      <c r="L339" s="24" t="s">
        <v>54</v>
      </c>
      <c r="M339" s="1">
        <f t="shared" si="686"/>
        <v>29.43</v>
      </c>
      <c r="N339" s="1">
        <f t="shared" si="687"/>
        <v>145.5</v>
      </c>
      <c r="O339" s="1">
        <f t="shared" si="688"/>
        <v>116.07</v>
      </c>
      <c r="P339" s="1">
        <f t="shared" si="689"/>
        <v>0.93421047043325023</v>
      </c>
      <c r="Q339" s="1">
        <f t="shared" si="690"/>
        <v>19.618419879098255</v>
      </c>
      <c r="R339" s="1">
        <f t="shared" si="691"/>
        <v>1.6212949329327774E-8</v>
      </c>
      <c r="S339" s="1">
        <f t="shared" si="692"/>
        <v>19.618419895311206</v>
      </c>
      <c r="T339" s="1">
        <f t="shared" si="693"/>
        <v>0.44383217529678043</v>
      </c>
      <c r="U339" s="1">
        <f t="shared" si="694"/>
        <v>0.94137972590767072</v>
      </c>
      <c r="V339" s="1">
        <f t="shared" si="695"/>
        <v>19.768974260274035</v>
      </c>
      <c r="W339" s="1">
        <f t="shared" si="696"/>
        <v>0.90643373197707922</v>
      </c>
      <c r="X339" s="1">
        <f t="shared" si="697"/>
        <v>0.22157138847695082</v>
      </c>
      <c r="Y339" s="1">
        <f t="shared" si="698"/>
        <v>1.4838647954682564</v>
      </c>
      <c r="Z339" s="1">
        <f t="shared" si="699"/>
        <v>1.085357074754888</v>
      </c>
      <c r="AA339" s="1">
        <f t="shared" si="700"/>
        <v>0.98200144530139677</v>
      </c>
      <c r="AB339" s="1">
        <f t="shared" si="701"/>
        <v>0.2030780071344192</v>
      </c>
      <c r="AC339" s="1">
        <f t="shared" si="702"/>
        <v>0.97686372364410146</v>
      </c>
      <c r="AD339" s="1" t="str">
        <f t="shared" si="703"/>
        <v>LIQUEFIABLE</v>
      </c>
      <c r="AE339" s="1">
        <f t="shared" si="704"/>
        <v>2.3136276355898544E-2</v>
      </c>
      <c r="AF339" s="1">
        <f t="shared" si="705"/>
        <v>6.25</v>
      </c>
      <c r="AG339" s="1">
        <f t="shared" si="706"/>
        <v>0.21690259083654884</v>
      </c>
      <c r="AH339" s="1" t="str">
        <f t="shared" si="707"/>
        <v>Low</v>
      </c>
    </row>
    <row r="340" spans="1:45" s="1" customFormat="1" x14ac:dyDescent="0.35">
      <c r="B340" s="5">
        <v>15.506875000000001</v>
      </c>
      <c r="C340" s="5">
        <v>120.582855</v>
      </c>
      <c r="D340" s="5">
        <v>9</v>
      </c>
      <c r="E340" s="5">
        <v>1.5</v>
      </c>
      <c r="F340" s="5">
        <v>23</v>
      </c>
      <c r="G340" s="5">
        <v>100</v>
      </c>
      <c r="H340" s="5"/>
      <c r="I340" s="1">
        <v>7</v>
      </c>
      <c r="J340" s="5">
        <v>0.3</v>
      </c>
      <c r="K340" s="5">
        <v>4.5</v>
      </c>
      <c r="L340" s="24" t="s">
        <v>102</v>
      </c>
      <c r="M340" s="1">
        <f t="shared" si="686"/>
        <v>44.145000000000003</v>
      </c>
      <c r="N340" s="1">
        <f t="shared" si="687"/>
        <v>180</v>
      </c>
      <c r="O340" s="1">
        <f t="shared" si="688"/>
        <v>135.85499999999999</v>
      </c>
      <c r="P340" s="1">
        <f t="shared" si="689"/>
        <v>0.86350908128314829</v>
      </c>
      <c r="Q340" s="1">
        <f t="shared" si="690"/>
        <v>86.350908128314828</v>
      </c>
      <c r="R340" s="1">
        <f t="shared" si="691"/>
        <v>0</v>
      </c>
      <c r="S340" s="1">
        <f t="shared" si="692"/>
        <v>86.350908128314828</v>
      </c>
      <c r="T340" s="1">
        <f t="shared" si="693"/>
        <v>7.033454591191568E-2</v>
      </c>
      <c r="U340" s="1">
        <f t="shared" si="694"/>
        <v>0.97956830364814707</v>
      </c>
      <c r="V340" s="1">
        <f t="shared" si="695"/>
        <v>97.956830364814707</v>
      </c>
      <c r="W340" s="1">
        <f t="shared" si="696"/>
        <v>0.88044424287795453</v>
      </c>
      <c r="X340" s="1">
        <f t="shared" si="697"/>
        <v>0.22747482922981271</v>
      </c>
      <c r="Y340" s="1">
        <f t="shared" si="698"/>
        <v>2.2000000000000002</v>
      </c>
      <c r="Z340" s="1">
        <f t="shared" si="699"/>
        <v>1.2116882456942153</v>
      </c>
      <c r="AA340" s="1">
        <f t="shared" si="700"/>
        <v>1.0463071497723841</v>
      </c>
      <c r="AB340" s="1">
        <f t="shared" si="701"/>
        <v>1.1947048623223255E+67</v>
      </c>
      <c r="AC340" s="1">
        <f t="shared" si="702"/>
        <v>6.6585148321374711E+67</v>
      </c>
      <c r="AD340" s="1" t="str">
        <f t="shared" si="703"/>
        <v>NOT LIQUEFIABLE</v>
      </c>
      <c r="AE340" s="1">
        <f t="shared" si="704"/>
        <v>0</v>
      </c>
      <c r="AF340" s="1">
        <f t="shared" si="705"/>
        <v>5.5</v>
      </c>
      <c r="AG340" s="1">
        <f t="shared" si="706"/>
        <v>0</v>
      </c>
      <c r="AH340" s="1" t="str">
        <f t="shared" si="707"/>
        <v>Very Low</v>
      </c>
    </row>
    <row r="341" spans="1:45" s="1" customFormat="1" x14ac:dyDescent="0.35">
      <c r="B341" s="5">
        <v>15.506875000000001</v>
      </c>
      <c r="C341" s="5">
        <v>120.582855</v>
      </c>
      <c r="D341" s="5">
        <v>10.5</v>
      </c>
      <c r="E341" s="5">
        <v>1.5</v>
      </c>
      <c r="F341" s="5">
        <v>22</v>
      </c>
      <c r="G341" s="5">
        <v>24</v>
      </c>
      <c r="H341" s="5">
        <v>2.2000000000000002</v>
      </c>
      <c r="I341" s="1">
        <v>7</v>
      </c>
      <c r="J341" s="5">
        <v>0.3</v>
      </c>
      <c r="K341" s="5">
        <v>4.5</v>
      </c>
      <c r="L341" s="24" t="s">
        <v>54</v>
      </c>
      <c r="M341" s="1">
        <f t="shared" si="686"/>
        <v>58.86</v>
      </c>
      <c r="N341" s="1">
        <f t="shared" si="687"/>
        <v>213</v>
      </c>
      <c r="O341" s="1">
        <f t="shared" si="688"/>
        <v>154.13999999999999</v>
      </c>
      <c r="P341" s="1">
        <f t="shared" si="689"/>
        <v>0.81067549488818069</v>
      </c>
      <c r="Q341" s="1">
        <f t="shared" si="690"/>
        <v>19.456211877316335</v>
      </c>
      <c r="R341" s="1">
        <f t="shared" si="691"/>
        <v>4.9679013763288446E-20</v>
      </c>
      <c r="S341" s="1">
        <f t="shared" si="692"/>
        <v>19.456211877316335</v>
      </c>
      <c r="T341" s="1">
        <f t="shared" si="693"/>
        <v>0.44524137333012126</v>
      </c>
      <c r="U341" s="1">
        <f t="shared" si="694"/>
        <v>0.82952573990563971</v>
      </c>
      <c r="V341" s="1">
        <f t="shared" si="695"/>
        <v>19.908617757735353</v>
      </c>
      <c r="W341" s="1">
        <f t="shared" si="696"/>
        <v>0.85352459901766975</v>
      </c>
      <c r="X341" s="1">
        <f t="shared" si="697"/>
        <v>0.22999315051381158</v>
      </c>
      <c r="Y341" s="1">
        <f t="shared" si="698"/>
        <v>1.4894487891394461</v>
      </c>
      <c r="Z341" s="1">
        <f t="shared" si="699"/>
        <v>1.0863421296084059</v>
      </c>
      <c r="AA341" s="1">
        <f t="shared" si="700"/>
        <v>0.94419472559130513</v>
      </c>
      <c r="AB341" s="1">
        <f t="shared" si="701"/>
        <v>0.20474746789398518</v>
      </c>
      <c r="AC341" s="1">
        <f t="shared" si="702"/>
        <v>0.91312835627136291</v>
      </c>
      <c r="AD341" s="1" t="str">
        <f t="shared" si="703"/>
        <v>LIQUEFIABLE</v>
      </c>
      <c r="AE341" s="1">
        <f t="shared" si="704"/>
        <v>8.6871643728637093E-2</v>
      </c>
      <c r="AF341" s="1">
        <f t="shared" si="705"/>
        <v>4.75</v>
      </c>
      <c r="AG341" s="1">
        <f t="shared" si="706"/>
        <v>0.61896046156653939</v>
      </c>
      <c r="AH341" s="1" t="str">
        <f t="shared" si="707"/>
        <v>Low</v>
      </c>
    </row>
    <row r="342" spans="1:45" s="1" customFormat="1" x14ac:dyDescent="0.35">
      <c r="B342" s="5">
        <v>15.506875000000001</v>
      </c>
      <c r="C342" s="5">
        <v>120.582855</v>
      </c>
      <c r="D342" s="5">
        <v>12</v>
      </c>
      <c r="E342" s="5">
        <v>1.5</v>
      </c>
      <c r="F342" s="5">
        <v>22</v>
      </c>
      <c r="G342" s="5">
        <v>33</v>
      </c>
      <c r="H342" s="5">
        <v>4.5</v>
      </c>
      <c r="I342" s="1">
        <v>7</v>
      </c>
      <c r="J342" s="5">
        <v>0.3</v>
      </c>
      <c r="K342" s="5">
        <v>4.5</v>
      </c>
      <c r="L342" s="24" t="s">
        <v>54</v>
      </c>
      <c r="M342" s="1">
        <f t="shared" si="686"/>
        <v>73.575000000000003</v>
      </c>
      <c r="N342" s="1">
        <f t="shared" si="687"/>
        <v>246</v>
      </c>
      <c r="O342" s="1">
        <f t="shared" si="688"/>
        <v>172.42500000000001</v>
      </c>
      <c r="P342" s="1">
        <f t="shared" si="689"/>
        <v>0.76648666810466781</v>
      </c>
      <c r="Q342" s="1">
        <f t="shared" si="690"/>
        <v>25.294060047454039</v>
      </c>
      <c r="R342" s="1">
        <f t="shared" si="691"/>
        <v>2.3933409147137928E-4</v>
      </c>
      <c r="S342" s="1">
        <f t="shared" si="692"/>
        <v>25.29429938154551</v>
      </c>
      <c r="T342" s="1">
        <f t="shared" si="693"/>
        <v>0.39774639369423759</v>
      </c>
      <c r="U342" s="1">
        <f t="shared" si="694"/>
        <v>0.80932740517954926</v>
      </c>
      <c r="V342" s="1">
        <f t="shared" si="695"/>
        <v>26.708043705016596</v>
      </c>
      <c r="W342" s="1">
        <f t="shared" si="696"/>
        <v>0.82611021622301772</v>
      </c>
      <c r="X342" s="1">
        <f t="shared" si="697"/>
        <v>0.22983040204273258</v>
      </c>
      <c r="Y342" s="1">
        <f t="shared" si="698"/>
        <v>1.8088910038287496</v>
      </c>
      <c r="Z342" s="1">
        <f t="shared" si="699"/>
        <v>1.1426939312986173</v>
      </c>
      <c r="AA342" s="1">
        <f t="shared" si="700"/>
        <v>0.90704141967355623</v>
      </c>
      <c r="AB342" s="1">
        <f t="shared" si="701"/>
        <v>0.33694627085262874</v>
      </c>
      <c r="AC342" s="1">
        <f t="shared" si="702"/>
        <v>1.5195332852732935</v>
      </c>
      <c r="AD342" s="1" t="str">
        <f t="shared" si="703"/>
        <v>NOT LIQUEFIABLE</v>
      </c>
      <c r="AE342" s="1">
        <f t="shared" si="704"/>
        <v>0</v>
      </c>
      <c r="AF342" s="1">
        <f t="shared" si="705"/>
        <v>4</v>
      </c>
      <c r="AG342" s="1">
        <f t="shared" si="706"/>
        <v>0</v>
      </c>
      <c r="AH342" s="1" t="str">
        <f t="shared" si="707"/>
        <v>Very Low</v>
      </c>
    </row>
    <row r="343" spans="1:45" s="1" customFormat="1" x14ac:dyDescent="0.35">
      <c r="B343" s="5">
        <v>15.506875000000001</v>
      </c>
      <c r="C343" s="5">
        <v>120.582855</v>
      </c>
      <c r="D343" s="5">
        <v>13.5</v>
      </c>
      <c r="E343" s="5">
        <v>1.5</v>
      </c>
      <c r="F343" s="5">
        <v>22</v>
      </c>
      <c r="G343" s="5">
        <v>46</v>
      </c>
      <c r="H343" s="5">
        <v>3.8</v>
      </c>
      <c r="I343" s="1">
        <v>7</v>
      </c>
      <c r="J343" s="5">
        <v>0.3</v>
      </c>
      <c r="K343" s="5">
        <v>4.5</v>
      </c>
      <c r="L343" s="24" t="s">
        <v>54</v>
      </c>
      <c r="M343" s="1">
        <f t="shared" si="686"/>
        <v>88.29</v>
      </c>
      <c r="N343" s="1">
        <f t="shared" si="687"/>
        <v>279</v>
      </c>
      <c r="O343" s="1">
        <f t="shared" si="688"/>
        <v>190.70999999999998</v>
      </c>
      <c r="P343" s="1">
        <f t="shared" si="689"/>
        <v>0.72881615319689186</v>
      </c>
      <c r="Q343" s="1">
        <f t="shared" si="690"/>
        <v>33.525543047057027</v>
      </c>
      <c r="R343" s="1">
        <f t="shared" si="691"/>
        <v>2.7483098792018619E-6</v>
      </c>
      <c r="S343" s="1">
        <f t="shared" si="692"/>
        <v>33.525545795366909</v>
      </c>
      <c r="T343" s="1">
        <f t="shared" si="693"/>
        <v>0.33931841140871949</v>
      </c>
      <c r="U343" s="1">
        <f t="shared" si="694"/>
        <v>0.80680300842992325</v>
      </c>
      <c r="V343" s="1">
        <f t="shared" si="695"/>
        <v>37.112941136086349</v>
      </c>
      <c r="W343" s="1">
        <f t="shared" si="696"/>
        <v>0.7986134883932493</v>
      </c>
      <c r="X343" s="1">
        <f t="shared" si="697"/>
        <v>0.22782532030850369</v>
      </c>
      <c r="Y343" s="1">
        <f t="shared" si="698"/>
        <v>2.2000000000000002</v>
      </c>
      <c r="Z343" s="1">
        <f t="shared" si="699"/>
        <v>1.2116882456942153</v>
      </c>
      <c r="AA343" s="1">
        <f t="shared" si="700"/>
        <v>0.81200264106477371</v>
      </c>
      <c r="AB343" s="1">
        <f t="shared" si="701"/>
        <v>1.7999904130691968</v>
      </c>
      <c r="AC343" s="1">
        <f t="shared" si="702"/>
        <v>7.7734988597805499</v>
      </c>
      <c r="AD343" s="1" t="str">
        <f t="shared" si="703"/>
        <v>NOT LIQUEFIABLE</v>
      </c>
      <c r="AE343" s="1">
        <f t="shared" si="704"/>
        <v>0</v>
      </c>
      <c r="AF343" s="1">
        <f t="shared" si="705"/>
        <v>3.25</v>
      </c>
      <c r="AG343" s="1">
        <f t="shared" si="706"/>
        <v>0</v>
      </c>
      <c r="AH343" s="1" t="str">
        <f t="shared" si="707"/>
        <v>Very Low</v>
      </c>
    </row>
    <row r="344" spans="1:45" s="1" customFormat="1" x14ac:dyDescent="0.35">
      <c r="B344" s="5">
        <v>15.506875000000001</v>
      </c>
      <c r="C344" s="5">
        <v>120.582855</v>
      </c>
      <c r="D344" s="5">
        <v>15</v>
      </c>
      <c r="E344" s="5">
        <v>1.5</v>
      </c>
      <c r="F344" s="5">
        <v>22</v>
      </c>
      <c r="G344" s="5">
        <v>59</v>
      </c>
      <c r="H344" s="5">
        <v>1.7</v>
      </c>
      <c r="I344" s="1">
        <v>7</v>
      </c>
      <c r="J344" s="5">
        <v>0.3</v>
      </c>
      <c r="K344" s="5">
        <v>4.5</v>
      </c>
      <c r="L344" s="24" t="s">
        <v>54</v>
      </c>
      <c r="M344" s="1">
        <f t="shared" si="686"/>
        <v>103.00500000000001</v>
      </c>
      <c r="N344" s="1">
        <f t="shared" si="687"/>
        <v>312</v>
      </c>
      <c r="O344" s="1">
        <f t="shared" si="688"/>
        <v>208.995</v>
      </c>
      <c r="P344" s="1">
        <f t="shared" si="689"/>
        <v>0.69620441748327611</v>
      </c>
      <c r="Q344" s="1">
        <f t="shared" si="690"/>
        <v>41.076060631513293</v>
      </c>
      <c r="R344" s="1">
        <f t="shared" si="691"/>
        <v>3.6487515713442975E-34</v>
      </c>
      <c r="S344" s="1">
        <f t="shared" si="692"/>
        <v>41.076060631513293</v>
      </c>
      <c r="T344" s="1">
        <f t="shared" si="693"/>
        <v>0.29178412880198906</v>
      </c>
      <c r="U344" s="1">
        <f t="shared" si="694"/>
        <v>0.8095173730206644</v>
      </c>
      <c r="V344" s="1">
        <f t="shared" si="695"/>
        <v>47.761525008219202</v>
      </c>
      <c r="W344" s="1">
        <f t="shared" si="696"/>
        <v>0.77141630387585125</v>
      </c>
      <c r="X344" s="1">
        <f t="shared" si="697"/>
        <v>0.22456502752604987</v>
      </c>
      <c r="Y344" s="1">
        <f t="shared" si="698"/>
        <v>2.2000000000000002</v>
      </c>
      <c r="Z344" s="1">
        <f t="shared" si="699"/>
        <v>1.2116882456942153</v>
      </c>
      <c r="AA344" s="1">
        <f t="shared" si="700"/>
        <v>0.78273282490629192</v>
      </c>
      <c r="AB344" s="1">
        <f t="shared" si="701"/>
        <v>140.3375238941758</v>
      </c>
      <c r="AC344" s="1">
        <f t="shared" si="702"/>
        <v>592.70163977671939</v>
      </c>
      <c r="AD344" s="1" t="str">
        <f t="shared" si="703"/>
        <v>NOT LIQUEFIABLE</v>
      </c>
      <c r="AE344" s="1">
        <f t="shared" si="704"/>
        <v>0</v>
      </c>
      <c r="AF344" s="1">
        <f t="shared" si="705"/>
        <v>2.5</v>
      </c>
      <c r="AG344" s="1">
        <f t="shared" si="706"/>
        <v>0</v>
      </c>
      <c r="AH344" s="1" t="str">
        <f t="shared" si="707"/>
        <v>Very Low</v>
      </c>
    </row>
    <row r="345" spans="1:45" s="1" customFormat="1" x14ac:dyDescent="0.35">
      <c r="AF345" s="1" t="s">
        <v>31</v>
      </c>
      <c r="AG345" s="1">
        <f>SUM(AG335:AG344)</f>
        <v>6.5432250308003042</v>
      </c>
      <c r="AH345" s="3" t="str">
        <f t="shared" ref="AH345" si="708">IF(AG345&lt;=0,"Very Low",IF(AND(AG345&gt;0,AG345&lt;=5),"Low",IF(AND(AG345&gt;5,AG345&lt;=15),"High","Very High")))</f>
        <v>High</v>
      </c>
    </row>
    <row r="346" spans="1:45" s="1" customFormat="1" x14ac:dyDescent="0.35">
      <c r="A346" s="1" t="s">
        <v>32</v>
      </c>
      <c r="B346" s="1" t="s">
        <v>0</v>
      </c>
      <c r="C346" s="1" t="s">
        <v>1</v>
      </c>
      <c r="E346" s="1" t="s">
        <v>3</v>
      </c>
      <c r="F346" s="1" t="s">
        <v>47</v>
      </c>
      <c r="G346" s="1" t="s">
        <v>5</v>
      </c>
      <c r="H346" s="1" t="s">
        <v>6</v>
      </c>
      <c r="I346" s="1" t="s">
        <v>7</v>
      </c>
      <c r="J346" s="1" t="s">
        <v>8</v>
      </c>
      <c r="K346" s="1" t="s">
        <v>9</v>
      </c>
      <c r="L346" s="1" t="s">
        <v>33</v>
      </c>
      <c r="M346" s="1" t="s">
        <v>10</v>
      </c>
      <c r="O346" s="1" t="s">
        <v>12</v>
      </c>
      <c r="P346" s="1" t="s">
        <v>13</v>
      </c>
      <c r="Q346" s="1" t="s">
        <v>143</v>
      </c>
      <c r="R346" s="1" t="s">
        <v>144</v>
      </c>
      <c r="S346" s="1" t="s">
        <v>16</v>
      </c>
      <c r="T346" s="1" t="s">
        <v>17</v>
      </c>
      <c r="U346" s="1" t="s">
        <v>18</v>
      </c>
      <c r="V346" s="1" t="s">
        <v>19</v>
      </c>
      <c r="W346" s="1" t="s">
        <v>20</v>
      </c>
      <c r="X346" s="1" t="s">
        <v>21</v>
      </c>
      <c r="Y346" s="1" t="s">
        <v>22</v>
      </c>
      <c r="Z346" s="1" t="s">
        <v>23</v>
      </c>
      <c r="AA346" s="1" t="s">
        <v>24</v>
      </c>
      <c r="AB346" s="1" t="s">
        <v>145</v>
      </c>
      <c r="AC346" s="1" t="s">
        <v>26</v>
      </c>
      <c r="AD346" s="1" t="s">
        <v>27</v>
      </c>
      <c r="AE346" s="1" t="s">
        <v>28</v>
      </c>
      <c r="AF346" s="1" t="s">
        <v>29</v>
      </c>
      <c r="AG346" s="1" t="s">
        <v>30</v>
      </c>
      <c r="AH346" s="1" t="s">
        <v>27</v>
      </c>
      <c r="AI346" s="5" t="s">
        <v>34</v>
      </c>
      <c r="AJ346" s="5" t="s">
        <v>35</v>
      </c>
      <c r="AK346" s="5" t="s">
        <v>36</v>
      </c>
      <c r="AL346" s="5" t="s">
        <v>37</v>
      </c>
      <c r="AM346" s="20" t="s">
        <v>38</v>
      </c>
      <c r="AN346" s="20" t="s">
        <v>39</v>
      </c>
      <c r="AO346" s="20" t="s">
        <v>40</v>
      </c>
      <c r="AP346" s="20" t="s">
        <v>41</v>
      </c>
      <c r="AQ346" s="20" t="s">
        <v>42</v>
      </c>
    </row>
    <row r="347" spans="1:45" s="1" customFormat="1" x14ac:dyDescent="0.35">
      <c r="A347" s="1">
        <v>31</v>
      </c>
      <c r="B347" s="5">
        <v>15.529432999999999</v>
      </c>
      <c r="C347" s="5">
        <v>120.59347200000001</v>
      </c>
      <c r="D347" s="5">
        <v>1.5</v>
      </c>
      <c r="E347" s="5">
        <v>1.5</v>
      </c>
      <c r="F347" s="5">
        <v>19.5</v>
      </c>
      <c r="G347" s="5">
        <v>6</v>
      </c>
      <c r="H347" s="5">
        <v>23.8</v>
      </c>
      <c r="I347" s="1">
        <v>7</v>
      </c>
      <c r="J347" s="5">
        <v>0.4</v>
      </c>
      <c r="K347" s="5">
        <v>6</v>
      </c>
      <c r="L347" s="24" t="s">
        <v>46</v>
      </c>
      <c r="M347" s="1">
        <f t="shared" ref="M347:M356" si="709">IF(D347&lt;=K347, 0, (D347-K347)*9.81)</f>
        <v>0</v>
      </c>
      <c r="N347" s="1">
        <f t="shared" ref="N347:N356" si="710">IF(ROW()=2, D347*F347, N346 + (D347-D346)*F347)</f>
        <v>29.25</v>
      </c>
      <c r="O347" s="1">
        <f t="shared" ref="O347:O356" si="711">N347 - M347</f>
        <v>29.25</v>
      </c>
      <c r="P347" s="1">
        <f t="shared" ref="P347:P356" si="712">MIN(1.7, (101.3 / O347)^0.5)</f>
        <v>1.7</v>
      </c>
      <c r="Q347" s="1">
        <f t="shared" ref="Q347:Q356" si="713">G347 * P347</f>
        <v>10.199999999999999</v>
      </c>
      <c r="R347" s="1">
        <f t="shared" ref="R347:R356" si="714">EXP(1.63 + (9.7/(H347+0.01)) - ((15.7/(H347+0.01))^2))</f>
        <v>4.9659314542269541</v>
      </c>
      <c r="S347" s="1">
        <f t="shared" ref="S347:S356" si="715">Q347 + R347</f>
        <v>15.165931454226953</v>
      </c>
      <c r="T347" s="1">
        <f t="shared" ref="T347:T356" si="716">0.784 - 0.0768 * SQRT(S347)</f>
        <v>0.48491422043069393</v>
      </c>
      <c r="U347" s="1">
        <f t="shared" ref="U347:U356" si="717">MIN(1.7, (101.3 / O347)^T347)</f>
        <v>1.7</v>
      </c>
      <c r="V347" s="1">
        <f t="shared" ref="V347:V356" si="718">(G347 * U347) + R347</f>
        <v>15.165931454226953</v>
      </c>
      <c r="W347" s="1">
        <f t="shared" ref="W347:W356" si="719">EXP((-1.012 - 1.126*SIN((D347/11.73)+5.133)) + (0.106 + 0.118*SIN((D347/11.28)+5.142))*I347)</f>
        <v>0.99216797470363483</v>
      </c>
      <c r="X347" s="1">
        <f t="shared" ref="X347:X356" si="720">0.65 * J347 * (N347 / O347) * W347</f>
        <v>0.25796367342294507</v>
      </c>
      <c r="Y347" s="1">
        <f t="shared" ref="Y347:Y356" si="721">MIN(2.2, 1.09 + (V347 / 31.5)^2)</f>
        <v>1.3218019419242233</v>
      </c>
      <c r="Z347" s="1">
        <f t="shared" ref="Z347:Z356" si="722">1 + (Y347 - 1) * (8.64 * EXP(-I347/4) - 1.325)</f>
        <v>1.0567680737891088</v>
      </c>
      <c r="AA347" s="1">
        <f t="shared" ref="AA347:AA356" si="723">MIN(1.1, 1 - MIN(0.3, 1 / (18.9 - 2.55 * SQRT(V347))) * LN(O347 / 101.3))</f>
        <v>1.1000000000000001</v>
      </c>
      <c r="AB347" s="1">
        <f t="shared" ref="AB347:AB356" si="724">EXP((V347/14.1) + (V347/126)^2 - (V347/23.6)^3 + (V347/25.4)^4 - 2.8)</f>
        <v>0.15752084717933734</v>
      </c>
      <c r="AC347" s="1">
        <f t="shared" ref="AC347:AC356" si="725">IF(X347=0, "N/A", (AB347 * Z347 * AA347) / X347)</f>
        <v>0.70982592258505028</v>
      </c>
      <c r="AD347" s="1" t="str">
        <f t="shared" ref="AD347:AD356" si="726">IF(AC347&gt;1, "NOT LIQUEFIABLE", "LIQUEFIABLE")</f>
        <v>LIQUEFIABLE</v>
      </c>
      <c r="AE347" s="1">
        <f t="shared" ref="AE347:AE356" si="727">IF(AC347&lt;1, 1-AC347, 0)</f>
        <v>0.29017407741494972</v>
      </c>
      <c r="AF347" s="1">
        <f t="shared" ref="AF347:AF356" si="728">IF(D347&lt;=20, 10 - (0.5 * D347), 0)</f>
        <v>9.25</v>
      </c>
      <c r="AG347" s="1">
        <f t="shared" ref="AG347:AG356" si="729">AE347 * AF347 * E347</f>
        <v>4.0261653241324273</v>
      </c>
      <c r="AH347" s="1" t="str">
        <f t="shared" ref="AH347:AH356" si="730">IF(AG347&lt;=0,"Very Low",IF(AND(AG347&gt;0,AG347&lt;=5),"Low",IF(AND(AG347&gt;5,AG347&lt;=15),"High","Very High")))</f>
        <v>Low</v>
      </c>
      <c r="AI347" s="5">
        <v>3</v>
      </c>
      <c r="AJ347" s="5">
        <v>1.5</v>
      </c>
      <c r="AK347" s="5">
        <v>25</v>
      </c>
      <c r="AL347" s="5">
        <f>MIN(1 + 0.33 * (AJ347 / AI347), 1.33)</f>
        <v>1.165</v>
      </c>
      <c r="AM347" s="20">
        <f>AVERAGEIFS(G347:G356, D347:D356, "&gt;" &amp; AJ347, D347:D356, "&lt;" &amp; (AJ347 + AI347 + 1.5))</f>
        <v>9.5</v>
      </c>
      <c r="AN347" s="20" cm="1">
        <f t="array" ref="AN347">_xlfn.LET(
    _xlpm.Df, AJ347,
    _xlpm.B, AI347,
    _xlpm.LayerBottoms, D347:D356,
    _xlpm.LayerTops, D347:D356 - E347:E356,
    _xlpm.N_values, G347:G356,
    _xlpm.FilteredN, _xlfn._xlws.FILTER(_xlpm.N_values, (_xlpm.LayerBottoms &gt; _xlpm.Df) * (_xlpm.LayerTops &lt; (_xlpm.Df + 2*_xlpm.B))),
    _xlpm.i, _xlfn.SEQUENCE(ROWS(_xlpm.FilteredN)),
    SUM(_xlpm.FilteredN / _xlpm.i^2) / SUM(1 / _xlpm.i^2)
)</f>
        <v>10.195121951219512</v>
      </c>
      <c r="AO347" s="20">
        <f>MIN(6 * (1 + 0.2 * (AJ347 / AI347)), 9)</f>
        <v>6.6000000000000005</v>
      </c>
      <c r="AP347" s="20">
        <f>IF(AI347&lt;=1.2,12*AM347*AL347*(AK347/25.4),8*AM347*((3.28*AI347+1)/(3.28*AI347))^2*AL347*(AK347/25.4))</f>
        <v>105.75823085506636</v>
      </c>
      <c r="AQ347" s="1" cm="1">
        <f t="array" ref="AQ347">_xlfn.LET(
    _xlpm.Df, AJ347,
    _xlpm.B, AI347,
    _xlpm.Settlement, AK347,
    _xlpm.NMeyerhof, AM347,
    _xlpm.NDesign, AN347,
    _xlpm.Nc, AO347,
    _xlpm.Fd, AL347,
    _xlpm.LayerBottoms, D347:D356,
    _xlpm.LayerThickness, E347:E356,
    _xlpm.USCS, L347:L356,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105.75823085506636</v>
      </c>
      <c r="AR347" s="1" cm="1">
        <f t="array" ref="AR347">_xlfn.LET(
    _xlpm.Df, AJ347,
    _xlpm.B, AI347,
    _xlpm.Settlement, AK347,
    _xlpm.NMeyerhof, AM347,
    _xlpm.NDesign, AN347,
    _xlpm.Nc, AO347,
    _xlpm.Fd, AL347,
    _xlpm.LayerBottoms, D347:D356,
    _xlpm.LayerThickness, E347:E356,
    _xlpm.USCS, L347:L356,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105.75823085506636</v>
      </c>
      <c r="AS347" s="1" cm="1">
        <f t="array" ref="AS347">_xlfn.LET(
    _xlpm.Df, AJ347,
    _xlpm.B, AI347,
    _xlpm.Settlement, AK347,
    _xlpm.NMeyerhof, AM347,
    _xlpm.NDesign, AN347,
    _xlpm.Nc, AO347,
    _xlpm.Fd, AL347,
    _xlpm.LayerBottoms, D347:D356,
    _xlpm.LayerThickness, E347:E356,
    _xlpm.Material, L347:L356,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105.75823085506636</v>
      </c>
    </row>
    <row r="348" spans="1:45" s="1" customFormat="1" x14ac:dyDescent="0.35">
      <c r="B348" s="5">
        <v>15.529432999999999</v>
      </c>
      <c r="C348" s="5">
        <v>120.59347200000001</v>
      </c>
      <c r="D348" s="5">
        <v>3</v>
      </c>
      <c r="E348" s="5">
        <v>1.5</v>
      </c>
      <c r="F348" s="5">
        <v>19.5</v>
      </c>
      <c r="G348" s="5">
        <v>9</v>
      </c>
      <c r="H348" s="5">
        <v>21.6</v>
      </c>
      <c r="I348" s="1">
        <v>7</v>
      </c>
      <c r="J348" s="5">
        <v>0.4</v>
      </c>
      <c r="K348" s="5">
        <v>6</v>
      </c>
      <c r="L348" s="24" t="s">
        <v>46</v>
      </c>
      <c r="M348" s="1">
        <f t="shared" si="709"/>
        <v>0</v>
      </c>
      <c r="N348" s="1">
        <f t="shared" si="710"/>
        <v>58.5</v>
      </c>
      <c r="O348" s="1">
        <f t="shared" si="711"/>
        <v>58.5</v>
      </c>
      <c r="P348" s="1">
        <f t="shared" si="712"/>
        <v>1.3159118251706425</v>
      </c>
      <c r="Q348" s="1">
        <f t="shared" si="713"/>
        <v>11.843206426535783</v>
      </c>
      <c r="R348" s="1">
        <f t="shared" si="714"/>
        <v>4.7163796918450149</v>
      </c>
      <c r="S348" s="1">
        <f t="shared" si="715"/>
        <v>16.5595861183808</v>
      </c>
      <c r="T348" s="1">
        <f t="shared" si="716"/>
        <v>0.47147413990698572</v>
      </c>
      <c r="U348" s="1">
        <f t="shared" si="717"/>
        <v>1.2954620534558614</v>
      </c>
      <c r="V348" s="1">
        <f t="shared" si="718"/>
        <v>16.375538172947767</v>
      </c>
      <c r="W348" s="1">
        <f t="shared" si="719"/>
        <v>0.97433785492747482</v>
      </c>
      <c r="X348" s="1">
        <f t="shared" si="720"/>
        <v>0.25332784228114347</v>
      </c>
      <c r="Y348" s="1">
        <f t="shared" si="721"/>
        <v>1.3602527089480168</v>
      </c>
      <c r="Z348" s="1">
        <f t="shared" si="722"/>
        <v>1.063551053303162</v>
      </c>
      <c r="AA348" s="1">
        <f t="shared" si="723"/>
        <v>1.063985573078734</v>
      </c>
      <c r="AB348" s="1">
        <f t="shared" si="724"/>
        <v>0.16812592571837398</v>
      </c>
      <c r="AC348" s="1">
        <f t="shared" si="725"/>
        <v>0.75101021795221234</v>
      </c>
      <c r="AD348" s="1" t="str">
        <f t="shared" si="726"/>
        <v>LIQUEFIABLE</v>
      </c>
      <c r="AE348" s="1">
        <f t="shared" si="727"/>
        <v>0.24898978204778766</v>
      </c>
      <c r="AF348" s="1">
        <f t="shared" si="728"/>
        <v>8.5</v>
      </c>
      <c r="AG348" s="1">
        <f t="shared" si="729"/>
        <v>3.1746197211092921</v>
      </c>
      <c r="AH348" s="1" t="str">
        <f t="shared" si="730"/>
        <v>Low</v>
      </c>
    </row>
    <row r="349" spans="1:45" s="1" customFormat="1" x14ac:dyDescent="0.35">
      <c r="B349" s="5">
        <v>15.529432999999999</v>
      </c>
      <c r="C349" s="5">
        <v>120.59347200000001</v>
      </c>
      <c r="D349" s="5">
        <v>4.5</v>
      </c>
      <c r="E349" s="5">
        <v>1.5</v>
      </c>
      <c r="F349" s="5">
        <v>19.5</v>
      </c>
      <c r="G349" s="5">
        <v>10</v>
      </c>
      <c r="H349" s="5">
        <v>21.5</v>
      </c>
      <c r="I349" s="1">
        <v>7</v>
      </c>
      <c r="J349" s="5">
        <v>0.4</v>
      </c>
      <c r="K349" s="5">
        <v>6</v>
      </c>
      <c r="L349" s="24" t="s">
        <v>46</v>
      </c>
      <c r="M349" s="1">
        <f t="shared" si="709"/>
        <v>0</v>
      </c>
      <c r="N349" s="1">
        <f t="shared" si="710"/>
        <v>87.75</v>
      </c>
      <c r="O349" s="1">
        <f t="shared" si="711"/>
        <v>87.75</v>
      </c>
      <c r="P349" s="1">
        <f t="shared" si="712"/>
        <v>1.0744375060541933</v>
      </c>
      <c r="Q349" s="1">
        <f t="shared" si="713"/>
        <v>10.744375060541934</v>
      </c>
      <c r="R349" s="1">
        <f t="shared" si="714"/>
        <v>4.7030401832367801</v>
      </c>
      <c r="S349" s="1">
        <f t="shared" si="715"/>
        <v>15.447415243778714</v>
      </c>
      <c r="T349" s="1">
        <f t="shared" si="716"/>
        <v>0.48215142457274157</v>
      </c>
      <c r="U349" s="1">
        <f t="shared" si="717"/>
        <v>1.0716872935504174</v>
      </c>
      <c r="V349" s="1">
        <f t="shared" si="718"/>
        <v>15.419913118740954</v>
      </c>
      <c r="W349" s="1">
        <f t="shared" si="719"/>
        <v>0.95382538768089908</v>
      </c>
      <c r="X349" s="1">
        <f t="shared" si="720"/>
        <v>0.24799460079703378</v>
      </c>
      <c r="Y349" s="1">
        <f t="shared" si="721"/>
        <v>1.3296308597526021</v>
      </c>
      <c r="Z349" s="1">
        <f t="shared" si="722"/>
        <v>1.0581491486897536</v>
      </c>
      <c r="AA349" s="1">
        <f t="shared" si="723"/>
        <v>1.0161585299183968</v>
      </c>
      <c r="AB349" s="1">
        <f t="shared" si="724"/>
        <v>0.15968974374368694</v>
      </c>
      <c r="AC349" s="1">
        <f t="shared" si="725"/>
        <v>0.69237782834836148</v>
      </c>
      <c r="AD349" s="1" t="str">
        <f t="shared" si="726"/>
        <v>LIQUEFIABLE</v>
      </c>
      <c r="AE349" s="1">
        <f t="shared" si="727"/>
        <v>0.30762217165163852</v>
      </c>
      <c r="AF349" s="1">
        <f t="shared" si="728"/>
        <v>7.75</v>
      </c>
      <c r="AG349" s="1">
        <f t="shared" si="729"/>
        <v>3.5761077454502974</v>
      </c>
      <c r="AH349" s="1" t="str">
        <f t="shared" si="730"/>
        <v>Low</v>
      </c>
    </row>
    <row r="350" spans="1:45" s="1" customFormat="1" x14ac:dyDescent="0.35">
      <c r="B350" s="5">
        <v>15.529432999999999</v>
      </c>
      <c r="C350" s="5">
        <v>120.59347200000001</v>
      </c>
      <c r="D350" s="5">
        <v>6</v>
      </c>
      <c r="E350" s="5">
        <v>1.5</v>
      </c>
      <c r="F350" s="5">
        <v>1.7</v>
      </c>
      <c r="G350" s="5">
        <v>17</v>
      </c>
      <c r="H350" s="5">
        <v>21.6</v>
      </c>
      <c r="I350" s="1">
        <v>7</v>
      </c>
      <c r="J350" s="5">
        <v>0.4</v>
      </c>
      <c r="K350" s="5">
        <v>6</v>
      </c>
      <c r="L350" s="24" t="s">
        <v>46</v>
      </c>
      <c r="M350" s="1">
        <f t="shared" si="709"/>
        <v>0</v>
      </c>
      <c r="N350" s="1">
        <f t="shared" si="710"/>
        <v>90.3</v>
      </c>
      <c r="O350" s="1">
        <f t="shared" si="711"/>
        <v>90.3</v>
      </c>
      <c r="P350" s="1">
        <f t="shared" si="712"/>
        <v>1.0591582357361888</v>
      </c>
      <c r="Q350" s="1">
        <f t="shared" si="713"/>
        <v>18.005690007515209</v>
      </c>
      <c r="R350" s="1">
        <f t="shared" si="714"/>
        <v>4.7163796918450149</v>
      </c>
      <c r="S350" s="1">
        <f t="shared" si="715"/>
        <v>22.722069699360226</v>
      </c>
      <c r="T350" s="1">
        <f t="shared" si="716"/>
        <v>0.41791227774814077</v>
      </c>
      <c r="U350" s="1">
        <f t="shared" si="717"/>
        <v>1.0492111308710228</v>
      </c>
      <c r="V350" s="1">
        <f t="shared" si="718"/>
        <v>22.552968916652404</v>
      </c>
      <c r="W350" s="1">
        <f t="shared" si="719"/>
        <v>0.9310442914146293</v>
      </c>
      <c r="X350" s="1">
        <f t="shared" si="720"/>
        <v>0.24207151576780361</v>
      </c>
      <c r="Y350" s="1">
        <f t="shared" si="721"/>
        <v>1.6026091276951269</v>
      </c>
      <c r="Z350" s="1">
        <f t="shared" si="722"/>
        <v>1.1063043909009189</v>
      </c>
      <c r="AA350" s="1">
        <f t="shared" si="723"/>
        <v>1.0169290071517803</v>
      </c>
      <c r="AB350" s="1">
        <f t="shared" si="724"/>
        <v>0.24180458177272751</v>
      </c>
      <c r="AC350" s="1">
        <f t="shared" si="725"/>
        <v>1.1237924438671505</v>
      </c>
      <c r="AD350" s="1" t="str">
        <f t="shared" si="726"/>
        <v>NOT LIQUEFIABLE</v>
      </c>
      <c r="AE350" s="1">
        <f t="shared" si="727"/>
        <v>0</v>
      </c>
      <c r="AF350" s="1">
        <f t="shared" si="728"/>
        <v>7</v>
      </c>
      <c r="AG350" s="1">
        <f t="shared" si="729"/>
        <v>0</v>
      </c>
      <c r="AH350" s="1" t="str">
        <f t="shared" si="730"/>
        <v>Very Low</v>
      </c>
    </row>
    <row r="351" spans="1:45" s="1" customFormat="1" x14ac:dyDescent="0.35">
      <c r="B351" s="5">
        <v>15.529432999999999</v>
      </c>
      <c r="C351" s="5">
        <v>120.59347200000001</v>
      </c>
      <c r="D351" s="5">
        <v>7.5</v>
      </c>
      <c r="E351" s="5">
        <v>1.5</v>
      </c>
      <c r="F351" s="5">
        <v>19.3</v>
      </c>
      <c r="G351" s="5">
        <v>18</v>
      </c>
      <c r="H351" s="5">
        <v>23.8</v>
      </c>
      <c r="I351" s="1">
        <v>7</v>
      </c>
      <c r="J351" s="5">
        <v>0.4</v>
      </c>
      <c r="K351" s="5">
        <v>6</v>
      </c>
      <c r="L351" s="24" t="s">
        <v>46</v>
      </c>
      <c r="M351" s="1">
        <f t="shared" si="709"/>
        <v>14.715</v>
      </c>
      <c r="N351" s="1">
        <f t="shared" si="710"/>
        <v>119.25</v>
      </c>
      <c r="O351" s="1">
        <f t="shared" si="711"/>
        <v>104.535</v>
      </c>
      <c r="P351" s="1">
        <f t="shared" si="712"/>
        <v>0.98440511329525238</v>
      </c>
      <c r="Q351" s="1">
        <f t="shared" si="713"/>
        <v>17.719292039314542</v>
      </c>
      <c r="R351" s="1">
        <f t="shared" si="714"/>
        <v>4.9659314542269541</v>
      </c>
      <c r="S351" s="1">
        <f t="shared" si="715"/>
        <v>22.685223493541496</v>
      </c>
      <c r="T351" s="1">
        <f t="shared" si="716"/>
        <v>0.41820922289026186</v>
      </c>
      <c r="U351" s="1">
        <f t="shared" si="717"/>
        <v>0.98693940994234275</v>
      </c>
      <c r="V351" s="1">
        <f t="shared" si="718"/>
        <v>22.730840833189124</v>
      </c>
      <c r="W351" s="1">
        <f t="shared" si="719"/>
        <v>0.90643373197707922</v>
      </c>
      <c r="X351" s="1">
        <f t="shared" si="720"/>
        <v>0.26884754254507431</v>
      </c>
      <c r="Y351" s="1">
        <f t="shared" si="721"/>
        <v>1.610726757353266</v>
      </c>
      <c r="Z351" s="1">
        <f t="shared" si="722"/>
        <v>1.1077363965521914</v>
      </c>
      <c r="AA351" s="1">
        <f t="shared" si="723"/>
        <v>0.99533763306780965</v>
      </c>
      <c r="AB351" s="1">
        <f t="shared" si="724"/>
        <v>0.24476084676458729</v>
      </c>
      <c r="AC351" s="1">
        <f t="shared" si="725"/>
        <v>1.0037896794117698</v>
      </c>
      <c r="AD351" s="1" t="str">
        <f t="shared" si="726"/>
        <v>NOT LIQUEFIABLE</v>
      </c>
      <c r="AE351" s="1">
        <f t="shared" si="727"/>
        <v>0</v>
      </c>
      <c r="AF351" s="1">
        <f t="shared" si="728"/>
        <v>6.25</v>
      </c>
      <c r="AG351" s="1">
        <f t="shared" si="729"/>
        <v>0</v>
      </c>
      <c r="AH351" s="1" t="str">
        <f t="shared" si="730"/>
        <v>Very Low</v>
      </c>
    </row>
    <row r="352" spans="1:45" s="1" customFormat="1" x14ac:dyDescent="0.35">
      <c r="B352" s="5">
        <v>15.529432999999999</v>
      </c>
      <c r="C352" s="5">
        <v>120.59347200000001</v>
      </c>
      <c r="D352" s="5">
        <v>9</v>
      </c>
      <c r="E352" s="5">
        <v>1.5</v>
      </c>
      <c r="F352" s="5">
        <v>19.5</v>
      </c>
      <c r="G352" s="5">
        <v>21</v>
      </c>
      <c r="H352" s="5">
        <v>22.3</v>
      </c>
      <c r="I352" s="1">
        <v>7</v>
      </c>
      <c r="J352" s="5">
        <v>0.4</v>
      </c>
      <c r="K352" s="5">
        <v>6</v>
      </c>
      <c r="L352" s="24" t="s">
        <v>46</v>
      </c>
      <c r="M352" s="1">
        <f t="shared" si="709"/>
        <v>29.43</v>
      </c>
      <c r="N352" s="1">
        <f t="shared" si="710"/>
        <v>148.5</v>
      </c>
      <c r="O352" s="1">
        <f t="shared" si="711"/>
        <v>119.07</v>
      </c>
      <c r="P352" s="1">
        <f t="shared" si="712"/>
        <v>0.9223665524666772</v>
      </c>
      <c r="Q352" s="1">
        <f t="shared" si="713"/>
        <v>19.369697601800222</v>
      </c>
      <c r="R352" s="1">
        <f t="shared" si="714"/>
        <v>4.8045353736372469</v>
      </c>
      <c r="S352" s="1">
        <f t="shared" si="715"/>
        <v>24.174232975437469</v>
      </c>
      <c r="T352" s="1">
        <f t="shared" si="716"/>
        <v>0.40639514316544567</v>
      </c>
      <c r="U352" s="1">
        <f t="shared" si="717"/>
        <v>0.93642703402006133</v>
      </c>
      <c r="V352" s="1">
        <f t="shared" si="718"/>
        <v>24.469503088058534</v>
      </c>
      <c r="W352" s="1">
        <f t="shared" si="719"/>
        <v>0.88044424287795453</v>
      </c>
      <c r="X352" s="1">
        <f t="shared" si="720"/>
        <v>0.28549552546836166</v>
      </c>
      <c r="Y352" s="1">
        <f t="shared" si="721"/>
        <v>1.6934331885880636</v>
      </c>
      <c r="Z352" s="1">
        <f t="shared" si="722"/>
        <v>1.1223263793319609</v>
      </c>
      <c r="AA352" s="1">
        <f t="shared" si="723"/>
        <v>0.97428808605825024</v>
      </c>
      <c r="AB352" s="1">
        <f t="shared" si="724"/>
        <v>0.27798457444964886</v>
      </c>
      <c r="AC352" s="1">
        <f t="shared" si="725"/>
        <v>1.0647017157669469</v>
      </c>
      <c r="AD352" s="1" t="str">
        <f t="shared" si="726"/>
        <v>NOT LIQUEFIABLE</v>
      </c>
      <c r="AE352" s="1">
        <f t="shared" si="727"/>
        <v>0</v>
      </c>
      <c r="AF352" s="1">
        <f t="shared" si="728"/>
        <v>5.5</v>
      </c>
      <c r="AG352" s="1">
        <f t="shared" si="729"/>
        <v>0</v>
      </c>
      <c r="AH352" s="1" t="str">
        <f t="shared" si="730"/>
        <v>Very Low</v>
      </c>
    </row>
    <row r="353" spans="1:45" s="1" customFormat="1" x14ac:dyDescent="0.35">
      <c r="B353" s="5">
        <v>15.529432999999999</v>
      </c>
      <c r="C353" s="5">
        <v>120.59347200000001</v>
      </c>
      <c r="D353" s="5">
        <v>10.5</v>
      </c>
      <c r="E353" s="5">
        <v>1.5</v>
      </c>
      <c r="F353" s="5">
        <v>19.5</v>
      </c>
      <c r="G353" s="5">
        <v>29</v>
      </c>
      <c r="H353" s="5">
        <v>21.7</v>
      </c>
      <c r="I353" s="1">
        <v>7</v>
      </c>
      <c r="J353" s="5">
        <v>0.4</v>
      </c>
      <c r="K353" s="5">
        <v>6</v>
      </c>
      <c r="L353" s="24" t="s">
        <v>46</v>
      </c>
      <c r="M353" s="1">
        <f t="shared" si="709"/>
        <v>44.145000000000003</v>
      </c>
      <c r="N353" s="1">
        <f t="shared" si="710"/>
        <v>177.75</v>
      </c>
      <c r="O353" s="1">
        <f t="shared" si="711"/>
        <v>133.60499999999999</v>
      </c>
      <c r="P353" s="1">
        <f t="shared" si="712"/>
        <v>0.87074976715048713</v>
      </c>
      <c r="Q353" s="1">
        <f t="shared" si="713"/>
        <v>25.251743247364125</v>
      </c>
      <c r="R353" s="1">
        <f t="shared" si="714"/>
        <v>4.7295272029923714</v>
      </c>
      <c r="S353" s="1">
        <f t="shared" si="715"/>
        <v>29.981270450356497</v>
      </c>
      <c r="T353" s="1">
        <f t="shared" si="716"/>
        <v>0.36348040637669377</v>
      </c>
      <c r="U353" s="1">
        <f t="shared" si="717"/>
        <v>0.90428397193866772</v>
      </c>
      <c r="V353" s="1">
        <f t="shared" si="718"/>
        <v>30.953762389213736</v>
      </c>
      <c r="W353" s="1">
        <f t="shared" si="719"/>
        <v>0.85352459901766975</v>
      </c>
      <c r="X353" s="1">
        <f t="shared" si="720"/>
        <v>0.29524074206505457</v>
      </c>
      <c r="Y353" s="1">
        <f t="shared" si="721"/>
        <v>2.0556189529331346</v>
      </c>
      <c r="Z353" s="1">
        <f t="shared" si="722"/>
        <v>1.1862184368899831</v>
      </c>
      <c r="AA353" s="1">
        <f t="shared" si="723"/>
        <v>0.94126598196214584</v>
      </c>
      <c r="AB353" s="1">
        <f t="shared" si="724"/>
        <v>0.55149350922966267</v>
      </c>
      <c r="AC353" s="1">
        <f t="shared" si="725"/>
        <v>2.0856486575554318</v>
      </c>
      <c r="AD353" s="1" t="str">
        <f t="shared" si="726"/>
        <v>NOT LIQUEFIABLE</v>
      </c>
      <c r="AE353" s="1">
        <f t="shared" si="727"/>
        <v>0</v>
      </c>
      <c r="AF353" s="1">
        <f t="shared" si="728"/>
        <v>4.75</v>
      </c>
      <c r="AG353" s="1">
        <f t="shared" si="729"/>
        <v>0</v>
      </c>
      <c r="AH353" s="1" t="str">
        <f t="shared" si="730"/>
        <v>Very Low</v>
      </c>
    </row>
    <row r="354" spans="1:45" s="1" customFormat="1" x14ac:dyDescent="0.35">
      <c r="B354" s="5">
        <v>15.529432999999999</v>
      </c>
      <c r="C354" s="5">
        <v>120.59347200000001</v>
      </c>
      <c r="D354" s="5">
        <v>12</v>
      </c>
      <c r="E354" s="5">
        <v>1.5</v>
      </c>
      <c r="F354" s="5">
        <v>19.8</v>
      </c>
      <c r="G354" s="5">
        <v>33</v>
      </c>
      <c r="H354" s="5">
        <v>22.7</v>
      </c>
      <c r="I354" s="1">
        <v>7</v>
      </c>
      <c r="J354" s="5">
        <v>0.4</v>
      </c>
      <c r="K354" s="5">
        <v>6</v>
      </c>
      <c r="L354" s="24" t="s">
        <v>46</v>
      </c>
      <c r="M354" s="1">
        <f t="shared" si="709"/>
        <v>58.86</v>
      </c>
      <c r="N354" s="1">
        <f t="shared" si="710"/>
        <v>207.45</v>
      </c>
      <c r="O354" s="1">
        <f t="shared" si="711"/>
        <v>148.58999999999997</v>
      </c>
      <c r="P354" s="1">
        <f t="shared" si="712"/>
        <v>0.82567651375326923</v>
      </c>
      <c r="Q354" s="1">
        <f t="shared" si="713"/>
        <v>27.247324953857884</v>
      </c>
      <c r="R354" s="1">
        <f t="shared" si="714"/>
        <v>4.8510433033839488</v>
      </c>
      <c r="S354" s="1">
        <f t="shared" si="715"/>
        <v>32.09836825724183</v>
      </c>
      <c r="T354" s="1">
        <f t="shared" si="716"/>
        <v>0.34888636014301505</v>
      </c>
      <c r="U354" s="1">
        <f t="shared" si="717"/>
        <v>0.87488755622929371</v>
      </c>
      <c r="V354" s="1">
        <f t="shared" si="718"/>
        <v>33.722332658950641</v>
      </c>
      <c r="W354" s="1">
        <f t="shared" si="719"/>
        <v>0.82611021622301772</v>
      </c>
      <c r="X354" s="1">
        <f t="shared" si="720"/>
        <v>0.29987150368410331</v>
      </c>
      <c r="Y354" s="1">
        <f t="shared" si="721"/>
        <v>2.2000000000000002</v>
      </c>
      <c r="Z354" s="1">
        <f t="shared" si="722"/>
        <v>1.2116882456942153</v>
      </c>
      <c r="AA354" s="1">
        <f t="shared" si="723"/>
        <v>0.90637520616962286</v>
      </c>
      <c r="AB354" s="1">
        <f t="shared" si="724"/>
        <v>0.86303848046660259</v>
      </c>
      <c r="AC354" s="1">
        <f t="shared" si="725"/>
        <v>3.1607771317657569</v>
      </c>
      <c r="AD354" s="1" t="str">
        <f t="shared" si="726"/>
        <v>NOT LIQUEFIABLE</v>
      </c>
      <c r="AE354" s="1">
        <f t="shared" si="727"/>
        <v>0</v>
      </c>
      <c r="AF354" s="1">
        <f t="shared" si="728"/>
        <v>4</v>
      </c>
      <c r="AG354" s="1">
        <f t="shared" si="729"/>
        <v>0</v>
      </c>
      <c r="AH354" s="1" t="str">
        <f t="shared" si="730"/>
        <v>Very Low</v>
      </c>
    </row>
    <row r="355" spans="1:45" s="1" customFormat="1" x14ac:dyDescent="0.35">
      <c r="B355" s="5">
        <v>15.529432999999999</v>
      </c>
      <c r="C355" s="5">
        <v>120.59347200000001</v>
      </c>
      <c r="D355" s="5">
        <v>13.5</v>
      </c>
      <c r="E355" s="5">
        <v>1.5</v>
      </c>
      <c r="F355" s="5">
        <v>19.8</v>
      </c>
      <c r="G355" s="5">
        <v>32</v>
      </c>
      <c r="H355" s="5">
        <v>24.6</v>
      </c>
      <c r="I355" s="1">
        <v>7</v>
      </c>
      <c r="J355" s="5">
        <v>0.4</v>
      </c>
      <c r="K355" s="5">
        <v>6</v>
      </c>
      <c r="L355" s="24" t="s">
        <v>46</v>
      </c>
      <c r="M355" s="1">
        <f t="shared" si="709"/>
        <v>73.575000000000003</v>
      </c>
      <c r="N355" s="1">
        <f t="shared" si="710"/>
        <v>237.14999999999998</v>
      </c>
      <c r="O355" s="1">
        <f t="shared" si="711"/>
        <v>163.57499999999999</v>
      </c>
      <c r="P355" s="1">
        <f t="shared" si="712"/>
        <v>0.78694840267722399</v>
      </c>
      <c r="Q355" s="1">
        <f t="shared" si="713"/>
        <v>25.182348885671168</v>
      </c>
      <c r="R355" s="1">
        <f t="shared" si="714"/>
        <v>5.0387896244713195</v>
      </c>
      <c r="S355" s="1">
        <f t="shared" si="715"/>
        <v>30.221138510142488</v>
      </c>
      <c r="T355" s="1">
        <f t="shared" si="716"/>
        <v>0.36180155376166678</v>
      </c>
      <c r="U355" s="1">
        <f t="shared" si="717"/>
        <v>0.84082649681552202</v>
      </c>
      <c r="V355" s="1">
        <f t="shared" si="718"/>
        <v>31.945237522568025</v>
      </c>
      <c r="W355" s="1">
        <f t="shared" si="719"/>
        <v>0.7986134883932493</v>
      </c>
      <c r="X355" s="1">
        <f t="shared" si="720"/>
        <v>0.30103444341029717</v>
      </c>
      <c r="Y355" s="1">
        <f t="shared" si="721"/>
        <v>2.1184688338355135</v>
      </c>
      <c r="Z355" s="1">
        <f t="shared" si="722"/>
        <v>1.1973055877485788</v>
      </c>
      <c r="AA355" s="1">
        <f t="shared" si="723"/>
        <v>0.89321468869975773</v>
      </c>
      <c r="AB355" s="1">
        <f t="shared" si="724"/>
        <v>0.6387367671307661</v>
      </c>
      <c r="AC355" s="1">
        <f t="shared" si="725"/>
        <v>2.2691676968984731</v>
      </c>
      <c r="AD355" s="1" t="str">
        <f t="shared" si="726"/>
        <v>NOT LIQUEFIABLE</v>
      </c>
      <c r="AE355" s="1">
        <f t="shared" si="727"/>
        <v>0</v>
      </c>
      <c r="AF355" s="1">
        <f t="shared" si="728"/>
        <v>3.25</v>
      </c>
      <c r="AG355" s="1">
        <f t="shared" si="729"/>
        <v>0</v>
      </c>
      <c r="AH355" s="1" t="str">
        <f t="shared" si="730"/>
        <v>Very Low</v>
      </c>
    </row>
    <row r="356" spans="1:45" s="1" customFormat="1" x14ac:dyDescent="0.35">
      <c r="B356" s="5">
        <v>15.529432999999999</v>
      </c>
      <c r="C356" s="5">
        <v>120.59347200000001</v>
      </c>
      <c r="D356" s="5">
        <v>15</v>
      </c>
      <c r="E356" s="5">
        <v>1.5</v>
      </c>
      <c r="F356" s="5">
        <v>19.8</v>
      </c>
      <c r="G356" s="5">
        <v>39</v>
      </c>
      <c r="H356" s="5">
        <v>22.6</v>
      </c>
      <c r="I356" s="1">
        <v>7</v>
      </c>
      <c r="J356" s="5">
        <v>0.4</v>
      </c>
      <c r="K356" s="5">
        <v>6</v>
      </c>
      <c r="L356" s="24" t="s">
        <v>46</v>
      </c>
      <c r="M356" s="1">
        <f t="shared" si="709"/>
        <v>88.29</v>
      </c>
      <c r="N356" s="1">
        <f t="shared" si="710"/>
        <v>266.84999999999997</v>
      </c>
      <c r="O356" s="1">
        <f t="shared" si="711"/>
        <v>178.55999999999995</v>
      </c>
      <c r="P356" s="1">
        <f t="shared" si="712"/>
        <v>0.75320402829759736</v>
      </c>
      <c r="Q356" s="1">
        <f t="shared" si="713"/>
        <v>29.374957103606299</v>
      </c>
      <c r="R356" s="1">
        <f t="shared" si="714"/>
        <v>4.8396670998102556</v>
      </c>
      <c r="S356" s="1">
        <f t="shared" si="715"/>
        <v>34.214624203416555</v>
      </c>
      <c r="T356" s="1">
        <f t="shared" si="716"/>
        <v>0.33477170051124383</v>
      </c>
      <c r="U356" s="1">
        <f t="shared" si="717"/>
        <v>0.8271564609406642</v>
      </c>
      <c r="V356" s="1">
        <f t="shared" si="718"/>
        <v>37.098769076496161</v>
      </c>
      <c r="W356" s="1">
        <f t="shared" si="719"/>
        <v>0.77141630387585125</v>
      </c>
      <c r="X356" s="1">
        <f t="shared" si="720"/>
        <v>0.29974033702514807</v>
      </c>
      <c r="Y356" s="1">
        <f t="shared" si="721"/>
        <v>2.2000000000000002</v>
      </c>
      <c r="Z356" s="1">
        <f t="shared" si="722"/>
        <v>1.2116882456942153</v>
      </c>
      <c r="AA356" s="1">
        <f t="shared" si="723"/>
        <v>0.83171216703552364</v>
      </c>
      <c r="AB356" s="1">
        <f t="shared" si="724"/>
        <v>1.7935653996038854</v>
      </c>
      <c r="AC356" s="1">
        <f t="shared" si="725"/>
        <v>6.0302591399246523</v>
      </c>
      <c r="AD356" s="1" t="str">
        <f t="shared" si="726"/>
        <v>NOT LIQUEFIABLE</v>
      </c>
      <c r="AE356" s="1">
        <f t="shared" si="727"/>
        <v>0</v>
      </c>
      <c r="AF356" s="1">
        <f t="shared" si="728"/>
        <v>2.5</v>
      </c>
      <c r="AG356" s="1">
        <f t="shared" si="729"/>
        <v>0</v>
      </c>
      <c r="AH356" s="1" t="str">
        <f t="shared" si="730"/>
        <v>Very Low</v>
      </c>
    </row>
    <row r="357" spans="1:45" s="1" customFormat="1" x14ac:dyDescent="0.35">
      <c r="AF357" s="1" t="s">
        <v>31</v>
      </c>
      <c r="AG357" s="1">
        <f>SUM(AG347:AG356)</f>
        <v>10.776892790692017</v>
      </c>
      <c r="AH357" s="3" t="str">
        <f t="shared" ref="AH357" si="731">IF(AG357&lt;=0,"Very Low",IF(AND(AG357&gt;0,AG357&lt;=5),"Low",IF(AND(AG357&gt;5,AG357&lt;=15),"High","Very High")))</f>
        <v>High</v>
      </c>
    </row>
    <row r="358" spans="1:45" s="1" customFormat="1" x14ac:dyDescent="0.35">
      <c r="A358" s="1" t="s">
        <v>32</v>
      </c>
      <c r="B358" s="1" t="s">
        <v>0</v>
      </c>
      <c r="C358" s="1" t="s">
        <v>1</v>
      </c>
      <c r="E358" s="1" t="s">
        <v>3</v>
      </c>
      <c r="F358" s="1" t="s">
        <v>47</v>
      </c>
      <c r="G358" s="1" t="s">
        <v>5</v>
      </c>
      <c r="H358" s="1" t="s">
        <v>6</v>
      </c>
      <c r="I358" s="1" t="s">
        <v>7</v>
      </c>
      <c r="J358" s="1" t="s">
        <v>8</v>
      </c>
      <c r="K358" s="1" t="s">
        <v>9</v>
      </c>
      <c r="L358" s="1" t="s">
        <v>33</v>
      </c>
      <c r="M358" s="1" t="s">
        <v>10</v>
      </c>
      <c r="O358" s="1" t="s">
        <v>12</v>
      </c>
      <c r="P358" s="1" t="s">
        <v>13</v>
      </c>
      <c r="Q358" s="1" t="s">
        <v>146</v>
      </c>
      <c r="R358" s="1" t="s">
        <v>147</v>
      </c>
      <c r="S358" s="1" t="s">
        <v>16</v>
      </c>
      <c r="T358" s="1" t="s">
        <v>17</v>
      </c>
      <c r="U358" s="1" t="s">
        <v>18</v>
      </c>
      <c r="V358" s="1" t="s">
        <v>19</v>
      </c>
      <c r="W358" s="1" t="s">
        <v>20</v>
      </c>
      <c r="X358" s="1" t="s">
        <v>21</v>
      </c>
      <c r="Y358" s="1" t="s">
        <v>22</v>
      </c>
      <c r="Z358" s="1" t="s">
        <v>23</v>
      </c>
      <c r="AA358" s="1" t="s">
        <v>24</v>
      </c>
      <c r="AB358" s="1" t="s">
        <v>148</v>
      </c>
      <c r="AC358" s="1" t="s">
        <v>26</v>
      </c>
      <c r="AD358" s="1" t="s">
        <v>27</v>
      </c>
      <c r="AE358" s="1" t="s">
        <v>28</v>
      </c>
      <c r="AF358" s="1" t="s">
        <v>29</v>
      </c>
      <c r="AG358" s="1" t="s">
        <v>30</v>
      </c>
      <c r="AH358" s="1" t="s">
        <v>27</v>
      </c>
      <c r="AI358" s="5" t="s">
        <v>34</v>
      </c>
      <c r="AJ358" s="5" t="s">
        <v>35</v>
      </c>
      <c r="AK358" s="5" t="s">
        <v>36</v>
      </c>
      <c r="AL358" s="5" t="s">
        <v>37</v>
      </c>
      <c r="AM358" s="20" t="s">
        <v>38</v>
      </c>
      <c r="AN358" s="20" t="s">
        <v>39</v>
      </c>
      <c r="AO358" s="20" t="s">
        <v>40</v>
      </c>
      <c r="AP358" s="20" t="s">
        <v>41</v>
      </c>
      <c r="AQ358" s="20" t="s">
        <v>42</v>
      </c>
    </row>
    <row r="359" spans="1:45" s="1" customFormat="1" x14ac:dyDescent="0.35">
      <c r="A359" s="1">
        <v>32</v>
      </c>
      <c r="B359" s="5">
        <v>15.439418999999999</v>
      </c>
      <c r="C359" s="5">
        <v>120.58822000000001</v>
      </c>
      <c r="D359" s="5">
        <v>1.5</v>
      </c>
      <c r="E359" s="5">
        <v>1.5</v>
      </c>
      <c r="F359" s="5">
        <v>21</v>
      </c>
      <c r="G359" s="5">
        <v>63</v>
      </c>
      <c r="H359" s="5">
        <v>32</v>
      </c>
      <c r="I359" s="1">
        <v>7</v>
      </c>
      <c r="J359" s="5">
        <v>0.36</v>
      </c>
      <c r="K359" s="5">
        <v>10</v>
      </c>
      <c r="L359" s="24" t="s">
        <v>46</v>
      </c>
      <c r="M359" s="1">
        <f t="shared" ref="M359:M368" si="732">IF(D359&lt;=K359, 0, (D359-K359)*9.81)</f>
        <v>0</v>
      </c>
      <c r="N359" s="1">
        <f t="shared" ref="N359:N368" si="733">IF(ROW()=2, D359*F359, N358 + (D359-D358)*F359)</f>
        <v>31.5</v>
      </c>
      <c r="O359" s="1">
        <f t="shared" ref="O359:O368" si="734">N359 - M359</f>
        <v>31.5</v>
      </c>
      <c r="P359" s="1">
        <f t="shared" ref="P359:P368" si="735">MIN(1.7, (101.3 / O359)^0.5)</f>
        <v>1.7</v>
      </c>
      <c r="Q359" s="1">
        <f t="shared" ref="Q359:Q368" si="736">G359 * P359</f>
        <v>107.1</v>
      </c>
      <c r="R359" s="1">
        <f t="shared" ref="R359:R368" si="737">EXP(1.63 + (9.7/(H359+0.01)) - ((15.7/(H359+0.01))^2))</f>
        <v>5.4328713475430828</v>
      </c>
      <c r="S359" s="1">
        <f t="shared" ref="S359:S368" si="738">Q359 + R359</f>
        <v>112.53287134754308</v>
      </c>
      <c r="T359" s="1">
        <f t="shared" ref="T359:T368" si="739">0.784 - 0.0768 * SQRT(S359)</f>
        <v>-3.0706010225119429E-2</v>
      </c>
      <c r="U359" s="1">
        <f t="shared" ref="U359:U368" si="740">MIN(1.7, (101.3 / O359)^T359)</f>
        <v>0.96476796657030039</v>
      </c>
      <c r="V359" s="1">
        <f t="shared" ref="V359:V368" si="741">(G359 * U359) + R359</f>
        <v>66.213253241472003</v>
      </c>
      <c r="W359" s="1">
        <f t="shared" ref="W359:W368" si="742">EXP((-1.012 - 1.126*SIN((D359/11.73)+5.133)) + (0.106 + 0.118*SIN((D359/11.28)+5.142))*I359)</f>
        <v>0.99216797470363483</v>
      </c>
      <c r="X359" s="1">
        <f t="shared" ref="X359:X368" si="743">0.65 * J359 * (N359 / O359) * W359</f>
        <v>0.23216730608065053</v>
      </c>
      <c r="Y359" s="1">
        <f t="shared" ref="Y359:Y368" si="744">MIN(2.2, 1.09 + (V359 / 31.5)^2)</f>
        <v>2.2000000000000002</v>
      </c>
      <c r="Z359" s="1">
        <f t="shared" ref="Z359:Z368" si="745">1 + (Y359 - 1) * (8.64 * EXP(-I359/4) - 1.325)</f>
        <v>1.2116882456942153</v>
      </c>
      <c r="AA359" s="1">
        <f t="shared" ref="AA359:AA368" si="746">MIN(1.1, 1 - MIN(0.3, 1 / (18.9 - 2.55 * SQRT(V359))) * LN(O359 / 101.3))</f>
        <v>0.36850620352489971</v>
      </c>
      <c r="AB359" s="1">
        <f t="shared" ref="AB359:AB368" si="747">EXP((V359/14.1) + (V359/126)^2 - (V359/23.6)^3 + (V359/25.4)^4 - 2.8)</f>
        <v>255398726549.91943</v>
      </c>
      <c r="AC359" s="1">
        <f t="shared" ref="AC359:AC368" si="748">IF(X359=0, "N/A", (AB359 * Z359 * AA359) / X359)</f>
        <v>491194351007.84668</v>
      </c>
      <c r="AD359" s="1" t="str">
        <f t="shared" ref="AD359:AD368" si="749">IF(AC359&gt;1, "NOT LIQUEFIABLE", "LIQUEFIABLE")</f>
        <v>NOT LIQUEFIABLE</v>
      </c>
      <c r="AE359" s="1">
        <f t="shared" ref="AE359:AE368" si="750">IF(AC359&lt;1, 1-AC359, 0)</f>
        <v>0</v>
      </c>
      <c r="AF359" s="1">
        <f t="shared" ref="AF359:AF368" si="751">IF(D359&lt;=20, 10 - (0.5 * D359), 0)</f>
        <v>9.25</v>
      </c>
      <c r="AG359" s="1">
        <f t="shared" ref="AG359:AG368" si="752">AE359 * AF359 * E359</f>
        <v>0</v>
      </c>
      <c r="AH359" s="1" t="str">
        <f t="shared" ref="AH359:AH368" si="753">IF(AG359&lt;=0,"Very Low",IF(AND(AG359&gt;0,AG359&lt;=5),"Low",IF(AND(AG359&gt;5,AG359&lt;=15),"High","Very High")))</f>
        <v>Very Low</v>
      </c>
      <c r="AI359" s="5">
        <v>3</v>
      </c>
      <c r="AJ359" s="5">
        <v>1.5</v>
      </c>
      <c r="AK359" s="5">
        <v>25</v>
      </c>
      <c r="AL359" s="5">
        <f>MIN(1 + 0.33 * (AJ359 / AI359), 1.33)</f>
        <v>1.165</v>
      </c>
      <c r="AM359" s="20">
        <f>AVERAGEIFS(G359:G368, D359:D368, "&gt;" &amp; AJ359, D359:D368, "&lt;" &amp; (AJ359 + AI359 + 1.5))</f>
        <v>89.5</v>
      </c>
      <c r="AN359" s="20" cm="1">
        <f t="array" ref="AN359">_xlfn.LET(
    _xlpm.Df, AJ359,
    _xlpm.B, AI359,
    _xlpm.LayerBottoms, D359:D368,
    _xlpm.LayerTops, D359:D368 - E359:E368,
    _xlpm.N_values, G359:G368,
    _xlpm.FilteredN, _xlfn._xlws.FILTER(_xlpm.N_values, (_xlpm.LayerBottoms &gt; _xlpm.Df) * (_xlpm.LayerTops &lt; (_xlpm.Df + 2*_xlpm.B))),
    _xlpm.i, _xlfn.SEQUENCE(ROWS(_xlpm.FilteredN)),
    SUM(_xlpm.FilteredN / _xlpm.i^2) / SUM(1 / _xlpm.i^2)
)</f>
        <v>85.248780487804879</v>
      </c>
      <c r="AO359" s="20">
        <f>MIN(6 * (1 + 0.2 * (AJ359 / AI359)), 9)</f>
        <v>6.6000000000000005</v>
      </c>
      <c r="AP359" s="20">
        <f>IF(AI359&lt;=1.2,12*AM359*AL359*(AK359/25.4),8*AM359*((3.28*AI359+1)/(3.28*AI359))^2*AL359*(AK359/25.4))</f>
        <v>996.35385910825676</v>
      </c>
      <c r="AQ359" s="1" t="str" cm="1">
        <f t="array" ref="AQ359">_xlfn.LET(
    _xlpm.Df, AJ359,
    _xlpm.B, AI359,
    _xlpm.Settlement, AK359,
    _xlpm.NMeyerhof, AM359,
    _xlpm.NDesign, AN359,
    _xlpm.Nc, AO359,
    _xlpm.Fd, AL359,
    _xlpm.LayerBottoms, D359:D368,
    _xlpm.LayerThickness, E359:E368,
    _xlpm.USCS, L359:L368,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359" s="1" cm="1">
        <f t="array" ref="AR359">_xlfn.LET(
    _xlpm.Df, AJ359,
    _xlpm.B, AI359,
    _xlpm.Settlement, AK359,
    _xlpm.NMeyerhof, AM359,
    _xlpm.NDesign, AN359,
    _xlpm.Nc, AO359,
    _xlpm.Fd, AL359,
    _xlpm.LayerBottoms, D359:D368,
    _xlpm.LayerThickness, E359:E368,
    _xlpm.USCS, L359:L368,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996.35385910825676</v>
      </c>
      <c r="AS359" s="1" t="str" cm="1">
        <f t="array" ref="AS359">_xlfn.LET(
    _xlpm.Df, AJ359,
    _xlpm.B, AI359,
    _xlpm.Settlement, AK359,
    _xlpm.NMeyerhof, AM359,
    _xlpm.NDesign, AN359,
    _xlpm.Nc, AO359,
    _xlpm.Fd, AL359,
    _xlpm.LayerBottoms, D359:D368,
    _xlpm.LayerThickness, E359:E368,
    _xlpm.Material, L359:L368,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N/A - Rock/Cobble Detected (Use Rock Mechanics)</v>
      </c>
    </row>
    <row r="360" spans="1:45" s="1" customFormat="1" x14ac:dyDescent="0.35">
      <c r="B360" s="5">
        <v>15.439418999999999</v>
      </c>
      <c r="C360" s="5">
        <v>120.58822000000001</v>
      </c>
      <c r="D360" s="5">
        <v>3</v>
      </c>
      <c r="E360" s="5">
        <v>1.5</v>
      </c>
      <c r="F360" s="5">
        <v>21</v>
      </c>
      <c r="G360" s="5">
        <v>79</v>
      </c>
      <c r="H360" s="5">
        <v>19</v>
      </c>
      <c r="I360" s="1">
        <v>7</v>
      </c>
      <c r="J360" s="5">
        <v>0.36</v>
      </c>
      <c r="K360" s="5">
        <v>10</v>
      </c>
      <c r="L360" s="24" t="s">
        <v>46</v>
      </c>
      <c r="M360" s="1">
        <f t="shared" si="732"/>
        <v>0</v>
      </c>
      <c r="N360" s="1">
        <f t="shared" si="733"/>
        <v>63</v>
      </c>
      <c r="O360" s="1">
        <f t="shared" si="734"/>
        <v>63</v>
      </c>
      <c r="P360" s="1">
        <f t="shared" si="735"/>
        <v>1.2680443635522016</v>
      </c>
      <c r="Q360" s="1">
        <f t="shared" si="736"/>
        <v>100.17550472062393</v>
      </c>
      <c r="R360" s="1">
        <f t="shared" si="737"/>
        <v>4.2981218259821743</v>
      </c>
      <c r="S360" s="1">
        <f t="shared" si="738"/>
        <v>104.47362654660611</v>
      </c>
      <c r="T360" s="1">
        <f t="shared" si="739"/>
        <v>-9.9077895364729773E-4</v>
      </c>
      <c r="U360" s="1">
        <f t="shared" si="740"/>
        <v>0.9995295385683397</v>
      </c>
      <c r="V360" s="1">
        <f t="shared" si="741"/>
        <v>83.260955372881014</v>
      </c>
      <c r="W360" s="1">
        <f t="shared" si="742"/>
        <v>0.97433785492747482</v>
      </c>
      <c r="X360" s="1">
        <f t="shared" si="743"/>
        <v>0.22799505805302908</v>
      </c>
      <c r="Y360" s="1">
        <f t="shared" si="744"/>
        <v>2.2000000000000002</v>
      </c>
      <c r="Z360" s="1">
        <f t="shared" si="745"/>
        <v>1.2116882456942153</v>
      </c>
      <c r="AA360" s="1">
        <f t="shared" si="746"/>
        <v>0.89126806752208598</v>
      </c>
      <c r="AB360" s="1">
        <f t="shared" si="747"/>
        <v>4.0805799353006467E+32</v>
      </c>
      <c r="AC360" s="1">
        <f t="shared" si="748"/>
        <v>1.9328390801165206E+33</v>
      </c>
      <c r="AD360" s="1" t="str">
        <f t="shared" si="749"/>
        <v>NOT LIQUEFIABLE</v>
      </c>
      <c r="AE360" s="1">
        <f t="shared" si="750"/>
        <v>0</v>
      </c>
      <c r="AF360" s="1">
        <f t="shared" si="751"/>
        <v>8.5</v>
      </c>
      <c r="AG360" s="1">
        <f t="shared" si="752"/>
        <v>0</v>
      </c>
      <c r="AH360" s="1" t="str">
        <f t="shared" si="753"/>
        <v>Very Low</v>
      </c>
    </row>
    <row r="361" spans="1:45" s="1" customFormat="1" x14ac:dyDescent="0.35">
      <c r="B361" s="5">
        <v>15.439418999999999</v>
      </c>
      <c r="C361" s="5">
        <v>120.58822000000001</v>
      </c>
      <c r="D361" s="5">
        <v>4.5</v>
      </c>
      <c r="E361" s="5">
        <v>1.5</v>
      </c>
      <c r="F361" s="5">
        <v>23</v>
      </c>
      <c r="G361" s="5">
        <v>100</v>
      </c>
      <c r="H361" s="5"/>
      <c r="I361" s="1">
        <v>7</v>
      </c>
      <c r="J361" s="5">
        <v>0.36</v>
      </c>
      <c r="K361" s="5">
        <v>10</v>
      </c>
      <c r="L361" s="24" t="s">
        <v>102</v>
      </c>
      <c r="M361" s="1">
        <f t="shared" si="732"/>
        <v>0</v>
      </c>
      <c r="N361" s="1">
        <f t="shared" si="733"/>
        <v>97.5</v>
      </c>
      <c r="O361" s="1">
        <f t="shared" si="734"/>
        <v>97.5</v>
      </c>
      <c r="P361" s="1">
        <f t="shared" si="735"/>
        <v>1.0193009167926608</v>
      </c>
      <c r="Q361" s="1">
        <f t="shared" si="736"/>
        <v>101.93009167926607</v>
      </c>
      <c r="R361" s="1">
        <f t="shared" si="737"/>
        <v>0</v>
      </c>
      <c r="S361" s="1">
        <f t="shared" si="738"/>
        <v>101.93009167926607</v>
      </c>
      <c r="T361" s="1">
        <f t="shared" si="739"/>
        <v>8.6238693728609706E-3</v>
      </c>
      <c r="U361" s="1">
        <f t="shared" si="740"/>
        <v>1.0003297796737174</v>
      </c>
      <c r="V361" s="1">
        <f t="shared" si="741"/>
        <v>100.03297796737174</v>
      </c>
      <c r="W361" s="1">
        <f t="shared" si="742"/>
        <v>0.95382538768089908</v>
      </c>
      <c r="X361" s="1">
        <f t="shared" si="743"/>
        <v>0.22319514071733038</v>
      </c>
      <c r="Y361" s="1">
        <f t="shared" si="744"/>
        <v>2.2000000000000002</v>
      </c>
      <c r="Z361" s="1">
        <f t="shared" si="745"/>
        <v>1.2116882456942153</v>
      </c>
      <c r="AA361" s="1">
        <f t="shared" si="746"/>
        <v>0.99421065259978314</v>
      </c>
      <c r="AB361" s="1">
        <f t="shared" si="747"/>
        <v>3.4903722746488255E+73</v>
      </c>
      <c r="AC361" s="1">
        <f t="shared" si="748"/>
        <v>1.8838933891978264E+74</v>
      </c>
      <c r="AD361" s="1" t="str">
        <f t="shared" si="749"/>
        <v>NOT LIQUEFIABLE</v>
      </c>
      <c r="AE361" s="1">
        <f t="shared" si="750"/>
        <v>0</v>
      </c>
      <c r="AF361" s="1">
        <f t="shared" si="751"/>
        <v>7.75</v>
      </c>
      <c r="AG361" s="1">
        <f t="shared" si="752"/>
        <v>0</v>
      </c>
      <c r="AH361" s="1" t="str">
        <f t="shared" si="753"/>
        <v>Very Low</v>
      </c>
    </row>
    <row r="362" spans="1:45" s="1" customFormat="1" x14ac:dyDescent="0.35">
      <c r="B362" s="5">
        <v>15.439418999999999</v>
      </c>
      <c r="C362" s="5">
        <v>120.58822000000001</v>
      </c>
      <c r="D362" s="5">
        <v>6</v>
      </c>
      <c r="E362" s="5">
        <v>1.5</v>
      </c>
      <c r="F362" s="5">
        <v>23</v>
      </c>
      <c r="G362" s="5">
        <v>100</v>
      </c>
      <c r="H362" s="5"/>
      <c r="I362" s="1">
        <v>7</v>
      </c>
      <c r="J362" s="5">
        <v>0.36</v>
      </c>
      <c r="K362" s="5">
        <v>10</v>
      </c>
      <c r="L362" s="24" t="s">
        <v>102</v>
      </c>
      <c r="M362" s="1">
        <f t="shared" si="732"/>
        <v>0</v>
      </c>
      <c r="N362" s="1">
        <f t="shared" si="733"/>
        <v>132</v>
      </c>
      <c r="O362" s="1">
        <f t="shared" si="734"/>
        <v>132</v>
      </c>
      <c r="P362" s="1">
        <f t="shared" si="735"/>
        <v>0.87602753519752019</v>
      </c>
      <c r="Q362" s="1">
        <f t="shared" si="736"/>
        <v>87.602753519752014</v>
      </c>
      <c r="R362" s="1">
        <f t="shared" si="737"/>
        <v>0</v>
      </c>
      <c r="S362" s="1">
        <f t="shared" si="738"/>
        <v>87.602753519752014</v>
      </c>
      <c r="T362" s="1">
        <f t="shared" si="739"/>
        <v>6.5180088672870617E-2</v>
      </c>
      <c r="U362" s="1">
        <f t="shared" si="740"/>
        <v>0.98289382043656803</v>
      </c>
      <c r="V362" s="1">
        <f t="shared" si="741"/>
        <v>98.289382043656801</v>
      </c>
      <c r="W362" s="1">
        <f t="shared" si="742"/>
        <v>0.9310442914146293</v>
      </c>
      <c r="X362" s="1">
        <f t="shared" si="743"/>
        <v>0.21786436419102323</v>
      </c>
      <c r="Y362" s="1">
        <f t="shared" si="744"/>
        <v>2.2000000000000002</v>
      </c>
      <c r="Z362" s="1">
        <f t="shared" si="745"/>
        <v>1.2116882456942153</v>
      </c>
      <c r="AA362" s="1">
        <f t="shared" si="746"/>
        <v>1.041485246970012</v>
      </c>
      <c r="AB362" s="1">
        <f t="shared" si="747"/>
        <v>1.2110417496499403E+68</v>
      </c>
      <c r="AC362" s="1">
        <f t="shared" si="748"/>
        <v>7.0148264944721149E+68</v>
      </c>
      <c r="AD362" s="1" t="str">
        <f t="shared" si="749"/>
        <v>NOT LIQUEFIABLE</v>
      </c>
      <c r="AE362" s="1">
        <f t="shared" si="750"/>
        <v>0</v>
      </c>
      <c r="AF362" s="1">
        <f t="shared" si="751"/>
        <v>7</v>
      </c>
      <c r="AG362" s="1">
        <f t="shared" si="752"/>
        <v>0</v>
      </c>
      <c r="AH362" s="1" t="str">
        <f t="shared" si="753"/>
        <v>Very Low</v>
      </c>
    </row>
    <row r="363" spans="1:45" s="1" customFormat="1" x14ac:dyDescent="0.35">
      <c r="B363" s="5">
        <v>15.439418999999999</v>
      </c>
      <c r="C363" s="5">
        <v>120.58822000000001</v>
      </c>
      <c r="D363" s="5">
        <v>7.5</v>
      </c>
      <c r="E363" s="5">
        <v>1.5</v>
      </c>
      <c r="F363" s="5">
        <v>23</v>
      </c>
      <c r="G363" s="5">
        <v>100</v>
      </c>
      <c r="H363" s="5"/>
      <c r="I363" s="1">
        <v>7</v>
      </c>
      <c r="J363" s="5">
        <v>0.36</v>
      </c>
      <c r="K363" s="5">
        <v>10</v>
      </c>
      <c r="L363" s="24" t="s">
        <v>102</v>
      </c>
      <c r="M363" s="1">
        <f t="shared" si="732"/>
        <v>0</v>
      </c>
      <c r="N363" s="1">
        <f t="shared" si="733"/>
        <v>166.5</v>
      </c>
      <c r="O363" s="1">
        <f t="shared" si="734"/>
        <v>166.5</v>
      </c>
      <c r="P363" s="1">
        <f t="shared" si="735"/>
        <v>0.78000538998676694</v>
      </c>
      <c r="Q363" s="1">
        <f t="shared" si="736"/>
        <v>78.000538998676689</v>
      </c>
      <c r="R363" s="1">
        <f t="shared" si="737"/>
        <v>0</v>
      </c>
      <c r="S363" s="1">
        <f t="shared" si="738"/>
        <v>78.000538998676689</v>
      </c>
      <c r="T363" s="1">
        <f t="shared" si="739"/>
        <v>0.10571842193410952</v>
      </c>
      <c r="U363" s="1">
        <f t="shared" si="740"/>
        <v>0.94882355537156415</v>
      </c>
      <c r="V363" s="1">
        <f t="shared" si="741"/>
        <v>94.882355537156414</v>
      </c>
      <c r="W363" s="1">
        <f t="shared" si="742"/>
        <v>0.90643373197707922</v>
      </c>
      <c r="X363" s="1">
        <f t="shared" si="743"/>
        <v>0.21210549328263653</v>
      </c>
      <c r="Y363" s="1">
        <f t="shared" si="744"/>
        <v>2.2000000000000002</v>
      </c>
      <c r="Z363" s="1">
        <f t="shared" si="745"/>
        <v>1.2116882456942153</v>
      </c>
      <c r="AA363" s="1">
        <f t="shared" si="746"/>
        <v>1.0836697476903911</v>
      </c>
      <c r="AB363" s="1">
        <f t="shared" si="747"/>
        <v>1.9712639967665092E+58</v>
      </c>
      <c r="AC363" s="1">
        <f t="shared" si="748"/>
        <v>1.2203396386202858E+59</v>
      </c>
      <c r="AD363" s="1" t="str">
        <f t="shared" si="749"/>
        <v>NOT LIQUEFIABLE</v>
      </c>
      <c r="AE363" s="1">
        <f t="shared" si="750"/>
        <v>0</v>
      </c>
      <c r="AF363" s="1">
        <f t="shared" si="751"/>
        <v>6.25</v>
      </c>
      <c r="AG363" s="1">
        <f t="shared" si="752"/>
        <v>0</v>
      </c>
      <c r="AH363" s="1" t="str">
        <f t="shared" si="753"/>
        <v>Very Low</v>
      </c>
    </row>
    <row r="364" spans="1:45" s="1" customFormat="1" x14ac:dyDescent="0.35">
      <c r="B364" s="5">
        <v>15.439418999999999</v>
      </c>
      <c r="C364" s="5">
        <v>120.58822000000001</v>
      </c>
      <c r="D364" s="5">
        <v>9</v>
      </c>
      <c r="E364" s="5">
        <v>1.5</v>
      </c>
      <c r="F364" s="5">
        <v>23</v>
      </c>
      <c r="G364" s="5">
        <v>100</v>
      </c>
      <c r="H364" s="5"/>
      <c r="I364" s="1">
        <v>7</v>
      </c>
      <c r="J364" s="5">
        <v>0.36</v>
      </c>
      <c r="K364" s="5">
        <v>10</v>
      </c>
      <c r="L364" s="24" t="s">
        <v>102</v>
      </c>
      <c r="M364" s="1">
        <f t="shared" si="732"/>
        <v>0</v>
      </c>
      <c r="N364" s="1">
        <f t="shared" si="733"/>
        <v>201</v>
      </c>
      <c r="O364" s="1">
        <f t="shared" si="734"/>
        <v>201</v>
      </c>
      <c r="P364" s="1">
        <f t="shared" si="735"/>
        <v>0.70991555800847717</v>
      </c>
      <c r="Q364" s="1">
        <f t="shared" si="736"/>
        <v>70.991555800847721</v>
      </c>
      <c r="R364" s="1">
        <f t="shared" si="737"/>
        <v>0</v>
      </c>
      <c r="S364" s="1">
        <f t="shared" si="738"/>
        <v>70.991555800847721</v>
      </c>
      <c r="T364" s="1">
        <f t="shared" si="739"/>
        <v>0.13691018081970108</v>
      </c>
      <c r="U364" s="1">
        <f t="shared" si="740"/>
        <v>0.91045264750667165</v>
      </c>
      <c r="V364" s="1">
        <f t="shared" si="741"/>
        <v>91.045264750667172</v>
      </c>
      <c r="W364" s="1">
        <f t="shared" si="742"/>
        <v>0.88044424287795453</v>
      </c>
      <c r="X364" s="1">
        <f t="shared" si="743"/>
        <v>0.20602395283344135</v>
      </c>
      <c r="Y364" s="1">
        <f t="shared" si="744"/>
        <v>2.2000000000000002</v>
      </c>
      <c r="Z364" s="1">
        <f t="shared" si="745"/>
        <v>1.2116882456942153</v>
      </c>
      <c r="AA364" s="1">
        <f t="shared" si="746"/>
        <v>1.1000000000000001</v>
      </c>
      <c r="AB364" s="1">
        <f t="shared" si="747"/>
        <v>3.7388655506590319E+48</v>
      </c>
      <c r="AC364" s="1">
        <f t="shared" si="748"/>
        <v>2.4188320413354124E+49</v>
      </c>
      <c r="AD364" s="1" t="str">
        <f t="shared" si="749"/>
        <v>NOT LIQUEFIABLE</v>
      </c>
      <c r="AE364" s="1">
        <f t="shared" si="750"/>
        <v>0</v>
      </c>
      <c r="AF364" s="1">
        <f t="shared" si="751"/>
        <v>5.5</v>
      </c>
      <c r="AG364" s="1">
        <f t="shared" si="752"/>
        <v>0</v>
      </c>
      <c r="AH364" s="1" t="str">
        <f t="shared" si="753"/>
        <v>Very Low</v>
      </c>
    </row>
    <row r="365" spans="1:45" s="1" customFormat="1" x14ac:dyDescent="0.35">
      <c r="B365" s="5">
        <v>15.439418999999999</v>
      </c>
      <c r="C365" s="5">
        <v>120.58822000000001</v>
      </c>
      <c r="D365" s="5">
        <v>10.5</v>
      </c>
      <c r="E365" s="5">
        <v>1.5</v>
      </c>
      <c r="F365" s="5">
        <v>23</v>
      </c>
      <c r="G365" s="5">
        <v>100</v>
      </c>
      <c r="H365" s="5"/>
      <c r="I365" s="1">
        <v>7</v>
      </c>
      <c r="J365" s="5">
        <v>0.36</v>
      </c>
      <c r="K365" s="5">
        <v>10</v>
      </c>
      <c r="L365" s="24" t="s">
        <v>102</v>
      </c>
      <c r="M365" s="1">
        <f t="shared" si="732"/>
        <v>4.9050000000000002</v>
      </c>
      <c r="N365" s="1">
        <f t="shared" si="733"/>
        <v>235.5</v>
      </c>
      <c r="O365" s="1">
        <f t="shared" si="734"/>
        <v>230.595</v>
      </c>
      <c r="P365" s="1">
        <f t="shared" si="735"/>
        <v>0.66279584859218488</v>
      </c>
      <c r="Q365" s="1">
        <f t="shared" si="736"/>
        <v>66.279584859218488</v>
      </c>
      <c r="R365" s="1">
        <f t="shared" si="737"/>
        <v>0</v>
      </c>
      <c r="S365" s="1">
        <f t="shared" si="738"/>
        <v>66.279584859218488</v>
      </c>
      <c r="T365" s="1">
        <f t="shared" si="739"/>
        <v>0.15875372963924306</v>
      </c>
      <c r="U365" s="1">
        <f t="shared" si="740"/>
        <v>0.8775800616329692</v>
      </c>
      <c r="V365" s="1">
        <f t="shared" si="741"/>
        <v>87.758006163296926</v>
      </c>
      <c r="W365" s="1">
        <f t="shared" si="742"/>
        <v>0.85352459901766975</v>
      </c>
      <c r="X365" s="1">
        <f t="shared" si="743"/>
        <v>0.20397311337221849</v>
      </c>
      <c r="Y365" s="1">
        <f t="shared" si="744"/>
        <v>2.2000000000000002</v>
      </c>
      <c r="Z365" s="1">
        <f t="shared" si="745"/>
        <v>1.2116882456942153</v>
      </c>
      <c r="AA365" s="1">
        <f t="shared" si="746"/>
        <v>1.1000000000000001</v>
      </c>
      <c r="AB365" s="1">
        <f t="shared" si="747"/>
        <v>1.7916077851091753E+41</v>
      </c>
      <c r="AC365" s="1">
        <f t="shared" si="748"/>
        <v>1.1707215054194409E+42</v>
      </c>
      <c r="AD365" s="1" t="str">
        <f t="shared" si="749"/>
        <v>NOT LIQUEFIABLE</v>
      </c>
      <c r="AE365" s="1">
        <f t="shared" si="750"/>
        <v>0</v>
      </c>
      <c r="AF365" s="1">
        <f t="shared" si="751"/>
        <v>4.75</v>
      </c>
      <c r="AG365" s="1">
        <f t="shared" si="752"/>
        <v>0</v>
      </c>
      <c r="AH365" s="1" t="str">
        <f t="shared" si="753"/>
        <v>Very Low</v>
      </c>
    </row>
    <row r="366" spans="1:45" s="1" customFormat="1" x14ac:dyDescent="0.35">
      <c r="B366" s="5">
        <v>15.439418999999999</v>
      </c>
      <c r="C366" s="5">
        <v>120.58822000000001</v>
      </c>
      <c r="D366" s="5">
        <v>12</v>
      </c>
      <c r="E366" s="5">
        <v>1.5</v>
      </c>
      <c r="F366" s="5">
        <v>23</v>
      </c>
      <c r="G366" s="5">
        <v>100</v>
      </c>
      <c r="H366" s="5"/>
      <c r="I366" s="1">
        <v>7</v>
      </c>
      <c r="J366" s="5">
        <v>0.36</v>
      </c>
      <c r="K366" s="5">
        <v>10</v>
      </c>
      <c r="L366" s="24" t="s">
        <v>102</v>
      </c>
      <c r="M366" s="1">
        <f t="shared" si="732"/>
        <v>19.62</v>
      </c>
      <c r="N366" s="1">
        <f t="shared" si="733"/>
        <v>270</v>
      </c>
      <c r="O366" s="1">
        <f t="shared" si="734"/>
        <v>250.38</v>
      </c>
      <c r="P366" s="1">
        <f t="shared" si="735"/>
        <v>0.636069988879569</v>
      </c>
      <c r="Q366" s="1">
        <f t="shared" si="736"/>
        <v>63.606998887956898</v>
      </c>
      <c r="R366" s="1">
        <f t="shared" si="737"/>
        <v>0</v>
      </c>
      <c r="S366" s="1">
        <f t="shared" si="738"/>
        <v>63.606998887956898</v>
      </c>
      <c r="T366" s="1">
        <f t="shared" si="739"/>
        <v>0.17148931019866864</v>
      </c>
      <c r="U366" s="1">
        <f t="shared" si="740"/>
        <v>0.85626143321347958</v>
      </c>
      <c r="V366" s="1">
        <f t="shared" si="741"/>
        <v>85.626143321347953</v>
      </c>
      <c r="W366" s="1">
        <f t="shared" si="742"/>
        <v>0.82611021622301772</v>
      </c>
      <c r="X366" s="1">
        <f t="shared" si="743"/>
        <v>0.20845771811235025</v>
      </c>
      <c r="Y366" s="1">
        <f t="shared" si="744"/>
        <v>2.2000000000000002</v>
      </c>
      <c r="Z366" s="1">
        <f t="shared" si="745"/>
        <v>1.2116882456942153</v>
      </c>
      <c r="AA366" s="1">
        <f t="shared" si="746"/>
        <v>1.1000000000000001</v>
      </c>
      <c r="AB366" s="1">
        <f t="shared" si="747"/>
        <v>9.2845193891382924E+36</v>
      </c>
      <c r="AC366" s="1">
        <f t="shared" si="748"/>
        <v>5.9364255849443809E+37</v>
      </c>
      <c r="AD366" s="1" t="str">
        <f t="shared" si="749"/>
        <v>NOT LIQUEFIABLE</v>
      </c>
      <c r="AE366" s="1">
        <f t="shared" si="750"/>
        <v>0</v>
      </c>
      <c r="AF366" s="1">
        <f t="shared" si="751"/>
        <v>4</v>
      </c>
      <c r="AG366" s="1">
        <f t="shared" si="752"/>
        <v>0</v>
      </c>
      <c r="AH366" s="1" t="str">
        <f t="shared" si="753"/>
        <v>Very Low</v>
      </c>
    </row>
    <row r="367" spans="1:45" s="1" customFormat="1" x14ac:dyDescent="0.35">
      <c r="B367" s="5">
        <v>15.439418999999999</v>
      </c>
      <c r="C367" s="5">
        <v>120.58822000000001</v>
      </c>
      <c r="D367" s="5">
        <v>13.5</v>
      </c>
      <c r="E367" s="5">
        <v>1.5</v>
      </c>
      <c r="F367" s="5">
        <v>23</v>
      </c>
      <c r="G367" s="5">
        <v>100</v>
      </c>
      <c r="H367" s="5"/>
      <c r="I367" s="1">
        <v>7</v>
      </c>
      <c r="J367" s="5">
        <v>0.36</v>
      </c>
      <c r="K367" s="5">
        <v>10</v>
      </c>
      <c r="L367" s="24" t="s">
        <v>102</v>
      </c>
      <c r="M367" s="1">
        <f t="shared" si="732"/>
        <v>34.335000000000001</v>
      </c>
      <c r="N367" s="1">
        <f t="shared" si="733"/>
        <v>304.5</v>
      </c>
      <c r="O367" s="1">
        <f t="shared" si="734"/>
        <v>270.16500000000002</v>
      </c>
      <c r="P367" s="1">
        <f t="shared" si="735"/>
        <v>0.61233654584686958</v>
      </c>
      <c r="Q367" s="1">
        <f t="shared" si="736"/>
        <v>61.23365458468696</v>
      </c>
      <c r="R367" s="1">
        <f t="shared" si="737"/>
        <v>0</v>
      </c>
      <c r="S367" s="1">
        <f t="shared" si="738"/>
        <v>61.23365458468696</v>
      </c>
      <c r="T367" s="1">
        <f t="shared" si="739"/>
        <v>0.18302513295680667</v>
      </c>
      <c r="U367" s="1">
        <f t="shared" si="740"/>
        <v>0.8356563136511016</v>
      </c>
      <c r="V367" s="1">
        <f t="shared" si="741"/>
        <v>83.565631365110164</v>
      </c>
      <c r="W367" s="1">
        <f t="shared" si="742"/>
        <v>0.7986134883932493</v>
      </c>
      <c r="X367" s="1">
        <f t="shared" si="743"/>
        <v>0.2106253840744885</v>
      </c>
      <c r="Y367" s="1">
        <f t="shared" si="744"/>
        <v>2.2000000000000002</v>
      </c>
      <c r="Z367" s="1">
        <f t="shared" si="745"/>
        <v>1.2116882456942153</v>
      </c>
      <c r="AA367" s="1">
        <f t="shared" si="746"/>
        <v>1.1000000000000001</v>
      </c>
      <c r="AB367" s="1">
        <f t="shared" si="747"/>
        <v>1.4104856703966905E+33</v>
      </c>
      <c r="AC367" s="1">
        <f t="shared" si="748"/>
        <v>8.9256848435177864E+33</v>
      </c>
      <c r="AD367" s="1" t="str">
        <f t="shared" si="749"/>
        <v>NOT LIQUEFIABLE</v>
      </c>
      <c r="AE367" s="1">
        <f t="shared" si="750"/>
        <v>0</v>
      </c>
      <c r="AF367" s="1">
        <f t="shared" si="751"/>
        <v>3.25</v>
      </c>
      <c r="AG367" s="1">
        <f t="shared" si="752"/>
        <v>0</v>
      </c>
      <c r="AH367" s="1" t="str">
        <f t="shared" si="753"/>
        <v>Very Low</v>
      </c>
    </row>
    <row r="368" spans="1:45" s="1" customFormat="1" x14ac:dyDescent="0.35">
      <c r="B368" s="5">
        <v>15.439418999999999</v>
      </c>
      <c r="C368" s="5">
        <v>120.58822000000001</v>
      </c>
      <c r="D368" s="5">
        <v>15</v>
      </c>
      <c r="E368" s="5">
        <v>1.5</v>
      </c>
      <c r="F368" s="5">
        <v>23</v>
      </c>
      <c r="G368" s="5">
        <v>100</v>
      </c>
      <c r="H368" s="5"/>
      <c r="I368" s="1">
        <v>7</v>
      </c>
      <c r="J368" s="5">
        <v>0.36</v>
      </c>
      <c r="K368" s="5">
        <v>10</v>
      </c>
      <c r="L368" s="24" t="s">
        <v>102</v>
      </c>
      <c r="M368" s="1">
        <f t="shared" si="732"/>
        <v>49.050000000000004</v>
      </c>
      <c r="N368" s="1">
        <f t="shared" si="733"/>
        <v>339</v>
      </c>
      <c r="O368" s="1">
        <f t="shared" si="734"/>
        <v>289.95</v>
      </c>
      <c r="P368" s="1">
        <f t="shared" si="735"/>
        <v>0.59107578290324025</v>
      </c>
      <c r="Q368" s="1">
        <f t="shared" si="736"/>
        <v>59.107578290324028</v>
      </c>
      <c r="R368" s="1">
        <f t="shared" si="737"/>
        <v>0</v>
      </c>
      <c r="S368" s="1">
        <f t="shared" si="738"/>
        <v>59.107578290324028</v>
      </c>
      <c r="T368" s="1">
        <f t="shared" si="739"/>
        <v>0.19355044027866297</v>
      </c>
      <c r="U368" s="1">
        <f t="shared" si="740"/>
        <v>0.81583600605751116</v>
      </c>
      <c r="V368" s="1">
        <f t="shared" si="741"/>
        <v>81.583600605751116</v>
      </c>
      <c r="W368" s="1">
        <f t="shared" si="742"/>
        <v>0.77141630387585125</v>
      </c>
      <c r="X368" s="1">
        <f t="shared" si="743"/>
        <v>0.21104800731593645</v>
      </c>
      <c r="Y368" s="1">
        <f t="shared" si="744"/>
        <v>2.2000000000000002</v>
      </c>
      <c r="Z368" s="1">
        <f t="shared" si="745"/>
        <v>1.2116882456942153</v>
      </c>
      <c r="AA368" s="1">
        <f t="shared" si="746"/>
        <v>1.1000000000000001</v>
      </c>
      <c r="AB368" s="1">
        <f t="shared" si="747"/>
        <v>5.7647647737090658E+29</v>
      </c>
      <c r="AC368" s="1">
        <f t="shared" si="748"/>
        <v>3.6406917955603403E+30</v>
      </c>
      <c r="AD368" s="1" t="str">
        <f t="shared" si="749"/>
        <v>NOT LIQUEFIABLE</v>
      </c>
      <c r="AE368" s="1">
        <f t="shared" si="750"/>
        <v>0</v>
      </c>
      <c r="AF368" s="1">
        <f t="shared" si="751"/>
        <v>2.5</v>
      </c>
      <c r="AG368" s="1">
        <f t="shared" si="752"/>
        <v>0</v>
      </c>
      <c r="AH368" s="1" t="str">
        <f t="shared" si="753"/>
        <v>Very Low</v>
      </c>
    </row>
    <row r="369" spans="1:45" s="1" customFormat="1" x14ac:dyDescent="0.35">
      <c r="AF369" s="1" t="s">
        <v>31</v>
      </c>
      <c r="AG369" s="1">
        <f>SUM(AG359:AG368)</f>
        <v>0</v>
      </c>
      <c r="AH369" s="3" t="str">
        <f t="shared" ref="AH369" si="754">IF(AG369&lt;=0,"Very Low",IF(AND(AG369&gt;0,AG369&lt;=5),"Low",IF(AND(AG369&gt;5,AG369&lt;=15),"High","Very High")))</f>
        <v>Very Low</v>
      </c>
    </row>
    <row r="370" spans="1:45" s="1" customFormat="1" x14ac:dyDescent="0.35">
      <c r="A370" s="1" t="s">
        <v>32</v>
      </c>
      <c r="B370" s="1" t="s">
        <v>0</v>
      </c>
      <c r="C370" s="1" t="s">
        <v>1</v>
      </c>
      <c r="E370" s="1" t="s">
        <v>3</v>
      </c>
      <c r="F370" s="1" t="s">
        <v>47</v>
      </c>
      <c r="G370" s="1" t="s">
        <v>5</v>
      </c>
      <c r="H370" s="1" t="s">
        <v>6</v>
      </c>
      <c r="I370" s="1" t="s">
        <v>7</v>
      </c>
      <c r="J370" s="1" t="s">
        <v>8</v>
      </c>
      <c r="K370" s="1" t="s">
        <v>9</v>
      </c>
      <c r="L370" s="1" t="s">
        <v>33</v>
      </c>
      <c r="M370" s="1" t="s">
        <v>10</v>
      </c>
      <c r="O370" s="1" t="s">
        <v>12</v>
      </c>
      <c r="P370" s="1" t="s">
        <v>13</v>
      </c>
      <c r="Q370" s="1" t="s">
        <v>149</v>
      </c>
      <c r="R370" s="1" t="s">
        <v>150</v>
      </c>
      <c r="S370" s="1" t="s">
        <v>16</v>
      </c>
      <c r="T370" s="1" t="s">
        <v>17</v>
      </c>
      <c r="U370" s="1" t="s">
        <v>18</v>
      </c>
      <c r="V370" s="1" t="s">
        <v>19</v>
      </c>
      <c r="W370" s="1" t="s">
        <v>20</v>
      </c>
      <c r="X370" s="1" t="s">
        <v>21</v>
      </c>
      <c r="Y370" s="1" t="s">
        <v>22</v>
      </c>
      <c r="Z370" s="1" t="s">
        <v>23</v>
      </c>
      <c r="AA370" s="1" t="s">
        <v>24</v>
      </c>
      <c r="AB370" s="1" t="s">
        <v>151</v>
      </c>
      <c r="AC370" s="1" t="s">
        <v>26</v>
      </c>
      <c r="AD370" s="1" t="s">
        <v>27</v>
      </c>
      <c r="AE370" s="1" t="s">
        <v>28</v>
      </c>
      <c r="AF370" s="1" t="s">
        <v>29</v>
      </c>
      <c r="AG370" s="1" t="s">
        <v>30</v>
      </c>
      <c r="AH370" s="1" t="s">
        <v>27</v>
      </c>
      <c r="AI370" s="5" t="s">
        <v>34</v>
      </c>
      <c r="AJ370" s="5" t="s">
        <v>35</v>
      </c>
      <c r="AK370" s="5" t="s">
        <v>36</v>
      </c>
      <c r="AL370" s="5" t="s">
        <v>37</v>
      </c>
      <c r="AM370" s="20" t="s">
        <v>38</v>
      </c>
      <c r="AN370" s="20" t="s">
        <v>39</v>
      </c>
      <c r="AO370" s="20" t="s">
        <v>40</v>
      </c>
      <c r="AP370" s="20" t="s">
        <v>41</v>
      </c>
      <c r="AQ370" s="20" t="s">
        <v>42</v>
      </c>
    </row>
    <row r="371" spans="1:45" s="1" customFormat="1" x14ac:dyDescent="0.35">
      <c r="A371" s="1">
        <v>33</v>
      </c>
      <c r="B371" s="5">
        <v>15.500038</v>
      </c>
      <c r="C371" s="5">
        <v>120.578579</v>
      </c>
      <c r="D371" s="5">
        <v>1.5</v>
      </c>
      <c r="E371" s="5">
        <v>1.5</v>
      </c>
      <c r="F371" s="5">
        <v>21</v>
      </c>
      <c r="G371" s="5">
        <v>21</v>
      </c>
      <c r="H371" s="5">
        <v>54</v>
      </c>
      <c r="I371" s="1">
        <v>7</v>
      </c>
      <c r="J371" s="5">
        <v>0.42</v>
      </c>
      <c r="K371" s="5">
        <v>4.2</v>
      </c>
      <c r="L371" s="24" t="s">
        <v>45</v>
      </c>
      <c r="M371" s="1">
        <f t="shared" ref="M371:M380" si="755">IF(D371&lt;=K371, 0, (D371-K371)*9.81)</f>
        <v>0</v>
      </c>
      <c r="N371" s="1">
        <f t="shared" ref="N371:N380" si="756">IF(ROW()=2, D371*F371, N370 + (D371-D370)*F371)</f>
        <v>31.5</v>
      </c>
      <c r="O371" s="1">
        <f t="shared" ref="O371:O380" si="757">N371 - M371</f>
        <v>31.5</v>
      </c>
      <c r="P371" s="1">
        <f t="shared" ref="P371:P380" si="758">MIN(1.7, (101.3 / O371)^0.5)</f>
        <v>1.7</v>
      </c>
      <c r="Q371" s="1">
        <f t="shared" ref="Q371:Q380" si="759">G371 * P371</f>
        <v>35.699999999999996</v>
      </c>
      <c r="R371" s="1">
        <f t="shared" ref="R371:R380" si="760">EXP(1.63 + (9.7/(H371+0.01)) - ((15.7/(H371+0.01))^2))</f>
        <v>5.6130682294323178</v>
      </c>
      <c r="S371" s="1">
        <f t="shared" ref="S371:S380" si="761">Q371 + R371</f>
        <v>41.313068229432311</v>
      </c>
      <c r="T371" s="1">
        <f t="shared" ref="T371:T380" si="762">0.784 - 0.0768 * SQRT(S371)</f>
        <v>0.29036613613573192</v>
      </c>
      <c r="U371" s="1">
        <f t="shared" ref="U371:U380" si="763">MIN(1.7, (101.3 / O371)^T371)</f>
        <v>1.40379088777179</v>
      </c>
      <c r="V371" s="1">
        <f t="shared" ref="V371:V380" si="764">(G371 * U371) + R371</f>
        <v>35.092676872639906</v>
      </c>
      <c r="W371" s="1">
        <f t="shared" ref="W371:W380" si="765">EXP((-1.012 - 1.126*SIN((D371/11.73)+5.133)) + (0.106 + 0.118*SIN((D371/11.28)+5.142))*I371)</f>
        <v>0.99216797470363483</v>
      </c>
      <c r="X371" s="1">
        <f t="shared" ref="X371:X380" si="766">0.65 * J371 * (N371 / O371) * W371</f>
        <v>0.27086185709409233</v>
      </c>
      <c r="Y371" s="1">
        <f t="shared" ref="Y371:Y380" si="767">MIN(2.2, 1.09 + (V371 / 31.5)^2)</f>
        <v>2.2000000000000002</v>
      </c>
      <c r="Z371" s="1">
        <f t="shared" ref="Z371:Z380" si="768">1 + (Y371 - 1) * (8.64 * EXP(-I371/4) - 1.325)</f>
        <v>1.2116882456942153</v>
      </c>
      <c r="AA371" s="1">
        <f t="shared" ref="AA371:AA380" si="769">MIN(1.1, 1 - MIN(0.3, 1 / (18.9 - 2.55 * SQRT(V371))) * LN(O371 / 101.3))</f>
        <v>1.1000000000000001</v>
      </c>
      <c r="AB371" s="1">
        <f t="shared" ref="AB371:AB380" si="770">EXP((V371/14.1) + (V371/126)^2 - (V371/23.6)^3 + (V371/25.4)^4 - 2.8)</f>
        <v>1.1299284802537743</v>
      </c>
      <c r="AC371" s="1">
        <f t="shared" ref="AC371:AC380" si="771">IF(X371=0, "N/A", (AB371 * Z371 * AA371) / X371)</f>
        <v>5.5601522486620247</v>
      </c>
      <c r="AD371" s="1" t="str">
        <f t="shared" ref="AD371:AD380" si="772">IF(AC371&gt;1, "NOT LIQUEFIABLE", "LIQUEFIABLE")</f>
        <v>NOT LIQUEFIABLE</v>
      </c>
      <c r="AE371" s="1">
        <f t="shared" ref="AE371:AE380" si="773">IF(AC371&lt;1, 1-AC371, 0)</f>
        <v>0</v>
      </c>
      <c r="AF371" s="1">
        <f t="shared" ref="AF371:AF380" si="774">IF(D371&lt;=20, 10 - (0.5 * D371), 0)</f>
        <v>9.25</v>
      </c>
      <c r="AG371" s="1">
        <f t="shared" ref="AG371:AG380" si="775">AE371 * AF371 * E371</f>
        <v>0</v>
      </c>
      <c r="AH371" s="1" t="str">
        <f t="shared" ref="AH371:AH380" si="776">IF(AG371&lt;=0,"Very Low",IF(AND(AG371&gt;0,AG371&lt;=5),"Low",IF(AND(AG371&gt;5,AG371&lt;=15),"High","Very High")))</f>
        <v>Very Low</v>
      </c>
      <c r="AI371" s="5">
        <v>3</v>
      </c>
      <c r="AJ371" s="5">
        <v>1.5</v>
      </c>
      <c r="AK371" s="5">
        <v>25</v>
      </c>
      <c r="AL371" s="5">
        <f>MIN(1 + 0.33 * (AJ371 / AI371), 1.33)</f>
        <v>1.165</v>
      </c>
      <c r="AM371" s="20">
        <f>AVERAGEIFS(G371:G380, D371:D380, "&gt;" &amp; AJ371, D371:D380, "&lt;" &amp; (AJ371 + AI371 + 1.5))</f>
        <v>29.5</v>
      </c>
      <c r="AN371" s="20" cm="1">
        <f t="array" ref="AN371">_xlfn.LET(
    _xlpm.Df, AJ371,
    _xlpm.B, AI371,
    _xlpm.LayerBottoms, D371:D380,
    _xlpm.LayerTops, D371:D380 - E371:E380,
    _xlpm.N_values, G371:G380,
    _xlpm.FilteredN, _xlfn._xlws.FILTER(_xlpm.N_values, (_xlpm.LayerBottoms &gt; _xlpm.Df) * (_xlpm.LayerTops &lt; (_xlpm.Df + 2*_xlpm.B))),
    _xlpm.i, _xlfn.SEQUENCE(ROWS(_xlpm.FilteredN)),
    SUM(_xlpm.FilteredN / _xlpm.i^2) / SUM(1 / _xlpm.i^2)
)</f>
        <v>33.365853658536587</v>
      </c>
      <c r="AO371" s="20">
        <f>MIN(6 * (1 + 0.2 * (AJ371 / AI371)), 9)</f>
        <v>6.6000000000000005</v>
      </c>
      <c r="AP371" s="20">
        <f>IF(AI371&lt;=1.2,12*AM371*AL371*(AK371/25.4),8*AM371*((3.28*AI371+1)/(3.28*AI371))^2*AL371*(AK371/25.4))</f>
        <v>328.4071379183639</v>
      </c>
      <c r="AQ371" s="1" t="str" cm="1">
        <f t="array" ref="AQ371">_xlfn.LET(
    _xlpm.Df, AJ371,
    _xlpm.B, AI371,
    _xlpm.Settlement, AK371,
    _xlpm.NMeyerhof, AM371,
    _xlpm.NDesign, AN371,
    _xlpm.Nc, AO371,
    _xlpm.Fd, AL371,
    _xlpm.LayerBottoms, D371:D380,
    _xlpm.LayerThickness, E371:E380,
    _xlpm.USCS, L371:L380,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371" s="1" cm="1">
        <f t="array" ref="AR371">_xlfn.LET(
    _xlpm.Df, AJ371,
    _xlpm.B, AI371,
    _xlpm.Settlement, AK371,
    _xlpm.NMeyerhof, AM371,
    _xlpm.NDesign, AN371,
    _xlpm.Nc, AO371,
    _xlpm.Fd, AL371,
    _xlpm.LayerBottoms, D371:D380,
    _xlpm.LayerThickness, E371:E380,
    _xlpm.USCS, L371:L380,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328.4071379183639</v>
      </c>
      <c r="AS371" s="1" t="str" cm="1">
        <f t="array" ref="AS371">_xlfn.LET(
    _xlpm.Df, AJ371,
    _xlpm.B, AI371,
    _xlpm.Settlement, AK371,
    _xlpm.NMeyerhof, AM371,
    _xlpm.NDesign, AN371,
    _xlpm.Nc, AO371,
    _xlpm.Fd, AL371,
    _xlpm.LayerBottoms, D371:D380,
    _xlpm.LayerThickness, E371:E380,
    _xlpm.Material, L371:L380,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N/A - Rock/Cobble Detected (Use Rock Mechanics)</v>
      </c>
    </row>
    <row r="372" spans="1:45" s="1" customFormat="1" x14ac:dyDescent="0.35">
      <c r="B372" s="5">
        <v>15.500038</v>
      </c>
      <c r="C372" s="5">
        <v>120.578579</v>
      </c>
      <c r="D372" s="5">
        <v>3</v>
      </c>
      <c r="E372" s="5">
        <v>1.5</v>
      </c>
      <c r="F372" s="5">
        <v>21</v>
      </c>
      <c r="G372" s="5">
        <v>30</v>
      </c>
      <c r="H372" s="5">
        <v>34</v>
      </c>
      <c r="I372" s="1">
        <v>7</v>
      </c>
      <c r="J372" s="5">
        <v>0.42</v>
      </c>
      <c r="K372" s="5">
        <v>4.2</v>
      </c>
      <c r="L372" s="24" t="s">
        <v>46</v>
      </c>
      <c r="M372" s="1">
        <f t="shared" si="755"/>
        <v>0</v>
      </c>
      <c r="N372" s="1">
        <f t="shared" si="756"/>
        <v>63</v>
      </c>
      <c r="O372" s="1">
        <f t="shared" si="757"/>
        <v>63</v>
      </c>
      <c r="P372" s="1">
        <f t="shared" si="758"/>
        <v>1.2680443635522016</v>
      </c>
      <c r="Q372" s="1">
        <f t="shared" si="759"/>
        <v>38.041330906566046</v>
      </c>
      <c r="R372" s="1">
        <f t="shared" si="760"/>
        <v>5.4855039140925195</v>
      </c>
      <c r="S372" s="1">
        <f t="shared" si="761"/>
        <v>43.526834820658564</v>
      </c>
      <c r="T372" s="1">
        <f t="shared" si="762"/>
        <v>0.27731299778600882</v>
      </c>
      <c r="U372" s="1">
        <f t="shared" si="763"/>
        <v>1.1407777601553795</v>
      </c>
      <c r="V372" s="1">
        <f t="shared" si="764"/>
        <v>39.708836718753901</v>
      </c>
      <c r="W372" s="1">
        <f t="shared" si="765"/>
        <v>0.97433785492747482</v>
      </c>
      <c r="X372" s="1">
        <f t="shared" si="766"/>
        <v>0.26599423439520065</v>
      </c>
      <c r="Y372" s="1">
        <f t="shared" si="767"/>
        <v>2.2000000000000002</v>
      </c>
      <c r="Z372" s="1">
        <f t="shared" si="768"/>
        <v>1.2116882456942153</v>
      </c>
      <c r="AA372" s="1">
        <f t="shared" si="769"/>
        <v>1.1000000000000001</v>
      </c>
      <c r="AB372" s="1">
        <f t="shared" si="770"/>
        <v>3.7634982357301014</v>
      </c>
      <c r="AC372" s="1">
        <f t="shared" si="771"/>
        <v>18.85832316562459</v>
      </c>
      <c r="AD372" s="1" t="str">
        <f t="shared" si="772"/>
        <v>NOT LIQUEFIABLE</v>
      </c>
      <c r="AE372" s="1">
        <f t="shared" si="773"/>
        <v>0</v>
      </c>
      <c r="AF372" s="1">
        <f t="shared" si="774"/>
        <v>8.5</v>
      </c>
      <c r="AG372" s="1">
        <f t="shared" si="775"/>
        <v>0</v>
      </c>
      <c r="AH372" s="1" t="str">
        <f t="shared" si="776"/>
        <v>Very Low</v>
      </c>
    </row>
    <row r="373" spans="1:45" s="1" customFormat="1" x14ac:dyDescent="0.35">
      <c r="B373" s="5">
        <v>15.500038</v>
      </c>
      <c r="C373" s="5">
        <v>120.578579</v>
      </c>
      <c r="D373" s="5">
        <v>4.5</v>
      </c>
      <c r="E373" s="5">
        <v>1.5</v>
      </c>
      <c r="F373" s="5">
        <v>21</v>
      </c>
      <c r="G373" s="5">
        <v>29</v>
      </c>
      <c r="H373" s="5">
        <v>21</v>
      </c>
      <c r="I373" s="1">
        <v>7</v>
      </c>
      <c r="J373" s="5">
        <v>0.42</v>
      </c>
      <c r="K373" s="5">
        <v>4.2</v>
      </c>
      <c r="L373" s="24" t="s">
        <v>46</v>
      </c>
      <c r="M373" s="1">
        <f t="shared" si="755"/>
        <v>2.9429999999999983</v>
      </c>
      <c r="N373" s="1">
        <f t="shared" si="756"/>
        <v>94.5</v>
      </c>
      <c r="O373" s="1">
        <f t="shared" si="757"/>
        <v>91.557000000000002</v>
      </c>
      <c r="P373" s="1">
        <f t="shared" si="758"/>
        <v>1.0518624355233293</v>
      </c>
      <c r="Q373" s="1">
        <f t="shared" si="759"/>
        <v>30.504010630176548</v>
      </c>
      <c r="R373" s="1">
        <f t="shared" si="760"/>
        <v>4.6333614042524305</v>
      </c>
      <c r="S373" s="1">
        <f t="shared" si="761"/>
        <v>35.137372034428978</v>
      </c>
      <c r="T373" s="1">
        <f t="shared" si="762"/>
        <v>0.32875429356406854</v>
      </c>
      <c r="U373" s="1">
        <f t="shared" si="763"/>
        <v>1.0338039694358392</v>
      </c>
      <c r="V373" s="1">
        <f t="shared" si="764"/>
        <v>34.613676517891768</v>
      </c>
      <c r="W373" s="1">
        <f t="shared" si="765"/>
        <v>0.95382538768089908</v>
      </c>
      <c r="X373" s="1">
        <f t="shared" si="766"/>
        <v>0.26876442286319646</v>
      </c>
      <c r="Y373" s="1">
        <f t="shared" si="767"/>
        <v>2.2000000000000002</v>
      </c>
      <c r="Z373" s="1">
        <f t="shared" si="768"/>
        <v>1.2116882456942153</v>
      </c>
      <c r="AA373" s="1">
        <f t="shared" si="769"/>
        <v>1.0259461321055983</v>
      </c>
      <c r="AB373" s="1">
        <f t="shared" si="770"/>
        <v>1.0242754371983818</v>
      </c>
      <c r="AC373" s="1">
        <f t="shared" si="771"/>
        <v>4.7376222777583017</v>
      </c>
      <c r="AD373" s="1" t="str">
        <f t="shared" si="772"/>
        <v>NOT LIQUEFIABLE</v>
      </c>
      <c r="AE373" s="1">
        <f t="shared" si="773"/>
        <v>0</v>
      </c>
      <c r="AF373" s="1">
        <f t="shared" si="774"/>
        <v>7.75</v>
      </c>
      <c r="AG373" s="1">
        <f t="shared" si="775"/>
        <v>0</v>
      </c>
      <c r="AH373" s="1" t="str">
        <f t="shared" si="776"/>
        <v>Very Low</v>
      </c>
    </row>
    <row r="374" spans="1:45" s="1" customFormat="1" x14ac:dyDescent="0.35">
      <c r="B374" s="5">
        <v>15.500038</v>
      </c>
      <c r="C374" s="5">
        <v>120.578579</v>
      </c>
      <c r="D374" s="5">
        <v>6</v>
      </c>
      <c r="E374" s="5">
        <v>1.5</v>
      </c>
      <c r="F374" s="5">
        <v>21</v>
      </c>
      <c r="G374" s="5">
        <v>36</v>
      </c>
      <c r="H374" s="5">
        <v>20</v>
      </c>
      <c r="I374" s="1">
        <v>7</v>
      </c>
      <c r="J374" s="5">
        <v>0.42</v>
      </c>
      <c r="K374" s="5">
        <v>4.2</v>
      </c>
      <c r="L374" s="24" t="s">
        <v>46</v>
      </c>
      <c r="M374" s="1">
        <f t="shared" si="755"/>
        <v>17.657999999999998</v>
      </c>
      <c r="N374" s="1">
        <f t="shared" si="756"/>
        <v>126</v>
      </c>
      <c r="O374" s="1">
        <f t="shared" si="757"/>
        <v>108.342</v>
      </c>
      <c r="P374" s="1">
        <f t="shared" si="758"/>
        <v>0.96695507801918623</v>
      </c>
      <c r="Q374" s="1">
        <f t="shared" si="759"/>
        <v>34.810382808690704</v>
      </c>
      <c r="R374" s="1">
        <f t="shared" si="760"/>
        <v>4.4778740184008941</v>
      </c>
      <c r="S374" s="1">
        <f t="shared" si="761"/>
        <v>39.288256827091601</v>
      </c>
      <c r="T374" s="1">
        <f t="shared" si="762"/>
        <v>0.30261494835441277</v>
      </c>
      <c r="U374" s="1">
        <f t="shared" si="763"/>
        <v>0.97986773056842635</v>
      </c>
      <c r="V374" s="1">
        <f t="shared" si="764"/>
        <v>39.753112318864247</v>
      </c>
      <c r="W374" s="1">
        <f t="shared" si="765"/>
        <v>0.9310442914146293</v>
      </c>
      <c r="X374" s="1">
        <f t="shared" si="766"/>
        <v>0.29560153528715011</v>
      </c>
      <c r="Y374" s="1">
        <f t="shared" si="767"/>
        <v>2.2000000000000002</v>
      </c>
      <c r="Z374" s="1">
        <f t="shared" si="768"/>
        <v>1.2116882456942153</v>
      </c>
      <c r="AA374" s="1">
        <f t="shared" si="769"/>
        <v>0.97983805623785181</v>
      </c>
      <c r="AB374" s="1">
        <f t="shared" si="770"/>
        <v>3.8169226414372304</v>
      </c>
      <c r="AC374" s="1">
        <f t="shared" si="771"/>
        <v>15.33034296310915</v>
      </c>
      <c r="AD374" s="1" t="str">
        <f t="shared" si="772"/>
        <v>NOT LIQUEFIABLE</v>
      </c>
      <c r="AE374" s="1">
        <f t="shared" si="773"/>
        <v>0</v>
      </c>
      <c r="AF374" s="1">
        <f t="shared" si="774"/>
        <v>7</v>
      </c>
      <c r="AG374" s="1">
        <f t="shared" si="775"/>
        <v>0</v>
      </c>
      <c r="AH374" s="1" t="str">
        <f t="shared" si="776"/>
        <v>Very Low</v>
      </c>
    </row>
    <row r="375" spans="1:45" s="1" customFormat="1" x14ac:dyDescent="0.35">
      <c r="B375" s="5">
        <v>15.500038</v>
      </c>
      <c r="C375" s="5">
        <v>120.578579</v>
      </c>
      <c r="D375" s="5">
        <v>7.5</v>
      </c>
      <c r="E375" s="5">
        <v>1.5</v>
      </c>
      <c r="F375" s="5">
        <v>23</v>
      </c>
      <c r="G375" s="5">
        <v>100</v>
      </c>
      <c r="H375" s="5"/>
      <c r="I375" s="1">
        <v>7</v>
      </c>
      <c r="J375" s="5">
        <v>0.42</v>
      </c>
      <c r="K375" s="5">
        <v>4.2</v>
      </c>
      <c r="L375" s="24" t="s">
        <v>102</v>
      </c>
      <c r="M375" s="1">
        <f t="shared" si="755"/>
        <v>32.372999999999998</v>
      </c>
      <c r="N375" s="1">
        <f t="shared" si="756"/>
        <v>160.5</v>
      </c>
      <c r="O375" s="1">
        <f t="shared" si="757"/>
        <v>128.12700000000001</v>
      </c>
      <c r="P375" s="1">
        <f t="shared" si="758"/>
        <v>0.88916916552921643</v>
      </c>
      <c r="Q375" s="1">
        <f t="shared" si="759"/>
        <v>88.916916552921649</v>
      </c>
      <c r="R375" s="1">
        <f t="shared" si="760"/>
        <v>0</v>
      </c>
      <c r="S375" s="1">
        <f t="shared" si="761"/>
        <v>88.916916552921649</v>
      </c>
      <c r="T375" s="1">
        <f t="shared" si="762"/>
        <v>5.9808510206655008E-2</v>
      </c>
      <c r="U375" s="1">
        <f t="shared" si="763"/>
        <v>0.98604711145881907</v>
      </c>
      <c r="V375" s="1">
        <f t="shared" si="764"/>
        <v>98.604711145881907</v>
      </c>
      <c r="W375" s="1">
        <f t="shared" si="765"/>
        <v>0.90643373197707922</v>
      </c>
      <c r="X375" s="1">
        <f t="shared" si="766"/>
        <v>0.30997957976986656</v>
      </c>
      <c r="Y375" s="1">
        <f t="shared" si="767"/>
        <v>2.2000000000000002</v>
      </c>
      <c r="Z375" s="1">
        <f t="shared" si="768"/>
        <v>1.2116882456942153</v>
      </c>
      <c r="AA375" s="1">
        <f t="shared" si="769"/>
        <v>1.0365859122372283</v>
      </c>
      <c r="AB375" s="1">
        <f t="shared" si="770"/>
        <v>1.1151485332667483E+69</v>
      </c>
      <c r="AC375" s="1">
        <f t="shared" si="771"/>
        <v>4.5185160525207146E+69</v>
      </c>
      <c r="AD375" s="1" t="str">
        <f t="shared" si="772"/>
        <v>NOT LIQUEFIABLE</v>
      </c>
      <c r="AE375" s="1">
        <f t="shared" si="773"/>
        <v>0</v>
      </c>
      <c r="AF375" s="1">
        <f t="shared" si="774"/>
        <v>6.25</v>
      </c>
      <c r="AG375" s="1">
        <f t="shared" si="775"/>
        <v>0</v>
      </c>
      <c r="AH375" s="1" t="str">
        <f t="shared" si="776"/>
        <v>Very Low</v>
      </c>
    </row>
    <row r="376" spans="1:45" s="1" customFormat="1" x14ac:dyDescent="0.35">
      <c r="B376" s="5">
        <v>15.500038</v>
      </c>
      <c r="C376" s="5">
        <v>120.578579</v>
      </c>
      <c r="D376" s="5">
        <v>9</v>
      </c>
      <c r="E376" s="5">
        <v>1.5</v>
      </c>
      <c r="F376" s="5">
        <v>23</v>
      </c>
      <c r="G376" s="5">
        <v>100</v>
      </c>
      <c r="H376" s="5"/>
      <c r="I376" s="1">
        <v>7</v>
      </c>
      <c r="J376" s="5">
        <v>0.42</v>
      </c>
      <c r="K376" s="5">
        <v>4.2</v>
      </c>
      <c r="L376" s="24" t="s">
        <v>102</v>
      </c>
      <c r="M376" s="1">
        <f t="shared" si="755"/>
        <v>47.088000000000001</v>
      </c>
      <c r="N376" s="1">
        <f t="shared" si="756"/>
        <v>195</v>
      </c>
      <c r="O376" s="1">
        <f t="shared" si="757"/>
        <v>147.91200000000001</v>
      </c>
      <c r="P376" s="1">
        <f t="shared" si="758"/>
        <v>0.82756672086539906</v>
      </c>
      <c r="Q376" s="1">
        <f t="shared" si="759"/>
        <v>82.756672086539908</v>
      </c>
      <c r="R376" s="1">
        <f t="shared" si="760"/>
        <v>0</v>
      </c>
      <c r="S376" s="1">
        <f t="shared" si="761"/>
        <v>82.756672086539908</v>
      </c>
      <c r="T376" s="1">
        <f t="shared" si="762"/>
        <v>8.5345068315042183E-2</v>
      </c>
      <c r="U376" s="1">
        <f t="shared" si="763"/>
        <v>0.96821049500554146</v>
      </c>
      <c r="V376" s="1">
        <f t="shared" si="764"/>
        <v>96.821049500554153</v>
      </c>
      <c r="W376" s="1">
        <f t="shared" si="765"/>
        <v>0.88044424287795453</v>
      </c>
      <c r="X376" s="1">
        <f t="shared" si="766"/>
        <v>0.31688064031050833</v>
      </c>
      <c r="Y376" s="1">
        <f t="shared" si="767"/>
        <v>2.2000000000000002</v>
      </c>
      <c r="Z376" s="1">
        <f t="shared" si="768"/>
        <v>1.2116882456942153</v>
      </c>
      <c r="AA376" s="1">
        <f t="shared" si="769"/>
        <v>1.0611381039902039</v>
      </c>
      <c r="AB376" s="1">
        <f t="shared" si="770"/>
        <v>5.3124737299394143E+63</v>
      </c>
      <c r="AC376" s="1">
        <f t="shared" si="771"/>
        <v>2.1555787478210087E+64</v>
      </c>
      <c r="AD376" s="1" t="str">
        <f t="shared" si="772"/>
        <v>NOT LIQUEFIABLE</v>
      </c>
      <c r="AE376" s="1">
        <f t="shared" si="773"/>
        <v>0</v>
      </c>
      <c r="AF376" s="1">
        <f t="shared" si="774"/>
        <v>5.5</v>
      </c>
      <c r="AG376" s="1">
        <f t="shared" si="775"/>
        <v>0</v>
      </c>
      <c r="AH376" s="1" t="str">
        <f t="shared" si="776"/>
        <v>Very Low</v>
      </c>
    </row>
    <row r="377" spans="1:45" s="1" customFormat="1" x14ac:dyDescent="0.35">
      <c r="B377" s="5">
        <v>15.500038</v>
      </c>
      <c r="C377" s="5">
        <v>120.578579</v>
      </c>
      <c r="D377" s="5">
        <v>10.5</v>
      </c>
      <c r="E377" s="5">
        <v>1.5</v>
      </c>
      <c r="F377" s="5">
        <v>23</v>
      </c>
      <c r="G377" s="5">
        <v>100</v>
      </c>
      <c r="H377" s="5"/>
      <c r="I377" s="1">
        <v>7</v>
      </c>
      <c r="J377" s="5">
        <v>0.42</v>
      </c>
      <c r="K377" s="5">
        <v>4.2</v>
      </c>
      <c r="L377" s="24" t="s">
        <v>102</v>
      </c>
      <c r="M377" s="1">
        <f t="shared" si="755"/>
        <v>61.803000000000004</v>
      </c>
      <c r="N377" s="1">
        <f t="shared" si="756"/>
        <v>229.5</v>
      </c>
      <c r="O377" s="1">
        <f t="shared" si="757"/>
        <v>167.697</v>
      </c>
      <c r="P377" s="1">
        <f t="shared" si="758"/>
        <v>0.77721661462713443</v>
      </c>
      <c r="Q377" s="1">
        <f t="shared" si="759"/>
        <v>77.721661462713442</v>
      </c>
      <c r="R377" s="1">
        <f t="shared" si="760"/>
        <v>0</v>
      </c>
      <c r="S377" s="1">
        <f t="shared" si="761"/>
        <v>77.721661462713442</v>
      </c>
      <c r="T377" s="1">
        <f t="shared" si="762"/>
        <v>0.10693204734987283</v>
      </c>
      <c r="U377" s="1">
        <f t="shared" si="763"/>
        <v>0.94752544229688518</v>
      </c>
      <c r="V377" s="1">
        <f t="shared" si="764"/>
        <v>94.752544229688525</v>
      </c>
      <c r="W377" s="1">
        <f t="shared" si="765"/>
        <v>0.85352459901766975</v>
      </c>
      <c r="X377" s="1">
        <f t="shared" si="766"/>
        <v>0.3188864646627762</v>
      </c>
      <c r="Y377" s="1">
        <f t="shared" si="767"/>
        <v>2.2000000000000002</v>
      </c>
      <c r="Z377" s="1">
        <f t="shared" si="768"/>
        <v>1.2116882456942153</v>
      </c>
      <c r="AA377" s="1">
        <f t="shared" si="769"/>
        <v>1.085119548590145</v>
      </c>
      <c r="AB377" s="1">
        <f t="shared" si="770"/>
        <v>8.788566322422559E+57</v>
      </c>
      <c r="AC377" s="1">
        <f t="shared" si="771"/>
        <v>3.6236849400733959E+58</v>
      </c>
      <c r="AD377" s="1" t="str">
        <f t="shared" si="772"/>
        <v>NOT LIQUEFIABLE</v>
      </c>
      <c r="AE377" s="1">
        <f t="shared" si="773"/>
        <v>0</v>
      </c>
      <c r="AF377" s="1">
        <f t="shared" si="774"/>
        <v>4.75</v>
      </c>
      <c r="AG377" s="1">
        <f t="shared" si="775"/>
        <v>0</v>
      </c>
      <c r="AH377" s="1" t="str">
        <f t="shared" si="776"/>
        <v>Very Low</v>
      </c>
    </row>
    <row r="378" spans="1:45" s="1" customFormat="1" x14ac:dyDescent="0.35">
      <c r="B378" s="5">
        <v>15.500038</v>
      </c>
      <c r="C378" s="5">
        <v>120.578579</v>
      </c>
      <c r="D378" s="5">
        <v>12</v>
      </c>
      <c r="E378" s="5">
        <v>1.5</v>
      </c>
      <c r="F378" s="5">
        <v>23</v>
      </c>
      <c r="G378" s="5">
        <v>100</v>
      </c>
      <c r="H378" s="5"/>
      <c r="I378" s="1">
        <v>7</v>
      </c>
      <c r="J378" s="5">
        <v>0.42</v>
      </c>
      <c r="K378" s="5">
        <v>4.2</v>
      </c>
      <c r="L378" s="24" t="s">
        <v>102</v>
      </c>
      <c r="M378" s="1">
        <f t="shared" si="755"/>
        <v>76.518000000000001</v>
      </c>
      <c r="N378" s="1">
        <f t="shared" si="756"/>
        <v>264</v>
      </c>
      <c r="O378" s="1">
        <f t="shared" si="757"/>
        <v>187.482</v>
      </c>
      <c r="P378" s="1">
        <f t="shared" si="758"/>
        <v>0.73506362802565761</v>
      </c>
      <c r="Q378" s="1">
        <f t="shared" si="759"/>
        <v>73.506362802565761</v>
      </c>
      <c r="R378" s="1">
        <f t="shared" si="760"/>
        <v>0</v>
      </c>
      <c r="S378" s="1">
        <f t="shared" si="761"/>
        <v>73.506362802565761</v>
      </c>
      <c r="T378" s="1">
        <f t="shared" si="762"/>
        <v>0.12554865833791073</v>
      </c>
      <c r="U378" s="1">
        <f t="shared" si="763"/>
        <v>0.92562387828459003</v>
      </c>
      <c r="V378" s="1">
        <f t="shared" si="764"/>
        <v>92.562387828459009</v>
      </c>
      <c r="W378" s="1">
        <f t="shared" si="765"/>
        <v>0.82611021622301772</v>
      </c>
      <c r="X378" s="1">
        <f t="shared" si="766"/>
        <v>0.31757403646016863</v>
      </c>
      <c r="Y378" s="1">
        <f t="shared" si="767"/>
        <v>2.2000000000000002</v>
      </c>
      <c r="Z378" s="1">
        <f t="shared" si="768"/>
        <v>1.2116882456942153</v>
      </c>
      <c r="AA378" s="1">
        <f t="shared" si="769"/>
        <v>1.1000000000000001</v>
      </c>
      <c r="AB378" s="1">
        <f t="shared" si="770"/>
        <v>1.8157572280617275E+52</v>
      </c>
      <c r="AC378" s="1">
        <f t="shared" si="771"/>
        <v>7.6207264494303848E+52</v>
      </c>
      <c r="AD378" s="1" t="str">
        <f t="shared" si="772"/>
        <v>NOT LIQUEFIABLE</v>
      </c>
      <c r="AE378" s="1">
        <f t="shared" si="773"/>
        <v>0</v>
      </c>
      <c r="AF378" s="1">
        <f t="shared" si="774"/>
        <v>4</v>
      </c>
      <c r="AG378" s="1">
        <f t="shared" si="775"/>
        <v>0</v>
      </c>
      <c r="AH378" s="1" t="str">
        <f t="shared" si="776"/>
        <v>Very Low</v>
      </c>
    </row>
    <row r="379" spans="1:45" s="1" customFormat="1" x14ac:dyDescent="0.35">
      <c r="B379" s="5">
        <v>15.500038</v>
      </c>
      <c r="C379" s="5">
        <v>120.578579</v>
      </c>
      <c r="D379" s="5">
        <v>13.5</v>
      </c>
      <c r="E379" s="5">
        <v>1.5</v>
      </c>
      <c r="F379" s="5">
        <v>23</v>
      </c>
      <c r="G379" s="5">
        <v>100</v>
      </c>
      <c r="H379" s="5"/>
      <c r="I379" s="1">
        <v>7</v>
      </c>
      <c r="J379" s="5">
        <v>0.42</v>
      </c>
      <c r="K379" s="5">
        <v>4.2</v>
      </c>
      <c r="L379" s="24" t="s">
        <v>102</v>
      </c>
      <c r="M379" s="1">
        <f t="shared" si="755"/>
        <v>91.233000000000018</v>
      </c>
      <c r="N379" s="1">
        <f t="shared" si="756"/>
        <v>298.5</v>
      </c>
      <c r="O379" s="1">
        <f t="shared" si="757"/>
        <v>207.267</v>
      </c>
      <c r="P379" s="1">
        <f t="shared" si="758"/>
        <v>0.69910054704373514</v>
      </c>
      <c r="Q379" s="1">
        <f t="shared" si="759"/>
        <v>69.910054704373508</v>
      </c>
      <c r="R379" s="1">
        <f t="shared" si="760"/>
        <v>0</v>
      </c>
      <c r="S379" s="1">
        <f t="shared" si="761"/>
        <v>69.910054704373508</v>
      </c>
      <c r="T379" s="1">
        <f t="shared" si="762"/>
        <v>0.1418580522504983</v>
      </c>
      <c r="U379" s="1">
        <f t="shared" si="763"/>
        <v>0.903427680194686</v>
      </c>
      <c r="V379" s="1">
        <f t="shared" si="764"/>
        <v>90.342768019468593</v>
      </c>
      <c r="W379" s="1">
        <f t="shared" si="765"/>
        <v>0.7986134883932493</v>
      </c>
      <c r="X379" s="1">
        <f t="shared" si="766"/>
        <v>0.31398829758673635</v>
      </c>
      <c r="Y379" s="1">
        <f t="shared" si="767"/>
        <v>2.2000000000000002</v>
      </c>
      <c r="Z379" s="1">
        <f t="shared" si="768"/>
        <v>1.2116882456942153</v>
      </c>
      <c r="AA379" s="1">
        <f t="shared" si="769"/>
        <v>1.1000000000000001</v>
      </c>
      <c r="AB379" s="1">
        <f t="shared" si="770"/>
        <v>8.5731159184961463E+46</v>
      </c>
      <c r="AC379" s="1">
        <f t="shared" si="771"/>
        <v>3.6392242175843481E+47</v>
      </c>
      <c r="AD379" s="1" t="str">
        <f t="shared" si="772"/>
        <v>NOT LIQUEFIABLE</v>
      </c>
      <c r="AE379" s="1">
        <f t="shared" si="773"/>
        <v>0</v>
      </c>
      <c r="AF379" s="1">
        <f t="shared" si="774"/>
        <v>3.25</v>
      </c>
      <c r="AG379" s="1">
        <f t="shared" si="775"/>
        <v>0</v>
      </c>
      <c r="AH379" s="1" t="str">
        <f t="shared" si="776"/>
        <v>Very Low</v>
      </c>
    </row>
    <row r="380" spans="1:45" s="1" customFormat="1" x14ac:dyDescent="0.35">
      <c r="B380" s="5">
        <v>15.500038</v>
      </c>
      <c r="C380" s="5">
        <v>120.578579</v>
      </c>
      <c r="D380" s="5">
        <v>15</v>
      </c>
      <c r="E380" s="5">
        <v>1.5</v>
      </c>
      <c r="F380" s="5">
        <v>23</v>
      </c>
      <c r="G380" s="5">
        <v>100</v>
      </c>
      <c r="H380" s="5"/>
      <c r="I380" s="1">
        <v>7</v>
      </c>
      <c r="J380" s="5">
        <v>0.42</v>
      </c>
      <c r="K380" s="5">
        <v>4.2</v>
      </c>
      <c r="L380" s="24" t="s">
        <v>102</v>
      </c>
      <c r="M380" s="1">
        <f t="shared" si="755"/>
        <v>105.94800000000001</v>
      </c>
      <c r="N380" s="1">
        <f t="shared" si="756"/>
        <v>333</v>
      </c>
      <c r="O380" s="1">
        <f t="shared" si="757"/>
        <v>227.05199999999999</v>
      </c>
      <c r="P380" s="1">
        <f t="shared" si="758"/>
        <v>0.66794708180284101</v>
      </c>
      <c r="Q380" s="1">
        <f t="shared" si="759"/>
        <v>66.794708180284104</v>
      </c>
      <c r="R380" s="1">
        <f t="shared" si="760"/>
        <v>0</v>
      </c>
      <c r="S380" s="1">
        <f t="shared" si="761"/>
        <v>66.794708180284104</v>
      </c>
      <c r="T380" s="1">
        <f t="shared" si="762"/>
        <v>0.15632873287262961</v>
      </c>
      <c r="U380" s="1">
        <f t="shared" si="763"/>
        <v>0.88146342300061065</v>
      </c>
      <c r="V380" s="1">
        <f t="shared" si="764"/>
        <v>88.146342300061065</v>
      </c>
      <c r="W380" s="1">
        <f t="shared" si="765"/>
        <v>0.77141630387585125</v>
      </c>
      <c r="X380" s="1">
        <f t="shared" si="766"/>
        <v>0.30886618382154646</v>
      </c>
      <c r="Y380" s="1">
        <f t="shared" si="767"/>
        <v>2.2000000000000002</v>
      </c>
      <c r="Z380" s="1">
        <f t="shared" si="768"/>
        <v>1.2116882456942153</v>
      </c>
      <c r="AA380" s="1">
        <f t="shared" si="769"/>
        <v>1.1000000000000001</v>
      </c>
      <c r="AB380" s="1">
        <f t="shared" si="770"/>
        <v>1.1803580808765148E+42</v>
      </c>
      <c r="AC380" s="1">
        <f t="shared" si="771"/>
        <v>5.0936253171957994E+42</v>
      </c>
      <c r="AD380" s="1" t="str">
        <f t="shared" si="772"/>
        <v>NOT LIQUEFIABLE</v>
      </c>
      <c r="AE380" s="1">
        <f t="shared" si="773"/>
        <v>0</v>
      </c>
      <c r="AF380" s="1">
        <f t="shared" si="774"/>
        <v>2.5</v>
      </c>
      <c r="AG380" s="1">
        <f t="shared" si="775"/>
        <v>0</v>
      </c>
      <c r="AH380" s="1" t="str">
        <f t="shared" si="776"/>
        <v>Very Low</v>
      </c>
    </row>
    <row r="381" spans="1:45" s="1" customFormat="1" x14ac:dyDescent="0.35">
      <c r="AF381" s="1" t="s">
        <v>31</v>
      </c>
      <c r="AG381" s="1">
        <f>SUM(AG371:AG380)</f>
        <v>0</v>
      </c>
      <c r="AH381" s="3" t="str">
        <f t="shared" ref="AH381" si="777">IF(AG381&lt;=0,"Very Low",IF(AND(AG381&gt;0,AG381&lt;=5),"Low",IF(AND(AG381&gt;5,AG381&lt;=15),"High","Very High")))</f>
        <v>Very Low</v>
      </c>
    </row>
    <row r="382" spans="1:45" s="1" customFormat="1" x14ac:dyDescent="0.35">
      <c r="A382" s="1" t="s">
        <v>32</v>
      </c>
      <c r="B382" s="1" t="s">
        <v>0</v>
      </c>
      <c r="C382" s="1" t="s">
        <v>1</v>
      </c>
      <c r="E382" s="1" t="s">
        <v>3</v>
      </c>
      <c r="F382" s="1" t="s">
        <v>47</v>
      </c>
      <c r="G382" s="1" t="s">
        <v>5</v>
      </c>
      <c r="H382" s="1" t="s">
        <v>6</v>
      </c>
      <c r="I382" s="1" t="s">
        <v>7</v>
      </c>
      <c r="J382" s="1" t="s">
        <v>8</v>
      </c>
      <c r="K382" s="1" t="s">
        <v>9</v>
      </c>
      <c r="L382" s="1" t="s">
        <v>33</v>
      </c>
      <c r="M382" s="1" t="s">
        <v>10</v>
      </c>
      <c r="O382" s="1" t="s">
        <v>12</v>
      </c>
      <c r="P382" s="1" t="s">
        <v>13</v>
      </c>
      <c r="Q382" s="1" t="s">
        <v>152</v>
      </c>
      <c r="R382" s="1" t="s">
        <v>153</v>
      </c>
      <c r="S382" s="1" t="s">
        <v>16</v>
      </c>
      <c r="T382" s="1" t="s">
        <v>17</v>
      </c>
      <c r="U382" s="1" t="s">
        <v>18</v>
      </c>
      <c r="V382" s="1" t="s">
        <v>19</v>
      </c>
      <c r="W382" s="1" t="s">
        <v>20</v>
      </c>
      <c r="X382" s="1" t="s">
        <v>21</v>
      </c>
      <c r="Y382" s="1" t="s">
        <v>22</v>
      </c>
      <c r="Z382" s="1" t="s">
        <v>23</v>
      </c>
      <c r="AA382" s="1" t="s">
        <v>24</v>
      </c>
      <c r="AB382" s="1" t="s">
        <v>154</v>
      </c>
      <c r="AC382" s="1" t="s">
        <v>26</v>
      </c>
      <c r="AD382" s="1" t="s">
        <v>27</v>
      </c>
      <c r="AE382" s="1" t="s">
        <v>28</v>
      </c>
      <c r="AF382" s="1" t="s">
        <v>29</v>
      </c>
      <c r="AG382" s="1" t="s">
        <v>30</v>
      </c>
      <c r="AH382" s="1" t="s">
        <v>27</v>
      </c>
      <c r="AI382" s="5" t="s">
        <v>34</v>
      </c>
      <c r="AJ382" s="5" t="s">
        <v>35</v>
      </c>
      <c r="AK382" s="5" t="s">
        <v>36</v>
      </c>
      <c r="AL382" s="5" t="s">
        <v>37</v>
      </c>
      <c r="AM382" s="20" t="s">
        <v>38</v>
      </c>
      <c r="AN382" s="20" t="s">
        <v>39</v>
      </c>
      <c r="AO382" s="20" t="s">
        <v>40</v>
      </c>
      <c r="AP382" s="20" t="s">
        <v>41</v>
      </c>
      <c r="AQ382" s="20" t="s">
        <v>42</v>
      </c>
    </row>
    <row r="383" spans="1:45" s="1" customFormat="1" x14ac:dyDescent="0.35">
      <c r="A383" s="1">
        <v>34</v>
      </c>
      <c r="B383" s="5">
        <v>15.500467</v>
      </c>
      <c r="C383" s="5">
        <v>120.576593</v>
      </c>
      <c r="D383" s="5">
        <v>1.5</v>
      </c>
      <c r="E383" s="5">
        <v>1.5</v>
      </c>
      <c r="F383" s="5">
        <v>17</v>
      </c>
      <c r="G383" s="5">
        <v>14</v>
      </c>
      <c r="H383" s="5">
        <v>84.06</v>
      </c>
      <c r="I383" s="1">
        <v>7</v>
      </c>
      <c r="J383" s="5">
        <v>0.3</v>
      </c>
      <c r="K383" s="5">
        <v>0.61</v>
      </c>
      <c r="L383" s="24" t="s">
        <v>58</v>
      </c>
      <c r="M383" s="1">
        <f t="shared" ref="M383:M392" si="778">IF(D383&lt;=K383, 0, (D383-K383)*9.81)</f>
        <v>8.7309000000000001</v>
      </c>
      <c r="N383" s="1">
        <f t="shared" ref="N383:N392" si="779">IF(ROW()=2, D383*F383, N382 + (D383-D382)*F383)</f>
        <v>25.5</v>
      </c>
      <c r="O383" s="1">
        <f t="shared" ref="O383:O392" si="780">N383 - M383</f>
        <v>16.769100000000002</v>
      </c>
      <c r="P383" s="1">
        <f t="shared" ref="P383:P392" si="781">MIN(1.7, (101.3 / O383)^0.5)</f>
        <v>1.7</v>
      </c>
      <c r="Q383" s="1">
        <f t="shared" ref="Q383:Q392" si="782">G383 * P383</f>
        <v>23.8</v>
      </c>
      <c r="R383" s="1">
        <f t="shared" ref="R383:R392" si="783">EXP(1.63 + (9.7/(H383+0.01)) - ((15.7/(H383+0.01))^2))</f>
        <v>5.5317532021678035</v>
      </c>
      <c r="S383" s="1">
        <f t="shared" ref="S383:S392" si="784">Q383 + R383</f>
        <v>29.331753202167803</v>
      </c>
      <c r="T383" s="1">
        <f t="shared" ref="T383:T392" si="785">0.784 - 0.0768 * SQRT(S383)</f>
        <v>0.36806043707390113</v>
      </c>
      <c r="U383" s="1">
        <f t="shared" ref="U383:U392" si="786">MIN(1.7, (101.3 / O383)^T383)</f>
        <v>1.7</v>
      </c>
      <c r="V383" s="1">
        <f t="shared" ref="V383:V392" si="787">(G383 * U383) + R383</f>
        <v>29.331753202167803</v>
      </c>
      <c r="W383" s="1">
        <f t="shared" ref="W383:W392" si="788">EXP((-1.012 - 1.126*SIN((D383/11.73)+5.133)) + (0.106 + 0.118*SIN((D383/11.28)+5.142))*I383)</f>
        <v>0.99216797470363483</v>
      </c>
      <c r="X383" s="1">
        <f t="shared" ref="X383:X392" si="789">0.65 * J383 * (N383 / O383) * W383</f>
        <v>0.2942051305206495</v>
      </c>
      <c r="Y383" s="1">
        <f t="shared" ref="Y383:Y392" si="790">MIN(2.2, 1.09 + (V383 / 31.5)^2)</f>
        <v>1.9570715504287037</v>
      </c>
      <c r="Z383" s="1">
        <f t="shared" ref="Z383:Z392" si="791">1 + (Y383 - 1) * (8.64 * EXP(-I383/4) - 1.325)</f>
        <v>1.1688339979284126</v>
      </c>
      <c r="AA383" s="1">
        <f t="shared" ref="AA383:AA392" si="792">MIN(1.1, 1 - MIN(0.3, 1 / (18.9 - 2.55 * SQRT(V383))) * LN(O383 / 101.3))</f>
        <v>1.1000000000000001</v>
      </c>
      <c r="AB383" s="1">
        <f t="shared" ref="AB383:AB392" si="793">EXP((V383/14.1) + (V383/126)^2 - (V383/23.6)^3 + (V383/25.4)^4 - 2.8)</f>
        <v>0.44615472168622072</v>
      </c>
      <c r="AC383" s="1">
        <f t="shared" ref="AC383:AC392" si="794">IF(X383=0, "N/A", (AB383 * Z383 * AA383) / X383)</f>
        <v>1.9497582748890794</v>
      </c>
      <c r="AD383" s="1" t="str">
        <f t="shared" ref="AD383:AD392" si="795">IF(AC383&gt;1, "NOT LIQUEFIABLE", "LIQUEFIABLE")</f>
        <v>NOT LIQUEFIABLE</v>
      </c>
      <c r="AE383" s="1">
        <f t="shared" ref="AE383:AE392" si="796">IF(AC383&lt;1, 1-AC383, 0)</f>
        <v>0</v>
      </c>
      <c r="AF383" s="1">
        <f t="shared" ref="AF383:AF392" si="797">IF(D383&lt;=20, 10 - (0.5 * D383), 0)</f>
        <v>9.25</v>
      </c>
      <c r="AG383" s="1">
        <f t="shared" ref="AG383:AG392" si="798">AE383 * AF383 * E383</f>
        <v>0</v>
      </c>
      <c r="AH383" s="1" t="str">
        <f t="shared" ref="AH383:AH392" si="799">IF(AG383&lt;=0,"Very Low",IF(AND(AG383&gt;0,AG383&lt;=5),"Low",IF(AND(AG383&gt;5,AG383&lt;=15),"High","Very High")))</f>
        <v>Very Low</v>
      </c>
      <c r="AI383" s="5">
        <v>3</v>
      </c>
      <c r="AJ383" s="5">
        <v>1.5</v>
      </c>
      <c r="AK383" s="5">
        <v>25</v>
      </c>
      <c r="AL383" s="5">
        <f>MIN(1 + 0.33 * (AJ383 / AI383), 1.33)</f>
        <v>1.165</v>
      </c>
      <c r="AM383" s="20">
        <f>AVERAGEIFS(G383:G392, D383:D392, "&gt;" &amp; AJ383, D383:D392, "&lt;" &amp; (AJ383 + AI383 + 1.5))</f>
        <v>20</v>
      </c>
      <c r="AN383" s="20" cm="1">
        <f t="array" ref="AN383">_xlfn.LET(
    _xlpm.Df, AJ383,
    _xlpm.B, AI383,
    _xlpm.LayerBottoms, D383:D392,
    _xlpm.LayerTops, D383:D392 - E383:E392,
    _xlpm.N_values, G383:G392,
    _xlpm.FilteredN, _xlfn._xlws.FILTER(_xlpm.N_values, (_xlpm.LayerBottoms &gt; _xlpm.Df) * (_xlpm.LayerTops &lt; (_xlpm.Df + 2*_xlpm.B))),
    _xlpm.i, _xlfn.SEQUENCE(ROWS(_xlpm.FilteredN)),
    SUM(_xlpm.FilteredN / _xlpm.i^2) / SUM(1 / _xlpm.i^2)
)</f>
        <v>21.141463414634146</v>
      </c>
      <c r="AO383" s="20">
        <f>MIN(6 * (1 + 0.2 * (AJ383 / AI383)), 9)</f>
        <v>6.6000000000000005</v>
      </c>
      <c r="AP383" s="20">
        <f>IF(AI383&lt;=1.2,12*AM383*AL383*(AK383/25.4),8*AM383*((3.28*AI383+1)/(3.28*AI383))^2*AL383*(AK383/25.4))</f>
        <v>222.6489070632976</v>
      </c>
      <c r="AQ383" s="1" t="str" cm="1">
        <f t="array" ref="AQ383">_xlfn.LET(
    _xlpm.Df, AJ383,
    _xlpm.B, AI383,
    _xlpm.Settlement, AK383,
    _xlpm.NMeyerhof, AM383,
    _xlpm.NDesign, AN383,
    _xlpm.Nc, AO383,
    _xlpm.Fd, AL383,
    _xlpm.LayerBottoms, D383:D392,
    _xlpm.LayerThickness, E383:E392,
    _xlpm.USCS, L383:L392,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383" s="1" cm="1">
        <f t="array" ref="AR383">_xlfn.LET(
    _xlpm.Df, AJ383,
    _xlpm.B, AI383,
    _xlpm.Settlement, AK383,
    _xlpm.NMeyerhof, AM383,
    _xlpm.NDesign, AN383,
    _xlpm.Nc, AO383,
    _xlpm.Fd, AL383,
    _xlpm.LayerBottoms, D383:D392,
    _xlpm.LayerThickness, E383:E392,
    _xlpm.USCS, L383:L392,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222.6489070632976</v>
      </c>
      <c r="AS383" s="1" cm="1">
        <f t="array" ref="AS383">_xlfn.LET(
    _xlpm.Df, AJ383,
    _xlpm.B, AI383,
    _xlpm.Settlement, AK383,
    _xlpm.NMeyerhof, AM383,
    _xlpm.NDesign, AN383,
    _xlpm.Nc, AO383,
    _xlpm.Fd, AL383,
    _xlpm.LayerBottoms, D383:D392,
    _xlpm.LayerThickness, E383:E392,
    _xlpm.Material, L383:L392,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222.6489070632976</v>
      </c>
    </row>
    <row r="384" spans="1:45" s="1" customFormat="1" x14ac:dyDescent="0.35">
      <c r="B384" s="5">
        <v>15.500467</v>
      </c>
      <c r="C384" s="5">
        <v>120.576593</v>
      </c>
      <c r="D384" s="5">
        <v>3</v>
      </c>
      <c r="E384" s="5">
        <v>1.5</v>
      </c>
      <c r="F384" s="5">
        <v>17</v>
      </c>
      <c r="G384" s="5">
        <v>20</v>
      </c>
      <c r="H384" s="5">
        <v>86.35</v>
      </c>
      <c r="I384" s="1">
        <v>7</v>
      </c>
      <c r="J384" s="5">
        <v>0.3</v>
      </c>
      <c r="K384" s="5">
        <v>0.61</v>
      </c>
      <c r="L384" s="24" t="s">
        <v>58</v>
      </c>
      <c r="M384" s="1">
        <f t="shared" si="778"/>
        <v>23.445900000000002</v>
      </c>
      <c r="N384" s="1">
        <f t="shared" si="779"/>
        <v>51</v>
      </c>
      <c r="O384" s="1">
        <f t="shared" si="780"/>
        <v>27.554099999999998</v>
      </c>
      <c r="P384" s="1">
        <f t="shared" si="781"/>
        <v>1.7</v>
      </c>
      <c r="Q384" s="1">
        <f t="shared" si="782"/>
        <v>34</v>
      </c>
      <c r="R384" s="1">
        <f t="shared" si="783"/>
        <v>5.5249285925806699</v>
      </c>
      <c r="S384" s="1">
        <f t="shared" si="784"/>
        <v>39.524928592580672</v>
      </c>
      <c r="T384" s="1">
        <f t="shared" si="785"/>
        <v>0.30116719786047785</v>
      </c>
      <c r="U384" s="1">
        <f t="shared" si="786"/>
        <v>1.4800859134868571</v>
      </c>
      <c r="V384" s="1">
        <f t="shared" si="787"/>
        <v>35.126646862317813</v>
      </c>
      <c r="W384" s="1">
        <f t="shared" si="788"/>
        <v>0.97433785492747482</v>
      </c>
      <c r="X384" s="1">
        <f t="shared" si="789"/>
        <v>0.35166417945981676</v>
      </c>
      <c r="Y384" s="1">
        <f t="shared" si="790"/>
        <v>2.2000000000000002</v>
      </c>
      <c r="Z384" s="1">
        <f t="shared" si="791"/>
        <v>1.2116882456942153</v>
      </c>
      <c r="AA384" s="1">
        <f t="shared" si="792"/>
        <v>1.1000000000000001</v>
      </c>
      <c r="AB384" s="1">
        <f t="shared" si="793"/>
        <v>1.1380146181978539</v>
      </c>
      <c r="AC384" s="1">
        <f t="shared" si="794"/>
        <v>4.3132366573653327</v>
      </c>
      <c r="AD384" s="1" t="str">
        <f t="shared" si="795"/>
        <v>NOT LIQUEFIABLE</v>
      </c>
      <c r="AE384" s="1">
        <f t="shared" si="796"/>
        <v>0</v>
      </c>
      <c r="AF384" s="1">
        <f t="shared" si="797"/>
        <v>8.5</v>
      </c>
      <c r="AG384" s="1">
        <f t="shared" si="798"/>
        <v>0</v>
      </c>
      <c r="AH384" s="1" t="str">
        <f t="shared" si="799"/>
        <v>Very Low</v>
      </c>
    </row>
    <row r="385" spans="1:45" s="1" customFormat="1" x14ac:dyDescent="0.35">
      <c r="B385" s="5">
        <v>15.500467</v>
      </c>
      <c r="C385" s="5">
        <v>120.576593</v>
      </c>
      <c r="D385" s="5">
        <v>4.5</v>
      </c>
      <c r="E385" s="5">
        <v>1.5</v>
      </c>
      <c r="F385" s="5">
        <v>19</v>
      </c>
      <c r="G385" s="5">
        <v>20</v>
      </c>
      <c r="H385" s="5">
        <v>32.93</v>
      </c>
      <c r="I385" s="1">
        <v>7</v>
      </c>
      <c r="J385" s="5">
        <v>0.3</v>
      </c>
      <c r="K385" s="5">
        <v>0.61</v>
      </c>
      <c r="L385" s="24" t="s">
        <v>46</v>
      </c>
      <c r="M385" s="1">
        <f t="shared" si="778"/>
        <v>38.160900000000005</v>
      </c>
      <c r="N385" s="1">
        <f t="shared" si="779"/>
        <v>79.5</v>
      </c>
      <c r="O385" s="1">
        <f t="shared" si="780"/>
        <v>41.339099999999995</v>
      </c>
      <c r="P385" s="1">
        <f t="shared" si="781"/>
        <v>1.5653959793871479</v>
      </c>
      <c r="Q385" s="1">
        <f t="shared" si="782"/>
        <v>31.307919587742958</v>
      </c>
      <c r="R385" s="1">
        <f t="shared" si="783"/>
        <v>5.4592106399508129</v>
      </c>
      <c r="S385" s="1">
        <f t="shared" si="784"/>
        <v>36.767130227693769</v>
      </c>
      <c r="T385" s="1">
        <f t="shared" si="785"/>
        <v>0.31831624658552621</v>
      </c>
      <c r="U385" s="1">
        <f t="shared" si="786"/>
        <v>1.3301606579879273</v>
      </c>
      <c r="V385" s="1">
        <f t="shared" si="787"/>
        <v>32.062423799709357</v>
      </c>
      <c r="W385" s="1">
        <f t="shared" si="788"/>
        <v>0.95382538768089908</v>
      </c>
      <c r="X385" s="1">
        <f t="shared" si="789"/>
        <v>0.35769230758587245</v>
      </c>
      <c r="Y385" s="1">
        <f t="shared" si="790"/>
        <v>2.1260282387625793</v>
      </c>
      <c r="Z385" s="1">
        <f t="shared" si="791"/>
        <v>1.1986391187214978</v>
      </c>
      <c r="AA385" s="1">
        <f t="shared" si="792"/>
        <v>1.1000000000000001</v>
      </c>
      <c r="AB385" s="1">
        <f t="shared" si="793"/>
        <v>0.65053611774834408</v>
      </c>
      <c r="AC385" s="1">
        <f t="shared" si="794"/>
        <v>2.3979655826283</v>
      </c>
      <c r="AD385" s="1" t="str">
        <f t="shared" si="795"/>
        <v>NOT LIQUEFIABLE</v>
      </c>
      <c r="AE385" s="1">
        <f t="shared" si="796"/>
        <v>0</v>
      </c>
      <c r="AF385" s="1">
        <f t="shared" si="797"/>
        <v>7.75</v>
      </c>
      <c r="AG385" s="1">
        <f t="shared" si="798"/>
        <v>0</v>
      </c>
      <c r="AH385" s="1" t="str">
        <f t="shared" si="799"/>
        <v>Very Low</v>
      </c>
    </row>
    <row r="386" spans="1:45" s="1" customFormat="1" x14ac:dyDescent="0.35">
      <c r="B386" s="5">
        <v>15.500467</v>
      </c>
      <c r="C386" s="5">
        <v>120.576593</v>
      </c>
      <c r="D386" s="5">
        <v>6</v>
      </c>
      <c r="E386" s="5">
        <v>1.5</v>
      </c>
      <c r="F386" s="5">
        <v>19</v>
      </c>
      <c r="G386" s="5">
        <v>29</v>
      </c>
      <c r="H386" s="5">
        <v>26.92</v>
      </c>
      <c r="I386" s="1">
        <v>7</v>
      </c>
      <c r="J386" s="5">
        <v>0.3</v>
      </c>
      <c r="K386" s="5">
        <v>0.61</v>
      </c>
      <c r="L386" s="24" t="s">
        <v>46</v>
      </c>
      <c r="M386" s="1">
        <f t="shared" si="778"/>
        <v>52.875900000000001</v>
      </c>
      <c r="N386" s="1">
        <f t="shared" si="779"/>
        <v>108</v>
      </c>
      <c r="O386" s="1">
        <f t="shared" si="780"/>
        <v>55.124099999999999</v>
      </c>
      <c r="P386" s="1">
        <f t="shared" si="781"/>
        <v>1.3556075118409832</v>
      </c>
      <c r="Q386" s="1">
        <f t="shared" si="782"/>
        <v>39.312617843388509</v>
      </c>
      <c r="R386" s="1">
        <f t="shared" si="783"/>
        <v>5.2086063233709581</v>
      </c>
      <c r="S386" s="1">
        <f t="shared" si="784"/>
        <v>44.521224166759467</v>
      </c>
      <c r="T386" s="1">
        <f t="shared" si="785"/>
        <v>0.2715579396367358</v>
      </c>
      <c r="U386" s="1">
        <f t="shared" si="786"/>
        <v>1.1796795625775265</v>
      </c>
      <c r="V386" s="1">
        <f t="shared" si="787"/>
        <v>39.419313638119228</v>
      </c>
      <c r="W386" s="1">
        <f t="shared" si="788"/>
        <v>0.9310442914146293</v>
      </c>
      <c r="X386" s="1">
        <f t="shared" si="789"/>
        <v>0.35570272851968732</v>
      </c>
      <c r="Y386" s="1">
        <f t="shared" si="790"/>
        <v>2.2000000000000002</v>
      </c>
      <c r="Z386" s="1">
        <f t="shared" si="791"/>
        <v>1.2116882456942153</v>
      </c>
      <c r="AA386" s="1">
        <f t="shared" si="792"/>
        <v>1.1000000000000001</v>
      </c>
      <c r="AB386" s="1">
        <f t="shared" si="793"/>
        <v>3.4366454586453545</v>
      </c>
      <c r="AC386" s="1">
        <f t="shared" si="794"/>
        <v>12.877486817735663</v>
      </c>
      <c r="AD386" s="1" t="str">
        <f t="shared" si="795"/>
        <v>NOT LIQUEFIABLE</v>
      </c>
      <c r="AE386" s="1">
        <f t="shared" si="796"/>
        <v>0</v>
      </c>
      <c r="AF386" s="1">
        <f t="shared" si="797"/>
        <v>7</v>
      </c>
      <c r="AG386" s="1">
        <f t="shared" si="798"/>
        <v>0</v>
      </c>
      <c r="AH386" s="1" t="str">
        <f t="shared" si="799"/>
        <v>Very Low</v>
      </c>
    </row>
    <row r="387" spans="1:45" s="1" customFormat="1" x14ac:dyDescent="0.35">
      <c r="B387" s="5">
        <v>15.500467</v>
      </c>
      <c r="C387" s="5">
        <v>120.576593</v>
      </c>
      <c r="D387" s="5">
        <v>7.5</v>
      </c>
      <c r="E387" s="5">
        <v>1.5</v>
      </c>
      <c r="F387" s="5">
        <v>19</v>
      </c>
      <c r="G387" s="5">
        <v>30</v>
      </c>
      <c r="H387" s="5">
        <v>33.200000000000003</v>
      </c>
      <c r="I387" s="1">
        <v>7</v>
      </c>
      <c r="J387" s="5">
        <v>0.3</v>
      </c>
      <c r="K387" s="5">
        <v>0.61</v>
      </c>
      <c r="L387" s="24" t="s">
        <v>46</v>
      </c>
      <c r="M387" s="1">
        <f t="shared" si="778"/>
        <v>67.590900000000005</v>
      </c>
      <c r="N387" s="1">
        <f t="shared" si="779"/>
        <v>136.5</v>
      </c>
      <c r="O387" s="1">
        <f t="shared" si="780"/>
        <v>68.909099999999995</v>
      </c>
      <c r="P387" s="1">
        <f t="shared" si="781"/>
        <v>1.2124572472917197</v>
      </c>
      <c r="Q387" s="1">
        <f t="shared" si="782"/>
        <v>36.373717418751589</v>
      </c>
      <c r="R387" s="1">
        <f t="shared" si="783"/>
        <v>5.4662286558301227</v>
      </c>
      <c r="S387" s="1">
        <f t="shared" si="784"/>
        <v>41.839946074581711</v>
      </c>
      <c r="T387" s="1">
        <f t="shared" si="785"/>
        <v>0.28722837889535124</v>
      </c>
      <c r="U387" s="1">
        <f t="shared" si="786"/>
        <v>1.1170246275117715</v>
      </c>
      <c r="V387" s="1">
        <f t="shared" si="787"/>
        <v>38.976967481183266</v>
      </c>
      <c r="W387" s="1">
        <f t="shared" si="788"/>
        <v>0.90643373197707922</v>
      </c>
      <c r="X387" s="1">
        <f t="shared" si="789"/>
        <v>0.35012792012810945</v>
      </c>
      <c r="Y387" s="1">
        <f t="shared" si="790"/>
        <v>2.2000000000000002</v>
      </c>
      <c r="Z387" s="1">
        <f t="shared" si="791"/>
        <v>1.2116882456942153</v>
      </c>
      <c r="AA387" s="1">
        <f t="shared" si="792"/>
        <v>1.1000000000000001</v>
      </c>
      <c r="AB387" s="1">
        <f t="shared" si="793"/>
        <v>3.0042588993122039</v>
      </c>
      <c r="AC387" s="1">
        <f t="shared" si="794"/>
        <v>11.436527864974595</v>
      </c>
      <c r="AD387" s="1" t="str">
        <f t="shared" si="795"/>
        <v>NOT LIQUEFIABLE</v>
      </c>
      <c r="AE387" s="1">
        <f t="shared" si="796"/>
        <v>0</v>
      </c>
      <c r="AF387" s="1">
        <f t="shared" si="797"/>
        <v>6.25</v>
      </c>
      <c r="AG387" s="1">
        <f t="shared" si="798"/>
        <v>0</v>
      </c>
      <c r="AH387" s="1" t="str">
        <f t="shared" si="799"/>
        <v>Very Low</v>
      </c>
    </row>
    <row r="388" spans="1:45" s="1" customFormat="1" x14ac:dyDescent="0.35">
      <c r="B388" s="5">
        <v>15.500467</v>
      </c>
      <c r="C388" s="5">
        <v>120.576593</v>
      </c>
      <c r="D388" s="5">
        <v>9</v>
      </c>
      <c r="E388" s="5">
        <v>1.5</v>
      </c>
      <c r="F388" s="5">
        <v>20</v>
      </c>
      <c r="G388" s="5">
        <v>31</v>
      </c>
      <c r="H388" s="5">
        <v>22.98</v>
      </c>
      <c r="I388" s="1">
        <v>7</v>
      </c>
      <c r="J388" s="5">
        <v>0.3</v>
      </c>
      <c r="K388" s="5">
        <v>0.61</v>
      </c>
      <c r="L388" s="24" t="s">
        <v>46</v>
      </c>
      <c r="M388" s="1">
        <f t="shared" si="778"/>
        <v>82.305900000000008</v>
      </c>
      <c r="N388" s="1">
        <f t="shared" si="779"/>
        <v>166.5</v>
      </c>
      <c r="O388" s="1">
        <f t="shared" si="780"/>
        <v>84.194099999999992</v>
      </c>
      <c r="P388" s="1">
        <f t="shared" si="781"/>
        <v>1.0968920611327482</v>
      </c>
      <c r="Q388" s="1">
        <f t="shared" si="782"/>
        <v>34.003653895115193</v>
      </c>
      <c r="R388" s="1">
        <f t="shared" si="783"/>
        <v>4.8820367583850954</v>
      </c>
      <c r="S388" s="1">
        <f t="shared" si="784"/>
        <v>38.885690653500291</v>
      </c>
      <c r="T388" s="1">
        <f t="shared" si="785"/>
        <v>0.30508754866875565</v>
      </c>
      <c r="U388" s="1">
        <f t="shared" si="786"/>
        <v>1.0580519878394852</v>
      </c>
      <c r="V388" s="1">
        <f t="shared" si="787"/>
        <v>37.68164838140914</v>
      </c>
      <c r="W388" s="1">
        <f t="shared" si="788"/>
        <v>0.88044424287795453</v>
      </c>
      <c r="X388" s="1">
        <f t="shared" si="789"/>
        <v>0.33952288171784001</v>
      </c>
      <c r="Y388" s="1">
        <f t="shared" si="790"/>
        <v>2.2000000000000002</v>
      </c>
      <c r="Z388" s="1">
        <f t="shared" si="791"/>
        <v>1.2116882456942153</v>
      </c>
      <c r="AA388" s="1">
        <f t="shared" si="792"/>
        <v>1.0554884691161108</v>
      </c>
      <c r="AB388" s="1">
        <f t="shared" si="793"/>
        <v>2.0857375380049792</v>
      </c>
      <c r="AC388" s="1">
        <f t="shared" si="794"/>
        <v>7.8566064129906126</v>
      </c>
      <c r="AD388" s="1" t="str">
        <f t="shared" si="795"/>
        <v>NOT LIQUEFIABLE</v>
      </c>
      <c r="AE388" s="1">
        <f t="shared" si="796"/>
        <v>0</v>
      </c>
      <c r="AF388" s="1">
        <f t="shared" si="797"/>
        <v>5.5</v>
      </c>
      <c r="AG388" s="1">
        <f t="shared" si="798"/>
        <v>0</v>
      </c>
      <c r="AH388" s="1" t="str">
        <f t="shared" si="799"/>
        <v>Very Low</v>
      </c>
    </row>
    <row r="389" spans="1:45" s="1" customFormat="1" x14ac:dyDescent="0.35">
      <c r="B389" s="5">
        <v>15.500467</v>
      </c>
      <c r="C389" s="5">
        <v>120.576593</v>
      </c>
      <c r="D389" s="5">
        <v>10.5</v>
      </c>
      <c r="E389" s="5">
        <v>1.5</v>
      </c>
      <c r="F389" s="5">
        <v>20</v>
      </c>
      <c r="G389" s="5">
        <v>33</v>
      </c>
      <c r="H389" s="5">
        <v>29.05</v>
      </c>
      <c r="I389" s="1">
        <v>7</v>
      </c>
      <c r="J389" s="5">
        <v>0.3</v>
      </c>
      <c r="K389" s="5">
        <v>0.61</v>
      </c>
      <c r="L389" s="24" t="s">
        <v>46</v>
      </c>
      <c r="M389" s="1">
        <f t="shared" si="778"/>
        <v>97.020900000000012</v>
      </c>
      <c r="N389" s="1">
        <f t="shared" si="779"/>
        <v>196.5</v>
      </c>
      <c r="O389" s="1">
        <f t="shared" si="780"/>
        <v>99.479099999999988</v>
      </c>
      <c r="P389" s="1">
        <f t="shared" si="781"/>
        <v>1.0091106715050246</v>
      </c>
      <c r="Q389" s="1">
        <f t="shared" si="782"/>
        <v>33.300652159665816</v>
      </c>
      <c r="R389" s="1">
        <f t="shared" si="783"/>
        <v>5.322321794390291</v>
      </c>
      <c r="S389" s="1">
        <f t="shared" si="784"/>
        <v>38.622973954056107</v>
      </c>
      <c r="T389" s="1">
        <f t="shared" si="785"/>
        <v>0.30670808733567267</v>
      </c>
      <c r="U389" s="1">
        <f t="shared" si="786"/>
        <v>1.0055788327917743</v>
      </c>
      <c r="V389" s="1">
        <f t="shared" si="787"/>
        <v>38.506423276518845</v>
      </c>
      <c r="W389" s="1">
        <f t="shared" si="788"/>
        <v>0.85352459901766975</v>
      </c>
      <c r="X389" s="1">
        <f t="shared" si="789"/>
        <v>0.32876180848901493</v>
      </c>
      <c r="Y389" s="1">
        <f t="shared" si="790"/>
        <v>2.2000000000000002</v>
      </c>
      <c r="Z389" s="1">
        <f t="shared" si="791"/>
        <v>1.2116882456942153</v>
      </c>
      <c r="AA389" s="1">
        <f t="shared" si="792"/>
        <v>1.0054416518214973</v>
      </c>
      <c r="AB389" s="1">
        <f t="shared" si="793"/>
        <v>2.6185053284872559</v>
      </c>
      <c r="AC389" s="1">
        <f t="shared" si="794"/>
        <v>9.7033091567777596</v>
      </c>
      <c r="AD389" s="1" t="str">
        <f t="shared" si="795"/>
        <v>NOT LIQUEFIABLE</v>
      </c>
      <c r="AE389" s="1">
        <f t="shared" si="796"/>
        <v>0</v>
      </c>
      <c r="AF389" s="1">
        <f t="shared" si="797"/>
        <v>4.75</v>
      </c>
      <c r="AG389" s="1">
        <f t="shared" si="798"/>
        <v>0</v>
      </c>
      <c r="AH389" s="1" t="str">
        <f t="shared" si="799"/>
        <v>Very Low</v>
      </c>
    </row>
    <row r="390" spans="1:45" s="1" customFormat="1" x14ac:dyDescent="0.35">
      <c r="B390" s="5">
        <v>15.500467</v>
      </c>
      <c r="C390" s="5">
        <v>120.576593</v>
      </c>
      <c r="D390" s="5">
        <v>12</v>
      </c>
      <c r="E390" s="5">
        <v>1.5</v>
      </c>
      <c r="F390" s="5">
        <v>19</v>
      </c>
      <c r="G390" s="5">
        <v>32</v>
      </c>
      <c r="H390" s="5">
        <v>29.31</v>
      </c>
      <c r="I390" s="1">
        <v>7</v>
      </c>
      <c r="J390" s="5">
        <v>0.3</v>
      </c>
      <c r="K390" s="5">
        <v>0.61</v>
      </c>
      <c r="L390" s="24" t="s">
        <v>46</v>
      </c>
      <c r="M390" s="1">
        <f t="shared" si="778"/>
        <v>111.73590000000002</v>
      </c>
      <c r="N390" s="1">
        <f t="shared" si="779"/>
        <v>225</v>
      </c>
      <c r="O390" s="1">
        <f t="shared" si="780"/>
        <v>113.26409999999998</v>
      </c>
      <c r="P390" s="1">
        <f t="shared" si="781"/>
        <v>0.94571131123140273</v>
      </c>
      <c r="Q390" s="1">
        <f t="shared" si="782"/>
        <v>30.262761959404887</v>
      </c>
      <c r="R390" s="1">
        <f t="shared" si="783"/>
        <v>5.3340103153505076</v>
      </c>
      <c r="S390" s="1">
        <f t="shared" si="784"/>
        <v>35.596772274755395</v>
      </c>
      <c r="T390" s="1">
        <f t="shared" si="785"/>
        <v>0.32578792453509786</v>
      </c>
      <c r="U390" s="1">
        <f t="shared" si="786"/>
        <v>0.96428381727626233</v>
      </c>
      <c r="V390" s="1">
        <f t="shared" si="787"/>
        <v>36.191092468190902</v>
      </c>
      <c r="W390" s="1">
        <f t="shared" si="788"/>
        <v>0.82611021622301772</v>
      </c>
      <c r="X390" s="1">
        <f t="shared" si="789"/>
        <v>0.32000947993922974</v>
      </c>
      <c r="Y390" s="1">
        <f t="shared" si="790"/>
        <v>2.2000000000000002</v>
      </c>
      <c r="Z390" s="1">
        <f t="shared" si="791"/>
        <v>1.2116882456942153</v>
      </c>
      <c r="AA390" s="1">
        <f t="shared" si="792"/>
        <v>0.96863674009619871</v>
      </c>
      <c r="AB390" s="1">
        <f t="shared" si="793"/>
        <v>1.4398563391648165</v>
      </c>
      <c r="AC390" s="1">
        <f t="shared" si="794"/>
        <v>5.2809025251044517</v>
      </c>
      <c r="AD390" s="1" t="str">
        <f t="shared" si="795"/>
        <v>NOT LIQUEFIABLE</v>
      </c>
      <c r="AE390" s="1">
        <f t="shared" si="796"/>
        <v>0</v>
      </c>
      <c r="AF390" s="1">
        <f t="shared" si="797"/>
        <v>4</v>
      </c>
      <c r="AG390" s="1">
        <f t="shared" si="798"/>
        <v>0</v>
      </c>
      <c r="AH390" s="1" t="str">
        <f t="shared" si="799"/>
        <v>Very Low</v>
      </c>
    </row>
    <row r="391" spans="1:45" s="1" customFormat="1" x14ac:dyDescent="0.35">
      <c r="B391" s="5">
        <v>15.500467</v>
      </c>
      <c r="C391" s="5">
        <v>120.576593</v>
      </c>
      <c r="D391" s="5">
        <v>13.5</v>
      </c>
      <c r="E391" s="5">
        <v>1.5</v>
      </c>
      <c r="F391" s="5">
        <v>19</v>
      </c>
      <c r="G391" s="5">
        <v>38</v>
      </c>
      <c r="H391" s="5">
        <v>27.92</v>
      </c>
      <c r="I391" s="1">
        <v>7</v>
      </c>
      <c r="J391" s="5">
        <v>0.3</v>
      </c>
      <c r="K391" s="5">
        <v>0.61</v>
      </c>
      <c r="L391" s="24" t="s">
        <v>46</v>
      </c>
      <c r="M391" s="1">
        <f t="shared" si="778"/>
        <v>126.45090000000002</v>
      </c>
      <c r="N391" s="1">
        <f t="shared" si="779"/>
        <v>253.5</v>
      </c>
      <c r="O391" s="1">
        <f t="shared" si="780"/>
        <v>127.04909999999998</v>
      </c>
      <c r="P391" s="1">
        <f t="shared" si="781"/>
        <v>0.89293310856754216</v>
      </c>
      <c r="Q391" s="1">
        <f t="shared" si="782"/>
        <v>33.9314581255666</v>
      </c>
      <c r="R391" s="1">
        <f t="shared" si="783"/>
        <v>5.2662492188827184</v>
      </c>
      <c r="S391" s="1">
        <f t="shared" si="784"/>
        <v>39.19770734444932</v>
      </c>
      <c r="T391" s="1">
        <f t="shared" si="785"/>
        <v>0.30317000367351798</v>
      </c>
      <c r="U391" s="1">
        <f t="shared" si="786"/>
        <v>0.93364020943911163</v>
      </c>
      <c r="V391" s="1">
        <f t="shared" si="787"/>
        <v>40.744577177568964</v>
      </c>
      <c r="W391" s="1">
        <f t="shared" si="788"/>
        <v>0.7986134883932493</v>
      </c>
      <c r="X391" s="1">
        <f t="shared" si="789"/>
        <v>0.31072602060934951</v>
      </c>
      <c r="Y391" s="1">
        <f t="shared" si="790"/>
        <v>2.2000000000000002</v>
      </c>
      <c r="Z391" s="1">
        <f t="shared" si="791"/>
        <v>1.2116882456942153</v>
      </c>
      <c r="AA391" s="1">
        <f t="shared" si="792"/>
        <v>0.93205383560164623</v>
      </c>
      <c r="AB391" s="1">
        <f t="shared" si="793"/>
        <v>5.3096619415625792</v>
      </c>
      <c r="AC391" s="1">
        <f t="shared" si="794"/>
        <v>19.298392756518673</v>
      </c>
      <c r="AD391" s="1" t="str">
        <f t="shared" si="795"/>
        <v>NOT LIQUEFIABLE</v>
      </c>
      <c r="AE391" s="1">
        <f t="shared" si="796"/>
        <v>0</v>
      </c>
      <c r="AF391" s="1">
        <f t="shared" si="797"/>
        <v>3.25</v>
      </c>
      <c r="AG391" s="1">
        <f t="shared" si="798"/>
        <v>0</v>
      </c>
      <c r="AH391" s="1" t="str">
        <f t="shared" si="799"/>
        <v>Very Low</v>
      </c>
    </row>
    <row r="392" spans="1:45" s="1" customFormat="1" x14ac:dyDescent="0.35">
      <c r="B392" s="5">
        <v>15.500467</v>
      </c>
      <c r="C392" s="5">
        <v>120.576593</v>
      </c>
      <c r="D392" s="5">
        <v>15</v>
      </c>
      <c r="E392" s="5">
        <v>1.5</v>
      </c>
      <c r="F392" s="5">
        <v>20</v>
      </c>
      <c r="G392" s="5">
        <v>34</v>
      </c>
      <c r="H392" s="5">
        <v>32.97</v>
      </c>
      <c r="I392" s="1">
        <v>7</v>
      </c>
      <c r="J392" s="5">
        <v>0.3</v>
      </c>
      <c r="K392" s="5">
        <v>0.61</v>
      </c>
      <c r="L392" s="24" t="s">
        <v>46</v>
      </c>
      <c r="M392" s="1">
        <f t="shared" si="778"/>
        <v>141.16590000000002</v>
      </c>
      <c r="N392" s="1">
        <f t="shared" si="779"/>
        <v>283.5</v>
      </c>
      <c r="O392" s="1">
        <f t="shared" si="780"/>
        <v>142.33409999999998</v>
      </c>
      <c r="P392" s="1">
        <f t="shared" si="781"/>
        <v>0.84362655738755954</v>
      </c>
      <c r="Q392" s="1">
        <f t="shared" si="782"/>
        <v>28.683302951177023</v>
      </c>
      <c r="R392" s="1">
        <f t="shared" si="783"/>
        <v>5.460267431284203</v>
      </c>
      <c r="S392" s="1">
        <f t="shared" si="784"/>
        <v>34.143570382461228</v>
      </c>
      <c r="T392" s="1">
        <f t="shared" si="785"/>
        <v>0.33523840118315823</v>
      </c>
      <c r="U392" s="1">
        <f t="shared" si="786"/>
        <v>0.89224772849893841</v>
      </c>
      <c r="V392" s="1">
        <f t="shared" si="787"/>
        <v>35.796690200248108</v>
      </c>
      <c r="W392" s="1">
        <f t="shared" si="788"/>
        <v>0.77141630387585125</v>
      </c>
      <c r="X392" s="1">
        <f t="shared" si="789"/>
        <v>0.29961774317620837</v>
      </c>
      <c r="Y392" s="1">
        <f t="shared" si="790"/>
        <v>2.2000000000000002</v>
      </c>
      <c r="Z392" s="1">
        <f t="shared" si="791"/>
        <v>1.2116882456942153</v>
      </c>
      <c r="AA392" s="1">
        <f t="shared" si="792"/>
        <v>0.90665220726264328</v>
      </c>
      <c r="AB392" s="1">
        <f t="shared" si="793"/>
        <v>1.3160765166728117</v>
      </c>
      <c r="AC392" s="1">
        <f t="shared" si="794"/>
        <v>4.8255323290277197</v>
      </c>
      <c r="AD392" s="1" t="str">
        <f t="shared" si="795"/>
        <v>NOT LIQUEFIABLE</v>
      </c>
      <c r="AE392" s="1">
        <f t="shared" si="796"/>
        <v>0</v>
      </c>
      <c r="AF392" s="1">
        <f t="shared" si="797"/>
        <v>2.5</v>
      </c>
      <c r="AG392" s="1">
        <f t="shared" si="798"/>
        <v>0</v>
      </c>
      <c r="AH392" s="1" t="str">
        <f t="shared" si="799"/>
        <v>Very Low</v>
      </c>
    </row>
    <row r="393" spans="1:45" s="1" customFormat="1" x14ac:dyDescent="0.35">
      <c r="AF393" s="1" t="s">
        <v>31</v>
      </c>
      <c r="AG393" s="1">
        <f>SUM(AG383:AG392)</f>
        <v>0</v>
      </c>
      <c r="AH393" s="3" t="str">
        <f t="shared" ref="AH393" si="800">IF(AG393&lt;=0,"Very Low",IF(AND(AG393&gt;0,AG393&lt;=5),"Low",IF(AND(AG393&gt;5,AG393&lt;=15),"High","Very High")))</f>
        <v>Very Low</v>
      </c>
    </row>
    <row r="394" spans="1:45" s="1" customFormat="1" x14ac:dyDescent="0.35">
      <c r="A394" s="1" t="s">
        <v>32</v>
      </c>
      <c r="B394" s="1" t="s">
        <v>0</v>
      </c>
      <c r="C394" s="1" t="s">
        <v>1</v>
      </c>
      <c r="E394" s="1" t="s">
        <v>3</v>
      </c>
      <c r="F394" s="1" t="s">
        <v>47</v>
      </c>
      <c r="G394" s="1" t="s">
        <v>5</v>
      </c>
      <c r="H394" s="1" t="s">
        <v>6</v>
      </c>
      <c r="I394" s="1" t="s">
        <v>7</v>
      </c>
      <c r="J394" s="1" t="s">
        <v>8</v>
      </c>
      <c r="K394" s="1" t="s">
        <v>9</v>
      </c>
      <c r="L394" s="1" t="s">
        <v>33</v>
      </c>
      <c r="M394" s="1" t="s">
        <v>10</v>
      </c>
      <c r="O394" s="1" t="s">
        <v>12</v>
      </c>
      <c r="P394" s="1" t="s">
        <v>13</v>
      </c>
      <c r="Q394" s="1" t="s">
        <v>155</v>
      </c>
      <c r="R394" s="1" t="s">
        <v>156</v>
      </c>
      <c r="S394" s="1" t="s">
        <v>16</v>
      </c>
      <c r="T394" s="1" t="s">
        <v>17</v>
      </c>
      <c r="U394" s="1" t="s">
        <v>18</v>
      </c>
      <c r="V394" s="1" t="s">
        <v>19</v>
      </c>
      <c r="W394" s="1" t="s">
        <v>20</v>
      </c>
      <c r="X394" s="1" t="s">
        <v>21</v>
      </c>
      <c r="Y394" s="1" t="s">
        <v>22</v>
      </c>
      <c r="Z394" s="1" t="s">
        <v>23</v>
      </c>
      <c r="AA394" s="1" t="s">
        <v>24</v>
      </c>
      <c r="AB394" s="1" t="s">
        <v>157</v>
      </c>
      <c r="AC394" s="1" t="s">
        <v>26</v>
      </c>
      <c r="AD394" s="1" t="s">
        <v>27</v>
      </c>
      <c r="AE394" s="1" t="s">
        <v>28</v>
      </c>
      <c r="AF394" s="1" t="s">
        <v>29</v>
      </c>
      <c r="AG394" s="1" t="s">
        <v>30</v>
      </c>
      <c r="AH394" s="1" t="s">
        <v>27</v>
      </c>
      <c r="AI394" s="5" t="s">
        <v>34</v>
      </c>
      <c r="AJ394" s="5" t="s">
        <v>35</v>
      </c>
      <c r="AK394" s="5" t="s">
        <v>36</v>
      </c>
      <c r="AL394" s="5" t="s">
        <v>37</v>
      </c>
      <c r="AM394" s="20" t="s">
        <v>38</v>
      </c>
      <c r="AN394" s="20" t="s">
        <v>39</v>
      </c>
      <c r="AO394" s="20" t="s">
        <v>40</v>
      </c>
      <c r="AP394" s="20" t="s">
        <v>41</v>
      </c>
      <c r="AQ394" s="20" t="s">
        <v>42</v>
      </c>
    </row>
    <row r="395" spans="1:45" s="1" customFormat="1" x14ac:dyDescent="0.35">
      <c r="A395" s="1">
        <v>35</v>
      </c>
      <c r="B395" s="5">
        <v>15.45683</v>
      </c>
      <c r="C395" s="5">
        <v>120.62709599999999</v>
      </c>
      <c r="D395" s="5">
        <v>1.5</v>
      </c>
      <c r="E395" s="5">
        <v>1.5</v>
      </c>
      <c r="F395" s="5">
        <v>20</v>
      </c>
      <c r="G395" s="5">
        <v>20</v>
      </c>
      <c r="H395" s="5">
        <v>26.51</v>
      </c>
      <c r="I395" s="1">
        <v>7</v>
      </c>
      <c r="J395" s="5">
        <v>0.4</v>
      </c>
      <c r="K395" s="5">
        <v>4</v>
      </c>
      <c r="L395" s="24" t="s">
        <v>46</v>
      </c>
      <c r="M395" s="1">
        <f t="shared" ref="M395:M404" si="801">IF(D395&lt;=K395, 0, (D395-K395)*9.81)</f>
        <v>0</v>
      </c>
      <c r="N395" s="1">
        <f t="shared" ref="N395:N404" si="802">IF(ROW()=2, D395*F395, N394 + (D395-D394)*F395)</f>
        <v>30</v>
      </c>
      <c r="O395" s="1">
        <f t="shared" ref="O395:O404" si="803">N395 - M395</f>
        <v>30</v>
      </c>
      <c r="P395" s="1">
        <f t="shared" ref="P395:P404" si="804">MIN(1.7, (101.3 / O395)^0.5)</f>
        <v>1.7</v>
      </c>
      <c r="Q395" s="1">
        <f t="shared" ref="Q395:Q404" si="805">G395 * P395</f>
        <v>34</v>
      </c>
      <c r="R395" s="1">
        <f t="shared" ref="R395:R404" si="806">EXP(1.63 + (9.7/(H395+0.01)) - ((15.7/(H395+0.01))^2))</f>
        <v>5.1825154471837047</v>
      </c>
      <c r="S395" s="1">
        <f t="shared" ref="S395:S404" si="807">Q395 + R395</f>
        <v>39.182515447183704</v>
      </c>
      <c r="T395" s="1">
        <f t="shared" ref="T395:T404" si="808">0.784 - 0.0768 * SQRT(S395)</f>
        <v>0.3032631906009311</v>
      </c>
      <c r="U395" s="1">
        <f t="shared" ref="U395:U404" si="809">MIN(1.7, (101.3 / O395)^T395)</f>
        <v>1.4463420570252785</v>
      </c>
      <c r="V395" s="1">
        <f t="shared" ref="V395:V404" si="810">(G395 * U395) + R395</f>
        <v>34.109356587689277</v>
      </c>
      <c r="W395" s="1">
        <f t="shared" ref="W395:W404" si="811">EXP((-1.012 - 1.126*SIN((D395/11.73)+5.133)) + (0.106 + 0.118*SIN((D395/11.28)+5.142))*I395)</f>
        <v>0.99216797470363483</v>
      </c>
      <c r="X395" s="1">
        <f t="shared" ref="X395:X404" si="812">0.65 * J395 * (N395 / O395) * W395</f>
        <v>0.25796367342294507</v>
      </c>
      <c r="Y395" s="1">
        <f t="shared" ref="Y395:Y404" si="813">MIN(2.2, 1.09 + (V395 / 31.5)^2)</f>
        <v>2.2000000000000002</v>
      </c>
      <c r="Z395" s="1">
        <f t="shared" ref="Z395:Z404" si="814">1 + (Y395 - 1) * (8.64 * EXP(-I395/4) - 1.325)</f>
        <v>1.2116882456942153</v>
      </c>
      <c r="AA395" s="1">
        <f t="shared" ref="AA395:AA404" si="815">MIN(1.1, 1 - MIN(0.3, 1 / (18.9 - 2.55 * SQRT(V395))) * LN(O395 / 101.3))</f>
        <v>1.1000000000000001</v>
      </c>
      <c r="AB395" s="1">
        <f t="shared" ref="AB395:AB404" si="816">EXP((V395/14.1) + (V395/126)^2 - (V395/23.6)^3 + (V395/25.4)^4 - 2.8)</f>
        <v>0.92802442244779737</v>
      </c>
      <c r="AC395" s="1">
        <f t="shared" ref="AC395:AC404" si="817">IF(X395=0, "N/A", (AB395 * Z395 * AA395) / X395)</f>
        <v>4.7949538647206067</v>
      </c>
      <c r="AD395" s="1" t="str">
        <f t="shared" ref="AD395:AD404" si="818">IF(AC395&gt;1, "NOT LIQUEFIABLE", "LIQUEFIABLE")</f>
        <v>NOT LIQUEFIABLE</v>
      </c>
      <c r="AE395" s="1">
        <f t="shared" ref="AE395:AE404" si="819">IF(AC395&lt;1, 1-AC395, 0)</f>
        <v>0</v>
      </c>
      <c r="AF395" s="1">
        <f t="shared" ref="AF395:AF404" si="820">IF(D395&lt;=20, 10 - (0.5 * D395), 0)</f>
        <v>9.25</v>
      </c>
      <c r="AG395" s="1">
        <f t="shared" ref="AG395:AG404" si="821">AE395 * AF395 * E395</f>
        <v>0</v>
      </c>
      <c r="AH395" s="1" t="str">
        <f t="shared" ref="AH395:AH404" si="822">IF(AG395&lt;=0,"Very Low",IF(AND(AG395&gt;0,AG395&lt;=5),"Low",IF(AND(AG395&gt;5,AG395&lt;=15),"High","Very High")))</f>
        <v>Very Low</v>
      </c>
      <c r="AI395" s="5">
        <v>3</v>
      </c>
      <c r="AJ395" s="5">
        <v>1.5</v>
      </c>
      <c r="AK395" s="5">
        <v>25</v>
      </c>
      <c r="AL395" s="5">
        <f>MIN(1 + 0.33 * (AJ395 / AI395), 1.33)</f>
        <v>1.165</v>
      </c>
      <c r="AM395" s="20">
        <f>AVERAGEIFS(G395:G404, D395:D404, "&gt;" &amp; AJ395, D395:D404, "&lt;" &amp; (AJ395 + AI395 + 1.5))</f>
        <v>63.5</v>
      </c>
      <c r="AN395" s="20" cm="1">
        <f t="array" ref="AN395">_xlfn.LET(
    _xlpm.Df, AJ395,
    _xlpm.B, AI395,
    _xlpm.LayerBottoms, D395:D404,
    _xlpm.LayerTops, D395:D404 - E395:E404,
    _xlpm.N_values, G395:G404,
    _xlpm.FilteredN, _xlfn._xlws.FILTER(_xlpm.N_values, (_xlpm.LayerBottoms &gt; _xlpm.Df) * (_xlpm.LayerTops &lt; (_xlpm.Df + 2*_xlpm.B))),
    _xlpm.i, _xlfn.SEQUENCE(ROWS(_xlpm.FilteredN)),
    SUM(_xlpm.FilteredN / _xlpm.i^2) / SUM(1 / _xlpm.i^2)
)</f>
        <v>46.087804878048779</v>
      </c>
      <c r="AO395" s="20">
        <f>MIN(6 * (1 + 0.2 * (AJ395 / AI395)), 9)</f>
        <v>6.6000000000000005</v>
      </c>
      <c r="AP395" s="20">
        <f>IF(AI395&lt;=1.2,12*AM395*AL395*(AK395/25.4),8*AM395*((3.28*AI395+1)/(3.28*AI395))^2*AL395*(AK395/25.4))</f>
        <v>706.91027992596992</v>
      </c>
      <c r="AQ395" s="1" t="str" cm="1">
        <f t="array" ref="AQ395">_xlfn.LET(
    _xlpm.Df, AJ395,
    _xlpm.B, AI395,
    _xlpm.Settlement, AK395,
    _xlpm.NMeyerhof, AM395,
    _xlpm.NDesign, AN395,
    _xlpm.Nc, AO395,
    _xlpm.Fd, AL395,
    _xlpm.LayerBottoms, D395:D404,
    _xlpm.LayerThickness, E395:E404,
    _xlpm.USCS, L395:L404,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395" s="1" cm="1">
        <f t="array" ref="AR395">_xlfn.LET(
    _xlpm.Df, AJ395,
    _xlpm.B, AI395,
    _xlpm.Settlement, AK395,
    _xlpm.NMeyerhof, AM395,
    _xlpm.NDesign, AN395,
    _xlpm.Nc, AO395,
    _xlpm.Fd, AL395,
    _xlpm.LayerBottoms, D395:D404,
    _xlpm.LayerThickness, E395:E404,
    _xlpm.USCS, L395:L404,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608.35902439024392</v>
      </c>
      <c r="AS395" s="1" t="str" cm="1">
        <f t="array" ref="AS395">_xlfn.LET(
    _xlpm.Df, AJ395,
    _xlpm.B, AI395,
    _xlpm.Settlement, AK395,
    _xlpm.NMeyerhof, AM395,
    _xlpm.NDesign, AN395,
    _xlpm.Nc, AO395,
    _xlpm.Fd, AL395,
    _xlpm.LayerBottoms, D395:D404,
    _xlpm.LayerThickness, E395:E404,
    _xlpm.Material, L395:L404,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N/A - Rock/Cobble Detected (Use Rock Mechanics)</v>
      </c>
    </row>
    <row r="396" spans="1:45" s="1" customFormat="1" x14ac:dyDescent="0.35">
      <c r="B396" s="5">
        <v>15.45683</v>
      </c>
      <c r="C396" s="5">
        <v>120.62709599999999</v>
      </c>
      <c r="D396" s="5">
        <v>3</v>
      </c>
      <c r="E396" s="5">
        <v>1.5</v>
      </c>
      <c r="F396" s="5">
        <v>20</v>
      </c>
      <c r="G396" s="5">
        <v>27</v>
      </c>
      <c r="H396" s="5">
        <v>32.56</v>
      </c>
      <c r="I396" s="1">
        <v>7</v>
      </c>
      <c r="J396" s="5">
        <v>0.4</v>
      </c>
      <c r="K396" s="5">
        <v>4</v>
      </c>
      <c r="L396" s="24" t="s">
        <v>46</v>
      </c>
      <c r="M396" s="1">
        <f t="shared" si="801"/>
        <v>0</v>
      </c>
      <c r="N396" s="1">
        <f t="shared" si="802"/>
        <v>60</v>
      </c>
      <c r="O396" s="1">
        <f t="shared" si="803"/>
        <v>60</v>
      </c>
      <c r="P396" s="1">
        <f t="shared" si="804"/>
        <v>1.2993588162371983</v>
      </c>
      <c r="Q396" s="1">
        <f t="shared" si="805"/>
        <v>35.082688038404356</v>
      </c>
      <c r="R396" s="1">
        <f t="shared" si="806"/>
        <v>5.4491453786213757</v>
      </c>
      <c r="S396" s="1">
        <f t="shared" si="807"/>
        <v>40.53183341702573</v>
      </c>
      <c r="T396" s="1">
        <f t="shared" si="808"/>
        <v>0.29505574843992921</v>
      </c>
      <c r="U396" s="1">
        <f t="shared" si="809"/>
        <v>1.1671128426283233</v>
      </c>
      <c r="V396" s="1">
        <f t="shared" si="810"/>
        <v>36.961192129586102</v>
      </c>
      <c r="W396" s="1">
        <f t="shared" si="811"/>
        <v>0.97433785492747482</v>
      </c>
      <c r="X396" s="1">
        <f t="shared" si="812"/>
        <v>0.25332784228114347</v>
      </c>
      <c r="Y396" s="1">
        <f t="shared" si="813"/>
        <v>2.2000000000000002</v>
      </c>
      <c r="Z396" s="1">
        <f t="shared" si="814"/>
        <v>1.2116882456942153</v>
      </c>
      <c r="AA396" s="1">
        <f t="shared" si="815"/>
        <v>1.1000000000000001</v>
      </c>
      <c r="AB396" s="1">
        <f t="shared" si="816"/>
        <v>1.7327858771144649</v>
      </c>
      <c r="AC396" s="1">
        <f t="shared" si="817"/>
        <v>9.1168656661191037</v>
      </c>
      <c r="AD396" s="1" t="str">
        <f t="shared" si="818"/>
        <v>NOT LIQUEFIABLE</v>
      </c>
      <c r="AE396" s="1">
        <f t="shared" si="819"/>
        <v>0</v>
      </c>
      <c r="AF396" s="1">
        <f t="shared" si="820"/>
        <v>8.5</v>
      </c>
      <c r="AG396" s="1">
        <f t="shared" si="821"/>
        <v>0</v>
      </c>
      <c r="AH396" s="1" t="str">
        <f t="shared" si="822"/>
        <v>Very Low</v>
      </c>
    </row>
    <row r="397" spans="1:45" s="1" customFormat="1" x14ac:dyDescent="0.35">
      <c r="B397" s="5">
        <v>15.45683</v>
      </c>
      <c r="C397" s="5">
        <v>120.62709599999999</v>
      </c>
      <c r="D397" s="5">
        <v>4.5</v>
      </c>
      <c r="E397" s="5">
        <v>1.5</v>
      </c>
      <c r="F397" s="5">
        <v>20</v>
      </c>
      <c r="G397" s="5">
        <v>100</v>
      </c>
      <c r="H397" s="5"/>
      <c r="I397" s="1">
        <v>7</v>
      </c>
      <c r="J397" s="5">
        <v>0.4</v>
      </c>
      <c r="K397" s="5">
        <v>4</v>
      </c>
      <c r="L397" s="24" t="s">
        <v>158</v>
      </c>
      <c r="M397" s="1">
        <f t="shared" si="801"/>
        <v>4.9050000000000002</v>
      </c>
      <c r="N397" s="1">
        <f t="shared" si="802"/>
        <v>90</v>
      </c>
      <c r="O397" s="1">
        <f t="shared" si="803"/>
        <v>85.094999999999999</v>
      </c>
      <c r="P397" s="1">
        <f t="shared" si="804"/>
        <v>1.0910702179864513</v>
      </c>
      <c r="Q397" s="1">
        <f t="shared" si="805"/>
        <v>109.10702179864514</v>
      </c>
      <c r="R397" s="1">
        <f t="shared" si="806"/>
        <v>0</v>
      </c>
      <c r="S397" s="1">
        <f t="shared" si="807"/>
        <v>109.10702179864514</v>
      </c>
      <c r="T397" s="1">
        <f t="shared" si="808"/>
        <v>-1.8209075150387721E-2</v>
      </c>
      <c r="U397" s="1">
        <f t="shared" si="809"/>
        <v>0.99683086039572444</v>
      </c>
      <c r="V397" s="1">
        <f t="shared" si="810"/>
        <v>99.683086039572444</v>
      </c>
      <c r="W397" s="1">
        <f t="shared" si="811"/>
        <v>0.95382538768089908</v>
      </c>
      <c r="X397" s="1">
        <f t="shared" si="812"/>
        <v>0.26228937154630755</v>
      </c>
      <c r="Y397" s="1">
        <f t="shared" si="813"/>
        <v>2.2000000000000002</v>
      </c>
      <c r="Z397" s="1">
        <f t="shared" si="814"/>
        <v>1.2116882456942153</v>
      </c>
      <c r="AA397" s="1">
        <f t="shared" si="815"/>
        <v>0.97342533730141945</v>
      </c>
      <c r="AB397" s="1">
        <f t="shared" si="816"/>
        <v>2.641927264169721E+72</v>
      </c>
      <c r="AC397" s="1">
        <f t="shared" si="817"/>
        <v>1.1880472282716389E+73</v>
      </c>
      <c r="AD397" s="1" t="str">
        <f t="shared" si="818"/>
        <v>NOT LIQUEFIABLE</v>
      </c>
      <c r="AE397" s="1">
        <f t="shared" si="819"/>
        <v>0</v>
      </c>
      <c r="AF397" s="1">
        <f t="shared" si="820"/>
        <v>7.75</v>
      </c>
      <c r="AG397" s="1">
        <f t="shared" si="821"/>
        <v>0</v>
      </c>
      <c r="AH397" s="1" t="str">
        <f t="shared" si="822"/>
        <v>Very Low</v>
      </c>
    </row>
    <row r="398" spans="1:45" s="1" customFormat="1" x14ac:dyDescent="0.35">
      <c r="B398" s="5">
        <v>15.45683</v>
      </c>
      <c r="C398" s="5">
        <v>120.62709599999999</v>
      </c>
      <c r="D398" s="5">
        <v>6</v>
      </c>
      <c r="E398" s="5">
        <v>1.5</v>
      </c>
      <c r="F398" s="5">
        <v>20</v>
      </c>
      <c r="G398" s="5">
        <v>100</v>
      </c>
      <c r="H398" s="5"/>
      <c r="I398" s="1">
        <v>7</v>
      </c>
      <c r="J398" s="5">
        <v>0.4</v>
      </c>
      <c r="K398" s="5">
        <v>4</v>
      </c>
      <c r="L398" s="24" t="s">
        <v>158</v>
      </c>
      <c r="M398" s="1">
        <f t="shared" si="801"/>
        <v>19.62</v>
      </c>
      <c r="N398" s="1">
        <f t="shared" si="802"/>
        <v>120</v>
      </c>
      <c r="O398" s="1">
        <f t="shared" si="803"/>
        <v>100.38</v>
      </c>
      <c r="P398" s="1">
        <f t="shared" si="804"/>
        <v>1.0045721339680336</v>
      </c>
      <c r="Q398" s="1">
        <f t="shared" si="805"/>
        <v>100.45721339680335</v>
      </c>
      <c r="R398" s="1">
        <f t="shared" si="806"/>
        <v>0</v>
      </c>
      <c r="S398" s="1">
        <f t="shared" si="807"/>
        <v>100.45721339680335</v>
      </c>
      <c r="T398" s="1">
        <f t="shared" si="808"/>
        <v>1.424630280487682E-2</v>
      </c>
      <c r="U398" s="1">
        <f t="shared" si="809"/>
        <v>1.0001299835511868</v>
      </c>
      <c r="V398" s="1">
        <f t="shared" si="810"/>
        <v>100.01299835511868</v>
      </c>
      <c r="W398" s="1">
        <f t="shared" si="811"/>
        <v>0.9310442914146293</v>
      </c>
      <c r="X398" s="1">
        <f t="shared" si="812"/>
        <v>0.28938615154549152</v>
      </c>
      <c r="Y398" s="1">
        <f t="shared" si="813"/>
        <v>2.2000000000000002</v>
      </c>
      <c r="Z398" s="1">
        <f t="shared" si="814"/>
        <v>1.2116882456942153</v>
      </c>
      <c r="AA398" s="1">
        <f t="shared" si="815"/>
        <v>0.99861800958439495</v>
      </c>
      <c r="AB398" s="1">
        <f t="shared" si="816"/>
        <v>3.0096509664572284E+73</v>
      </c>
      <c r="AC398" s="1">
        <f t="shared" si="817"/>
        <v>1.2584288828883274E+74</v>
      </c>
      <c r="AD398" s="1" t="str">
        <f t="shared" si="818"/>
        <v>NOT LIQUEFIABLE</v>
      </c>
      <c r="AE398" s="1">
        <f t="shared" si="819"/>
        <v>0</v>
      </c>
      <c r="AF398" s="1">
        <f t="shared" si="820"/>
        <v>7</v>
      </c>
      <c r="AG398" s="1">
        <f t="shared" si="821"/>
        <v>0</v>
      </c>
      <c r="AH398" s="1" t="str">
        <f t="shared" si="822"/>
        <v>Very Low</v>
      </c>
    </row>
    <row r="399" spans="1:45" s="1" customFormat="1" x14ac:dyDescent="0.35">
      <c r="B399" s="5">
        <v>15.45683</v>
      </c>
      <c r="C399" s="5">
        <v>120.62709599999999</v>
      </c>
      <c r="D399" s="5">
        <v>7.5</v>
      </c>
      <c r="E399" s="5">
        <v>1.5</v>
      </c>
      <c r="F399" s="5">
        <v>21</v>
      </c>
      <c r="G399" s="5">
        <v>40</v>
      </c>
      <c r="H399" s="5">
        <v>4.12</v>
      </c>
      <c r="I399" s="1">
        <v>7</v>
      </c>
      <c r="J399" s="5">
        <v>0.4</v>
      </c>
      <c r="K399" s="5">
        <v>4</v>
      </c>
      <c r="L399" s="24" t="s">
        <v>54</v>
      </c>
      <c r="M399" s="1">
        <f t="shared" si="801"/>
        <v>34.335000000000001</v>
      </c>
      <c r="N399" s="1">
        <f t="shared" si="802"/>
        <v>151.5</v>
      </c>
      <c r="O399" s="1">
        <f t="shared" si="803"/>
        <v>117.16499999999999</v>
      </c>
      <c r="P399" s="1">
        <f t="shared" si="804"/>
        <v>0.92983475330781806</v>
      </c>
      <c r="Q399" s="1">
        <f t="shared" si="805"/>
        <v>37.193390132312722</v>
      </c>
      <c r="R399" s="1">
        <f t="shared" si="806"/>
        <v>2.8307748507523048E-5</v>
      </c>
      <c r="S399" s="1">
        <f t="shared" si="807"/>
        <v>37.19341844006123</v>
      </c>
      <c r="T399" s="1">
        <f t="shared" si="808"/>
        <v>0.31562439391028624</v>
      </c>
      <c r="U399" s="1">
        <f t="shared" si="809"/>
        <v>0.95511613835994424</v>
      </c>
      <c r="V399" s="1">
        <f t="shared" si="810"/>
        <v>38.204673842146278</v>
      </c>
      <c r="W399" s="1">
        <f t="shared" si="811"/>
        <v>0.90643373197707922</v>
      </c>
      <c r="X399" s="1">
        <f t="shared" si="812"/>
        <v>0.30473626682522215</v>
      </c>
      <c r="Y399" s="1">
        <f t="shared" si="813"/>
        <v>2.2000000000000002</v>
      </c>
      <c r="Z399" s="1">
        <f t="shared" si="814"/>
        <v>1.2116882456942153</v>
      </c>
      <c r="AA399" s="1">
        <f t="shared" si="815"/>
        <v>0.95635096405728026</v>
      </c>
      <c r="AB399" s="1">
        <f t="shared" si="816"/>
        <v>2.4047209369511791</v>
      </c>
      <c r="AC399" s="1">
        <f t="shared" si="817"/>
        <v>9.1442635944595363</v>
      </c>
      <c r="AD399" s="1" t="str">
        <f t="shared" si="818"/>
        <v>NOT LIQUEFIABLE</v>
      </c>
      <c r="AE399" s="1">
        <f t="shared" si="819"/>
        <v>0</v>
      </c>
      <c r="AF399" s="1">
        <f t="shared" si="820"/>
        <v>6.25</v>
      </c>
      <c r="AG399" s="1">
        <f t="shared" si="821"/>
        <v>0</v>
      </c>
      <c r="AH399" s="1" t="str">
        <f t="shared" si="822"/>
        <v>Very Low</v>
      </c>
    </row>
    <row r="400" spans="1:45" s="1" customFormat="1" x14ac:dyDescent="0.35">
      <c r="B400" s="5">
        <v>15.45683</v>
      </c>
      <c r="C400" s="5">
        <v>120.62709599999999</v>
      </c>
      <c r="D400" s="5">
        <v>9</v>
      </c>
      <c r="E400" s="5">
        <v>1.5</v>
      </c>
      <c r="F400" s="5">
        <v>21</v>
      </c>
      <c r="G400" s="5">
        <v>49</v>
      </c>
      <c r="H400" s="5">
        <v>4.76</v>
      </c>
      <c r="I400" s="1">
        <v>7</v>
      </c>
      <c r="J400" s="5">
        <v>0.4</v>
      </c>
      <c r="K400" s="5">
        <v>4</v>
      </c>
      <c r="L400" s="24" t="s">
        <v>54</v>
      </c>
      <c r="M400" s="1">
        <f t="shared" si="801"/>
        <v>49.050000000000004</v>
      </c>
      <c r="N400" s="1">
        <f t="shared" si="802"/>
        <v>183</v>
      </c>
      <c r="O400" s="1">
        <f t="shared" si="803"/>
        <v>133.94999999999999</v>
      </c>
      <c r="P400" s="1">
        <f t="shared" si="804"/>
        <v>0.86962769790299332</v>
      </c>
      <c r="Q400" s="1">
        <f t="shared" si="805"/>
        <v>42.611757197246675</v>
      </c>
      <c r="R400" s="1">
        <f t="shared" si="806"/>
        <v>7.6947557698149149E-4</v>
      </c>
      <c r="S400" s="1">
        <f t="shared" si="807"/>
        <v>42.612526672823655</v>
      </c>
      <c r="T400" s="1">
        <f t="shared" si="808"/>
        <v>0.28266287857100059</v>
      </c>
      <c r="U400" s="1">
        <f t="shared" si="809"/>
        <v>0.92406726974772213</v>
      </c>
      <c r="V400" s="1">
        <f t="shared" si="810"/>
        <v>45.280065693215363</v>
      </c>
      <c r="W400" s="1">
        <f t="shared" si="811"/>
        <v>0.88044424287795453</v>
      </c>
      <c r="X400" s="1">
        <f t="shared" si="812"/>
        <v>0.31274010508498007</v>
      </c>
      <c r="Y400" s="1">
        <f t="shared" si="813"/>
        <v>2.2000000000000002</v>
      </c>
      <c r="Z400" s="1">
        <f t="shared" si="814"/>
        <v>1.2116882456942153</v>
      </c>
      <c r="AA400" s="1">
        <f t="shared" si="815"/>
        <v>0.91618594457920599</v>
      </c>
      <c r="AB400" s="1">
        <f t="shared" si="816"/>
        <v>35.762854134317976</v>
      </c>
      <c r="AC400" s="1">
        <f t="shared" si="817"/>
        <v>126.94719621500373</v>
      </c>
      <c r="AD400" s="1" t="str">
        <f t="shared" si="818"/>
        <v>NOT LIQUEFIABLE</v>
      </c>
      <c r="AE400" s="1">
        <f t="shared" si="819"/>
        <v>0</v>
      </c>
      <c r="AF400" s="1">
        <f t="shared" si="820"/>
        <v>5.5</v>
      </c>
      <c r="AG400" s="1">
        <f t="shared" si="821"/>
        <v>0</v>
      </c>
      <c r="AH400" s="1" t="str">
        <f t="shared" si="822"/>
        <v>Very Low</v>
      </c>
    </row>
    <row r="401" spans="1:45" s="1" customFormat="1" x14ac:dyDescent="0.35">
      <c r="B401" s="5">
        <v>15.45683</v>
      </c>
      <c r="C401" s="5">
        <v>120.62709599999999</v>
      </c>
      <c r="D401" s="5">
        <v>10.5</v>
      </c>
      <c r="E401" s="5">
        <v>1.5</v>
      </c>
      <c r="F401" s="5">
        <v>21</v>
      </c>
      <c r="G401" s="5">
        <v>55</v>
      </c>
      <c r="H401" s="5">
        <v>4.29</v>
      </c>
      <c r="I401" s="1">
        <v>7</v>
      </c>
      <c r="J401" s="5">
        <v>0.4</v>
      </c>
      <c r="K401" s="5">
        <v>4</v>
      </c>
      <c r="L401" s="24" t="s">
        <v>54</v>
      </c>
      <c r="M401" s="1">
        <f t="shared" si="801"/>
        <v>63.765000000000001</v>
      </c>
      <c r="N401" s="1">
        <f t="shared" si="802"/>
        <v>214.5</v>
      </c>
      <c r="O401" s="1">
        <f t="shared" si="803"/>
        <v>150.73500000000001</v>
      </c>
      <c r="P401" s="1">
        <f t="shared" si="804"/>
        <v>0.81978066315842057</v>
      </c>
      <c r="Q401" s="1">
        <f t="shared" si="805"/>
        <v>45.087936473713128</v>
      </c>
      <c r="R401" s="1">
        <f t="shared" si="806"/>
        <v>7.9070098932017418E-5</v>
      </c>
      <c r="S401" s="1">
        <f t="shared" si="807"/>
        <v>45.088015543812062</v>
      </c>
      <c r="T401" s="1">
        <f t="shared" si="808"/>
        <v>0.26830635373204959</v>
      </c>
      <c r="U401" s="1">
        <f t="shared" si="809"/>
        <v>0.89885382953512583</v>
      </c>
      <c r="V401" s="1">
        <f t="shared" si="810"/>
        <v>49.437039694530853</v>
      </c>
      <c r="W401" s="1">
        <f t="shared" si="811"/>
        <v>0.85352459901766975</v>
      </c>
      <c r="X401" s="1">
        <f t="shared" si="812"/>
        <v>0.31579305992115592</v>
      </c>
      <c r="Y401" s="1">
        <f t="shared" si="813"/>
        <v>2.2000000000000002</v>
      </c>
      <c r="Z401" s="1">
        <f t="shared" si="814"/>
        <v>1.2116882456942153</v>
      </c>
      <c r="AA401" s="1">
        <f t="shared" si="815"/>
        <v>0.88076892492568171</v>
      </c>
      <c r="AB401" s="1">
        <f t="shared" si="816"/>
        <v>411.01891947128905</v>
      </c>
      <c r="AC401" s="1">
        <f t="shared" si="817"/>
        <v>1389.0315499277419</v>
      </c>
      <c r="AD401" s="1" t="str">
        <f t="shared" si="818"/>
        <v>NOT LIQUEFIABLE</v>
      </c>
      <c r="AE401" s="1">
        <f t="shared" si="819"/>
        <v>0</v>
      </c>
      <c r="AF401" s="1">
        <f t="shared" si="820"/>
        <v>4.75</v>
      </c>
      <c r="AG401" s="1">
        <f t="shared" si="821"/>
        <v>0</v>
      </c>
      <c r="AH401" s="1" t="str">
        <f t="shared" si="822"/>
        <v>Very Low</v>
      </c>
    </row>
    <row r="402" spans="1:45" s="1" customFormat="1" x14ac:dyDescent="0.35">
      <c r="B402" s="5">
        <v>15.45683</v>
      </c>
      <c r="C402" s="5">
        <v>120.62709599999999</v>
      </c>
      <c r="D402" s="5">
        <v>12</v>
      </c>
      <c r="E402" s="5">
        <v>1.5</v>
      </c>
      <c r="F402" s="5">
        <v>21</v>
      </c>
      <c r="G402" s="5">
        <v>69</v>
      </c>
      <c r="H402" s="5">
        <v>3.26</v>
      </c>
      <c r="I402" s="1">
        <v>7</v>
      </c>
      <c r="J402" s="5">
        <v>0.4</v>
      </c>
      <c r="K402" s="5">
        <v>4</v>
      </c>
      <c r="L402" s="24" t="s">
        <v>54</v>
      </c>
      <c r="M402" s="1">
        <f t="shared" si="801"/>
        <v>78.48</v>
      </c>
      <c r="N402" s="1">
        <f t="shared" si="802"/>
        <v>246</v>
      </c>
      <c r="O402" s="1">
        <f t="shared" si="803"/>
        <v>167.51999999999998</v>
      </c>
      <c r="P402" s="1">
        <f t="shared" si="804"/>
        <v>0.77762710597710927</v>
      </c>
      <c r="Q402" s="1">
        <f t="shared" si="805"/>
        <v>53.656270312420538</v>
      </c>
      <c r="R402" s="1">
        <f t="shared" si="806"/>
        <v>9.6589222881743454E-9</v>
      </c>
      <c r="S402" s="1">
        <f t="shared" si="807"/>
        <v>53.656270322079457</v>
      </c>
      <c r="T402" s="1">
        <f t="shared" si="808"/>
        <v>0.22143661702479978</v>
      </c>
      <c r="U402" s="1">
        <f t="shared" si="809"/>
        <v>0.89459315835854802</v>
      </c>
      <c r="V402" s="1">
        <f t="shared" si="810"/>
        <v>61.726927936398731</v>
      </c>
      <c r="W402" s="1">
        <f t="shared" si="811"/>
        <v>0.82611021622301772</v>
      </c>
      <c r="X402" s="1">
        <f t="shared" si="812"/>
        <v>0.31541314129431841</v>
      </c>
      <c r="Y402" s="1">
        <f t="shared" si="813"/>
        <v>2.2000000000000002</v>
      </c>
      <c r="Z402" s="1">
        <f t="shared" si="814"/>
        <v>1.2116882456942153</v>
      </c>
      <c r="AA402" s="1">
        <f t="shared" si="815"/>
        <v>1.1000000000000001</v>
      </c>
      <c r="AB402" s="1">
        <f t="shared" si="816"/>
        <v>146652581.87767428</v>
      </c>
      <c r="AC402" s="1">
        <f t="shared" si="817"/>
        <v>619717142.49432909</v>
      </c>
      <c r="AD402" s="1" t="str">
        <f t="shared" si="818"/>
        <v>NOT LIQUEFIABLE</v>
      </c>
      <c r="AE402" s="1">
        <f t="shared" si="819"/>
        <v>0</v>
      </c>
      <c r="AF402" s="1">
        <f t="shared" si="820"/>
        <v>4</v>
      </c>
      <c r="AG402" s="1">
        <f t="shared" si="821"/>
        <v>0</v>
      </c>
      <c r="AH402" s="1" t="str">
        <f t="shared" si="822"/>
        <v>Very Low</v>
      </c>
    </row>
    <row r="403" spans="1:45" s="1" customFormat="1" x14ac:dyDescent="0.35">
      <c r="B403" s="5">
        <v>15.45683</v>
      </c>
      <c r="C403" s="5">
        <v>120.62709599999999</v>
      </c>
      <c r="D403" s="5">
        <v>13.5</v>
      </c>
      <c r="E403" s="5">
        <v>1.5</v>
      </c>
      <c r="F403" s="5">
        <v>21</v>
      </c>
      <c r="G403" s="5">
        <v>76</v>
      </c>
      <c r="H403" s="5">
        <v>3.52</v>
      </c>
      <c r="I403" s="1">
        <v>7</v>
      </c>
      <c r="J403" s="5">
        <v>0.4</v>
      </c>
      <c r="K403" s="5">
        <v>4</v>
      </c>
      <c r="L403" s="24" t="s">
        <v>54</v>
      </c>
      <c r="M403" s="1">
        <f t="shared" si="801"/>
        <v>93.195000000000007</v>
      </c>
      <c r="N403" s="1">
        <f t="shared" si="802"/>
        <v>277.5</v>
      </c>
      <c r="O403" s="1">
        <f t="shared" si="803"/>
        <v>184.30500000000001</v>
      </c>
      <c r="P403" s="1">
        <f t="shared" si="804"/>
        <v>0.74137197331067117</v>
      </c>
      <c r="Q403" s="1">
        <f t="shared" si="805"/>
        <v>56.344269971611013</v>
      </c>
      <c r="R403" s="1">
        <f t="shared" si="806"/>
        <v>2.0439736928443805E-7</v>
      </c>
      <c r="S403" s="1">
        <f t="shared" si="807"/>
        <v>56.344270176008379</v>
      </c>
      <c r="T403" s="1">
        <f t="shared" si="808"/>
        <v>0.20751753875513301</v>
      </c>
      <c r="U403" s="1">
        <f t="shared" si="809"/>
        <v>0.88320282447753873</v>
      </c>
      <c r="V403" s="1">
        <f t="shared" si="810"/>
        <v>67.123414864690304</v>
      </c>
      <c r="W403" s="1">
        <f t="shared" si="811"/>
        <v>0.7986134883932493</v>
      </c>
      <c r="X403" s="1">
        <f t="shared" si="812"/>
        <v>0.31263374942390565</v>
      </c>
      <c r="Y403" s="1">
        <f t="shared" si="813"/>
        <v>2.2000000000000002</v>
      </c>
      <c r="Z403" s="1">
        <f t="shared" si="814"/>
        <v>1.2116882456942153</v>
      </c>
      <c r="AA403" s="1">
        <f t="shared" si="815"/>
        <v>1.1000000000000001</v>
      </c>
      <c r="AB403" s="1">
        <f t="shared" si="816"/>
        <v>1456268249584.2034</v>
      </c>
      <c r="AC403" s="1">
        <f t="shared" si="817"/>
        <v>6208534543168.9883</v>
      </c>
      <c r="AD403" s="1" t="str">
        <f t="shared" si="818"/>
        <v>NOT LIQUEFIABLE</v>
      </c>
      <c r="AE403" s="1">
        <f t="shared" si="819"/>
        <v>0</v>
      </c>
      <c r="AF403" s="1">
        <f t="shared" si="820"/>
        <v>3.25</v>
      </c>
      <c r="AG403" s="1">
        <f t="shared" si="821"/>
        <v>0</v>
      </c>
      <c r="AH403" s="1" t="str">
        <f t="shared" si="822"/>
        <v>Very Low</v>
      </c>
    </row>
    <row r="404" spans="1:45" s="1" customFormat="1" x14ac:dyDescent="0.35">
      <c r="B404" s="5">
        <v>15.45683</v>
      </c>
      <c r="C404" s="5">
        <v>120.62709599999999</v>
      </c>
      <c r="D404" s="5">
        <v>15</v>
      </c>
      <c r="E404" s="5">
        <v>1.5</v>
      </c>
      <c r="F404" s="5">
        <v>21</v>
      </c>
      <c r="G404" s="5">
        <v>87</v>
      </c>
      <c r="H404" s="5">
        <v>2.72</v>
      </c>
      <c r="I404" s="1">
        <v>7</v>
      </c>
      <c r="J404" s="5">
        <v>0.4</v>
      </c>
      <c r="K404" s="5">
        <v>4</v>
      </c>
      <c r="L404" s="24" t="s">
        <v>54</v>
      </c>
      <c r="M404" s="1">
        <f t="shared" si="801"/>
        <v>107.91000000000001</v>
      </c>
      <c r="N404" s="1">
        <f t="shared" si="802"/>
        <v>309</v>
      </c>
      <c r="O404" s="1">
        <f t="shared" si="803"/>
        <v>201.08999999999997</v>
      </c>
      <c r="P404" s="1">
        <f t="shared" si="804"/>
        <v>0.70975667504374917</v>
      </c>
      <c r="Q404" s="1">
        <f t="shared" si="805"/>
        <v>61.748830728806176</v>
      </c>
      <c r="R404" s="1">
        <f t="shared" si="806"/>
        <v>7.7190228941059242E-13</v>
      </c>
      <c r="S404" s="1">
        <f t="shared" si="807"/>
        <v>61.748830728806951</v>
      </c>
      <c r="T404" s="1">
        <f t="shared" si="808"/>
        <v>0.18050234187871272</v>
      </c>
      <c r="U404" s="1">
        <f t="shared" si="809"/>
        <v>0.8835880363219335</v>
      </c>
      <c r="V404" s="1">
        <f t="shared" si="810"/>
        <v>76.872159160008977</v>
      </c>
      <c r="W404" s="1">
        <f t="shared" si="811"/>
        <v>0.77141630387585125</v>
      </c>
      <c r="X404" s="1">
        <f t="shared" si="812"/>
        <v>0.30819824881091007</v>
      </c>
      <c r="Y404" s="1">
        <f t="shared" si="813"/>
        <v>2.2000000000000002</v>
      </c>
      <c r="Z404" s="1">
        <f t="shared" si="814"/>
        <v>1.2116882456942153</v>
      </c>
      <c r="AA404" s="1">
        <f t="shared" si="815"/>
        <v>1.1000000000000001</v>
      </c>
      <c r="AB404" s="1">
        <f t="shared" si="816"/>
        <v>5.4931900474948334E+22</v>
      </c>
      <c r="AC404" s="1">
        <f t="shared" si="817"/>
        <v>2.3756258256994191E+23</v>
      </c>
      <c r="AD404" s="1" t="str">
        <f t="shared" si="818"/>
        <v>NOT LIQUEFIABLE</v>
      </c>
      <c r="AE404" s="1">
        <f t="shared" si="819"/>
        <v>0</v>
      </c>
      <c r="AF404" s="1">
        <f t="shared" si="820"/>
        <v>2.5</v>
      </c>
      <c r="AG404" s="1">
        <f t="shared" si="821"/>
        <v>0</v>
      </c>
      <c r="AH404" s="1" t="str">
        <f t="shared" si="822"/>
        <v>Very Low</v>
      </c>
    </row>
    <row r="405" spans="1:45" s="1" customFormat="1" x14ac:dyDescent="0.35">
      <c r="AF405" s="1" t="s">
        <v>31</v>
      </c>
      <c r="AG405" s="1">
        <f>SUM(AG395:AG404)</f>
        <v>0</v>
      </c>
      <c r="AH405" s="3" t="str">
        <f t="shared" ref="AH405" si="823">IF(AG405&lt;=0,"Very Low",IF(AND(AG405&gt;0,AG405&lt;=5),"Low",IF(AND(AG405&gt;5,AG405&lt;=15),"High","Very High")))</f>
        <v>Very Low</v>
      </c>
    </row>
    <row r="406" spans="1:45" s="1" customFormat="1" x14ac:dyDescent="0.35">
      <c r="A406" s="1" t="s">
        <v>32</v>
      </c>
      <c r="B406" s="1" t="s">
        <v>0</v>
      </c>
      <c r="C406" s="1" t="s">
        <v>1</v>
      </c>
      <c r="E406" s="1" t="s">
        <v>3</v>
      </c>
      <c r="F406" s="1" t="s">
        <v>47</v>
      </c>
      <c r="G406" s="1" t="s">
        <v>5</v>
      </c>
      <c r="H406" s="1" t="s">
        <v>6</v>
      </c>
      <c r="I406" s="1" t="s">
        <v>7</v>
      </c>
      <c r="J406" s="1" t="s">
        <v>8</v>
      </c>
      <c r="K406" s="1" t="s">
        <v>9</v>
      </c>
      <c r="L406" s="1" t="s">
        <v>33</v>
      </c>
      <c r="M406" s="1" t="s">
        <v>10</v>
      </c>
      <c r="O406" s="1" t="s">
        <v>12</v>
      </c>
      <c r="P406" s="1" t="s">
        <v>13</v>
      </c>
      <c r="Q406" s="1" t="s">
        <v>159</v>
      </c>
      <c r="R406" s="1" t="s">
        <v>160</v>
      </c>
      <c r="S406" s="1" t="s">
        <v>16</v>
      </c>
      <c r="T406" s="1" t="s">
        <v>17</v>
      </c>
      <c r="U406" s="1" t="s">
        <v>18</v>
      </c>
      <c r="V406" s="1" t="s">
        <v>19</v>
      </c>
      <c r="W406" s="1" t="s">
        <v>20</v>
      </c>
      <c r="X406" s="1" t="s">
        <v>21</v>
      </c>
      <c r="Y406" s="1" t="s">
        <v>22</v>
      </c>
      <c r="Z406" s="1" t="s">
        <v>23</v>
      </c>
      <c r="AA406" s="1" t="s">
        <v>24</v>
      </c>
      <c r="AB406" s="1" t="s">
        <v>161</v>
      </c>
      <c r="AC406" s="1" t="s">
        <v>26</v>
      </c>
      <c r="AD406" s="1" t="s">
        <v>27</v>
      </c>
      <c r="AE406" s="1" t="s">
        <v>28</v>
      </c>
      <c r="AF406" s="1" t="s">
        <v>29</v>
      </c>
      <c r="AG406" s="1" t="s">
        <v>30</v>
      </c>
      <c r="AH406" s="1" t="s">
        <v>27</v>
      </c>
      <c r="AI406" s="5" t="s">
        <v>34</v>
      </c>
      <c r="AJ406" s="5" t="s">
        <v>35</v>
      </c>
      <c r="AK406" s="5" t="s">
        <v>36</v>
      </c>
      <c r="AL406" s="5" t="s">
        <v>37</v>
      </c>
      <c r="AM406" s="20" t="s">
        <v>38</v>
      </c>
      <c r="AN406" s="20" t="s">
        <v>39</v>
      </c>
      <c r="AO406" s="20" t="s">
        <v>40</v>
      </c>
      <c r="AP406" s="20" t="s">
        <v>41</v>
      </c>
      <c r="AQ406" s="20" t="s">
        <v>42</v>
      </c>
    </row>
    <row r="407" spans="1:45" s="1" customFormat="1" x14ac:dyDescent="0.35">
      <c r="A407" s="1">
        <v>36</v>
      </c>
      <c r="B407" s="5">
        <v>15.618822</v>
      </c>
      <c r="C407" s="5">
        <v>120.431117</v>
      </c>
      <c r="D407" s="5">
        <v>1.5</v>
      </c>
      <c r="E407" s="5">
        <v>1.5</v>
      </c>
      <c r="F407" s="5">
        <v>21</v>
      </c>
      <c r="G407" s="5">
        <v>36</v>
      </c>
      <c r="H407" s="5">
        <v>27.4</v>
      </c>
      <c r="I407" s="1">
        <v>7</v>
      </c>
      <c r="J407" s="5">
        <v>0.4</v>
      </c>
      <c r="K407" s="5"/>
      <c r="L407" s="24" t="s">
        <v>46</v>
      </c>
      <c r="M407" s="1">
        <f t="shared" ref="M407:M416" si="824">IF(D407&lt;=K407, 0, (D407-K407)*9.81)</f>
        <v>14.715</v>
      </c>
      <c r="N407" s="1">
        <f t="shared" ref="N407:N416" si="825">IF(ROW()=2, D407*F407, N406 + (D407-D406)*F407)</f>
        <v>31.5</v>
      </c>
      <c r="O407" s="1">
        <f t="shared" ref="O407:O416" si="826">N407 - M407</f>
        <v>16.785</v>
      </c>
      <c r="P407" s="1">
        <f t="shared" ref="P407:P416" si="827">MIN(1.7, (101.3 / O407)^0.5)</f>
        <v>1.7</v>
      </c>
      <c r="Q407" s="1">
        <f t="shared" ref="Q407:Q416" si="828">G407 * P407</f>
        <v>61.199999999999996</v>
      </c>
      <c r="R407" s="1">
        <f t="shared" ref="R407:R416" si="829">EXP(1.63 + (9.7/(H407+0.01)) - ((15.7/(H407+0.01))^2))</f>
        <v>5.2372907236217205</v>
      </c>
      <c r="S407" s="1">
        <f t="shared" ref="S407:S416" si="830">Q407 + R407</f>
        <v>66.437290723621715</v>
      </c>
      <c r="T407" s="1">
        <f t="shared" ref="T407:T416" si="831">0.784 - 0.0768 * SQRT(S407)</f>
        <v>0.15801031507085161</v>
      </c>
      <c r="U407" s="1">
        <f t="shared" ref="U407:U416" si="832">MIN(1.7, (101.3 / O407)^T407)</f>
        <v>1.3284853593884876</v>
      </c>
      <c r="V407" s="1">
        <f t="shared" ref="V407:V416" si="833">(G407 * U407) + R407</f>
        <v>53.062763661607271</v>
      </c>
      <c r="W407" s="1">
        <f t="shared" ref="W407:W416" si="834">EXP((-1.012 - 1.126*SIN((D407/11.73)+5.133)) + (0.106 + 0.118*SIN((D407/11.28)+5.142))*I407)</f>
        <v>0.99216797470363483</v>
      </c>
      <c r="X407" s="1">
        <f t="shared" ref="X407:X416" si="835">0.65 * J407 * (N407 / O407) * W407</f>
        <v>0.48411413242911938</v>
      </c>
      <c r="Y407" s="1">
        <f t="shared" ref="Y407:Y416" si="836">MIN(2.2, 1.09 + (V407 / 31.5)^2)</f>
        <v>2.2000000000000002</v>
      </c>
      <c r="Z407" s="1">
        <f t="shared" ref="Z407:Z416" si="837">1 + (Y407 - 1) * (8.64 * EXP(-I407/4) - 1.325)</f>
        <v>1.2116882456942153</v>
      </c>
      <c r="AA407" s="1">
        <f t="shared" ref="AA407:AA416" si="838">MIN(1.1, 1 - MIN(0.3, 1 / (18.9 - 2.55 * SQRT(V407))) * LN(O407 / 101.3))</f>
        <v>1.1000000000000001</v>
      </c>
      <c r="AB407" s="1">
        <f t="shared" ref="AB407:AB416" si="839">EXP((V407/14.1) + (V407/126)^2 - (V407/23.6)^3 + (V407/25.4)^4 - 2.8)</f>
        <v>6774.3839522205199</v>
      </c>
      <c r="AC407" s="1">
        <f t="shared" ref="AC407:AC416" si="840">IF(X407=0, "N/A", (AB407 * Z407 * AA407) / X407)</f>
        <v>18651.150508851642</v>
      </c>
      <c r="AD407" s="1" t="str">
        <f t="shared" ref="AD407:AD416" si="841">IF(AC407&gt;1, "NOT LIQUEFIABLE", "LIQUEFIABLE")</f>
        <v>NOT LIQUEFIABLE</v>
      </c>
      <c r="AE407" s="1">
        <f t="shared" ref="AE407:AE416" si="842">IF(AC407&lt;1, 1-AC407, 0)</f>
        <v>0</v>
      </c>
      <c r="AF407" s="1">
        <f t="shared" ref="AF407:AF416" si="843">IF(D407&lt;=20, 10 - (0.5 * D407), 0)</f>
        <v>9.25</v>
      </c>
      <c r="AG407" s="1">
        <f t="shared" ref="AG407:AG416" si="844">AE407 * AF407 * E407</f>
        <v>0</v>
      </c>
      <c r="AH407" s="1" t="str">
        <f t="shared" ref="AH407:AH416" si="845">IF(AG407&lt;=0,"Very Low",IF(AND(AG407&gt;0,AG407&lt;=5),"Low",IF(AND(AG407&gt;5,AG407&lt;=15),"High","Very High")))</f>
        <v>Very Low</v>
      </c>
      <c r="AI407" s="5">
        <v>3</v>
      </c>
      <c r="AJ407" s="5">
        <v>1.5</v>
      </c>
      <c r="AK407" s="5">
        <v>25</v>
      </c>
      <c r="AL407" s="5">
        <f>MIN(1 + 0.33 * (AJ407 / AI407), 1.33)</f>
        <v>1.165</v>
      </c>
      <c r="AM407" s="20">
        <f>AVERAGEIFS(G407:G416, D407:D416, "&gt;" &amp; AJ407, D407:D416, "&lt;" &amp; (AJ407 + AI407 + 1.5))</f>
        <v>51</v>
      </c>
      <c r="AN407" s="20" cm="1">
        <f t="array" ref="AN407">_xlfn.LET(
    _xlpm.Df, AJ407,
    _xlpm.B, AI407,
    _xlpm.LayerBottoms, D407:D416,
    _xlpm.LayerTops, D407:D416 - E407:E416,
    _xlpm.N_values, G407:G416,
    _xlpm.FilteredN, _xlfn._xlws.FILTER(_xlpm.N_values, (_xlpm.LayerBottoms &gt; _xlpm.Df) * (_xlpm.LayerTops &lt; (_xlpm.Df + 2*_xlpm.B))),
    _xlpm.i, _xlfn.SEQUENCE(ROWS(_xlpm.FilteredN)),
    SUM(_xlpm.FilteredN / _xlpm.i^2) / SUM(1 / _xlpm.i^2)
)</f>
        <v>53.287804878048782</v>
      </c>
      <c r="AO407" s="20">
        <f>MIN(6 * (1 + 0.2 * (AJ407 / AI407)), 9)</f>
        <v>6.6000000000000005</v>
      </c>
      <c r="AP407" s="20">
        <f>IF(AI407&lt;=1.2,12*AM407*AL407*(AK407/25.4),8*AM407*((3.28*AI407+1)/(3.28*AI407))^2*AL407*(AK407/25.4))</f>
        <v>567.75471301140885</v>
      </c>
      <c r="AQ407" s="1" t="str" cm="1">
        <f t="array" ref="AQ407">_xlfn.LET(
    _xlpm.Df, AJ407,
    _xlpm.B, AI407,
    _xlpm.Settlement, AK407,
    _xlpm.NMeyerhof, AM407,
    _xlpm.NDesign, AN407,
    _xlpm.Nc, AO407,
    _xlpm.Fd, AL407,
    _xlpm.LayerBottoms, D407:D416,
    _xlpm.LayerThickness, E407:E416,
    _xlpm.USCS, L407:L416,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407" s="1" cm="1">
        <f t="array" ref="AR407">_xlfn.LET(
    _xlpm.Df, AJ407,
    _xlpm.B, AI407,
    _xlpm.Settlement, AK407,
    _xlpm.NMeyerhof, AM407,
    _xlpm.NDesign, AN407,
    _xlpm.Nc, AO407,
    _xlpm.Fd, AL407,
    _xlpm.LayerBottoms, D407:D416,
    _xlpm.LayerThickness, E407:E416,
    _xlpm.USCS, L407:L416,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567.75471301140885</v>
      </c>
      <c r="AS407" s="1" t="str" cm="1">
        <f t="array" ref="AS407">_xlfn.LET(
    _xlpm.Df, AJ407,
    _xlpm.B, AI407,
    _xlpm.Settlement, AK407,
    _xlpm.NMeyerhof, AM407,
    _xlpm.NDesign, AN407,
    _xlpm.Nc, AO407,
    _xlpm.Fd, AL407,
    _xlpm.LayerBottoms, D407:D416,
    _xlpm.LayerThickness, E407:E416,
    _xlpm.Material, L407:L416,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N/A - Rock/Cobble Detected (Use Rock Mechanics)</v>
      </c>
    </row>
    <row r="408" spans="1:45" s="1" customFormat="1" x14ac:dyDescent="0.35">
      <c r="B408" s="5">
        <v>15.618822</v>
      </c>
      <c r="C408" s="5">
        <v>120.431117</v>
      </c>
      <c r="D408" s="5">
        <v>3</v>
      </c>
      <c r="E408" s="5">
        <v>1.5</v>
      </c>
      <c r="F408" s="5">
        <v>21</v>
      </c>
      <c r="G408" s="5">
        <v>44</v>
      </c>
      <c r="H408" s="5">
        <v>22.7</v>
      </c>
      <c r="I408" s="1">
        <v>7</v>
      </c>
      <c r="J408" s="5">
        <v>0.4</v>
      </c>
      <c r="K408" s="5"/>
      <c r="L408" s="24" t="s">
        <v>46</v>
      </c>
      <c r="M408" s="1">
        <f t="shared" si="824"/>
        <v>29.43</v>
      </c>
      <c r="N408" s="1">
        <f t="shared" si="825"/>
        <v>63</v>
      </c>
      <c r="O408" s="1">
        <f t="shared" si="826"/>
        <v>33.57</v>
      </c>
      <c r="P408" s="1">
        <f t="shared" si="827"/>
        <v>1.7</v>
      </c>
      <c r="Q408" s="1">
        <f t="shared" si="828"/>
        <v>74.8</v>
      </c>
      <c r="R408" s="1">
        <f t="shared" si="829"/>
        <v>4.8510433033839488</v>
      </c>
      <c r="S408" s="1">
        <f t="shared" si="830"/>
        <v>79.651043303383943</v>
      </c>
      <c r="T408" s="1">
        <f t="shared" si="831"/>
        <v>9.8579713129417823E-2</v>
      </c>
      <c r="U408" s="1">
        <f t="shared" si="832"/>
        <v>1.1150248805733158</v>
      </c>
      <c r="V408" s="1">
        <f t="shared" si="833"/>
        <v>53.91213804860984</v>
      </c>
      <c r="W408" s="1">
        <f t="shared" si="834"/>
        <v>0.97433785492747482</v>
      </c>
      <c r="X408" s="1">
        <f t="shared" si="835"/>
        <v>0.475414181224666</v>
      </c>
      <c r="Y408" s="1">
        <f t="shared" si="836"/>
        <v>2.2000000000000002</v>
      </c>
      <c r="Z408" s="1">
        <f t="shared" si="837"/>
        <v>1.2116882456942153</v>
      </c>
      <c r="AA408" s="1">
        <f t="shared" si="838"/>
        <v>1.1000000000000001</v>
      </c>
      <c r="AB408" s="1">
        <f t="shared" si="839"/>
        <v>14492.305739335246</v>
      </c>
      <c r="AC408" s="1">
        <f t="shared" si="840"/>
        <v>40630.197692750451</v>
      </c>
      <c r="AD408" s="1" t="str">
        <f t="shared" si="841"/>
        <v>NOT LIQUEFIABLE</v>
      </c>
      <c r="AE408" s="1">
        <f t="shared" si="842"/>
        <v>0</v>
      </c>
      <c r="AF408" s="1">
        <f t="shared" si="843"/>
        <v>8.5</v>
      </c>
      <c r="AG408" s="1">
        <f t="shared" si="844"/>
        <v>0</v>
      </c>
      <c r="AH408" s="1" t="str">
        <f t="shared" si="845"/>
        <v>Very Low</v>
      </c>
    </row>
    <row r="409" spans="1:45" s="1" customFormat="1" x14ac:dyDescent="0.35">
      <c r="B409" s="5">
        <v>15.618822</v>
      </c>
      <c r="C409" s="5">
        <v>120.431117</v>
      </c>
      <c r="D409" s="5">
        <v>4.5</v>
      </c>
      <c r="E409" s="5">
        <v>1.5</v>
      </c>
      <c r="F409" s="5">
        <v>21</v>
      </c>
      <c r="G409" s="5">
        <v>58</v>
      </c>
      <c r="H409" s="5">
        <v>25.2</v>
      </c>
      <c r="I409" s="1">
        <v>7</v>
      </c>
      <c r="J409" s="5">
        <v>0.4</v>
      </c>
      <c r="K409" s="5"/>
      <c r="L409" s="24" t="s">
        <v>46</v>
      </c>
      <c r="M409" s="1">
        <f t="shared" si="824"/>
        <v>44.145000000000003</v>
      </c>
      <c r="N409" s="1">
        <f t="shared" si="825"/>
        <v>94.5</v>
      </c>
      <c r="O409" s="1">
        <f t="shared" si="826"/>
        <v>50.354999999999997</v>
      </c>
      <c r="P409" s="1">
        <f t="shared" si="827"/>
        <v>1.4183500310728747</v>
      </c>
      <c r="Q409" s="1">
        <f t="shared" si="828"/>
        <v>82.26430180222674</v>
      </c>
      <c r="R409" s="1">
        <f t="shared" si="829"/>
        <v>5.0882148019630815</v>
      </c>
      <c r="S409" s="1">
        <f t="shared" si="830"/>
        <v>87.352516604189816</v>
      </c>
      <c r="T409" s="1">
        <f t="shared" si="831"/>
        <v>6.6207475982442143E-2</v>
      </c>
      <c r="U409" s="1">
        <f t="shared" si="832"/>
        <v>1.0473658144096718</v>
      </c>
      <c r="V409" s="1">
        <f t="shared" si="833"/>
        <v>65.835432037724047</v>
      </c>
      <c r="W409" s="1">
        <f t="shared" si="834"/>
        <v>0.95382538768089908</v>
      </c>
      <c r="X409" s="1">
        <f t="shared" si="835"/>
        <v>0.46540541704537169</v>
      </c>
      <c r="Y409" s="1">
        <f t="shared" si="836"/>
        <v>2.2000000000000002</v>
      </c>
      <c r="Z409" s="1">
        <f t="shared" si="837"/>
        <v>1.2116882456942153</v>
      </c>
      <c r="AA409" s="1">
        <f t="shared" si="838"/>
        <v>0.60960270586318921</v>
      </c>
      <c r="AB409" s="1">
        <f t="shared" si="839"/>
        <v>126946868117.8615</v>
      </c>
      <c r="AC409" s="1">
        <f t="shared" si="840"/>
        <v>201478327938.25098</v>
      </c>
      <c r="AD409" s="1" t="str">
        <f t="shared" si="841"/>
        <v>NOT LIQUEFIABLE</v>
      </c>
      <c r="AE409" s="1">
        <f t="shared" si="842"/>
        <v>0</v>
      </c>
      <c r="AF409" s="1">
        <f t="shared" si="843"/>
        <v>7.75</v>
      </c>
      <c r="AG409" s="1">
        <f t="shared" si="844"/>
        <v>0</v>
      </c>
      <c r="AH409" s="1" t="str">
        <f t="shared" si="845"/>
        <v>Very Low</v>
      </c>
    </row>
    <row r="410" spans="1:45" s="1" customFormat="1" x14ac:dyDescent="0.35">
      <c r="B410" s="5">
        <v>15.618822</v>
      </c>
      <c r="C410" s="5">
        <v>120.431117</v>
      </c>
      <c r="D410" s="5">
        <v>6</v>
      </c>
      <c r="E410" s="5">
        <v>1.5</v>
      </c>
      <c r="F410" s="5">
        <v>23</v>
      </c>
      <c r="G410" s="5">
        <v>100</v>
      </c>
      <c r="H410" s="5"/>
      <c r="I410" s="1">
        <v>7</v>
      </c>
      <c r="J410" s="5">
        <v>0.4</v>
      </c>
      <c r="K410" s="5"/>
      <c r="L410" s="24" t="s">
        <v>162</v>
      </c>
      <c r="M410" s="1">
        <f t="shared" si="824"/>
        <v>58.86</v>
      </c>
      <c r="N410" s="1">
        <f t="shared" si="825"/>
        <v>129</v>
      </c>
      <c r="O410" s="1">
        <f t="shared" si="826"/>
        <v>70.14</v>
      </c>
      <c r="P410" s="1">
        <f t="shared" si="827"/>
        <v>1.2017713378367638</v>
      </c>
      <c r="Q410" s="1">
        <f t="shared" si="828"/>
        <v>120.17713378367638</v>
      </c>
      <c r="R410" s="1">
        <f t="shared" si="829"/>
        <v>0</v>
      </c>
      <c r="S410" s="1">
        <f t="shared" si="830"/>
        <v>120.17713378367638</v>
      </c>
      <c r="T410" s="1">
        <f t="shared" si="831"/>
        <v>-5.7922548437937538E-2</v>
      </c>
      <c r="U410" s="1">
        <f t="shared" si="832"/>
        <v>0.97893313996768905</v>
      </c>
      <c r="V410" s="1">
        <f t="shared" si="833"/>
        <v>97.89331399676891</v>
      </c>
      <c r="W410" s="1">
        <f t="shared" si="834"/>
        <v>0.9310442914146293</v>
      </c>
      <c r="X410" s="1">
        <f t="shared" si="835"/>
        <v>0.44521279632230781</v>
      </c>
      <c r="Y410" s="1">
        <f t="shared" si="836"/>
        <v>2.2000000000000002</v>
      </c>
      <c r="Z410" s="1">
        <f t="shared" si="837"/>
        <v>1.2116882456942153</v>
      </c>
      <c r="AA410" s="1">
        <f t="shared" si="838"/>
        <v>0.94192811413555733</v>
      </c>
      <c r="AB410" s="1">
        <f t="shared" si="839"/>
        <v>7.6985198879846591E+66</v>
      </c>
      <c r="AC410" s="1">
        <f t="shared" si="840"/>
        <v>1.973550538664501E+67</v>
      </c>
      <c r="AD410" s="1" t="str">
        <f t="shared" si="841"/>
        <v>NOT LIQUEFIABLE</v>
      </c>
      <c r="AE410" s="1">
        <f t="shared" si="842"/>
        <v>0</v>
      </c>
      <c r="AF410" s="1">
        <f t="shared" si="843"/>
        <v>7</v>
      </c>
      <c r="AG410" s="1">
        <f t="shared" si="844"/>
        <v>0</v>
      </c>
      <c r="AH410" s="1" t="str">
        <f t="shared" si="845"/>
        <v>Very Low</v>
      </c>
    </row>
    <row r="411" spans="1:45" s="1" customFormat="1" x14ac:dyDescent="0.35">
      <c r="B411" s="5">
        <v>15.618822</v>
      </c>
      <c r="C411" s="5">
        <v>120.431117</v>
      </c>
      <c r="D411" s="5">
        <v>7.5</v>
      </c>
      <c r="E411" s="5">
        <v>1.5</v>
      </c>
      <c r="F411" s="5">
        <v>23</v>
      </c>
      <c r="G411" s="5">
        <v>100</v>
      </c>
      <c r="H411" s="5"/>
      <c r="I411" s="1">
        <v>7</v>
      </c>
      <c r="J411" s="5">
        <v>0.4</v>
      </c>
      <c r="K411" s="5"/>
      <c r="L411" s="24" t="s">
        <v>162</v>
      </c>
      <c r="M411" s="1">
        <f t="shared" si="824"/>
        <v>73.575000000000003</v>
      </c>
      <c r="N411" s="1">
        <f t="shared" si="825"/>
        <v>163.5</v>
      </c>
      <c r="O411" s="1">
        <f t="shared" si="826"/>
        <v>89.924999999999997</v>
      </c>
      <c r="P411" s="1">
        <f t="shared" si="827"/>
        <v>1.0613643581759411</v>
      </c>
      <c r="Q411" s="1">
        <f t="shared" si="828"/>
        <v>106.1364358175941</v>
      </c>
      <c r="R411" s="1">
        <f t="shared" si="829"/>
        <v>0</v>
      </c>
      <c r="S411" s="1">
        <f t="shared" si="830"/>
        <v>106.1364358175941</v>
      </c>
      <c r="T411" s="1">
        <f t="shared" si="831"/>
        <v>-7.2131010017251196E-3</v>
      </c>
      <c r="U411" s="1">
        <f t="shared" si="832"/>
        <v>0.99914121346652851</v>
      </c>
      <c r="V411" s="1">
        <f t="shared" si="833"/>
        <v>99.914121346652848</v>
      </c>
      <c r="W411" s="1">
        <f t="shared" si="834"/>
        <v>0.90643373197707922</v>
      </c>
      <c r="X411" s="1">
        <f t="shared" si="835"/>
        <v>0.42849594602552837</v>
      </c>
      <c r="Y411" s="1">
        <f t="shared" si="836"/>
        <v>2.2000000000000002</v>
      </c>
      <c r="Z411" s="1">
        <f t="shared" si="837"/>
        <v>1.2116882456942153</v>
      </c>
      <c r="AA411" s="1">
        <f t="shared" si="838"/>
        <v>0.98192296982717198</v>
      </c>
      <c r="AB411" s="1">
        <f t="shared" si="839"/>
        <v>1.4475924362665759E+73</v>
      </c>
      <c r="AC411" s="1">
        <f t="shared" si="840"/>
        <v>4.0194617684294156E+73</v>
      </c>
      <c r="AD411" s="1" t="str">
        <f t="shared" si="841"/>
        <v>NOT LIQUEFIABLE</v>
      </c>
      <c r="AE411" s="1">
        <f t="shared" si="842"/>
        <v>0</v>
      </c>
      <c r="AF411" s="1">
        <f t="shared" si="843"/>
        <v>6.25</v>
      </c>
      <c r="AG411" s="1">
        <f t="shared" si="844"/>
        <v>0</v>
      </c>
      <c r="AH411" s="1" t="str">
        <f t="shared" si="845"/>
        <v>Very Low</v>
      </c>
    </row>
    <row r="412" spans="1:45" s="1" customFormat="1" x14ac:dyDescent="0.35">
      <c r="B412" s="5">
        <v>15.618822</v>
      </c>
      <c r="C412" s="5">
        <v>120.431117</v>
      </c>
      <c r="D412" s="5">
        <v>9</v>
      </c>
      <c r="E412" s="5">
        <v>1.5</v>
      </c>
      <c r="F412" s="5">
        <v>23</v>
      </c>
      <c r="G412" s="5">
        <v>100</v>
      </c>
      <c r="H412" s="5"/>
      <c r="I412" s="1">
        <v>7</v>
      </c>
      <c r="J412" s="5">
        <v>0.4</v>
      </c>
      <c r="K412" s="5"/>
      <c r="L412" s="24" t="s">
        <v>162</v>
      </c>
      <c r="M412" s="1">
        <f t="shared" si="824"/>
        <v>88.29</v>
      </c>
      <c r="N412" s="1">
        <f t="shared" si="825"/>
        <v>198</v>
      </c>
      <c r="O412" s="1">
        <f t="shared" si="826"/>
        <v>109.71</v>
      </c>
      <c r="P412" s="1">
        <f t="shared" si="827"/>
        <v>0.96090757087591816</v>
      </c>
      <c r="Q412" s="1">
        <f t="shared" si="828"/>
        <v>96.090757087591811</v>
      </c>
      <c r="R412" s="1">
        <f t="shared" si="829"/>
        <v>0</v>
      </c>
      <c r="S412" s="1">
        <f t="shared" si="830"/>
        <v>96.090757087591811</v>
      </c>
      <c r="T412" s="1">
        <f t="shared" si="831"/>
        <v>3.11611413560553E-2</v>
      </c>
      <c r="U412" s="1">
        <f t="shared" si="832"/>
        <v>0.99751785654291891</v>
      </c>
      <c r="V412" s="1">
        <f t="shared" si="833"/>
        <v>99.751785654291893</v>
      </c>
      <c r="W412" s="1">
        <f t="shared" si="834"/>
        <v>0.88044424287795453</v>
      </c>
      <c r="X412" s="1">
        <f t="shared" si="835"/>
        <v>0.41313708525528303</v>
      </c>
      <c r="Y412" s="1">
        <f t="shared" si="836"/>
        <v>2.2000000000000002</v>
      </c>
      <c r="Z412" s="1">
        <f t="shared" si="837"/>
        <v>1.2116882456942153</v>
      </c>
      <c r="AA412" s="1">
        <f t="shared" si="838"/>
        <v>1.0121422146951267</v>
      </c>
      <c r="AB412" s="1">
        <f t="shared" si="839"/>
        <v>4.3752186454330897E+72</v>
      </c>
      <c r="AC412" s="1">
        <f t="shared" si="840"/>
        <v>1.2987872417422153E+73</v>
      </c>
      <c r="AD412" s="1" t="str">
        <f t="shared" si="841"/>
        <v>NOT LIQUEFIABLE</v>
      </c>
      <c r="AE412" s="1">
        <f t="shared" si="842"/>
        <v>0</v>
      </c>
      <c r="AF412" s="1">
        <f t="shared" si="843"/>
        <v>5.5</v>
      </c>
      <c r="AG412" s="1">
        <f t="shared" si="844"/>
        <v>0</v>
      </c>
      <c r="AH412" s="1" t="str">
        <f t="shared" si="845"/>
        <v>Very Low</v>
      </c>
    </row>
    <row r="413" spans="1:45" s="1" customFormat="1" x14ac:dyDescent="0.35">
      <c r="B413" s="5">
        <v>15.618822</v>
      </c>
      <c r="C413" s="5">
        <v>120.431117</v>
      </c>
      <c r="D413" s="5">
        <v>10.5</v>
      </c>
      <c r="E413" s="5">
        <v>1.5</v>
      </c>
      <c r="F413" s="5">
        <v>23</v>
      </c>
      <c r="G413" s="5">
        <v>100</v>
      </c>
      <c r="H413" s="5"/>
      <c r="I413" s="1">
        <v>7</v>
      </c>
      <c r="J413" s="5">
        <v>0.4</v>
      </c>
      <c r="K413" s="5"/>
      <c r="L413" s="24" t="s">
        <v>162</v>
      </c>
      <c r="M413" s="1">
        <f t="shared" si="824"/>
        <v>103.00500000000001</v>
      </c>
      <c r="N413" s="1">
        <f t="shared" si="825"/>
        <v>232.5</v>
      </c>
      <c r="O413" s="1">
        <f t="shared" si="826"/>
        <v>129.495</v>
      </c>
      <c r="P413" s="1">
        <f t="shared" si="827"/>
        <v>0.88446005319533194</v>
      </c>
      <c r="Q413" s="1">
        <f t="shared" si="828"/>
        <v>88.446005319533199</v>
      </c>
      <c r="R413" s="1">
        <f t="shared" si="829"/>
        <v>0</v>
      </c>
      <c r="S413" s="1">
        <f t="shared" si="830"/>
        <v>88.446005319533199</v>
      </c>
      <c r="T413" s="1">
        <f t="shared" si="831"/>
        <v>6.1728744573146366E-2</v>
      </c>
      <c r="U413" s="1">
        <f t="shared" si="832"/>
        <v>0.98495644712448605</v>
      </c>
      <c r="V413" s="1">
        <f t="shared" si="833"/>
        <v>98.495644712448609</v>
      </c>
      <c r="W413" s="1">
        <f t="shared" si="834"/>
        <v>0.85352459901766975</v>
      </c>
      <c r="X413" s="1">
        <f t="shared" si="835"/>
        <v>0.39843671192415253</v>
      </c>
      <c r="Y413" s="1">
        <f t="shared" si="836"/>
        <v>2.2000000000000002</v>
      </c>
      <c r="Z413" s="1">
        <f t="shared" si="837"/>
        <v>1.2116882456942153</v>
      </c>
      <c r="AA413" s="1">
        <f t="shared" si="838"/>
        <v>1.0383233851922575</v>
      </c>
      <c r="AB413" s="1">
        <f t="shared" si="839"/>
        <v>5.1605579648905255E+68</v>
      </c>
      <c r="AC413" s="1">
        <f t="shared" si="840"/>
        <v>1.6295243080651454E+69</v>
      </c>
      <c r="AD413" s="1" t="str">
        <f t="shared" si="841"/>
        <v>NOT LIQUEFIABLE</v>
      </c>
      <c r="AE413" s="1">
        <f t="shared" si="842"/>
        <v>0</v>
      </c>
      <c r="AF413" s="1">
        <f t="shared" si="843"/>
        <v>4.75</v>
      </c>
      <c r="AG413" s="1">
        <f t="shared" si="844"/>
        <v>0</v>
      </c>
      <c r="AH413" s="1" t="str">
        <f t="shared" si="845"/>
        <v>Very Low</v>
      </c>
    </row>
    <row r="414" spans="1:45" s="1" customFormat="1" x14ac:dyDescent="0.35">
      <c r="B414" s="5">
        <v>15.618822</v>
      </c>
      <c r="C414" s="5">
        <v>120.431117</v>
      </c>
      <c r="D414" s="5">
        <v>12</v>
      </c>
      <c r="E414" s="5">
        <v>1.5</v>
      </c>
      <c r="F414" s="5">
        <v>23</v>
      </c>
      <c r="G414" s="5">
        <v>100</v>
      </c>
      <c r="H414" s="5"/>
      <c r="I414" s="1">
        <v>7</v>
      </c>
      <c r="J414" s="5">
        <v>0.4</v>
      </c>
      <c r="K414" s="5"/>
      <c r="L414" s="24" t="s">
        <v>162</v>
      </c>
      <c r="M414" s="1">
        <f t="shared" si="824"/>
        <v>117.72</v>
      </c>
      <c r="N414" s="1">
        <f t="shared" si="825"/>
        <v>267</v>
      </c>
      <c r="O414" s="1">
        <f t="shared" si="826"/>
        <v>149.28</v>
      </c>
      <c r="P414" s="1">
        <f t="shared" si="827"/>
        <v>0.82376608819495678</v>
      </c>
      <c r="Q414" s="1">
        <f t="shared" si="828"/>
        <v>82.376608819495672</v>
      </c>
      <c r="R414" s="1">
        <f t="shared" si="829"/>
        <v>0</v>
      </c>
      <c r="S414" s="1">
        <f t="shared" si="830"/>
        <v>82.376608819495672</v>
      </c>
      <c r="T414" s="1">
        <f t="shared" si="831"/>
        <v>8.6951214617296602E-2</v>
      </c>
      <c r="U414" s="1">
        <f t="shared" si="832"/>
        <v>0.96684775986036109</v>
      </c>
      <c r="V414" s="1">
        <f t="shared" si="833"/>
        <v>96.684775986036115</v>
      </c>
      <c r="W414" s="1">
        <f t="shared" si="834"/>
        <v>0.82611021622301772</v>
      </c>
      <c r="X414" s="1">
        <f t="shared" si="835"/>
        <v>0.38416781357316382</v>
      </c>
      <c r="Y414" s="1">
        <f t="shared" si="836"/>
        <v>2.2000000000000002</v>
      </c>
      <c r="Z414" s="1">
        <f t="shared" si="837"/>
        <v>1.2116882456942153</v>
      </c>
      <c r="AA414" s="1">
        <f t="shared" si="838"/>
        <v>1.0628042203359209</v>
      </c>
      <c r="AB414" s="1">
        <f t="shared" si="839"/>
        <v>2.1463449688802392E+63</v>
      </c>
      <c r="AC414" s="1">
        <f t="shared" si="840"/>
        <v>7.1948660691696382E+63</v>
      </c>
      <c r="AD414" s="1" t="str">
        <f t="shared" si="841"/>
        <v>NOT LIQUEFIABLE</v>
      </c>
      <c r="AE414" s="1">
        <f t="shared" si="842"/>
        <v>0</v>
      </c>
      <c r="AF414" s="1">
        <f t="shared" si="843"/>
        <v>4</v>
      </c>
      <c r="AG414" s="1">
        <f t="shared" si="844"/>
        <v>0</v>
      </c>
      <c r="AH414" s="1" t="str">
        <f t="shared" si="845"/>
        <v>Very Low</v>
      </c>
    </row>
    <row r="415" spans="1:45" s="1" customFormat="1" x14ac:dyDescent="0.35">
      <c r="B415" s="5">
        <v>15.618822</v>
      </c>
      <c r="C415" s="5">
        <v>120.431117</v>
      </c>
      <c r="D415" s="5">
        <v>13.5</v>
      </c>
      <c r="E415" s="5">
        <v>1.5</v>
      </c>
      <c r="F415" s="5">
        <v>23</v>
      </c>
      <c r="G415" s="5">
        <v>100</v>
      </c>
      <c r="H415" s="5"/>
      <c r="I415" s="1">
        <v>7</v>
      </c>
      <c r="J415" s="5">
        <v>0.4</v>
      </c>
      <c r="K415" s="5"/>
      <c r="L415" s="24" t="s">
        <v>162</v>
      </c>
      <c r="M415" s="1">
        <f t="shared" si="824"/>
        <v>132.435</v>
      </c>
      <c r="N415" s="1">
        <f t="shared" si="825"/>
        <v>301.5</v>
      </c>
      <c r="O415" s="1">
        <f t="shared" si="826"/>
        <v>169.065</v>
      </c>
      <c r="P415" s="1">
        <f t="shared" si="827"/>
        <v>0.77406577951214262</v>
      </c>
      <c r="Q415" s="1">
        <f t="shared" si="828"/>
        <v>77.40657795121426</v>
      </c>
      <c r="R415" s="1">
        <f t="shared" si="829"/>
        <v>0</v>
      </c>
      <c r="S415" s="1">
        <f t="shared" si="830"/>
        <v>77.40657795121426</v>
      </c>
      <c r="T415" s="1">
        <f t="shared" si="831"/>
        <v>0.10830585740664445</v>
      </c>
      <c r="U415" s="1">
        <f t="shared" si="832"/>
        <v>0.94603669743284491</v>
      </c>
      <c r="V415" s="1">
        <f t="shared" si="833"/>
        <v>94.603669743284485</v>
      </c>
      <c r="W415" s="1">
        <f t="shared" si="834"/>
        <v>0.7986134883932493</v>
      </c>
      <c r="X415" s="1">
        <f t="shared" si="835"/>
        <v>0.37029137524116057</v>
      </c>
      <c r="Y415" s="1">
        <f t="shared" si="836"/>
        <v>2.2000000000000002</v>
      </c>
      <c r="Z415" s="1">
        <f t="shared" si="837"/>
        <v>1.2116882456942153</v>
      </c>
      <c r="AA415" s="1">
        <f t="shared" si="838"/>
        <v>1.0867773349194181</v>
      </c>
      <c r="AB415" s="1">
        <f t="shared" si="839"/>
        <v>3.4955413307874011E+57</v>
      </c>
      <c r="AC415" s="1">
        <f t="shared" si="840"/>
        <v>1.243089254326455E+58</v>
      </c>
      <c r="AD415" s="1" t="str">
        <f t="shared" si="841"/>
        <v>NOT LIQUEFIABLE</v>
      </c>
      <c r="AE415" s="1">
        <f t="shared" si="842"/>
        <v>0</v>
      </c>
      <c r="AF415" s="1">
        <f t="shared" si="843"/>
        <v>3.25</v>
      </c>
      <c r="AG415" s="1">
        <f t="shared" si="844"/>
        <v>0</v>
      </c>
      <c r="AH415" s="1" t="str">
        <f t="shared" si="845"/>
        <v>Very Low</v>
      </c>
    </row>
    <row r="416" spans="1:45" s="1" customFormat="1" x14ac:dyDescent="0.35">
      <c r="B416" s="5">
        <v>15.618822</v>
      </c>
      <c r="C416" s="5">
        <v>120.431117</v>
      </c>
      <c r="D416" s="5">
        <v>15</v>
      </c>
      <c r="E416" s="5">
        <v>1.5</v>
      </c>
      <c r="F416" s="5">
        <v>23</v>
      </c>
      <c r="G416" s="5">
        <v>100</v>
      </c>
      <c r="H416" s="5"/>
      <c r="I416" s="1">
        <v>7</v>
      </c>
      <c r="J416" s="5">
        <v>0.4</v>
      </c>
      <c r="K416" s="5"/>
      <c r="L416" s="24" t="s">
        <v>162</v>
      </c>
      <c r="M416" s="1">
        <f t="shared" si="824"/>
        <v>147.15</v>
      </c>
      <c r="N416" s="1">
        <f t="shared" si="825"/>
        <v>336</v>
      </c>
      <c r="O416" s="1">
        <f t="shared" si="826"/>
        <v>188.85</v>
      </c>
      <c r="P416" s="1">
        <f t="shared" si="827"/>
        <v>0.73239644583977859</v>
      </c>
      <c r="Q416" s="1">
        <f t="shared" si="828"/>
        <v>73.239644583977864</v>
      </c>
      <c r="R416" s="1">
        <f t="shared" si="829"/>
        <v>0</v>
      </c>
      <c r="S416" s="1">
        <f t="shared" si="830"/>
        <v>73.239644583977864</v>
      </c>
      <c r="T416" s="1">
        <f t="shared" si="831"/>
        <v>0.12674434101256948</v>
      </c>
      <c r="U416" s="1">
        <f t="shared" si="832"/>
        <v>0.92409091293348722</v>
      </c>
      <c r="V416" s="1">
        <f t="shared" si="833"/>
        <v>92.409091293348723</v>
      </c>
      <c r="W416" s="1">
        <f t="shared" si="834"/>
        <v>0.77141630387585125</v>
      </c>
      <c r="X416" s="1">
        <f t="shared" si="835"/>
        <v>0.35684897170555663</v>
      </c>
      <c r="Y416" s="1">
        <f t="shared" si="836"/>
        <v>2.2000000000000002</v>
      </c>
      <c r="Z416" s="1">
        <f t="shared" si="837"/>
        <v>1.2116882456942153</v>
      </c>
      <c r="AA416" s="1">
        <f t="shared" si="838"/>
        <v>1.1000000000000001</v>
      </c>
      <c r="AB416" s="1">
        <f t="shared" si="839"/>
        <v>7.5404611724987099E+51</v>
      </c>
      <c r="AC416" s="1">
        <f t="shared" si="840"/>
        <v>2.8164175277786969E+52</v>
      </c>
      <c r="AD416" s="1" t="str">
        <f t="shared" si="841"/>
        <v>NOT LIQUEFIABLE</v>
      </c>
      <c r="AE416" s="1">
        <f t="shared" si="842"/>
        <v>0</v>
      </c>
      <c r="AF416" s="1">
        <f t="shared" si="843"/>
        <v>2.5</v>
      </c>
      <c r="AG416" s="1">
        <f t="shared" si="844"/>
        <v>0</v>
      </c>
      <c r="AH416" s="1" t="str">
        <f t="shared" si="845"/>
        <v>Very Low</v>
      </c>
    </row>
    <row r="417" spans="1:45" s="1" customFormat="1" x14ac:dyDescent="0.35">
      <c r="AF417" s="1" t="s">
        <v>31</v>
      </c>
      <c r="AG417" s="1">
        <f>SUM(AG407:AG416)</f>
        <v>0</v>
      </c>
      <c r="AH417" s="3" t="str">
        <f t="shared" ref="AH417" si="846">IF(AG417&lt;=0,"Very Low",IF(AND(AG417&gt;0,AG417&lt;=5),"Low",IF(AND(AG417&gt;5,AG417&lt;=15),"High","Very High")))</f>
        <v>Very Low</v>
      </c>
    </row>
    <row r="418" spans="1:45" s="1" customFormat="1" x14ac:dyDescent="0.35">
      <c r="A418" s="1" t="s">
        <v>32</v>
      </c>
      <c r="B418" s="1" t="s">
        <v>0</v>
      </c>
      <c r="C418" s="1" t="s">
        <v>1</v>
      </c>
      <c r="E418" s="1" t="s">
        <v>3</v>
      </c>
      <c r="F418" s="1" t="s">
        <v>47</v>
      </c>
      <c r="G418" s="1" t="s">
        <v>5</v>
      </c>
      <c r="H418" s="1" t="s">
        <v>6</v>
      </c>
      <c r="I418" s="1" t="s">
        <v>7</v>
      </c>
      <c r="J418" s="1" t="s">
        <v>8</v>
      </c>
      <c r="K418" s="1" t="s">
        <v>9</v>
      </c>
      <c r="L418" s="1" t="s">
        <v>33</v>
      </c>
      <c r="M418" s="1" t="s">
        <v>10</v>
      </c>
      <c r="O418" s="1" t="s">
        <v>12</v>
      </c>
      <c r="P418" s="1" t="s">
        <v>13</v>
      </c>
      <c r="Q418" s="1" t="s">
        <v>163</v>
      </c>
      <c r="R418" s="1" t="s">
        <v>164</v>
      </c>
      <c r="S418" s="1" t="s">
        <v>16</v>
      </c>
      <c r="T418" s="1" t="s">
        <v>17</v>
      </c>
      <c r="U418" s="1" t="s">
        <v>18</v>
      </c>
      <c r="V418" s="1" t="s">
        <v>19</v>
      </c>
      <c r="W418" s="1" t="s">
        <v>20</v>
      </c>
      <c r="X418" s="1" t="s">
        <v>21</v>
      </c>
      <c r="Y418" s="1" t="s">
        <v>22</v>
      </c>
      <c r="Z418" s="1" t="s">
        <v>23</v>
      </c>
      <c r="AA418" s="1" t="s">
        <v>24</v>
      </c>
      <c r="AB418" s="1" t="s">
        <v>165</v>
      </c>
      <c r="AC418" s="1" t="s">
        <v>26</v>
      </c>
      <c r="AD418" s="1" t="s">
        <v>27</v>
      </c>
      <c r="AE418" s="1" t="s">
        <v>28</v>
      </c>
      <c r="AF418" s="1" t="s">
        <v>29</v>
      </c>
      <c r="AG418" s="1" t="s">
        <v>30</v>
      </c>
      <c r="AH418" s="1" t="s">
        <v>27</v>
      </c>
      <c r="AI418" s="5" t="s">
        <v>34</v>
      </c>
      <c r="AJ418" s="5" t="s">
        <v>35</v>
      </c>
      <c r="AK418" s="5" t="s">
        <v>36</v>
      </c>
      <c r="AL418" s="5" t="s">
        <v>37</v>
      </c>
      <c r="AM418" s="20" t="s">
        <v>38</v>
      </c>
      <c r="AN418" s="20" t="s">
        <v>39</v>
      </c>
      <c r="AO418" s="20" t="s">
        <v>40</v>
      </c>
      <c r="AP418" s="20" t="s">
        <v>41</v>
      </c>
      <c r="AQ418" s="20" t="s">
        <v>42</v>
      </c>
    </row>
    <row r="419" spans="1:45" s="1" customFormat="1" x14ac:dyDescent="0.35">
      <c r="A419" s="1">
        <v>37</v>
      </c>
      <c r="B419" s="5" t="s">
        <v>166</v>
      </c>
      <c r="C419" s="5" t="s">
        <v>167</v>
      </c>
      <c r="D419" s="5">
        <v>1.5</v>
      </c>
      <c r="E419" s="5">
        <v>1.5</v>
      </c>
      <c r="F419" s="5">
        <v>20</v>
      </c>
      <c r="G419" s="5">
        <v>12</v>
      </c>
      <c r="H419" s="5">
        <v>30.77</v>
      </c>
      <c r="I419" s="1">
        <v>7</v>
      </c>
      <c r="J419" s="5">
        <v>0.45</v>
      </c>
      <c r="K419" s="5">
        <v>8.5</v>
      </c>
      <c r="L419" s="25" t="s">
        <v>46</v>
      </c>
      <c r="M419" s="1">
        <f t="shared" ref="M419:M428" si="847">IF(D419&lt;=K419, 0, (D419-K419)*9.81)</f>
        <v>0</v>
      </c>
      <c r="N419" s="1">
        <f t="shared" ref="N419:N428" si="848">IF(ROW()=2, D419*F419, N418 + (D419-D418)*F419)</f>
        <v>30</v>
      </c>
      <c r="O419" s="1">
        <f t="shared" ref="O419:O428" si="849">N419 - M419</f>
        <v>30</v>
      </c>
      <c r="P419" s="1">
        <f t="shared" ref="P419:P428" si="850">MIN(1.7, (101.3 / O419)^0.5)</f>
        <v>1.7</v>
      </c>
      <c r="Q419" s="1">
        <f t="shared" ref="Q419:Q428" si="851">G419 * P419</f>
        <v>20.399999999999999</v>
      </c>
      <c r="R419" s="1">
        <f t="shared" ref="R419:R428" si="852">EXP(1.63 + (9.7/(H419+0.01)) - ((15.7/(H419+0.01))^2))</f>
        <v>5.3922718601835493</v>
      </c>
      <c r="S419" s="1">
        <f t="shared" ref="S419:S428" si="853">Q419 + R419</f>
        <v>25.792271860183547</v>
      </c>
      <c r="T419" s="1">
        <f t="shared" ref="T419:T428" si="854">0.784 - 0.0768 * SQRT(S419)</f>
        <v>0.39396281000831607</v>
      </c>
      <c r="U419" s="1">
        <f t="shared" ref="U419:U428" si="855">MIN(1.7, (101.3 / O419)^T419)</f>
        <v>1.6151196192302006</v>
      </c>
      <c r="V419" s="1">
        <f t="shared" ref="V419:V428" si="856">(G419 * U419) + R419</f>
        <v>24.773707290945957</v>
      </c>
      <c r="W419" s="1">
        <f t="shared" ref="W419:W428" si="857">EXP((-1.012 - 1.126*SIN((D419/11.73)+5.133)) + (0.106 + 0.118*SIN((D419/11.28)+5.142))*I419)</f>
        <v>0.99216797470363483</v>
      </c>
      <c r="X419" s="1">
        <f t="shared" ref="X419:X428" si="858">0.65 * J419 * (N419 / O419) * W419</f>
        <v>0.29020913260081321</v>
      </c>
      <c r="Y419" s="1">
        <f t="shared" ref="Y419:Y428" si="859">MIN(2.2, 1.09 + (V419 / 31.5)^2)</f>
        <v>1.7085301818467815</v>
      </c>
      <c r="Z419" s="1">
        <f t="shared" ref="Z419:Z428" si="860">1 + (Y419 - 1) * (8.64 * EXP(-I419/4) - 1.325)</f>
        <v>1.1249895926804572</v>
      </c>
      <c r="AA419" s="1">
        <f t="shared" ref="AA419:AA428" si="861">MIN(1.1, 1 - MIN(0.3, 1 / (18.9 - 2.55 * SQRT(V419))) * LN(O419 / 101.3))</f>
        <v>1.1000000000000001</v>
      </c>
      <c r="AB419" s="1">
        <f t="shared" ref="AB419:AB428" si="862">EXP((V419/14.1) + (V419/126)^2 - (V419/23.6)^3 + (V419/25.4)^4 - 2.8)</f>
        <v>0.28475527198820572</v>
      </c>
      <c r="AC419" s="1">
        <f t="shared" ref="AC419:AC428" si="863">IF(X419=0, "N/A", (AB419 * Z419 * AA419) / X419)</f>
        <v>1.214232598520917</v>
      </c>
      <c r="AD419" s="1" t="str">
        <f t="shared" ref="AD419:AD428" si="864">IF(AC419&gt;1, "NOT LIQUEFIABLE", "LIQUEFIABLE")</f>
        <v>NOT LIQUEFIABLE</v>
      </c>
      <c r="AE419" s="1">
        <f t="shared" ref="AE419:AE428" si="865">IF(AC419&lt;1, 1-AC419, 0)</f>
        <v>0</v>
      </c>
      <c r="AF419" s="1">
        <f t="shared" ref="AF419:AF428" si="866">IF(D419&lt;=20, 10 - (0.5 * D419), 0)</f>
        <v>9.25</v>
      </c>
      <c r="AG419" s="1">
        <f t="shared" ref="AG419:AG428" si="867">AE419 * AF419 * E419</f>
        <v>0</v>
      </c>
      <c r="AH419" s="1" t="str">
        <f t="shared" ref="AH419:AH428" si="868">IF(AG419&lt;=0,"Very Low",IF(AND(AG419&gt;0,AG419&lt;=5),"Low",IF(AND(AG419&gt;5,AG419&lt;=15),"High","Very High")))</f>
        <v>Very Low</v>
      </c>
      <c r="AI419" s="5">
        <v>3</v>
      </c>
      <c r="AJ419" s="5">
        <v>1.5</v>
      </c>
      <c r="AK419" s="5">
        <v>25</v>
      </c>
      <c r="AL419" s="5">
        <f>MIN(1 + 0.33 * (AJ419 / AI419), 1.33)</f>
        <v>1.165</v>
      </c>
      <c r="AM419" s="20">
        <f>AVERAGEIFS(G419:G428, D419:D428, "&gt;" &amp; AJ419, D419:D428, "&lt;" &amp; (AJ419 + AI419 + 1.5))</f>
        <v>27.5</v>
      </c>
      <c r="AN419" s="20" cm="1">
        <f t="array" ref="AN419">_xlfn.LET(
    _xlpm.Df, AJ419,
    _xlpm.B, AI419,
    _xlpm.LayerBottoms, D419:D428,
    _xlpm.LayerTops, D419:D428 - E419:E428,
    _xlpm.N_values, G419:G428,
    _xlpm.FilteredN, _xlfn._xlws.FILTER(_xlpm.N_values, (_xlpm.LayerBottoms &gt; _xlpm.Df) * (_xlpm.LayerTops &lt; (_xlpm.Df + 2*_xlpm.B))),
    _xlpm.i, _xlfn.SEQUENCE(ROWS(_xlpm.FilteredN)),
    SUM(_xlpm.FilteredN / _xlpm.i^2) / SUM(1 / _xlpm.i^2)
)</f>
        <v>26.960975609756094</v>
      </c>
      <c r="AO419" s="20">
        <f>MIN(6 * (1 + 0.2 * (AJ419 / AI419)), 9)</f>
        <v>6.6000000000000005</v>
      </c>
      <c r="AP419" s="20">
        <f>IF(AI419&lt;=1.2,12*AM419*AL419*(AK419/25.4),8*AM419*((3.28*AI419+1)/(3.28*AI419))^2*AL419*(AK419/25.4))</f>
        <v>306.14224721203419</v>
      </c>
      <c r="AQ419" s="1" cm="1">
        <f t="array" ref="AQ419">_xlfn.LET(
    _xlpm.Df, AJ419,
    _xlpm.B, AI419,
    _xlpm.Settlement, AK419,
    _xlpm.NMeyerhof, AM419,
    _xlpm.NDesign, AN419,
    _xlpm.Nc, AO419,
    _xlpm.Fd, AL419,
    _xlpm.LayerBottoms, D419:D428,
    _xlpm.LayerThickness, E419:E428,
    _xlpm.USCS, L419:L428,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306.14224721203419</v>
      </c>
      <c r="AR419" s="1" cm="1">
        <f t="array" ref="AR419">_xlfn.LET(
    _xlpm.Df, AJ419,
    _xlpm.B, AI419,
    _xlpm.Settlement, AK419,
    _xlpm.NMeyerhof, AM419,
    _xlpm.NDesign, AN419,
    _xlpm.Nc, AO419,
    _xlpm.Fd, AL419,
    _xlpm.LayerBottoms, D419:D428,
    _xlpm.LayerThickness, E419:E428,
    _xlpm.USCS, L419:L428,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306.14224721203419</v>
      </c>
      <c r="AS419" s="1" cm="1">
        <f t="array" ref="AS419">_xlfn.LET(
    _xlpm.Df, AJ419,
    _xlpm.B, AI419,
    _xlpm.Settlement, AK419,
    _xlpm.NMeyerhof, AM419,
    _xlpm.NDesign, AN419,
    _xlpm.Nc, AO419,
    _xlpm.Fd, AL419,
    _xlpm.LayerBottoms, D419:D428,
    _xlpm.LayerThickness, E419:E428,
    _xlpm.Material, L419:L428,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306.14224721203419</v>
      </c>
    </row>
    <row r="420" spans="1:45" s="1" customFormat="1" x14ac:dyDescent="0.35">
      <c r="B420" s="5" t="s">
        <v>166</v>
      </c>
      <c r="C420" s="5" t="s">
        <v>167</v>
      </c>
      <c r="D420" s="5">
        <v>3</v>
      </c>
      <c r="E420" s="5">
        <v>1.5</v>
      </c>
      <c r="F420" s="5">
        <v>20</v>
      </c>
      <c r="G420" s="5">
        <v>26</v>
      </c>
      <c r="H420" s="5">
        <v>27.77</v>
      </c>
      <c r="I420" s="1">
        <v>7</v>
      </c>
      <c r="J420" s="5">
        <v>0.45</v>
      </c>
      <c r="K420" s="5">
        <v>8.5</v>
      </c>
      <c r="L420" s="25" t="s">
        <v>46</v>
      </c>
      <c r="M420" s="1">
        <f t="shared" si="847"/>
        <v>0</v>
      </c>
      <c r="N420" s="1">
        <f t="shared" si="848"/>
        <v>60</v>
      </c>
      <c r="O420" s="1">
        <f t="shared" si="849"/>
        <v>60</v>
      </c>
      <c r="P420" s="1">
        <f t="shared" si="850"/>
        <v>1.2993588162371983</v>
      </c>
      <c r="Q420" s="1">
        <f t="shared" si="851"/>
        <v>33.783329222167154</v>
      </c>
      <c r="R420" s="1">
        <f t="shared" si="852"/>
        <v>5.2581125537455211</v>
      </c>
      <c r="S420" s="1">
        <f t="shared" si="853"/>
        <v>39.041441775912674</v>
      </c>
      <c r="T420" s="1">
        <f t="shared" si="854"/>
        <v>0.30412939917061071</v>
      </c>
      <c r="U420" s="1">
        <f t="shared" si="855"/>
        <v>1.1726724552210361</v>
      </c>
      <c r="V420" s="1">
        <f t="shared" si="856"/>
        <v>35.747596389492458</v>
      </c>
      <c r="W420" s="1">
        <f t="shared" si="857"/>
        <v>0.97433785492747482</v>
      </c>
      <c r="X420" s="1">
        <f t="shared" si="858"/>
        <v>0.28499382256628641</v>
      </c>
      <c r="Y420" s="1">
        <f t="shared" si="859"/>
        <v>2.2000000000000002</v>
      </c>
      <c r="Z420" s="1">
        <f t="shared" si="860"/>
        <v>1.2116882456942153</v>
      </c>
      <c r="AA420" s="1">
        <f t="shared" si="861"/>
        <v>1.1000000000000001</v>
      </c>
      <c r="AB420" s="1">
        <f t="shared" si="862"/>
        <v>1.3017293763062823</v>
      </c>
      <c r="AC420" s="1">
        <f t="shared" si="863"/>
        <v>6.0879186333105739</v>
      </c>
      <c r="AD420" s="1" t="str">
        <f t="shared" si="864"/>
        <v>NOT LIQUEFIABLE</v>
      </c>
      <c r="AE420" s="1">
        <f t="shared" si="865"/>
        <v>0</v>
      </c>
      <c r="AF420" s="1">
        <f t="shared" si="866"/>
        <v>8.5</v>
      </c>
      <c r="AG420" s="1">
        <f t="shared" si="867"/>
        <v>0</v>
      </c>
      <c r="AH420" s="1" t="str">
        <f t="shared" si="868"/>
        <v>Very Low</v>
      </c>
    </row>
    <row r="421" spans="1:45" s="1" customFormat="1" x14ac:dyDescent="0.35">
      <c r="B421" s="5" t="s">
        <v>166</v>
      </c>
      <c r="C421" s="5" t="s">
        <v>167</v>
      </c>
      <c r="D421" s="5">
        <v>4.5</v>
      </c>
      <c r="E421" s="5">
        <v>1.5</v>
      </c>
      <c r="F421" s="5">
        <v>20</v>
      </c>
      <c r="G421" s="5">
        <v>29</v>
      </c>
      <c r="H421" s="5">
        <v>32.36</v>
      </c>
      <c r="I421" s="1">
        <v>7</v>
      </c>
      <c r="J421" s="5">
        <v>0.45</v>
      </c>
      <c r="K421" s="5">
        <v>8.5</v>
      </c>
      <c r="L421" s="25" t="s">
        <v>46</v>
      </c>
      <c r="M421" s="1">
        <f t="shared" si="847"/>
        <v>0</v>
      </c>
      <c r="N421" s="1">
        <f t="shared" si="848"/>
        <v>90</v>
      </c>
      <c r="O421" s="1">
        <f t="shared" si="849"/>
        <v>90</v>
      </c>
      <c r="P421" s="1">
        <f t="shared" si="850"/>
        <v>1.0609220308559699</v>
      </c>
      <c r="Q421" s="1">
        <f t="shared" si="851"/>
        <v>30.766738894823128</v>
      </c>
      <c r="R421" s="1">
        <f t="shared" si="852"/>
        <v>5.4434807367973104</v>
      </c>
      <c r="S421" s="1">
        <f t="shared" si="853"/>
        <v>36.21021963162044</v>
      </c>
      <c r="T421" s="1">
        <f t="shared" si="854"/>
        <v>0.32185655274578562</v>
      </c>
      <c r="U421" s="1">
        <f t="shared" si="855"/>
        <v>1.0388020186993718</v>
      </c>
      <c r="V421" s="1">
        <f t="shared" si="856"/>
        <v>35.568739279079097</v>
      </c>
      <c r="W421" s="1">
        <f t="shared" si="857"/>
        <v>0.95382538768089908</v>
      </c>
      <c r="X421" s="1">
        <f t="shared" si="858"/>
        <v>0.278993925896663</v>
      </c>
      <c r="Y421" s="1">
        <f t="shared" si="859"/>
        <v>2.2000000000000002</v>
      </c>
      <c r="Z421" s="1">
        <f t="shared" si="860"/>
        <v>1.2116882456942153</v>
      </c>
      <c r="AA421" s="1">
        <f t="shared" si="861"/>
        <v>1.0320366563717229</v>
      </c>
      <c r="AB421" s="1">
        <f t="shared" si="862"/>
        <v>1.2512953728638236</v>
      </c>
      <c r="AC421" s="1">
        <f t="shared" si="863"/>
        <v>5.6085566180754949</v>
      </c>
      <c r="AD421" s="1" t="str">
        <f t="shared" si="864"/>
        <v>NOT LIQUEFIABLE</v>
      </c>
      <c r="AE421" s="1">
        <f t="shared" si="865"/>
        <v>0</v>
      </c>
      <c r="AF421" s="1">
        <f t="shared" si="866"/>
        <v>7.75</v>
      </c>
      <c r="AG421" s="1">
        <f t="shared" si="867"/>
        <v>0</v>
      </c>
      <c r="AH421" s="1" t="str">
        <f t="shared" si="868"/>
        <v>Very Low</v>
      </c>
    </row>
    <row r="422" spans="1:45" s="1" customFormat="1" x14ac:dyDescent="0.35">
      <c r="B422" s="5" t="s">
        <v>166</v>
      </c>
      <c r="C422" s="5" t="s">
        <v>167</v>
      </c>
      <c r="D422" s="5">
        <v>6</v>
      </c>
      <c r="E422" s="5">
        <v>1.5</v>
      </c>
      <c r="F422" s="5">
        <v>21</v>
      </c>
      <c r="G422" s="5">
        <v>31</v>
      </c>
      <c r="H422" s="5">
        <v>29.21</v>
      </c>
      <c r="I422" s="1">
        <v>7</v>
      </c>
      <c r="J422" s="5">
        <v>0.45</v>
      </c>
      <c r="K422" s="5">
        <v>8.5</v>
      </c>
      <c r="L422" s="25" t="s">
        <v>46</v>
      </c>
      <c r="M422" s="1">
        <f t="shared" si="847"/>
        <v>0</v>
      </c>
      <c r="N422" s="1">
        <f t="shared" si="848"/>
        <v>121.5</v>
      </c>
      <c r="O422" s="1">
        <f t="shared" si="849"/>
        <v>121.5</v>
      </c>
      <c r="P422" s="1">
        <f t="shared" si="850"/>
        <v>0.91309630158438282</v>
      </c>
      <c r="Q422" s="1">
        <f t="shared" si="851"/>
        <v>28.305985349115868</v>
      </c>
      <c r="R422" s="1">
        <f t="shared" si="852"/>
        <v>5.3295652112089913</v>
      </c>
      <c r="S422" s="1">
        <f t="shared" si="853"/>
        <v>33.635550560324859</v>
      </c>
      <c r="T422" s="1">
        <f t="shared" si="854"/>
        <v>0.33858945933338036</v>
      </c>
      <c r="U422" s="1">
        <f t="shared" si="855"/>
        <v>0.94029183048264542</v>
      </c>
      <c r="V422" s="1">
        <f t="shared" si="856"/>
        <v>34.478611956171001</v>
      </c>
      <c r="W422" s="1">
        <f t="shared" si="857"/>
        <v>0.9310442914146293</v>
      </c>
      <c r="X422" s="1">
        <f t="shared" si="858"/>
        <v>0.27233045523877908</v>
      </c>
      <c r="Y422" s="1">
        <f t="shared" si="859"/>
        <v>2.2000000000000002</v>
      </c>
      <c r="Z422" s="1">
        <f t="shared" si="860"/>
        <v>1.2116882456942153</v>
      </c>
      <c r="AA422" s="1">
        <f t="shared" si="861"/>
        <v>0.95369548828010664</v>
      </c>
      <c r="AB422" s="1">
        <f t="shared" si="862"/>
        <v>0.99709861089356466</v>
      </c>
      <c r="AC422" s="1">
        <f t="shared" si="863"/>
        <v>4.2309950982398652</v>
      </c>
      <c r="AD422" s="1" t="str">
        <f t="shared" si="864"/>
        <v>NOT LIQUEFIABLE</v>
      </c>
      <c r="AE422" s="1">
        <f t="shared" si="865"/>
        <v>0</v>
      </c>
      <c r="AF422" s="1">
        <f t="shared" si="866"/>
        <v>7</v>
      </c>
      <c r="AG422" s="1">
        <f t="shared" si="867"/>
        <v>0</v>
      </c>
      <c r="AH422" s="1" t="str">
        <f t="shared" si="868"/>
        <v>Very Low</v>
      </c>
    </row>
    <row r="423" spans="1:45" s="1" customFormat="1" x14ac:dyDescent="0.35">
      <c r="B423" s="5" t="s">
        <v>166</v>
      </c>
      <c r="C423" s="5" t="s">
        <v>167</v>
      </c>
      <c r="D423" s="5">
        <v>7.5</v>
      </c>
      <c r="E423" s="5">
        <v>1.5</v>
      </c>
      <c r="F423" s="5">
        <v>20</v>
      </c>
      <c r="G423" s="5">
        <v>27</v>
      </c>
      <c r="H423" s="5">
        <v>24.43</v>
      </c>
      <c r="I423" s="1">
        <v>7</v>
      </c>
      <c r="J423" s="5">
        <v>0.45</v>
      </c>
      <c r="K423" s="5">
        <v>8.5</v>
      </c>
      <c r="L423" s="25" t="s">
        <v>46</v>
      </c>
      <c r="M423" s="1">
        <f t="shared" si="847"/>
        <v>0</v>
      </c>
      <c r="N423" s="1">
        <f t="shared" si="848"/>
        <v>151.5</v>
      </c>
      <c r="O423" s="1">
        <f t="shared" si="849"/>
        <v>151.5</v>
      </c>
      <c r="P423" s="1">
        <f t="shared" si="850"/>
        <v>0.81770830048769139</v>
      </c>
      <c r="Q423" s="1">
        <f t="shared" si="851"/>
        <v>22.078124113167668</v>
      </c>
      <c r="R423" s="1">
        <f t="shared" si="852"/>
        <v>5.0239980518444645</v>
      </c>
      <c r="S423" s="1">
        <f t="shared" si="853"/>
        <v>27.102122165012133</v>
      </c>
      <c r="T423" s="1">
        <f t="shared" si="854"/>
        <v>0.38418151488636604</v>
      </c>
      <c r="U423" s="1">
        <f t="shared" si="855"/>
        <v>0.85672974715737549</v>
      </c>
      <c r="V423" s="1">
        <f t="shared" si="856"/>
        <v>28.155701225093605</v>
      </c>
      <c r="W423" s="1">
        <f t="shared" si="857"/>
        <v>0.90643373197707922</v>
      </c>
      <c r="X423" s="1">
        <f t="shared" si="858"/>
        <v>0.26513186660329569</v>
      </c>
      <c r="Y423" s="1">
        <f t="shared" si="859"/>
        <v>1.8889352597397204</v>
      </c>
      <c r="Z423" s="1">
        <f t="shared" si="860"/>
        <v>1.156814288058361</v>
      </c>
      <c r="AA423" s="1">
        <f t="shared" si="861"/>
        <v>0.9250355857974063</v>
      </c>
      <c r="AB423" s="1">
        <f t="shared" si="862"/>
        <v>0.39005449785022211</v>
      </c>
      <c r="AC423" s="1">
        <f t="shared" si="863"/>
        <v>1.5742925677317288</v>
      </c>
      <c r="AD423" s="1" t="str">
        <f t="shared" si="864"/>
        <v>NOT LIQUEFIABLE</v>
      </c>
      <c r="AE423" s="1">
        <f t="shared" si="865"/>
        <v>0</v>
      </c>
      <c r="AF423" s="1">
        <f t="shared" si="866"/>
        <v>6.25</v>
      </c>
      <c r="AG423" s="1">
        <f t="shared" si="867"/>
        <v>0</v>
      </c>
      <c r="AH423" s="1" t="str">
        <f t="shared" si="868"/>
        <v>Very Low</v>
      </c>
    </row>
    <row r="424" spans="1:45" s="1" customFormat="1" x14ac:dyDescent="0.35">
      <c r="B424" s="5" t="s">
        <v>166</v>
      </c>
      <c r="C424" s="5" t="s">
        <v>167</v>
      </c>
      <c r="D424" s="5">
        <v>9</v>
      </c>
      <c r="E424" s="5">
        <v>1.5</v>
      </c>
      <c r="F424" s="5">
        <v>21</v>
      </c>
      <c r="G424" s="5">
        <v>33</v>
      </c>
      <c r="H424" s="5">
        <v>27.88</v>
      </c>
      <c r="I424" s="1">
        <v>7</v>
      </c>
      <c r="J424" s="5">
        <v>0.45</v>
      </c>
      <c r="K424" s="5">
        <v>8.5</v>
      </c>
      <c r="L424" s="25" t="s">
        <v>46</v>
      </c>
      <c r="M424" s="1">
        <f t="shared" si="847"/>
        <v>4.9050000000000002</v>
      </c>
      <c r="N424" s="1">
        <f t="shared" si="848"/>
        <v>183</v>
      </c>
      <c r="O424" s="1">
        <f t="shared" si="849"/>
        <v>178.095</v>
      </c>
      <c r="P424" s="1">
        <f t="shared" si="850"/>
        <v>0.75418668237272979</v>
      </c>
      <c r="Q424" s="1">
        <f t="shared" si="851"/>
        <v>24.888160518300083</v>
      </c>
      <c r="R424" s="1">
        <f t="shared" si="852"/>
        <v>5.2640962316808997</v>
      </c>
      <c r="S424" s="1">
        <f t="shared" si="853"/>
        <v>30.152256749980982</v>
      </c>
      <c r="T424" s="1">
        <f t="shared" si="854"/>
        <v>0.36228297775284463</v>
      </c>
      <c r="U424" s="1">
        <f t="shared" si="855"/>
        <v>0.8151271384764055</v>
      </c>
      <c r="V424" s="1">
        <f t="shared" si="856"/>
        <v>32.163291801402281</v>
      </c>
      <c r="W424" s="1">
        <f t="shared" si="857"/>
        <v>0.88044424287795453</v>
      </c>
      <c r="X424" s="1">
        <f t="shared" si="858"/>
        <v>0.26462269693506113</v>
      </c>
      <c r="Y424" s="1">
        <f t="shared" si="859"/>
        <v>2.1325571574725637</v>
      </c>
      <c r="Z424" s="1">
        <f t="shared" si="860"/>
        <v>1.1997908648448283</v>
      </c>
      <c r="AA424" s="1">
        <f t="shared" si="861"/>
        <v>0.872871309483223</v>
      </c>
      <c r="AB424" s="1">
        <f t="shared" si="862"/>
        <v>0.66097670396296038</v>
      </c>
      <c r="AC424" s="1">
        <f t="shared" si="863"/>
        <v>2.6158620154001695</v>
      </c>
      <c r="AD424" s="1" t="str">
        <f t="shared" si="864"/>
        <v>NOT LIQUEFIABLE</v>
      </c>
      <c r="AE424" s="1">
        <f t="shared" si="865"/>
        <v>0</v>
      </c>
      <c r="AF424" s="1">
        <f t="shared" si="866"/>
        <v>5.5</v>
      </c>
      <c r="AG424" s="1">
        <f t="shared" si="867"/>
        <v>0</v>
      </c>
      <c r="AH424" s="1" t="str">
        <f t="shared" si="868"/>
        <v>Very Low</v>
      </c>
    </row>
    <row r="425" spans="1:45" s="1" customFormat="1" x14ac:dyDescent="0.35">
      <c r="B425" s="5" t="s">
        <v>166</v>
      </c>
      <c r="C425" s="5" t="s">
        <v>167</v>
      </c>
      <c r="D425" s="5">
        <v>10.5</v>
      </c>
      <c r="E425" s="5">
        <v>1.5</v>
      </c>
      <c r="F425" s="5">
        <v>21</v>
      </c>
      <c r="G425" s="5">
        <v>45</v>
      </c>
      <c r="H425" s="5">
        <v>27.21</v>
      </c>
      <c r="I425" s="1">
        <v>7</v>
      </c>
      <c r="J425" s="5">
        <v>0.45</v>
      </c>
      <c r="K425" s="5">
        <v>8.5</v>
      </c>
      <c r="L425" s="25" t="s">
        <v>46</v>
      </c>
      <c r="M425" s="1">
        <f t="shared" si="847"/>
        <v>19.62</v>
      </c>
      <c r="N425" s="1">
        <f t="shared" si="848"/>
        <v>214.5</v>
      </c>
      <c r="O425" s="1">
        <f t="shared" si="849"/>
        <v>194.88</v>
      </c>
      <c r="P425" s="1">
        <f t="shared" si="850"/>
        <v>0.72097646338513488</v>
      </c>
      <c r="Q425" s="1">
        <f t="shared" si="851"/>
        <v>32.443940852331068</v>
      </c>
      <c r="R425" s="1">
        <f t="shared" si="852"/>
        <v>5.2261684587246835</v>
      </c>
      <c r="S425" s="1">
        <f t="shared" si="853"/>
        <v>37.670109311055754</v>
      </c>
      <c r="T425" s="1">
        <f t="shared" si="854"/>
        <v>0.3126324729652652</v>
      </c>
      <c r="U425" s="1">
        <f t="shared" si="855"/>
        <v>0.81501018540851899</v>
      </c>
      <c r="V425" s="1">
        <f t="shared" si="856"/>
        <v>41.901626802108041</v>
      </c>
      <c r="W425" s="1">
        <f t="shared" si="857"/>
        <v>0.85352459901766975</v>
      </c>
      <c r="X425" s="1">
        <f t="shared" si="858"/>
        <v>0.27479064166726896</v>
      </c>
      <c r="Y425" s="1">
        <f t="shared" si="859"/>
        <v>2.2000000000000002</v>
      </c>
      <c r="Z425" s="1">
        <f t="shared" si="860"/>
        <v>1.2116882456942153</v>
      </c>
      <c r="AA425" s="1">
        <f t="shared" si="861"/>
        <v>0.8037107280199316</v>
      </c>
      <c r="AB425" s="1">
        <f t="shared" si="862"/>
        <v>8.0962842123027539</v>
      </c>
      <c r="AC425" s="1">
        <f t="shared" si="863"/>
        <v>28.692901493643138</v>
      </c>
      <c r="AD425" s="1" t="str">
        <f t="shared" si="864"/>
        <v>NOT LIQUEFIABLE</v>
      </c>
      <c r="AE425" s="1">
        <f t="shared" si="865"/>
        <v>0</v>
      </c>
      <c r="AF425" s="1">
        <f t="shared" si="866"/>
        <v>4.75</v>
      </c>
      <c r="AG425" s="1">
        <f t="shared" si="867"/>
        <v>0</v>
      </c>
      <c r="AH425" s="1" t="str">
        <f t="shared" si="868"/>
        <v>Very Low</v>
      </c>
    </row>
    <row r="426" spans="1:45" s="1" customFormat="1" x14ac:dyDescent="0.35">
      <c r="B426" s="5" t="s">
        <v>166</v>
      </c>
      <c r="C426" s="5" t="s">
        <v>167</v>
      </c>
      <c r="D426" s="5">
        <v>12</v>
      </c>
      <c r="E426" s="5">
        <v>1.5</v>
      </c>
      <c r="F426" s="5">
        <v>21</v>
      </c>
      <c r="G426" s="5">
        <v>49</v>
      </c>
      <c r="H426" s="5">
        <v>27.64</v>
      </c>
      <c r="I426" s="1">
        <v>7</v>
      </c>
      <c r="J426" s="5">
        <v>0.45</v>
      </c>
      <c r="K426" s="5">
        <v>8.5</v>
      </c>
      <c r="L426" s="25" t="s">
        <v>46</v>
      </c>
      <c r="M426" s="1">
        <f t="shared" si="847"/>
        <v>34.335000000000001</v>
      </c>
      <c r="N426" s="1">
        <f t="shared" si="848"/>
        <v>246</v>
      </c>
      <c r="O426" s="1">
        <f t="shared" si="849"/>
        <v>211.66499999999999</v>
      </c>
      <c r="P426" s="1">
        <f t="shared" si="850"/>
        <v>0.69179942581832454</v>
      </c>
      <c r="Q426" s="1">
        <f t="shared" si="851"/>
        <v>33.8981718650979</v>
      </c>
      <c r="R426" s="1">
        <f t="shared" si="852"/>
        <v>5.2509202649453597</v>
      </c>
      <c r="S426" s="1">
        <f t="shared" si="853"/>
        <v>39.149092130043257</v>
      </c>
      <c r="T426" s="1">
        <f t="shared" si="854"/>
        <v>0.30346827246777314</v>
      </c>
      <c r="U426" s="1">
        <f t="shared" si="855"/>
        <v>0.79960984713045757</v>
      </c>
      <c r="V426" s="1">
        <f t="shared" si="856"/>
        <v>44.431802774337775</v>
      </c>
      <c r="W426" s="1">
        <f t="shared" si="857"/>
        <v>0.82611021622301772</v>
      </c>
      <c r="X426" s="1">
        <f t="shared" si="858"/>
        <v>0.28083415117438992</v>
      </c>
      <c r="Y426" s="1">
        <f t="shared" si="859"/>
        <v>2.2000000000000002</v>
      </c>
      <c r="Z426" s="1">
        <f t="shared" si="860"/>
        <v>1.2116882456942153</v>
      </c>
      <c r="AA426" s="1">
        <f t="shared" si="861"/>
        <v>0.7789244725230412</v>
      </c>
      <c r="AB426" s="1">
        <f t="shared" si="862"/>
        <v>23.705810563187317</v>
      </c>
      <c r="AC426" s="1">
        <f t="shared" si="863"/>
        <v>79.669324297701465</v>
      </c>
      <c r="AD426" s="1" t="str">
        <f t="shared" si="864"/>
        <v>NOT LIQUEFIABLE</v>
      </c>
      <c r="AE426" s="1">
        <f t="shared" si="865"/>
        <v>0</v>
      </c>
      <c r="AF426" s="1">
        <f t="shared" si="866"/>
        <v>4</v>
      </c>
      <c r="AG426" s="1">
        <f t="shared" si="867"/>
        <v>0</v>
      </c>
      <c r="AH426" s="1" t="str">
        <f t="shared" si="868"/>
        <v>Very Low</v>
      </c>
    </row>
    <row r="427" spans="1:45" s="1" customFormat="1" x14ac:dyDescent="0.35">
      <c r="B427" s="5" t="s">
        <v>166</v>
      </c>
      <c r="C427" s="5" t="s">
        <v>167</v>
      </c>
      <c r="D427" s="5">
        <v>13.5</v>
      </c>
      <c r="E427" s="5">
        <v>1.5</v>
      </c>
      <c r="F427" s="5">
        <v>21</v>
      </c>
      <c r="G427" s="5">
        <v>59</v>
      </c>
      <c r="H427" s="5">
        <v>30.52</v>
      </c>
      <c r="I427" s="1">
        <v>7</v>
      </c>
      <c r="J427" s="5">
        <v>0.45</v>
      </c>
      <c r="K427" s="5">
        <v>8.5</v>
      </c>
      <c r="L427" s="25" t="s">
        <v>46</v>
      </c>
      <c r="M427" s="1">
        <f t="shared" si="847"/>
        <v>49.050000000000004</v>
      </c>
      <c r="N427" s="1">
        <f t="shared" si="848"/>
        <v>277.5</v>
      </c>
      <c r="O427" s="1">
        <f t="shared" si="849"/>
        <v>228.45</v>
      </c>
      <c r="P427" s="1">
        <f t="shared" si="850"/>
        <v>0.66590019410204659</v>
      </c>
      <c r="Q427" s="1">
        <f t="shared" si="851"/>
        <v>39.28811145202075</v>
      </c>
      <c r="R427" s="1">
        <f t="shared" si="852"/>
        <v>5.3831245731406332</v>
      </c>
      <c r="S427" s="1">
        <f t="shared" si="853"/>
        <v>44.671236025161384</v>
      </c>
      <c r="T427" s="1">
        <f t="shared" si="854"/>
        <v>0.27069534273197193</v>
      </c>
      <c r="U427" s="1">
        <f t="shared" si="855"/>
        <v>0.80240819236565319</v>
      </c>
      <c r="V427" s="1">
        <f t="shared" si="856"/>
        <v>52.725207922714169</v>
      </c>
      <c r="W427" s="1">
        <f t="shared" si="857"/>
        <v>0.7986134883932493</v>
      </c>
      <c r="X427" s="1">
        <f t="shared" si="858"/>
        <v>0.28374899796900666</v>
      </c>
      <c r="Y427" s="1">
        <f t="shared" si="859"/>
        <v>2.2000000000000002</v>
      </c>
      <c r="Z427" s="1">
        <f t="shared" si="860"/>
        <v>1.2116882456942153</v>
      </c>
      <c r="AA427" s="1">
        <f t="shared" si="861"/>
        <v>0.75603071297360713</v>
      </c>
      <c r="AB427" s="1">
        <f t="shared" si="862"/>
        <v>5065.4815556215499</v>
      </c>
      <c r="AC427" s="1">
        <f t="shared" si="863"/>
        <v>16353.726689364205</v>
      </c>
      <c r="AD427" s="1" t="str">
        <f t="shared" si="864"/>
        <v>NOT LIQUEFIABLE</v>
      </c>
      <c r="AE427" s="1">
        <f t="shared" si="865"/>
        <v>0</v>
      </c>
      <c r="AF427" s="1">
        <f t="shared" si="866"/>
        <v>3.25</v>
      </c>
      <c r="AG427" s="1">
        <f t="shared" si="867"/>
        <v>0</v>
      </c>
      <c r="AH427" s="1" t="str">
        <f t="shared" si="868"/>
        <v>Very Low</v>
      </c>
    </row>
    <row r="428" spans="1:45" s="1" customFormat="1" x14ac:dyDescent="0.35">
      <c r="B428" s="5" t="s">
        <v>166</v>
      </c>
      <c r="C428" s="5" t="s">
        <v>167</v>
      </c>
      <c r="D428" s="5">
        <v>15</v>
      </c>
      <c r="E428" s="5">
        <v>1.5</v>
      </c>
      <c r="F428" s="5">
        <v>21</v>
      </c>
      <c r="G428" s="5">
        <v>71</v>
      </c>
      <c r="H428" s="5">
        <v>30.11</v>
      </c>
      <c r="I428" s="1">
        <v>7</v>
      </c>
      <c r="J428" s="5">
        <v>0.45</v>
      </c>
      <c r="K428" s="5">
        <v>8.5</v>
      </c>
      <c r="L428" s="25" t="s">
        <v>46</v>
      </c>
      <c r="M428" s="1">
        <f t="shared" si="847"/>
        <v>63.765000000000001</v>
      </c>
      <c r="N428" s="1">
        <f t="shared" si="848"/>
        <v>309</v>
      </c>
      <c r="O428" s="1">
        <f t="shared" si="849"/>
        <v>245.23500000000001</v>
      </c>
      <c r="P428" s="1">
        <f t="shared" si="850"/>
        <v>0.6427076899415255</v>
      </c>
      <c r="Q428" s="1">
        <f t="shared" si="851"/>
        <v>45.632245985848307</v>
      </c>
      <c r="R428" s="1">
        <f t="shared" si="852"/>
        <v>5.3674091291368802</v>
      </c>
      <c r="S428" s="1">
        <f t="shared" si="853"/>
        <v>50.999655114985188</v>
      </c>
      <c r="T428" s="1">
        <f t="shared" si="854"/>
        <v>0.23554015116381566</v>
      </c>
      <c r="U428" s="1">
        <f t="shared" si="855"/>
        <v>0.81200544182118106</v>
      </c>
      <c r="V428" s="1">
        <f t="shared" si="856"/>
        <v>63.019795498440736</v>
      </c>
      <c r="W428" s="1">
        <f t="shared" si="857"/>
        <v>0.77141630387585125</v>
      </c>
      <c r="X428" s="1">
        <f t="shared" si="858"/>
        <v>0.28430906716031207</v>
      </c>
      <c r="Y428" s="1">
        <f t="shared" si="859"/>
        <v>2.2000000000000002</v>
      </c>
      <c r="Z428" s="1">
        <f t="shared" si="860"/>
        <v>1.2116882456942153</v>
      </c>
      <c r="AA428" s="1">
        <f t="shared" si="861"/>
        <v>1.1000000000000001</v>
      </c>
      <c r="AB428" s="1">
        <f t="shared" si="862"/>
        <v>1050622122.928876</v>
      </c>
      <c r="AC428" s="1">
        <f t="shared" si="863"/>
        <v>4925376241.8050041</v>
      </c>
      <c r="AD428" s="1" t="str">
        <f t="shared" si="864"/>
        <v>NOT LIQUEFIABLE</v>
      </c>
      <c r="AE428" s="1">
        <f t="shared" si="865"/>
        <v>0</v>
      </c>
      <c r="AF428" s="1">
        <f t="shared" si="866"/>
        <v>2.5</v>
      </c>
      <c r="AG428" s="1">
        <f t="shared" si="867"/>
        <v>0</v>
      </c>
      <c r="AH428" s="1" t="str">
        <f t="shared" si="868"/>
        <v>Very Low</v>
      </c>
    </row>
    <row r="429" spans="1:45" s="1" customFormat="1" x14ac:dyDescent="0.35">
      <c r="AF429" s="1" t="s">
        <v>31</v>
      </c>
      <c r="AG429" s="1">
        <f>SUM(AG419:AG428)</f>
        <v>0</v>
      </c>
      <c r="AH429" s="3" t="str">
        <f t="shared" ref="AH429" si="869">IF(AG429&lt;=0,"Very Low",IF(AND(AG429&gt;0,AG429&lt;=5),"Low",IF(AND(AG429&gt;5,AG429&lt;=15),"High","Very High")))</f>
        <v>Very Low</v>
      </c>
    </row>
    <row r="430" spans="1:45" s="1" customFormat="1" x14ac:dyDescent="0.35">
      <c r="A430" s="1" t="s">
        <v>32</v>
      </c>
      <c r="B430" s="1" t="s">
        <v>0</v>
      </c>
      <c r="C430" s="1" t="s">
        <v>1</v>
      </c>
      <c r="E430" s="1" t="s">
        <v>3</v>
      </c>
      <c r="F430" s="1" t="s">
        <v>47</v>
      </c>
      <c r="G430" s="1" t="s">
        <v>5</v>
      </c>
      <c r="H430" s="1" t="s">
        <v>6</v>
      </c>
      <c r="I430" s="1" t="s">
        <v>7</v>
      </c>
      <c r="J430" s="1" t="s">
        <v>8</v>
      </c>
      <c r="K430" s="1" t="s">
        <v>9</v>
      </c>
      <c r="M430" s="1" t="s">
        <v>10</v>
      </c>
      <c r="O430" s="1" t="s">
        <v>12</v>
      </c>
      <c r="P430" s="1" t="s">
        <v>13</v>
      </c>
      <c r="Q430" s="1" t="s">
        <v>168</v>
      </c>
      <c r="R430" s="1" t="s">
        <v>169</v>
      </c>
      <c r="S430" s="1" t="s">
        <v>16</v>
      </c>
      <c r="T430" s="1" t="s">
        <v>17</v>
      </c>
      <c r="U430" s="1" t="s">
        <v>18</v>
      </c>
      <c r="V430" s="1" t="s">
        <v>19</v>
      </c>
      <c r="W430" s="1" t="s">
        <v>20</v>
      </c>
      <c r="X430" s="1" t="s">
        <v>21</v>
      </c>
      <c r="Y430" s="1" t="s">
        <v>22</v>
      </c>
      <c r="Z430" s="1" t="s">
        <v>23</v>
      </c>
      <c r="AA430" s="1" t="s">
        <v>24</v>
      </c>
      <c r="AB430" s="1" t="s">
        <v>170</v>
      </c>
      <c r="AC430" s="1" t="s">
        <v>26</v>
      </c>
      <c r="AD430" s="1" t="s">
        <v>27</v>
      </c>
      <c r="AE430" s="1" t="s">
        <v>28</v>
      </c>
      <c r="AF430" s="1" t="s">
        <v>29</v>
      </c>
      <c r="AG430" s="1" t="s">
        <v>30</v>
      </c>
      <c r="AH430" s="1" t="s">
        <v>27</v>
      </c>
      <c r="AI430" s="5" t="s">
        <v>34</v>
      </c>
      <c r="AJ430" s="5" t="s">
        <v>35</v>
      </c>
      <c r="AK430" s="5" t="s">
        <v>36</v>
      </c>
      <c r="AL430" s="5" t="s">
        <v>37</v>
      </c>
      <c r="AM430" s="20" t="s">
        <v>38</v>
      </c>
      <c r="AN430" s="20" t="s">
        <v>39</v>
      </c>
      <c r="AO430" s="20" t="s">
        <v>40</v>
      </c>
      <c r="AP430" s="20" t="s">
        <v>41</v>
      </c>
      <c r="AQ430" s="20" t="s">
        <v>42</v>
      </c>
    </row>
    <row r="431" spans="1:45" s="1" customFormat="1" x14ac:dyDescent="0.35">
      <c r="A431" s="1">
        <v>38</v>
      </c>
      <c r="B431" s="5" t="s">
        <v>171</v>
      </c>
      <c r="C431" s="5" t="s">
        <v>172</v>
      </c>
      <c r="D431" s="5">
        <v>1.5</v>
      </c>
      <c r="E431" s="5">
        <v>1.5</v>
      </c>
      <c r="F431" s="5">
        <v>20</v>
      </c>
      <c r="G431" s="5">
        <v>10</v>
      </c>
      <c r="H431" s="5">
        <v>58.09</v>
      </c>
      <c r="I431" s="1">
        <v>7</v>
      </c>
      <c r="J431" s="5">
        <v>0.4</v>
      </c>
      <c r="K431" s="5">
        <v>3</v>
      </c>
      <c r="L431" s="25" t="s">
        <v>45</v>
      </c>
      <c r="M431" s="1">
        <f t="shared" ref="M431:M440" si="870">IF(D431&lt;=K431, 0, (D431-K431)*9.81)</f>
        <v>0</v>
      </c>
      <c r="N431" s="1">
        <f t="shared" ref="N431:N440" si="871">IF(ROW()=2, D431*F431, N430 + (D431-D430)*F431)</f>
        <v>30</v>
      </c>
      <c r="O431" s="1">
        <f t="shared" ref="O431:O440" si="872">N431 - M431</f>
        <v>30</v>
      </c>
      <c r="P431" s="1">
        <f t="shared" ref="P431:P440" si="873">MIN(1.7, (101.3 / O431)^0.5)</f>
        <v>1.7</v>
      </c>
      <c r="Q431" s="1">
        <f t="shared" ref="Q431:Q440" si="874">G431 * P431</f>
        <v>17</v>
      </c>
      <c r="R431" s="1">
        <f t="shared" ref="R431:R440" si="875">EXP(1.63 + (9.7/(H431+0.01)) - ((15.7/(H431+0.01))^2))</f>
        <v>5.6065337134082194</v>
      </c>
      <c r="S431" s="1">
        <f t="shared" ref="S431:S440" si="876">Q431 + R431</f>
        <v>22.606533713408218</v>
      </c>
      <c r="T431" s="1">
        <f t="shared" ref="T431:T440" si="877">0.784 - 0.0768 * SQRT(S431)</f>
        <v>0.41884419570576065</v>
      </c>
      <c r="U431" s="1">
        <f t="shared" ref="U431:U440" si="878">MIN(1.7, (101.3 / O431)^T431)</f>
        <v>1.6647698853148463</v>
      </c>
      <c r="V431" s="1">
        <f t="shared" ref="V431:V440" si="879">(G431 * U431) + R431</f>
        <v>22.254232566556681</v>
      </c>
      <c r="W431" s="1">
        <f t="shared" ref="W431:W440" si="880">EXP((-1.012 - 1.126*SIN((D431/11.73)+5.133)) + (0.106 + 0.118*SIN((D431/11.28)+5.142))*I431)</f>
        <v>0.99216797470363483</v>
      </c>
      <c r="X431" s="1">
        <f t="shared" ref="X431:X440" si="881">0.65 * J431 * (N431 / O431) * W431</f>
        <v>0.25796367342294507</v>
      </c>
      <c r="Y431" s="1">
        <f t="shared" ref="Y431:Y440" si="882">MIN(2.2, 1.09 + (V431 / 31.5)^2)</f>
        <v>1.5891190396839425</v>
      </c>
      <c r="Z431" s="1">
        <f t="shared" ref="Z431:Z440" si="883">1 + (Y431 - 1) * (8.64 * EXP(-I431/4) - 1.325)</f>
        <v>1.1039246466797954</v>
      </c>
      <c r="AA431" s="1">
        <f t="shared" ref="AA431:AA440" si="884">MIN(1.1, 1 - MIN(0.3, 1 / (18.9 - 2.55 * SQRT(V431))) * LN(O431 / 101.3))</f>
        <v>1.1000000000000001</v>
      </c>
      <c r="AB431" s="1">
        <f t="shared" ref="AB431:AB440" si="885">EXP((V431/14.1) + (V431/126)^2 - (V431/23.6)^3 + (V431/25.4)^4 - 2.8)</f>
        <v>0.23699491174416434</v>
      </c>
      <c r="AC431" s="1">
        <f t="shared" ref="AC431:AC440" si="886">IF(X431=0, "N/A", (AB431 * Z431 * AA431) / X431)</f>
        <v>1.1156104765241601</v>
      </c>
      <c r="AD431" s="1" t="str">
        <f t="shared" ref="AD431:AD440" si="887">IF(AC431&gt;1, "NOT LIQUEFIABLE", "LIQUEFIABLE")</f>
        <v>NOT LIQUEFIABLE</v>
      </c>
      <c r="AE431" s="1">
        <f t="shared" ref="AE431:AE440" si="888">IF(AC431&lt;1, 1-AC431, 0)</f>
        <v>0</v>
      </c>
      <c r="AF431" s="1">
        <f t="shared" ref="AF431:AF440" si="889">IF(D431&lt;=20, 10 - (0.5 * D431), 0)</f>
        <v>9.25</v>
      </c>
      <c r="AG431" s="1">
        <f t="shared" ref="AG431:AG440" si="890">AE431 * AF431 * E431</f>
        <v>0</v>
      </c>
      <c r="AH431" s="1" t="str">
        <f t="shared" ref="AH431:AH440" si="891">IF(AG431&lt;=0,"Very Low",IF(AND(AG431&gt;0,AG431&lt;=5),"Low",IF(AND(AG431&gt;5,AG431&lt;=15),"High","Very High")))</f>
        <v>Very Low</v>
      </c>
      <c r="AI431" s="5">
        <v>3</v>
      </c>
      <c r="AJ431" s="5">
        <v>1.5</v>
      </c>
      <c r="AK431" s="5">
        <v>25</v>
      </c>
      <c r="AL431" s="5">
        <f>MIN(1 + 0.33 * (AJ431 / AI431), 1.33)</f>
        <v>1.165</v>
      </c>
      <c r="AM431" s="20">
        <f>AVERAGEIFS(G431:G440, D431:D440, "&gt;" &amp; AJ431, D431:D440, "&lt;" &amp; (AJ431 + AI431 + 1.5))</f>
        <v>14.5</v>
      </c>
      <c r="AN431" s="20" cm="1">
        <f t="array" ref="AN431">_xlfn.LET(
    _xlpm.Df, AJ431,
    _xlpm.B, AI431,
    _xlpm.LayerBottoms, D431:D440,
    _xlpm.LayerTops, D431:D440 - E431:E440,
    _xlpm.N_values, G431:G440,
    _xlpm.FilteredN, _xlfn._xlws.FILTER(_xlpm.N_values, (_xlpm.LayerBottoms &gt; _xlpm.Df) * (_xlpm.LayerTops &lt; (_xlpm.Df + 2*_xlpm.B))),
    _xlpm.i, _xlfn.SEQUENCE(ROWS(_xlpm.FilteredN)),
    SUM(_xlpm.FilteredN / _xlpm.i^2) / SUM(1 / _xlpm.i^2)
)</f>
        <v>14.746341463414634</v>
      </c>
      <c r="AO431" s="20">
        <f>MIN(6 * (1 + 0.2 * (AJ431 / AI431)), 9)</f>
        <v>6.6000000000000005</v>
      </c>
      <c r="AP431" s="20">
        <f>IF(AI431&lt;=1.2,12*AM431*AL431*(AK431/25.4),8*AM431*((3.28*AI431+1)/(3.28*AI431))^2*AL431*(AK431/25.4))</f>
        <v>161.42045762089077</v>
      </c>
      <c r="AQ431" s="1" cm="1">
        <f t="array" ref="AQ431">_xlfn.LET(
    _xlpm.Df, AJ431,
    _xlpm.B, AI431,
    _xlpm.Settlement, AK431,
    _xlpm.NMeyerhof, AM431,
    _xlpm.NDesign, AN431,
    _xlpm.Nc, AO431,
    _xlpm.Fd, AL431,
    _xlpm.LayerBottoms, D431:D440,
    _xlpm.LayerThickness, E431:E440,
    _xlpm.USCS, L431:L440,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194.65170731707317</v>
      </c>
      <c r="AR431" s="1" cm="1">
        <f t="array" ref="AR431">_xlfn.LET(
    _xlpm.Df, AJ431,
    _xlpm.B, AI431,
    _xlpm.Settlement, AK431,
    _xlpm.NMeyerhof, AM431,
    _xlpm.NDesign, AN431,
    _xlpm.Nc, AO431,
    _xlpm.Fd, AL431,
    _xlpm.LayerBottoms, D431:D440,
    _xlpm.LayerThickness, E431:E440,
    _xlpm.USCS, L431:L440,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194.65170731707317</v>
      </c>
      <c r="AS431" s="1" cm="1">
        <f t="array" ref="AS431">_xlfn.LET(
    _xlpm.Df, AJ431,
    _xlpm.B, AI431,
    _xlpm.Settlement, AK431,
    _xlpm.NMeyerhof, AM431,
    _xlpm.NDesign, AN431,
    _xlpm.Nc, AO431,
    _xlpm.Fd, AL431,
    _xlpm.LayerBottoms, D431:D440,
    _xlpm.LayerThickness, E431:E440,
    _xlpm.Material, L431:L440,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194.65170731707317</v>
      </c>
    </row>
    <row r="432" spans="1:45" s="1" customFormat="1" x14ac:dyDescent="0.35">
      <c r="B432" s="5" t="s">
        <v>171</v>
      </c>
      <c r="C432" s="5" t="s">
        <v>172</v>
      </c>
      <c r="D432" s="5">
        <v>3</v>
      </c>
      <c r="E432" s="5">
        <v>1.5</v>
      </c>
      <c r="F432" s="5">
        <v>20</v>
      </c>
      <c r="G432" s="5">
        <v>13</v>
      </c>
      <c r="H432" s="5">
        <v>55.48</v>
      </c>
      <c r="I432" s="1">
        <v>7</v>
      </c>
      <c r="J432" s="5">
        <v>0.4</v>
      </c>
      <c r="K432" s="5">
        <v>3</v>
      </c>
      <c r="L432" s="25" t="s">
        <v>45</v>
      </c>
      <c r="M432" s="1">
        <f t="shared" si="870"/>
        <v>0</v>
      </c>
      <c r="N432" s="1">
        <f t="shared" si="871"/>
        <v>60</v>
      </c>
      <c r="O432" s="1">
        <f t="shared" si="872"/>
        <v>60</v>
      </c>
      <c r="P432" s="1">
        <f t="shared" si="873"/>
        <v>1.2993588162371983</v>
      </c>
      <c r="Q432" s="1">
        <f t="shared" si="874"/>
        <v>16.891664611083577</v>
      </c>
      <c r="R432" s="1">
        <f t="shared" si="875"/>
        <v>5.6111444536286461</v>
      </c>
      <c r="S432" s="1">
        <f t="shared" si="876"/>
        <v>22.502809064712224</v>
      </c>
      <c r="T432" s="1">
        <f t="shared" si="877"/>
        <v>0.41968287366931517</v>
      </c>
      <c r="U432" s="1">
        <f t="shared" si="878"/>
        <v>1.2458343726255752</v>
      </c>
      <c r="V432" s="1">
        <f t="shared" si="879"/>
        <v>21.806991297761122</v>
      </c>
      <c r="W432" s="1">
        <f t="shared" si="880"/>
        <v>0.97433785492747482</v>
      </c>
      <c r="X432" s="1">
        <f t="shared" si="881"/>
        <v>0.25332784228114347</v>
      </c>
      <c r="Y432" s="1">
        <f t="shared" si="882"/>
        <v>1.569259127700307</v>
      </c>
      <c r="Z432" s="1">
        <f t="shared" si="883"/>
        <v>1.1004212217402478</v>
      </c>
      <c r="AA432" s="1">
        <f t="shared" si="884"/>
        <v>1.0749056445556839</v>
      </c>
      <c r="AB432" s="1">
        <f t="shared" si="885"/>
        <v>0.23013393087802375</v>
      </c>
      <c r="AC432" s="1">
        <f t="shared" si="886"/>
        <v>1.0745509990462303</v>
      </c>
      <c r="AD432" s="1" t="str">
        <f t="shared" si="887"/>
        <v>NOT LIQUEFIABLE</v>
      </c>
      <c r="AE432" s="1">
        <f t="shared" si="888"/>
        <v>0</v>
      </c>
      <c r="AF432" s="1">
        <f t="shared" si="889"/>
        <v>8.5</v>
      </c>
      <c r="AG432" s="1">
        <f t="shared" si="890"/>
        <v>0</v>
      </c>
      <c r="AH432" s="1" t="str">
        <f t="shared" si="891"/>
        <v>Very Low</v>
      </c>
    </row>
    <row r="433" spans="1:45" s="1" customFormat="1" x14ac:dyDescent="0.35">
      <c r="B433" s="5" t="s">
        <v>171</v>
      </c>
      <c r="C433" s="5" t="s">
        <v>172</v>
      </c>
      <c r="D433" s="5">
        <v>4.5</v>
      </c>
      <c r="E433" s="5">
        <v>1.5</v>
      </c>
      <c r="F433" s="5">
        <v>21</v>
      </c>
      <c r="G433" s="5">
        <v>16</v>
      </c>
      <c r="H433" s="5">
        <v>53.66</v>
      </c>
      <c r="I433" s="1">
        <v>7</v>
      </c>
      <c r="J433" s="5">
        <v>0.4</v>
      </c>
      <c r="K433" s="5">
        <v>3</v>
      </c>
      <c r="L433" s="25" t="s">
        <v>45</v>
      </c>
      <c r="M433" s="1">
        <f t="shared" si="870"/>
        <v>14.715</v>
      </c>
      <c r="N433" s="1">
        <f t="shared" si="871"/>
        <v>91.5</v>
      </c>
      <c r="O433" s="1">
        <f t="shared" si="872"/>
        <v>76.784999999999997</v>
      </c>
      <c r="P433" s="1">
        <f t="shared" si="873"/>
        <v>1.1485939605512279</v>
      </c>
      <c r="Q433" s="1">
        <f t="shared" si="874"/>
        <v>18.377503368819646</v>
      </c>
      <c r="R433" s="1">
        <f t="shared" si="875"/>
        <v>5.6134260805410952</v>
      </c>
      <c r="S433" s="1">
        <f t="shared" si="876"/>
        <v>23.990929449360742</v>
      </c>
      <c r="T433" s="1">
        <f t="shared" si="877"/>
        <v>0.40782948053389739</v>
      </c>
      <c r="U433" s="1">
        <f t="shared" si="878"/>
        <v>1.1196321690259046</v>
      </c>
      <c r="V433" s="1">
        <f t="shared" si="879"/>
        <v>23.527540784955569</v>
      </c>
      <c r="W433" s="1">
        <f t="shared" si="880"/>
        <v>0.95382538768089908</v>
      </c>
      <c r="X433" s="1">
        <f t="shared" si="881"/>
        <v>0.29552003611289429</v>
      </c>
      <c r="Y433" s="1">
        <f t="shared" si="882"/>
        <v>1.6478686574832428</v>
      </c>
      <c r="Z433" s="1">
        <f t="shared" si="883"/>
        <v>1.1142884829524118</v>
      </c>
      <c r="AA433" s="1">
        <f t="shared" si="884"/>
        <v>1.0424237761555937</v>
      </c>
      <c r="AB433" s="1">
        <f t="shared" si="885"/>
        <v>0.25893655021736128</v>
      </c>
      <c r="AC433" s="1">
        <f t="shared" si="886"/>
        <v>1.0177670268317149</v>
      </c>
      <c r="AD433" s="1" t="str">
        <f t="shared" si="887"/>
        <v>NOT LIQUEFIABLE</v>
      </c>
      <c r="AE433" s="1">
        <f t="shared" si="888"/>
        <v>0</v>
      </c>
      <c r="AF433" s="1">
        <f t="shared" si="889"/>
        <v>7.75</v>
      </c>
      <c r="AG433" s="1">
        <f t="shared" si="890"/>
        <v>0</v>
      </c>
      <c r="AH433" s="1" t="str">
        <f t="shared" si="891"/>
        <v>Very Low</v>
      </c>
    </row>
    <row r="434" spans="1:45" s="1" customFormat="1" x14ac:dyDescent="0.35">
      <c r="B434" s="5" t="s">
        <v>171</v>
      </c>
      <c r="C434" s="5" t="s">
        <v>172</v>
      </c>
      <c r="D434" s="5">
        <v>6</v>
      </c>
      <c r="E434" s="5">
        <v>1.5</v>
      </c>
      <c r="F434" s="5">
        <v>21</v>
      </c>
      <c r="G434" s="5">
        <v>23</v>
      </c>
      <c r="H434" s="5">
        <v>53.07</v>
      </c>
      <c r="I434" s="1">
        <v>7</v>
      </c>
      <c r="J434" s="5">
        <v>0.4</v>
      </c>
      <c r="K434" s="5">
        <v>3</v>
      </c>
      <c r="L434" s="25" t="s">
        <v>45</v>
      </c>
      <c r="M434" s="1">
        <f t="shared" si="870"/>
        <v>29.43</v>
      </c>
      <c r="N434" s="1">
        <f t="shared" si="871"/>
        <v>123</v>
      </c>
      <c r="O434" s="1">
        <f t="shared" si="872"/>
        <v>93.57</v>
      </c>
      <c r="P434" s="1">
        <f t="shared" si="873"/>
        <v>1.0404863998505793</v>
      </c>
      <c r="Q434" s="1">
        <f t="shared" si="874"/>
        <v>23.931187196563325</v>
      </c>
      <c r="R434" s="1">
        <f t="shared" si="875"/>
        <v>5.613965023750195</v>
      </c>
      <c r="S434" s="1">
        <f t="shared" si="876"/>
        <v>29.545152220313518</v>
      </c>
      <c r="T434" s="1">
        <f t="shared" si="877"/>
        <v>0.3665501244078016</v>
      </c>
      <c r="U434" s="1">
        <f t="shared" si="878"/>
        <v>1.0295229088688382</v>
      </c>
      <c r="V434" s="1">
        <f t="shared" si="879"/>
        <v>29.292991927733475</v>
      </c>
      <c r="W434" s="1">
        <f t="shared" si="880"/>
        <v>0.9310442914146293</v>
      </c>
      <c r="X434" s="1">
        <f t="shared" si="881"/>
        <v>0.31820878956331994</v>
      </c>
      <c r="Y434" s="1">
        <f t="shared" si="882"/>
        <v>1.9547814321776351</v>
      </c>
      <c r="Z434" s="1">
        <f t="shared" si="883"/>
        <v>1.1684300053325782</v>
      </c>
      <c r="AA434" s="1">
        <f t="shared" si="884"/>
        <v>1.0155682048834023</v>
      </c>
      <c r="AB434" s="1">
        <f t="shared" si="885"/>
        <v>0.44407493077160759</v>
      </c>
      <c r="AC434" s="1">
        <f t="shared" si="886"/>
        <v>1.6559830301847978</v>
      </c>
      <c r="AD434" s="1" t="str">
        <f t="shared" si="887"/>
        <v>NOT LIQUEFIABLE</v>
      </c>
      <c r="AE434" s="1">
        <f t="shared" si="888"/>
        <v>0</v>
      </c>
      <c r="AF434" s="1">
        <f t="shared" si="889"/>
        <v>7</v>
      </c>
      <c r="AG434" s="1">
        <f t="shared" si="890"/>
        <v>0</v>
      </c>
      <c r="AH434" s="1" t="str">
        <f t="shared" si="891"/>
        <v>Very Low</v>
      </c>
    </row>
    <row r="435" spans="1:45" s="1" customFormat="1" x14ac:dyDescent="0.35">
      <c r="B435" s="5" t="s">
        <v>171</v>
      </c>
      <c r="C435" s="5" t="s">
        <v>172</v>
      </c>
      <c r="D435" s="5">
        <v>7.5</v>
      </c>
      <c r="E435" s="5">
        <v>1.5</v>
      </c>
      <c r="F435" s="5">
        <v>21</v>
      </c>
      <c r="G435" s="5">
        <v>23</v>
      </c>
      <c r="H435" s="5">
        <v>53.41</v>
      </c>
      <c r="I435" s="1">
        <v>7</v>
      </c>
      <c r="J435" s="5">
        <v>0.4</v>
      </c>
      <c r="K435" s="5">
        <v>3</v>
      </c>
      <c r="L435" s="25" t="s">
        <v>45</v>
      </c>
      <c r="M435" s="1">
        <f t="shared" si="870"/>
        <v>44.145000000000003</v>
      </c>
      <c r="N435" s="1">
        <f t="shared" si="871"/>
        <v>154.5</v>
      </c>
      <c r="O435" s="1">
        <f t="shared" si="872"/>
        <v>110.35499999999999</v>
      </c>
      <c r="P435" s="1">
        <f t="shared" si="873"/>
        <v>0.95809531195771036</v>
      </c>
      <c r="Q435" s="1">
        <f t="shared" si="874"/>
        <v>22.036192175027338</v>
      </c>
      <c r="R435" s="1">
        <f t="shared" si="875"/>
        <v>5.6136674540509635</v>
      </c>
      <c r="S435" s="1">
        <f t="shared" si="876"/>
        <v>27.6498596290783</v>
      </c>
      <c r="T435" s="1">
        <f t="shared" si="877"/>
        <v>0.38016153222035087</v>
      </c>
      <c r="U435" s="1">
        <f t="shared" si="878"/>
        <v>0.96797606190271834</v>
      </c>
      <c r="V435" s="1">
        <f t="shared" si="879"/>
        <v>27.877116877813485</v>
      </c>
      <c r="W435" s="1">
        <f t="shared" si="880"/>
        <v>0.90643373197707922</v>
      </c>
      <c r="X435" s="1">
        <f t="shared" si="881"/>
        <v>0.32994828520247632</v>
      </c>
      <c r="Y435" s="1">
        <f t="shared" si="882"/>
        <v>1.8732034723298296</v>
      </c>
      <c r="Z435" s="1">
        <f t="shared" si="883"/>
        <v>1.1540390926596658</v>
      </c>
      <c r="AA435" s="1">
        <f t="shared" si="884"/>
        <v>0.98425107597155859</v>
      </c>
      <c r="AB435" s="1">
        <f t="shared" si="885"/>
        <v>0.37863725595225595</v>
      </c>
      <c r="AC435" s="1">
        <f t="shared" si="886"/>
        <v>1.3034785455095907</v>
      </c>
      <c r="AD435" s="1" t="str">
        <f t="shared" si="887"/>
        <v>NOT LIQUEFIABLE</v>
      </c>
      <c r="AE435" s="1">
        <f t="shared" si="888"/>
        <v>0</v>
      </c>
      <c r="AF435" s="1">
        <f t="shared" si="889"/>
        <v>6.25</v>
      </c>
      <c r="AG435" s="1">
        <f t="shared" si="890"/>
        <v>0</v>
      </c>
      <c r="AH435" s="1" t="str">
        <f t="shared" si="891"/>
        <v>Very Low</v>
      </c>
    </row>
    <row r="436" spans="1:45" s="1" customFormat="1" x14ac:dyDescent="0.35">
      <c r="B436" s="5" t="s">
        <v>171</v>
      </c>
      <c r="C436" s="5" t="s">
        <v>172</v>
      </c>
      <c r="D436" s="5">
        <v>9</v>
      </c>
      <c r="E436" s="5">
        <v>1.5</v>
      </c>
      <c r="F436" s="5">
        <v>21</v>
      </c>
      <c r="G436" s="5">
        <v>31</v>
      </c>
      <c r="H436" s="5">
        <v>56.23</v>
      </c>
      <c r="I436" s="1">
        <v>7</v>
      </c>
      <c r="J436" s="5">
        <v>0.4</v>
      </c>
      <c r="K436" s="5">
        <v>3</v>
      </c>
      <c r="L436" s="25" t="s">
        <v>45</v>
      </c>
      <c r="M436" s="1">
        <f t="shared" si="870"/>
        <v>58.86</v>
      </c>
      <c r="N436" s="1">
        <f t="shared" si="871"/>
        <v>186</v>
      </c>
      <c r="O436" s="1">
        <f t="shared" si="872"/>
        <v>127.14</v>
      </c>
      <c r="P436" s="1">
        <f t="shared" si="873"/>
        <v>0.89261384581523984</v>
      </c>
      <c r="Q436" s="1">
        <f t="shared" si="874"/>
        <v>27.671029220272434</v>
      </c>
      <c r="R436" s="1">
        <f t="shared" si="875"/>
        <v>5.6099644807811906</v>
      </c>
      <c r="S436" s="1">
        <f t="shared" si="876"/>
        <v>33.280993701053625</v>
      </c>
      <c r="T436" s="1">
        <f t="shared" si="877"/>
        <v>0.34094324484632621</v>
      </c>
      <c r="U436" s="1">
        <f t="shared" si="878"/>
        <v>0.92546114199622065</v>
      </c>
      <c r="V436" s="1">
        <f t="shared" si="879"/>
        <v>34.299259882664032</v>
      </c>
      <c r="W436" s="1">
        <f t="shared" si="880"/>
        <v>0.88044424287795453</v>
      </c>
      <c r="X436" s="1">
        <f t="shared" si="881"/>
        <v>0.33489290219897661</v>
      </c>
      <c r="Y436" s="1">
        <f t="shared" si="882"/>
        <v>2.2000000000000002</v>
      </c>
      <c r="Z436" s="1">
        <f t="shared" si="883"/>
        <v>1.2116882456942153</v>
      </c>
      <c r="AA436" s="1">
        <f t="shared" si="884"/>
        <v>0.94270926522376697</v>
      </c>
      <c r="AB436" s="1">
        <f t="shared" si="885"/>
        <v>0.96262751041902195</v>
      </c>
      <c r="AC436" s="1">
        <f t="shared" si="886"/>
        <v>3.2833788496547425</v>
      </c>
      <c r="AD436" s="1" t="str">
        <f t="shared" si="887"/>
        <v>NOT LIQUEFIABLE</v>
      </c>
      <c r="AE436" s="1">
        <f t="shared" si="888"/>
        <v>0</v>
      </c>
      <c r="AF436" s="1">
        <f t="shared" si="889"/>
        <v>5.5</v>
      </c>
      <c r="AG436" s="1">
        <f t="shared" si="890"/>
        <v>0</v>
      </c>
      <c r="AH436" s="1" t="str">
        <f t="shared" si="891"/>
        <v>Very Low</v>
      </c>
    </row>
    <row r="437" spans="1:45" s="1" customFormat="1" x14ac:dyDescent="0.35">
      <c r="B437" s="5" t="s">
        <v>171</v>
      </c>
      <c r="C437" s="5" t="s">
        <v>172</v>
      </c>
      <c r="D437" s="5">
        <v>10.5</v>
      </c>
      <c r="E437" s="5">
        <v>1.5</v>
      </c>
      <c r="F437" s="5">
        <v>21</v>
      </c>
      <c r="G437" s="5">
        <v>35</v>
      </c>
      <c r="H437" s="5">
        <v>27.74</v>
      </c>
      <c r="I437" s="1">
        <v>7</v>
      </c>
      <c r="J437" s="5">
        <v>0.4</v>
      </c>
      <c r="K437" s="5">
        <v>3</v>
      </c>
      <c r="L437" s="25" t="s">
        <v>46</v>
      </c>
      <c r="M437" s="1">
        <f t="shared" si="870"/>
        <v>73.575000000000003</v>
      </c>
      <c r="N437" s="1">
        <f t="shared" si="871"/>
        <v>217.5</v>
      </c>
      <c r="O437" s="1">
        <f t="shared" si="872"/>
        <v>143.92500000000001</v>
      </c>
      <c r="P437" s="1">
        <f t="shared" si="873"/>
        <v>0.83895101462071364</v>
      </c>
      <c r="Q437" s="1">
        <f t="shared" si="874"/>
        <v>29.363285511724978</v>
      </c>
      <c r="R437" s="1">
        <f t="shared" si="875"/>
        <v>5.2564644756589693</v>
      </c>
      <c r="S437" s="1">
        <f t="shared" si="876"/>
        <v>34.619749987383948</v>
      </c>
      <c r="T437" s="1">
        <f t="shared" si="877"/>
        <v>0.33211993387007277</v>
      </c>
      <c r="U437" s="1">
        <f t="shared" si="878"/>
        <v>0.88990328856409262</v>
      </c>
      <c r="V437" s="1">
        <f t="shared" si="879"/>
        <v>36.403079575402209</v>
      </c>
      <c r="W437" s="1">
        <f t="shared" si="880"/>
        <v>0.85352459901766975</v>
      </c>
      <c r="X437" s="1">
        <f t="shared" si="881"/>
        <v>0.33536088986937096</v>
      </c>
      <c r="Y437" s="1">
        <f t="shared" si="882"/>
        <v>2.2000000000000002</v>
      </c>
      <c r="Z437" s="1">
        <f t="shared" si="883"/>
        <v>1.2116882456942153</v>
      </c>
      <c r="AA437" s="1">
        <f t="shared" si="884"/>
        <v>0.90007183851399974</v>
      </c>
      <c r="AB437" s="1">
        <f t="shared" si="885"/>
        <v>1.5131966742579006</v>
      </c>
      <c r="AC437" s="1">
        <f t="shared" si="886"/>
        <v>4.9209735799638912</v>
      </c>
      <c r="AD437" s="1" t="str">
        <f t="shared" si="887"/>
        <v>NOT LIQUEFIABLE</v>
      </c>
      <c r="AE437" s="1">
        <f t="shared" si="888"/>
        <v>0</v>
      </c>
      <c r="AF437" s="1">
        <f t="shared" si="889"/>
        <v>4.75</v>
      </c>
      <c r="AG437" s="1">
        <f t="shared" si="890"/>
        <v>0</v>
      </c>
      <c r="AH437" s="1" t="str">
        <f t="shared" si="891"/>
        <v>Very Low</v>
      </c>
    </row>
    <row r="438" spans="1:45" s="1" customFormat="1" x14ac:dyDescent="0.35">
      <c r="B438" s="5" t="s">
        <v>171</v>
      </c>
      <c r="C438" s="5" t="s">
        <v>172</v>
      </c>
      <c r="D438" s="5">
        <v>12</v>
      </c>
      <c r="E438" s="5">
        <v>1.5</v>
      </c>
      <c r="F438" s="5">
        <v>21</v>
      </c>
      <c r="G438" s="5">
        <v>37</v>
      </c>
      <c r="H438" s="5">
        <v>27.83</v>
      </c>
      <c r="I438" s="1">
        <v>7</v>
      </c>
      <c r="J438" s="5">
        <v>0.4</v>
      </c>
      <c r="K438" s="5">
        <v>3</v>
      </c>
      <c r="L438" s="25" t="s">
        <v>46</v>
      </c>
      <c r="M438" s="1">
        <f t="shared" si="870"/>
        <v>88.29</v>
      </c>
      <c r="N438" s="1">
        <f t="shared" si="871"/>
        <v>249</v>
      </c>
      <c r="O438" s="1">
        <f t="shared" si="872"/>
        <v>160.70999999999998</v>
      </c>
      <c r="P438" s="1">
        <f t="shared" si="873"/>
        <v>0.79393193653841676</v>
      </c>
      <c r="Q438" s="1">
        <f t="shared" si="874"/>
        <v>29.375481651921419</v>
      </c>
      <c r="R438" s="1">
        <f t="shared" si="875"/>
        <v>5.2613878753645347</v>
      </c>
      <c r="S438" s="1">
        <f t="shared" si="876"/>
        <v>34.636869527285953</v>
      </c>
      <c r="T438" s="1">
        <f t="shared" si="877"/>
        <v>0.33200821985281742</v>
      </c>
      <c r="U438" s="1">
        <f t="shared" si="878"/>
        <v>0.85793511785272591</v>
      </c>
      <c r="V438" s="1">
        <f t="shared" si="879"/>
        <v>37.004987235915394</v>
      </c>
      <c r="W438" s="1">
        <f t="shared" si="880"/>
        <v>0.82611021622301772</v>
      </c>
      <c r="X438" s="1">
        <f t="shared" si="881"/>
        <v>0.33278809904970558</v>
      </c>
      <c r="Y438" s="1">
        <f t="shared" si="882"/>
        <v>2.2000000000000002</v>
      </c>
      <c r="Z438" s="1">
        <f t="shared" si="883"/>
        <v>1.2116882456942153</v>
      </c>
      <c r="AA438" s="1">
        <f t="shared" si="884"/>
        <v>0.86377588010480455</v>
      </c>
      <c r="AB438" s="1">
        <f t="shared" si="885"/>
        <v>1.7518252474977885</v>
      </c>
      <c r="AC438" s="1">
        <f t="shared" si="886"/>
        <v>5.5095351972054871</v>
      </c>
      <c r="AD438" s="1" t="str">
        <f t="shared" si="887"/>
        <v>NOT LIQUEFIABLE</v>
      </c>
      <c r="AE438" s="1">
        <f t="shared" si="888"/>
        <v>0</v>
      </c>
      <c r="AF438" s="1">
        <f t="shared" si="889"/>
        <v>4</v>
      </c>
      <c r="AG438" s="1">
        <f t="shared" si="890"/>
        <v>0</v>
      </c>
      <c r="AH438" s="1" t="str">
        <f t="shared" si="891"/>
        <v>Very Low</v>
      </c>
    </row>
    <row r="439" spans="1:45" s="1" customFormat="1" x14ac:dyDescent="0.35">
      <c r="B439" s="5" t="s">
        <v>171</v>
      </c>
      <c r="C439" s="5" t="s">
        <v>172</v>
      </c>
      <c r="D439" s="5">
        <v>13.5</v>
      </c>
      <c r="E439" s="5">
        <v>1.5</v>
      </c>
      <c r="F439" s="5">
        <v>21</v>
      </c>
      <c r="G439" s="5">
        <v>45</v>
      </c>
      <c r="H439" s="5">
        <v>33.549999999999997</v>
      </c>
      <c r="I439" s="1">
        <v>7</v>
      </c>
      <c r="J439" s="5">
        <v>0.4</v>
      </c>
      <c r="K439" s="5">
        <v>3</v>
      </c>
      <c r="L439" s="25" t="s">
        <v>46</v>
      </c>
      <c r="M439" s="1">
        <f t="shared" si="870"/>
        <v>103.00500000000001</v>
      </c>
      <c r="N439" s="1">
        <f t="shared" si="871"/>
        <v>280.5</v>
      </c>
      <c r="O439" s="1">
        <f t="shared" si="872"/>
        <v>177.495</v>
      </c>
      <c r="P439" s="1">
        <f t="shared" si="873"/>
        <v>0.75546032455737699</v>
      </c>
      <c r="Q439" s="1">
        <f t="shared" si="874"/>
        <v>33.995714605081965</v>
      </c>
      <c r="R439" s="1">
        <f t="shared" si="875"/>
        <v>5.4749333682067993</v>
      </c>
      <c r="S439" s="1">
        <f t="shared" si="876"/>
        <v>39.470647973288763</v>
      </c>
      <c r="T439" s="1">
        <f t="shared" si="877"/>
        <v>0.30149885523247649</v>
      </c>
      <c r="U439" s="1">
        <f t="shared" si="878"/>
        <v>0.84442660960834992</v>
      </c>
      <c r="V439" s="1">
        <f t="shared" si="879"/>
        <v>43.474130800582543</v>
      </c>
      <c r="W439" s="1">
        <f t="shared" si="880"/>
        <v>0.7986134883932493</v>
      </c>
      <c r="X439" s="1">
        <f t="shared" si="881"/>
        <v>0.32813815436220556</v>
      </c>
      <c r="Y439" s="1">
        <f t="shared" si="882"/>
        <v>2.2000000000000002</v>
      </c>
      <c r="Z439" s="1">
        <f t="shared" si="883"/>
        <v>1.2116882456942153</v>
      </c>
      <c r="AA439" s="1">
        <f t="shared" si="884"/>
        <v>0.83174319152500176</v>
      </c>
      <c r="AB439" s="1">
        <f t="shared" si="885"/>
        <v>15.382345843430874</v>
      </c>
      <c r="AC439" s="1">
        <f t="shared" si="886"/>
        <v>47.243927004667</v>
      </c>
      <c r="AD439" s="1" t="str">
        <f t="shared" si="887"/>
        <v>NOT LIQUEFIABLE</v>
      </c>
      <c r="AE439" s="1">
        <f t="shared" si="888"/>
        <v>0</v>
      </c>
      <c r="AF439" s="1">
        <f t="shared" si="889"/>
        <v>3.25</v>
      </c>
      <c r="AG439" s="1">
        <f t="shared" si="890"/>
        <v>0</v>
      </c>
      <c r="AH439" s="1" t="str">
        <f t="shared" si="891"/>
        <v>Very Low</v>
      </c>
    </row>
    <row r="440" spans="1:45" s="1" customFormat="1" x14ac:dyDescent="0.35">
      <c r="B440" s="5" t="s">
        <v>171</v>
      </c>
      <c r="C440" s="5" t="s">
        <v>172</v>
      </c>
      <c r="D440" s="5">
        <v>15</v>
      </c>
      <c r="E440" s="5">
        <v>1.5</v>
      </c>
      <c r="F440" s="5">
        <v>21</v>
      </c>
      <c r="G440" s="5">
        <v>50</v>
      </c>
      <c r="H440" s="5">
        <v>32.159999999999997</v>
      </c>
      <c r="I440" s="1">
        <v>7</v>
      </c>
      <c r="J440" s="5">
        <v>0.4</v>
      </c>
      <c r="K440" s="5">
        <v>3</v>
      </c>
      <c r="L440" s="25" t="s">
        <v>46</v>
      </c>
      <c r="M440" s="1">
        <f t="shared" si="870"/>
        <v>117.72</v>
      </c>
      <c r="N440" s="1">
        <f t="shared" si="871"/>
        <v>312</v>
      </c>
      <c r="O440" s="1">
        <f t="shared" si="872"/>
        <v>194.28</v>
      </c>
      <c r="P440" s="1">
        <f t="shared" si="873"/>
        <v>0.72208891037197809</v>
      </c>
      <c r="Q440" s="1">
        <f t="shared" si="874"/>
        <v>36.104445518598908</v>
      </c>
      <c r="R440" s="1">
        <f t="shared" si="875"/>
        <v>5.4376533852515569</v>
      </c>
      <c r="S440" s="1">
        <f t="shared" si="876"/>
        <v>41.542098903850466</v>
      </c>
      <c r="T440" s="1">
        <f t="shared" si="877"/>
        <v>0.28899972783982542</v>
      </c>
      <c r="U440" s="1">
        <f t="shared" si="878"/>
        <v>0.82844844533461481</v>
      </c>
      <c r="V440" s="1">
        <f t="shared" si="879"/>
        <v>46.860075651982299</v>
      </c>
      <c r="W440" s="1">
        <f t="shared" si="880"/>
        <v>0.77141630387585125</v>
      </c>
      <c r="X440" s="1">
        <f t="shared" si="881"/>
        <v>0.32209846906737216</v>
      </c>
      <c r="Y440" s="1">
        <f t="shared" si="882"/>
        <v>2.2000000000000002</v>
      </c>
      <c r="Z440" s="1">
        <f t="shared" si="883"/>
        <v>1.2116882456942153</v>
      </c>
      <c r="AA440" s="1">
        <f t="shared" si="884"/>
        <v>0.80463579813312802</v>
      </c>
      <c r="AB440" s="1">
        <f t="shared" si="885"/>
        <v>82.915206948399018</v>
      </c>
      <c r="AC440" s="1">
        <f t="shared" si="886"/>
        <v>250.97806907713365</v>
      </c>
      <c r="AD440" s="1" t="str">
        <f t="shared" si="887"/>
        <v>NOT LIQUEFIABLE</v>
      </c>
      <c r="AE440" s="1">
        <f t="shared" si="888"/>
        <v>0</v>
      </c>
      <c r="AF440" s="1">
        <f t="shared" si="889"/>
        <v>2.5</v>
      </c>
      <c r="AG440" s="1">
        <f t="shared" si="890"/>
        <v>0</v>
      </c>
      <c r="AH440" s="1" t="str">
        <f t="shared" si="891"/>
        <v>Very Low</v>
      </c>
    </row>
    <row r="441" spans="1:45" s="1" customFormat="1" x14ac:dyDescent="0.35">
      <c r="AF441" s="1" t="s">
        <v>31</v>
      </c>
      <c r="AG441" s="1">
        <f>SUM(AG431:AG440)</f>
        <v>0</v>
      </c>
      <c r="AH441" s="3" t="str">
        <f t="shared" ref="AH441" si="892">IF(AG441&lt;=0,"Very Low",IF(AND(AG441&gt;0,AG441&lt;=5),"Low",IF(AND(AG441&gt;5,AG441&lt;=15),"High","Very High")))</f>
        <v>Very Low</v>
      </c>
    </row>
    <row r="442" spans="1:45" s="1" customFormat="1" x14ac:dyDescent="0.35">
      <c r="A442" s="1" t="s">
        <v>32</v>
      </c>
      <c r="B442" s="1" t="s">
        <v>0</v>
      </c>
      <c r="C442" s="1" t="s">
        <v>1</v>
      </c>
      <c r="E442" s="1" t="s">
        <v>3</v>
      </c>
      <c r="F442" s="1" t="s">
        <v>47</v>
      </c>
      <c r="G442" s="1" t="s">
        <v>5</v>
      </c>
      <c r="H442" s="1" t="s">
        <v>6</v>
      </c>
      <c r="I442" s="1" t="s">
        <v>7</v>
      </c>
      <c r="J442" s="1" t="s">
        <v>8</v>
      </c>
      <c r="K442" s="1" t="s">
        <v>9</v>
      </c>
      <c r="M442" s="1" t="s">
        <v>10</v>
      </c>
      <c r="O442" s="1" t="s">
        <v>12</v>
      </c>
      <c r="P442" s="1" t="s">
        <v>13</v>
      </c>
      <c r="Q442" s="1" t="s">
        <v>173</v>
      </c>
      <c r="R442" s="1" t="s">
        <v>174</v>
      </c>
      <c r="S442" s="1" t="s">
        <v>16</v>
      </c>
      <c r="T442" s="1" t="s">
        <v>17</v>
      </c>
      <c r="U442" s="1" t="s">
        <v>18</v>
      </c>
      <c r="V442" s="1" t="s">
        <v>19</v>
      </c>
      <c r="W442" s="1" t="s">
        <v>20</v>
      </c>
      <c r="X442" s="1" t="s">
        <v>21</v>
      </c>
      <c r="Y442" s="1" t="s">
        <v>22</v>
      </c>
      <c r="Z442" s="1" t="s">
        <v>23</v>
      </c>
      <c r="AA442" s="1" t="s">
        <v>24</v>
      </c>
      <c r="AB442" s="1" t="s">
        <v>175</v>
      </c>
      <c r="AC442" s="1" t="s">
        <v>26</v>
      </c>
      <c r="AD442" s="1" t="s">
        <v>27</v>
      </c>
      <c r="AE442" s="1" t="s">
        <v>28</v>
      </c>
      <c r="AF442" s="1" t="s">
        <v>29</v>
      </c>
      <c r="AG442" s="1" t="s">
        <v>30</v>
      </c>
      <c r="AH442" s="1" t="s">
        <v>27</v>
      </c>
      <c r="AI442" s="5" t="s">
        <v>34</v>
      </c>
      <c r="AJ442" s="5" t="s">
        <v>35</v>
      </c>
      <c r="AK442" s="5" t="s">
        <v>36</v>
      </c>
      <c r="AL442" s="5" t="s">
        <v>37</v>
      </c>
      <c r="AM442" s="20" t="s">
        <v>38</v>
      </c>
      <c r="AN442" s="20" t="s">
        <v>39</v>
      </c>
      <c r="AO442" s="20" t="s">
        <v>40</v>
      </c>
      <c r="AP442" s="20" t="s">
        <v>41</v>
      </c>
      <c r="AQ442" s="20" t="s">
        <v>42</v>
      </c>
    </row>
    <row r="443" spans="1:45" s="1" customFormat="1" x14ac:dyDescent="0.35">
      <c r="A443" s="1">
        <v>39</v>
      </c>
      <c r="B443" s="5" t="s">
        <v>176</v>
      </c>
      <c r="C443" s="5" t="s">
        <v>177</v>
      </c>
      <c r="D443" s="5">
        <v>1.5</v>
      </c>
      <c r="E443" s="5">
        <v>1.5</v>
      </c>
      <c r="F443" s="5">
        <v>20</v>
      </c>
      <c r="G443" s="5">
        <v>10</v>
      </c>
      <c r="H443" s="5">
        <v>65.62</v>
      </c>
      <c r="I443" s="1">
        <v>7</v>
      </c>
      <c r="J443" s="5">
        <v>0.4</v>
      </c>
      <c r="K443" s="5">
        <v>12</v>
      </c>
      <c r="L443" s="25" t="s">
        <v>62</v>
      </c>
      <c r="M443" s="1">
        <f t="shared" ref="M443:M452" si="893">IF(D443&lt;=K443, 0, (D443-K443)*9.81)</f>
        <v>0</v>
      </c>
      <c r="N443" s="1">
        <f t="shared" ref="N443:N452" si="894">IF(ROW()=2, D443*F443, N442 + (D443-D442)*F443)</f>
        <v>30</v>
      </c>
      <c r="O443" s="1">
        <f t="shared" ref="O443:O452" si="895">N443 - M443</f>
        <v>30</v>
      </c>
      <c r="P443" s="1">
        <f t="shared" ref="P443:P452" si="896">MIN(1.7, (101.3 / O443)^0.5)</f>
        <v>1.7</v>
      </c>
      <c r="Q443" s="1">
        <f t="shared" ref="Q443:Q452" si="897">G443 * P443</f>
        <v>17</v>
      </c>
      <c r="R443" s="1">
        <f t="shared" ref="R443:R452" si="898">EXP(1.63 + (9.7/(H443+0.01)) - ((15.7/(H443+0.01))^2))</f>
        <v>5.5877243836617012</v>
      </c>
      <c r="S443" s="1">
        <f t="shared" ref="S443:S452" si="899">Q443 + R443</f>
        <v>22.587724383661701</v>
      </c>
      <c r="T443" s="1">
        <f t="shared" ref="T443:T452" si="900">0.784 - 0.0768 * SQRT(S443)</f>
        <v>0.4189961377345594</v>
      </c>
      <c r="U443" s="1">
        <f t="shared" ref="U443:U452" si="901">MIN(1.7, (101.3 / O443)^T443)</f>
        <v>1.6650777240447001</v>
      </c>
      <c r="V443" s="1">
        <f t="shared" ref="V443:V452" si="902">(G443 * U443) + R443</f>
        <v>22.238501624108704</v>
      </c>
      <c r="W443" s="1">
        <f t="shared" ref="W443:W452" si="903">EXP((-1.012 - 1.126*SIN((D443/11.73)+5.133)) + (0.106 + 0.118*SIN((D443/11.28)+5.142))*I443)</f>
        <v>0.99216797470363483</v>
      </c>
      <c r="X443" s="1">
        <f t="shared" ref="X443:X452" si="904">0.65 * J443 * (N443 / O443) * W443</f>
        <v>0.25796367342294507</v>
      </c>
      <c r="Y443" s="1">
        <f t="shared" ref="Y443:Y452" si="905">MIN(2.2, 1.09 + (V443 / 31.5)^2)</f>
        <v>1.5884136603532231</v>
      </c>
      <c r="Z443" s="1">
        <f t="shared" ref="Z443:Z452" si="906">1 + (Y443 - 1) * (8.64 * EXP(-I443/4) - 1.325)</f>
        <v>1.1038002129189046</v>
      </c>
      <c r="AA443" s="1">
        <f t="shared" ref="AA443:AA452" si="907">MIN(1.1, 1 - MIN(0.3, 1 / (18.9 - 2.55 * SQRT(V443))) * LN(O443 / 101.3))</f>
        <v>1.1000000000000001</v>
      </c>
      <c r="AB443" s="1">
        <f t="shared" ref="AB443:AB452" si="908">EXP((V443/14.1) + (V443/126)^2 - (V443/23.6)^3 + (V443/25.4)^4 - 2.8)</f>
        <v>0.23674684315410735</v>
      </c>
      <c r="AC443" s="1">
        <f t="shared" ref="AC443:AC452" si="909">IF(X443=0, "N/A", (AB443 * Z443 * AA443) / X443)</f>
        <v>1.1143171193651964</v>
      </c>
      <c r="AD443" s="1" t="str">
        <f t="shared" ref="AD443:AD452" si="910">IF(AC443&gt;1, "NOT LIQUEFIABLE", "LIQUEFIABLE")</f>
        <v>NOT LIQUEFIABLE</v>
      </c>
      <c r="AE443" s="1">
        <f t="shared" ref="AE443:AE452" si="911">IF(AC443&lt;1, 1-AC443, 0)</f>
        <v>0</v>
      </c>
      <c r="AF443" s="1">
        <f t="shared" ref="AF443:AF452" si="912">IF(D443&lt;=20, 10 - (0.5 * D443), 0)</f>
        <v>9.25</v>
      </c>
      <c r="AG443" s="1">
        <f t="shared" ref="AG443:AG452" si="913">AE443 * AF443 * E443</f>
        <v>0</v>
      </c>
      <c r="AH443" s="1" t="str">
        <f t="shared" ref="AH443:AH452" si="914">IF(AG443&lt;=0,"Very Low",IF(AND(AG443&gt;0,AG443&lt;=5),"Low",IF(AND(AG443&gt;5,AG443&lt;=15),"High","Very High")))</f>
        <v>Very Low</v>
      </c>
      <c r="AI443" s="5">
        <v>3</v>
      </c>
      <c r="AJ443" s="5">
        <v>1.5</v>
      </c>
      <c r="AK443" s="5">
        <v>25</v>
      </c>
      <c r="AL443" s="5">
        <f>MIN(1 + 0.33 * (AJ443 / AI443), 1.33)</f>
        <v>1.165</v>
      </c>
      <c r="AM443" s="20">
        <f>AVERAGEIFS(G443:G452, D443:D452, "&gt;" &amp; AJ443, D443:D452, "&lt;" &amp; (AJ443 + AI443 + 1.5))</f>
        <v>59.5</v>
      </c>
      <c r="AN443" s="20" cm="1">
        <f t="array" ref="AN443">_xlfn.LET(
    _xlpm.Df, AJ443,
    _xlpm.B, AI443,
    _xlpm.LayerBottoms, D443:D452,
    _xlpm.LayerTops, D443:D452 - E443:E452,
    _xlpm.N_values, G443:G452,
    _xlpm.FilteredN, _xlfn._xlws.FILTER(_xlpm.N_values, (_xlpm.LayerBottoms &gt; _xlpm.Df) * (_xlpm.LayerTops &lt; (_xlpm.Df + 2*_xlpm.B))),
    _xlpm.i, _xlfn.SEQUENCE(ROWS(_xlpm.FilteredN)),
    SUM(_xlpm.FilteredN / _xlpm.i^2) / SUM(1 / _xlpm.i^2)
)</f>
        <v>43.102439024390243</v>
      </c>
      <c r="AO443" s="20">
        <f>MIN(6 * (1 + 0.2 * (AJ443 / AI443)), 9)</f>
        <v>6.6000000000000005</v>
      </c>
      <c r="AP443" s="20">
        <f>IF(AI443&lt;=1.2,12*AM443*AL443*(AK443/25.4),8*AM443*((3.28*AI443+1)/(3.28*AI443))^2*AL443*(AK443/25.4))</f>
        <v>662.3804985133105</v>
      </c>
      <c r="AQ443" s="1" t="str" cm="1">
        <f t="array" ref="AQ443">_xlfn.LET(
    _xlpm.Df, AJ443,
    _xlpm.B, AI443,
    _xlpm.Settlement, AK443,
    _xlpm.NMeyerhof, AM443,
    _xlpm.NDesign, AN443,
    _xlpm.Nc, AO443,
    _xlpm.Fd, AL443,
    _xlpm.LayerBottoms, D443:D452,
    _xlpm.LayerThickness, E443:E452,
    _xlpm.USCS, L443:L452,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443" s="1" cm="1">
        <f t="array" ref="AR443">_xlfn.LET(
    _xlpm.Df, AJ443,
    _xlpm.B, AI443,
    _xlpm.Settlement, AK443,
    _xlpm.NMeyerhof, AM443,
    _xlpm.NDesign, AN443,
    _xlpm.Nc, AO443,
    _xlpm.Fd, AL443,
    _xlpm.LayerBottoms, D443:D452,
    _xlpm.LayerThickness, E443:E452,
    _xlpm.USCS, L443:L452,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568.95219512195126</v>
      </c>
      <c r="AS443" s="1" t="str" cm="1">
        <f t="array" ref="AS443">_xlfn.LET(
    _xlpm.Df, AJ443,
    _xlpm.B, AI443,
    _xlpm.Settlement, AK443,
    _xlpm.NMeyerhof, AM443,
    _xlpm.NDesign, AN443,
    _xlpm.Nc, AO443,
    _xlpm.Fd, AL443,
    _xlpm.LayerBottoms, D443:D452,
    _xlpm.LayerThickness, E443:E452,
    _xlpm.Material, L443:L452,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N/A - Rock/Cobble Detected (Use Rock Mechanics)</v>
      </c>
    </row>
    <row r="444" spans="1:45" s="1" customFormat="1" x14ac:dyDescent="0.35">
      <c r="B444" s="5" t="s">
        <v>176</v>
      </c>
      <c r="C444" s="5" t="s">
        <v>177</v>
      </c>
      <c r="D444" s="5">
        <v>3</v>
      </c>
      <c r="E444" s="5">
        <v>1.5</v>
      </c>
      <c r="F444" s="5">
        <v>21</v>
      </c>
      <c r="G444" s="5">
        <v>19</v>
      </c>
      <c r="H444" s="5">
        <v>64.510000000000005</v>
      </c>
      <c r="I444" s="1">
        <v>7</v>
      </c>
      <c r="J444" s="5">
        <v>0.4</v>
      </c>
      <c r="K444" s="5">
        <v>12</v>
      </c>
      <c r="L444" s="25" t="s">
        <v>62</v>
      </c>
      <c r="M444" s="1">
        <f t="shared" si="893"/>
        <v>0</v>
      </c>
      <c r="N444" s="1">
        <f t="shared" si="894"/>
        <v>61.5</v>
      </c>
      <c r="O444" s="1">
        <f t="shared" si="895"/>
        <v>61.5</v>
      </c>
      <c r="P444" s="1">
        <f t="shared" si="896"/>
        <v>1.2834151594650562</v>
      </c>
      <c r="Q444" s="1">
        <f t="shared" si="897"/>
        <v>24.38488802983607</v>
      </c>
      <c r="R444" s="1">
        <f t="shared" si="898"/>
        <v>5.5908361898116574</v>
      </c>
      <c r="S444" s="1">
        <f t="shared" si="899"/>
        <v>29.975724219647727</v>
      </c>
      <c r="T444" s="1">
        <f t="shared" si="900"/>
        <v>0.36351930410386857</v>
      </c>
      <c r="U444" s="1">
        <f t="shared" si="901"/>
        <v>1.1989114632335098</v>
      </c>
      <c r="V444" s="1">
        <f t="shared" si="902"/>
        <v>28.370153991248344</v>
      </c>
      <c r="W444" s="1">
        <f t="shared" si="903"/>
        <v>0.97433785492747482</v>
      </c>
      <c r="X444" s="1">
        <f t="shared" si="904"/>
        <v>0.25332784228114347</v>
      </c>
      <c r="Y444" s="1">
        <f t="shared" si="905"/>
        <v>1.9011520659986338</v>
      </c>
      <c r="Z444" s="1">
        <f t="shared" si="906"/>
        <v>1.1589694166291404</v>
      </c>
      <c r="AA444" s="1">
        <f t="shared" si="907"/>
        <v>1.0938455554571089</v>
      </c>
      <c r="AB444" s="1">
        <f t="shared" si="908"/>
        <v>0.39929063362157768</v>
      </c>
      <c r="AC444" s="1">
        <f t="shared" si="909"/>
        <v>1.9981780368247066</v>
      </c>
      <c r="AD444" s="1" t="str">
        <f t="shared" si="910"/>
        <v>NOT LIQUEFIABLE</v>
      </c>
      <c r="AE444" s="1">
        <f t="shared" si="911"/>
        <v>0</v>
      </c>
      <c r="AF444" s="1">
        <f t="shared" si="912"/>
        <v>8.5</v>
      </c>
      <c r="AG444" s="1">
        <f t="shared" si="913"/>
        <v>0</v>
      </c>
      <c r="AH444" s="1" t="str">
        <f t="shared" si="914"/>
        <v>Very Low</v>
      </c>
    </row>
    <row r="445" spans="1:45" s="1" customFormat="1" x14ac:dyDescent="0.35">
      <c r="B445" s="5" t="s">
        <v>176</v>
      </c>
      <c r="C445" s="5" t="s">
        <v>177</v>
      </c>
      <c r="D445" s="5">
        <v>4.5</v>
      </c>
      <c r="E445" s="5">
        <v>1.5</v>
      </c>
      <c r="F445" s="5">
        <v>23</v>
      </c>
      <c r="G445" s="5">
        <v>100</v>
      </c>
      <c r="H445" s="5"/>
      <c r="I445" s="1">
        <v>7</v>
      </c>
      <c r="J445" s="5">
        <v>0.4</v>
      </c>
      <c r="K445" s="5">
        <v>12</v>
      </c>
      <c r="L445" s="25" t="s">
        <v>102</v>
      </c>
      <c r="M445" s="1">
        <f t="shared" si="893"/>
        <v>0</v>
      </c>
      <c r="N445" s="1">
        <f t="shared" si="894"/>
        <v>96</v>
      </c>
      <c r="O445" s="1">
        <f t="shared" si="895"/>
        <v>96</v>
      </c>
      <c r="P445" s="1">
        <f t="shared" si="896"/>
        <v>1.0272333392824307</v>
      </c>
      <c r="Q445" s="1">
        <f t="shared" si="897"/>
        <v>102.72333392824306</v>
      </c>
      <c r="R445" s="1">
        <f t="shared" si="898"/>
        <v>0</v>
      </c>
      <c r="S445" s="1">
        <f t="shared" si="899"/>
        <v>102.72333392824306</v>
      </c>
      <c r="T445" s="1">
        <f t="shared" si="900"/>
        <v>5.6126432752646727E-3</v>
      </c>
      <c r="U445" s="1">
        <f t="shared" si="901"/>
        <v>1.0003016589478235</v>
      </c>
      <c r="V445" s="1">
        <f t="shared" si="902"/>
        <v>100.03016589478236</v>
      </c>
      <c r="W445" s="1">
        <f t="shared" si="903"/>
        <v>0.95382538768089908</v>
      </c>
      <c r="X445" s="1">
        <f t="shared" si="904"/>
        <v>0.24799460079703378</v>
      </c>
      <c r="Y445" s="1">
        <f t="shared" si="905"/>
        <v>2.2000000000000002</v>
      </c>
      <c r="Z445" s="1">
        <f t="shared" si="906"/>
        <v>1.2116882456942153</v>
      </c>
      <c r="AA445" s="1">
        <f t="shared" si="907"/>
        <v>0.9918625872085377</v>
      </c>
      <c r="AB445" s="1">
        <f t="shared" si="908"/>
        <v>3.4183091448914081E+73</v>
      </c>
      <c r="AC445" s="1">
        <f t="shared" si="909"/>
        <v>1.6565765723304402E+74</v>
      </c>
      <c r="AD445" s="1" t="str">
        <f t="shared" si="910"/>
        <v>NOT LIQUEFIABLE</v>
      </c>
      <c r="AE445" s="1">
        <f t="shared" si="911"/>
        <v>0</v>
      </c>
      <c r="AF445" s="1">
        <f t="shared" si="912"/>
        <v>7.75</v>
      </c>
      <c r="AG445" s="1">
        <f t="shared" si="913"/>
        <v>0</v>
      </c>
      <c r="AH445" s="1" t="str">
        <f t="shared" si="914"/>
        <v>Very Low</v>
      </c>
    </row>
    <row r="446" spans="1:45" s="1" customFormat="1" x14ac:dyDescent="0.35">
      <c r="B446" s="5" t="s">
        <v>176</v>
      </c>
      <c r="C446" s="5" t="s">
        <v>177</v>
      </c>
      <c r="D446" s="5">
        <v>6</v>
      </c>
      <c r="E446" s="5">
        <v>1.5</v>
      </c>
      <c r="F446" s="5">
        <v>23</v>
      </c>
      <c r="G446" s="5">
        <v>100</v>
      </c>
      <c r="H446" s="5"/>
      <c r="I446" s="1">
        <v>7</v>
      </c>
      <c r="J446" s="5">
        <v>0.4</v>
      </c>
      <c r="K446" s="5">
        <v>12</v>
      </c>
      <c r="L446" s="25" t="s">
        <v>102</v>
      </c>
      <c r="M446" s="1">
        <f t="shared" si="893"/>
        <v>0</v>
      </c>
      <c r="N446" s="1">
        <f t="shared" si="894"/>
        <v>130.5</v>
      </c>
      <c r="O446" s="1">
        <f t="shared" si="895"/>
        <v>130.5</v>
      </c>
      <c r="P446" s="1">
        <f t="shared" si="896"/>
        <v>0.88104779139838341</v>
      </c>
      <c r="Q446" s="1">
        <f t="shared" si="897"/>
        <v>88.104779139838342</v>
      </c>
      <c r="R446" s="1">
        <f t="shared" si="898"/>
        <v>0</v>
      </c>
      <c r="S446" s="1">
        <f t="shared" si="899"/>
        <v>88.104779139838342</v>
      </c>
      <c r="T446" s="1">
        <f t="shared" si="900"/>
        <v>6.3123358324213674E-2</v>
      </c>
      <c r="U446" s="1">
        <f t="shared" si="901"/>
        <v>0.984138820226796</v>
      </c>
      <c r="V446" s="1">
        <f t="shared" si="902"/>
        <v>98.413882022679601</v>
      </c>
      <c r="W446" s="1">
        <f t="shared" si="903"/>
        <v>0.9310442914146293</v>
      </c>
      <c r="X446" s="1">
        <f t="shared" si="904"/>
        <v>0.24207151576780361</v>
      </c>
      <c r="Y446" s="1">
        <f t="shared" si="905"/>
        <v>2.2000000000000002</v>
      </c>
      <c r="Z446" s="1">
        <f t="shared" si="906"/>
        <v>1.2116882456942153</v>
      </c>
      <c r="AA446" s="1">
        <f t="shared" si="907"/>
        <v>1.0395948623809972</v>
      </c>
      <c r="AB446" s="1">
        <f t="shared" si="908"/>
        <v>2.9015458275763655E+68</v>
      </c>
      <c r="AC446" s="1">
        <f t="shared" si="909"/>
        <v>1.5098742000678054E+69</v>
      </c>
      <c r="AD446" s="1" t="str">
        <f t="shared" si="910"/>
        <v>NOT LIQUEFIABLE</v>
      </c>
      <c r="AE446" s="1">
        <f t="shared" si="911"/>
        <v>0</v>
      </c>
      <c r="AF446" s="1">
        <f t="shared" si="912"/>
        <v>7</v>
      </c>
      <c r="AG446" s="1">
        <f t="shared" si="913"/>
        <v>0</v>
      </c>
      <c r="AH446" s="1" t="str">
        <f t="shared" si="914"/>
        <v>Very Low</v>
      </c>
    </row>
    <row r="447" spans="1:45" s="1" customFormat="1" x14ac:dyDescent="0.35">
      <c r="B447" s="5" t="s">
        <v>176</v>
      </c>
      <c r="C447" s="5" t="s">
        <v>177</v>
      </c>
      <c r="D447" s="5">
        <v>7.5</v>
      </c>
      <c r="E447" s="5">
        <v>1.5</v>
      </c>
      <c r="F447" s="5">
        <v>23</v>
      </c>
      <c r="G447" s="5">
        <v>100</v>
      </c>
      <c r="H447" s="5"/>
      <c r="I447" s="1">
        <v>7</v>
      </c>
      <c r="J447" s="5">
        <v>0.4</v>
      </c>
      <c r="K447" s="5">
        <v>12</v>
      </c>
      <c r="L447" s="25" t="s">
        <v>102</v>
      </c>
      <c r="M447" s="1">
        <f t="shared" si="893"/>
        <v>0</v>
      </c>
      <c r="N447" s="1">
        <f t="shared" si="894"/>
        <v>165</v>
      </c>
      <c r="O447" s="1">
        <f t="shared" si="895"/>
        <v>165</v>
      </c>
      <c r="P447" s="1">
        <f t="shared" si="896"/>
        <v>0.7835428475452979</v>
      </c>
      <c r="Q447" s="1">
        <f t="shared" si="897"/>
        <v>78.354284754529786</v>
      </c>
      <c r="R447" s="1">
        <f t="shared" si="898"/>
        <v>0</v>
      </c>
      <c r="S447" s="1">
        <f t="shared" si="899"/>
        <v>78.354284754529786</v>
      </c>
      <c r="T447" s="1">
        <f t="shared" si="900"/>
        <v>0.1041821004779605</v>
      </c>
      <c r="U447" s="1">
        <f t="shared" si="901"/>
        <v>0.95044386053702568</v>
      </c>
      <c r="V447" s="1">
        <f t="shared" si="902"/>
        <v>95.044386053702567</v>
      </c>
      <c r="W447" s="1">
        <f t="shared" si="903"/>
        <v>0.90643373197707922</v>
      </c>
      <c r="X447" s="1">
        <f t="shared" si="904"/>
        <v>0.2356727703140406</v>
      </c>
      <c r="Y447" s="1">
        <f t="shared" si="905"/>
        <v>2.2000000000000002</v>
      </c>
      <c r="Z447" s="1">
        <f t="shared" si="906"/>
        <v>1.2116882456942153</v>
      </c>
      <c r="AA447" s="1">
        <f t="shared" si="907"/>
        <v>1.0818537463622433</v>
      </c>
      <c r="AB447" s="1">
        <f t="shared" si="908"/>
        <v>5.4308660470676321E+58</v>
      </c>
      <c r="AC447" s="1">
        <f t="shared" si="909"/>
        <v>3.0207802439632872E+59</v>
      </c>
      <c r="AD447" s="1" t="str">
        <f t="shared" si="910"/>
        <v>NOT LIQUEFIABLE</v>
      </c>
      <c r="AE447" s="1">
        <f t="shared" si="911"/>
        <v>0</v>
      </c>
      <c r="AF447" s="1">
        <f t="shared" si="912"/>
        <v>6.25</v>
      </c>
      <c r="AG447" s="1">
        <f t="shared" si="913"/>
        <v>0</v>
      </c>
      <c r="AH447" s="1" t="str">
        <f t="shared" si="914"/>
        <v>Very Low</v>
      </c>
    </row>
    <row r="448" spans="1:45" s="1" customFormat="1" x14ac:dyDescent="0.35">
      <c r="B448" s="5" t="s">
        <v>176</v>
      </c>
      <c r="C448" s="5" t="s">
        <v>177</v>
      </c>
      <c r="D448" s="5">
        <v>9</v>
      </c>
      <c r="E448" s="5">
        <v>1.5</v>
      </c>
      <c r="F448" s="5">
        <v>23</v>
      </c>
      <c r="G448" s="5">
        <v>100</v>
      </c>
      <c r="H448" s="5"/>
      <c r="I448" s="1">
        <v>7</v>
      </c>
      <c r="J448" s="5">
        <v>0.4</v>
      </c>
      <c r="K448" s="5">
        <v>12</v>
      </c>
      <c r="L448" s="25" t="s">
        <v>102</v>
      </c>
      <c r="M448" s="1">
        <f t="shared" si="893"/>
        <v>0</v>
      </c>
      <c r="N448" s="1">
        <f t="shared" si="894"/>
        <v>199.5</v>
      </c>
      <c r="O448" s="1">
        <f t="shared" si="895"/>
        <v>199.5</v>
      </c>
      <c r="P448" s="1">
        <f t="shared" si="896"/>
        <v>0.71257941561547877</v>
      </c>
      <c r="Q448" s="1">
        <f t="shared" si="897"/>
        <v>71.257941561547881</v>
      </c>
      <c r="R448" s="1">
        <f t="shared" si="898"/>
        <v>0</v>
      </c>
      <c r="S448" s="1">
        <f t="shared" si="899"/>
        <v>71.257941561547881</v>
      </c>
      <c r="T448" s="1">
        <f t="shared" si="900"/>
        <v>0.13569726112256475</v>
      </c>
      <c r="U448" s="1">
        <f t="shared" si="901"/>
        <v>0.91213633527318005</v>
      </c>
      <c r="V448" s="1">
        <f t="shared" si="902"/>
        <v>91.213633527318009</v>
      </c>
      <c r="W448" s="1">
        <f t="shared" si="903"/>
        <v>0.88044424287795453</v>
      </c>
      <c r="X448" s="1">
        <f t="shared" si="904"/>
        <v>0.2289155031482682</v>
      </c>
      <c r="Y448" s="1">
        <f t="shared" si="905"/>
        <v>2.2000000000000002</v>
      </c>
      <c r="Z448" s="1">
        <f t="shared" si="906"/>
        <v>1.2116882456942153</v>
      </c>
      <c r="AA448" s="1">
        <f t="shared" si="907"/>
        <v>1.1000000000000001</v>
      </c>
      <c r="AB448" s="1">
        <f t="shared" si="908"/>
        <v>9.3749499042747259E+48</v>
      </c>
      <c r="AC448" s="1">
        <f t="shared" si="909"/>
        <v>5.4585504657527198E+49</v>
      </c>
      <c r="AD448" s="1" t="str">
        <f t="shared" si="910"/>
        <v>NOT LIQUEFIABLE</v>
      </c>
      <c r="AE448" s="1">
        <f t="shared" si="911"/>
        <v>0</v>
      </c>
      <c r="AF448" s="1">
        <f t="shared" si="912"/>
        <v>5.5</v>
      </c>
      <c r="AG448" s="1">
        <f t="shared" si="913"/>
        <v>0</v>
      </c>
      <c r="AH448" s="1" t="str">
        <f t="shared" si="914"/>
        <v>Very Low</v>
      </c>
    </row>
    <row r="449" spans="1:45" s="1" customFormat="1" x14ac:dyDescent="0.35">
      <c r="B449" s="5" t="s">
        <v>176</v>
      </c>
      <c r="C449" s="5" t="s">
        <v>177</v>
      </c>
      <c r="D449" s="5">
        <v>10.5</v>
      </c>
      <c r="E449" s="5">
        <v>1.5</v>
      </c>
      <c r="F449" s="5">
        <v>23</v>
      </c>
      <c r="G449" s="5">
        <v>100</v>
      </c>
      <c r="H449" s="5"/>
      <c r="I449" s="1">
        <v>7</v>
      </c>
      <c r="J449" s="5">
        <v>0.4</v>
      </c>
      <c r="K449" s="5">
        <v>12</v>
      </c>
      <c r="L449" s="25" t="s">
        <v>102</v>
      </c>
      <c r="M449" s="1">
        <f t="shared" si="893"/>
        <v>0</v>
      </c>
      <c r="N449" s="1">
        <f t="shared" si="894"/>
        <v>234</v>
      </c>
      <c r="O449" s="1">
        <f t="shared" si="895"/>
        <v>234</v>
      </c>
      <c r="P449" s="1">
        <f t="shared" si="896"/>
        <v>0.65795591258532127</v>
      </c>
      <c r="Q449" s="1">
        <f t="shared" si="897"/>
        <v>65.795591258532127</v>
      </c>
      <c r="R449" s="1">
        <f t="shared" si="898"/>
        <v>0</v>
      </c>
      <c r="S449" s="1">
        <f t="shared" si="899"/>
        <v>65.795591258532127</v>
      </c>
      <c r="T449" s="1">
        <f t="shared" si="900"/>
        <v>0.16104078128281596</v>
      </c>
      <c r="U449" s="1">
        <f t="shared" si="901"/>
        <v>0.87386539029776833</v>
      </c>
      <c r="V449" s="1">
        <f t="shared" si="902"/>
        <v>87.386539029776827</v>
      </c>
      <c r="W449" s="1">
        <f t="shared" si="903"/>
        <v>0.85352459901766975</v>
      </c>
      <c r="X449" s="1">
        <f t="shared" si="904"/>
        <v>0.22191639574459415</v>
      </c>
      <c r="Y449" s="1">
        <f t="shared" si="905"/>
        <v>2.2000000000000002</v>
      </c>
      <c r="Z449" s="1">
        <f t="shared" si="906"/>
        <v>1.2116882456942153</v>
      </c>
      <c r="AA449" s="1">
        <f t="shared" si="907"/>
        <v>1.1000000000000001</v>
      </c>
      <c r="AB449" s="1">
        <f t="shared" si="908"/>
        <v>3.0283152523126708E+40</v>
      </c>
      <c r="AC449" s="1">
        <f t="shared" si="909"/>
        <v>1.8188432546811842E+41</v>
      </c>
      <c r="AD449" s="1" t="str">
        <f t="shared" si="910"/>
        <v>NOT LIQUEFIABLE</v>
      </c>
      <c r="AE449" s="1">
        <f t="shared" si="911"/>
        <v>0</v>
      </c>
      <c r="AF449" s="1">
        <f t="shared" si="912"/>
        <v>4.75</v>
      </c>
      <c r="AG449" s="1">
        <f t="shared" si="913"/>
        <v>0</v>
      </c>
      <c r="AH449" s="1" t="str">
        <f t="shared" si="914"/>
        <v>Very Low</v>
      </c>
    </row>
    <row r="450" spans="1:45" s="1" customFormat="1" x14ac:dyDescent="0.35">
      <c r="B450" s="5" t="s">
        <v>176</v>
      </c>
      <c r="C450" s="5" t="s">
        <v>177</v>
      </c>
      <c r="D450" s="5">
        <v>12</v>
      </c>
      <c r="E450" s="5">
        <v>1.5</v>
      </c>
      <c r="F450" s="5">
        <v>23</v>
      </c>
      <c r="G450" s="5">
        <v>100</v>
      </c>
      <c r="H450" s="5"/>
      <c r="I450" s="1">
        <v>7</v>
      </c>
      <c r="J450" s="5">
        <v>0.4</v>
      </c>
      <c r="K450" s="5">
        <v>12</v>
      </c>
      <c r="L450" s="25" t="s">
        <v>102</v>
      </c>
      <c r="M450" s="1">
        <f t="shared" si="893"/>
        <v>0</v>
      </c>
      <c r="N450" s="1">
        <f t="shared" si="894"/>
        <v>268.5</v>
      </c>
      <c r="O450" s="1">
        <f t="shared" si="895"/>
        <v>268.5</v>
      </c>
      <c r="P450" s="1">
        <f t="shared" si="896"/>
        <v>0.61423219697955544</v>
      </c>
      <c r="Q450" s="1">
        <f t="shared" si="897"/>
        <v>61.423219697955545</v>
      </c>
      <c r="R450" s="1">
        <f t="shared" si="898"/>
        <v>0</v>
      </c>
      <c r="S450" s="1">
        <f t="shared" si="899"/>
        <v>61.423219697955545</v>
      </c>
      <c r="T450" s="1">
        <f t="shared" si="900"/>
        <v>0.18209561278283637</v>
      </c>
      <c r="U450" s="1">
        <f t="shared" si="901"/>
        <v>0.83736071510443633</v>
      </c>
      <c r="V450" s="1">
        <f t="shared" si="902"/>
        <v>83.736071510443637</v>
      </c>
      <c r="W450" s="1">
        <f t="shared" si="903"/>
        <v>0.82611021622301772</v>
      </c>
      <c r="X450" s="1">
        <f t="shared" si="904"/>
        <v>0.21478865621798462</v>
      </c>
      <c r="Y450" s="1">
        <f t="shared" si="905"/>
        <v>2.2000000000000002</v>
      </c>
      <c r="Z450" s="1">
        <f t="shared" si="906"/>
        <v>1.2116882456942153</v>
      </c>
      <c r="AA450" s="1">
        <f t="shared" si="907"/>
        <v>1.1000000000000001</v>
      </c>
      <c r="AB450" s="1">
        <f t="shared" si="908"/>
        <v>2.841604871204811E+33</v>
      </c>
      <c r="AC450" s="1">
        <f t="shared" si="909"/>
        <v>1.7633394659525757E+34</v>
      </c>
      <c r="AD450" s="1" t="str">
        <f t="shared" si="910"/>
        <v>NOT LIQUEFIABLE</v>
      </c>
      <c r="AE450" s="1">
        <f t="shared" si="911"/>
        <v>0</v>
      </c>
      <c r="AF450" s="1">
        <f t="shared" si="912"/>
        <v>4</v>
      </c>
      <c r="AG450" s="1">
        <f t="shared" si="913"/>
        <v>0</v>
      </c>
      <c r="AH450" s="1" t="str">
        <f t="shared" si="914"/>
        <v>Very Low</v>
      </c>
    </row>
    <row r="451" spans="1:45" s="1" customFormat="1" x14ac:dyDescent="0.35">
      <c r="B451" s="5" t="s">
        <v>176</v>
      </c>
      <c r="C451" s="5" t="s">
        <v>177</v>
      </c>
      <c r="D451" s="5">
        <v>13.5</v>
      </c>
      <c r="E451" s="5">
        <v>1.5</v>
      </c>
      <c r="F451" s="5">
        <v>23</v>
      </c>
      <c r="G451" s="5">
        <v>100</v>
      </c>
      <c r="H451" s="5"/>
      <c r="I451" s="1">
        <v>7</v>
      </c>
      <c r="J451" s="5">
        <v>0.4</v>
      </c>
      <c r="K451" s="5">
        <v>12</v>
      </c>
      <c r="L451" s="25" t="s">
        <v>102</v>
      </c>
      <c r="M451" s="1">
        <f t="shared" si="893"/>
        <v>14.715</v>
      </c>
      <c r="N451" s="1">
        <f t="shared" si="894"/>
        <v>303</v>
      </c>
      <c r="O451" s="1">
        <f t="shared" si="895"/>
        <v>288.28500000000003</v>
      </c>
      <c r="P451" s="1">
        <f t="shared" si="896"/>
        <v>0.59278021477082365</v>
      </c>
      <c r="Q451" s="1">
        <f t="shared" si="897"/>
        <v>59.278021477082362</v>
      </c>
      <c r="R451" s="1">
        <f t="shared" si="898"/>
        <v>0</v>
      </c>
      <c r="S451" s="1">
        <f t="shared" si="899"/>
        <v>59.278021477082362</v>
      </c>
      <c r="T451" s="1">
        <f t="shared" si="900"/>
        <v>0.19269974006687074</v>
      </c>
      <c r="U451" s="1">
        <f t="shared" si="901"/>
        <v>0.81747287299966942</v>
      </c>
      <c r="V451" s="1">
        <f t="shared" si="902"/>
        <v>81.747287299966942</v>
      </c>
      <c r="W451" s="1">
        <f t="shared" si="903"/>
        <v>0.7986134883932493</v>
      </c>
      <c r="X451" s="1">
        <f t="shared" si="904"/>
        <v>0.21823809985125892</v>
      </c>
      <c r="Y451" s="1">
        <f t="shared" si="905"/>
        <v>2.2000000000000002</v>
      </c>
      <c r="Z451" s="1">
        <f t="shared" si="906"/>
        <v>1.2116882456942153</v>
      </c>
      <c r="AA451" s="1">
        <f t="shared" si="907"/>
        <v>1.1000000000000001</v>
      </c>
      <c r="AB451" s="1">
        <f t="shared" si="908"/>
        <v>1.0725763100249374E+30</v>
      </c>
      <c r="AC451" s="1">
        <f t="shared" si="909"/>
        <v>6.5506019305903235E+30</v>
      </c>
      <c r="AD451" s="1" t="str">
        <f t="shared" si="910"/>
        <v>NOT LIQUEFIABLE</v>
      </c>
      <c r="AE451" s="1">
        <f t="shared" si="911"/>
        <v>0</v>
      </c>
      <c r="AF451" s="1">
        <f t="shared" si="912"/>
        <v>3.25</v>
      </c>
      <c r="AG451" s="1">
        <f t="shared" si="913"/>
        <v>0</v>
      </c>
      <c r="AH451" s="1" t="str">
        <f t="shared" si="914"/>
        <v>Very Low</v>
      </c>
    </row>
    <row r="452" spans="1:45" s="1" customFormat="1" x14ac:dyDescent="0.35">
      <c r="B452" s="5" t="s">
        <v>176</v>
      </c>
      <c r="C452" s="5" t="s">
        <v>177</v>
      </c>
      <c r="D452" s="5">
        <v>15</v>
      </c>
      <c r="E452" s="5">
        <v>1.5</v>
      </c>
      <c r="F452" s="5">
        <v>23</v>
      </c>
      <c r="G452" s="5">
        <v>100</v>
      </c>
      <c r="H452" s="5"/>
      <c r="I452" s="1">
        <v>7</v>
      </c>
      <c r="J452" s="5">
        <v>0.4</v>
      </c>
      <c r="K452" s="5">
        <v>12</v>
      </c>
      <c r="L452" s="25" t="s">
        <v>102</v>
      </c>
      <c r="M452" s="1">
        <f t="shared" si="893"/>
        <v>29.43</v>
      </c>
      <c r="N452" s="1">
        <f t="shared" si="894"/>
        <v>337.5</v>
      </c>
      <c r="O452" s="1">
        <f t="shared" si="895"/>
        <v>308.07</v>
      </c>
      <c r="P452" s="1">
        <f t="shared" si="896"/>
        <v>0.57342948281907957</v>
      </c>
      <c r="Q452" s="1">
        <f t="shared" si="897"/>
        <v>57.342948281907958</v>
      </c>
      <c r="R452" s="1">
        <f t="shared" si="898"/>
        <v>0</v>
      </c>
      <c r="S452" s="1">
        <f t="shared" si="899"/>
        <v>57.342948281907958</v>
      </c>
      <c r="T452" s="1">
        <f t="shared" si="900"/>
        <v>0.20243102621075049</v>
      </c>
      <c r="U452" s="1">
        <f t="shared" si="901"/>
        <v>0.79839484567686581</v>
      </c>
      <c r="V452" s="1">
        <f t="shared" si="902"/>
        <v>79.839484567686583</v>
      </c>
      <c r="W452" s="1">
        <f t="shared" si="903"/>
        <v>0.77141630387585125</v>
      </c>
      <c r="X452" s="1">
        <f t="shared" si="904"/>
        <v>0.21972857034150017</v>
      </c>
      <c r="Y452" s="1">
        <f t="shared" si="905"/>
        <v>2.2000000000000002</v>
      </c>
      <c r="Z452" s="1">
        <f t="shared" si="906"/>
        <v>1.2116882456942153</v>
      </c>
      <c r="AA452" s="1">
        <f t="shared" si="907"/>
        <v>1.1000000000000001</v>
      </c>
      <c r="AB452" s="1">
        <f t="shared" si="908"/>
        <v>9.9509566550713797E+26</v>
      </c>
      <c r="AC452" s="1">
        <f t="shared" si="909"/>
        <v>6.0361758659719714E+27</v>
      </c>
      <c r="AD452" s="1" t="str">
        <f t="shared" si="910"/>
        <v>NOT LIQUEFIABLE</v>
      </c>
      <c r="AE452" s="1">
        <f t="shared" si="911"/>
        <v>0</v>
      </c>
      <c r="AF452" s="1">
        <f t="shared" si="912"/>
        <v>2.5</v>
      </c>
      <c r="AG452" s="1">
        <f t="shared" si="913"/>
        <v>0</v>
      </c>
      <c r="AH452" s="1" t="str">
        <f t="shared" si="914"/>
        <v>Very Low</v>
      </c>
    </row>
    <row r="453" spans="1:45" s="1" customFormat="1" x14ac:dyDescent="0.35">
      <c r="AF453" s="1" t="s">
        <v>31</v>
      </c>
      <c r="AG453" s="1">
        <f>SUM(AG443:AG452)</f>
        <v>0</v>
      </c>
      <c r="AH453" s="3" t="str">
        <f t="shared" ref="AH453" si="915">IF(AG453&lt;=0,"Very Low",IF(AND(AG453&gt;0,AG453&lt;=5),"Low",IF(AND(AG453&gt;5,AG453&lt;=15),"High","Very High")))</f>
        <v>Very Low</v>
      </c>
    </row>
    <row r="454" spans="1:45" s="1" customFormat="1" x14ac:dyDescent="0.35">
      <c r="A454" s="1" t="s">
        <v>32</v>
      </c>
      <c r="B454" s="1" t="s">
        <v>0</v>
      </c>
      <c r="C454" s="1" t="s">
        <v>1</v>
      </c>
      <c r="E454" s="1" t="s">
        <v>3</v>
      </c>
      <c r="F454" s="1" t="s">
        <v>47</v>
      </c>
      <c r="G454" s="1" t="s">
        <v>5</v>
      </c>
      <c r="H454" s="1" t="s">
        <v>6</v>
      </c>
      <c r="I454" s="1" t="s">
        <v>7</v>
      </c>
      <c r="J454" s="1" t="s">
        <v>8</v>
      </c>
      <c r="K454" s="1" t="s">
        <v>9</v>
      </c>
      <c r="M454" s="1" t="s">
        <v>10</v>
      </c>
      <c r="O454" s="1" t="s">
        <v>12</v>
      </c>
      <c r="P454" s="1" t="s">
        <v>13</v>
      </c>
      <c r="Q454" s="1" t="s">
        <v>178</v>
      </c>
      <c r="R454" s="1" t="s">
        <v>179</v>
      </c>
      <c r="S454" s="1" t="s">
        <v>16</v>
      </c>
      <c r="T454" s="1" t="s">
        <v>17</v>
      </c>
      <c r="U454" s="1" t="s">
        <v>18</v>
      </c>
      <c r="V454" s="1" t="s">
        <v>19</v>
      </c>
      <c r="W454" s="1" t="s">
        <v>20</v>
      </c>
      <c r="X454" s="1" t="s">
        <v>21</v>
      </c>
      <c r="Y454" s="1" t="s">
        <v>22</v>
      </c>
      <c r="Z454" s="1" t="s">
        <v>23</v>
      </c>
      <c r="AA454" s="1" t="s">
        <v>24</v>
      </c>
      <c r="AB454" s="1" t="s">
        <v>180</v>
      </c>
      <c r="AC454" s="1" t="s">
        <v>26</v>
      </c>
      <c r="AD454" s="1" t="s">
        <v>27</v>
      </c>
      <c r="AE454" s="1" t="s">
        <v>28</v>
      </c>
      <c r="AF454" s="1" t="s">
        <v>29</v>
      </c>
      <c r="AG454" s="1" t="s">
        <v>30</v>
      </c>
      <c r="AH454" s="1" t="s">
        <v>27</v>
      </c>
      <c r="AI454" s="5" t="s">
        <v>34</v>
      </c>
      <c r="AJ454" s="5" t="s">
        <v>35</v>
      </c>
      <c r="AK454" s="5" t="s">
        <v>36</v>
      </c>
      <c r="AL454" s="5" t="s">
        <v>37</v>
      </c>
      <c r="AM454" s="20" t="s">
        <v>38</v>
      </c>
      <c r="AN454" s="20" t="s">
        <v>39</v>
      </c>
      <c r="AO454" s="20" t="s">
        <v>40</v>
      </c>
      <c r="AP454" s="20" t="s">
        <v>41</v>
      </c>
      <c r="AQ454" s="20" t="s">
        <v>42</v>
      </c>
    </row>
    <row r="455" spans="1:45" s="1" customFormat="1" x14ac:dyDescent="0.35">
      <c r="A455" s="1">
        <v>40</v>
      </c>
      <c r="B455" s="5" t="s">
        <v>181</v>
      </c>
      <c r="C455" s="5" t="s">
        <v>182</v>
      </c>
      <c r="D455" s="5">
        <v>1.5</v>
      </c>
      <c r="E455" s="5">
        <v>1.5</v>
      </c>
      <c r="F455" s="5">
        <v>20</v>
      </c>
      <c r="G455" s="5">
        <v>10</v>
      </c>
      <c r="H455" s="5">
        <v>64.78</v>
      </c>
      <c r="I455" s="1">
        <v>7</v>
      </c>
      <c r="J455" s="5">
        <v>0.4</v>
      </c>
      <c r="K455" s="5">
        <v>10</v>
      </c>
      <c r="L455" s="25" t="s">
        <v>62</v>
      </c>
      <c r="M455" s="1">
        <f t="shared" ref="M455:M464" si="916">IF(D455&lt;=K455, 0, (D455-K455)*9.81)</f>
        <v>0</v>
      </c>
      <c r="N455" s="1">
        <f>IF(ROW()=2, D455*F455, N454 + (D455-D454)*F455)</f>
        <v>30</v>
      </c>
      <c r="O455" s="1">
        <f t="shared" ref="O455:O464" si="917">N455 - M455</f>
        <v>30</v>
      </c>
      <c r="P455" s="1">
        <f t="shared" ref="P455:P464" si="918">MIN(1.7, (101.3 / O455)^0.5)</f>
        <v>1.7</v>
      </c>
      <c r="Q455" s="1">
        <f t="shared" ref="Q455:Q464" si="919">G455 * P455</f>
        <v>17</v>
      </c>
      <c r="R455" s="1">
        <f t="shared" ref="R455:R464" si="920">EXP(1.63 + (9.7/(H455+0.01)) - ((15.7/(H455+0.01))^2))</f>
        <v>5.5900868707786788</v>
      </c>
      <c r="S455" s="1">
        <f t="shared" ref="S455:S464" si="921">Q455 + R455</f>
        <v>22.590086870778677</v>
      </c>
      <c r="T455" s="1">
        <f t="shared" ref="T455:T464" si="922">0.784 - 0.0768 * SQRT(S455)</f>
        <v>0.41897705005753189</v>
      </c>
      <c r="U455" s="1">
        <f t="shared" ref="U455:U464" si="923">MIN(1.7, (101.3 / O455)^T455)</f>
        <v>1.6650390487598759</v>
      </c>
      <c r="V455" s="1">
        <f t="shared" ref="V455:V464" si="924">(G455 * U455) + R455</f>
        <v>22.24047735837744</v>
      </c>
      <c r="W455" s="1">
        <f t="shared" ref="W455:W464" si="925">EXP((-1.012 - 1.126*SIN((D455/11.73)+5.133)) + (0.106 + 0.118*SIN((D455/11.28)+5.142))*I455)</f>
        <v>0.99216797470363483</v>
      </c>
      <c r="X455" s="1">
        <f t="shared" ref="X455:X464" si="926">0.65 * J455 * (N455 / O455) * W455</f>
        <v>0.25796367342294507</v>
      </c>
      <c r="Y455" s="1">
        <f t="shared" ref="Y455:Y464" si="927">MIN(2.2, 1.09 + (V455 / 31.5)^2)</f>
        <v>1.5885022253751573</v>
      </c>
      <c r="Z455" s="1">
        <f t="shared" ref="Z455:Z464" si="928">1 + (Y455 - 1) * (8.64 * EXP(-I455/4) - 1.325)</f>
        <v>1.1038158363973407</v>
      </c>
      <c r="AA455" s="1">
        <f t="shared" ref="AA455:AA464" si="929">MIN(1.1, 1 - MIN(0.3, 1 / (18.9 - 2.55 * SQRT(V455))) * LN(O455 / 101.3))</f>
        <v>1.1000000000000001</v>
      </c>
      <c r="AB455" s="1">
        <f t="shared" ref="AB455:AB464" si="930">EXP((V455/14.1) + (V455/126)^2 - (V455/23.6)^3 + (V455/25.4)^4 - 2.8)</f>
        <v>0.23677797153442115</v>
      </c>
      <c r="AC455" s="1">
        <f t="shared" ref="AC455:AC464" si="931">IF(X455=0, "N/A", (AB455 * Z455 * AA455) / X455)</f>
        <v>1.1144794084527652</v>
      </c>
      <c r="AD455" s="1" t="str">
        <f t="shared" ref="AD455:AD464" si="932">IF(AC455&gt;1, "NOT LIQUEFIABLE", "LIQUEFIABLE")</f>
        <v>NOT LIQUEFIABLE</v>
      </c>
      <c r="AE455" s="1">
        <f t="shared" ref="AE455:AE464" si="933">IF(AC455&lt;1, 1-AC455, 0)</f>
        <v>0</v>
      </c>
      <c r="AF455" s="1">
        <f t="shared" ref="AF455:AF464" si="934">IF(D455&lt;=20, 10 - (0.5 * D455), 0)</f>
        <v>9.25</v>
      </c>
      <c r="AG455" s="1">
        <f t="shared" ref="AG455:AG464" si="935">AE455 * AF455 * E455</f>
        <v>0</v>
      </c>
      <c r="AH455" s="1" t="str">
        <f t="shared" ref="AH455:AH464" si="936">IF(AG455&lt;=0,"Very Low",IF(AND(AG455&gt;0,AG455&lt;=5),"Low",IF(AND(AG455&gt;5,AG455&lt;=15),"High","Very High")))</f>
        <v>Very Low</v>
      </c>
      <c r="AI455" s="5">
        <v>3</v>
      </c>
      <c r="AJ455" s="5">
        <v>1.5</v>
      </c>
      <c r="AK455" s="5">
        <v>25</v>
      </c>
      <c r="AL455" s="5">
        <f>MIN(1 + 0.33 * (AJ455 / AI455), 1.33)</f>
        <v>1.165</v>
      </c>
      <c r="AM455" s="20">
        <f>AVERAGEIFS(G455:G464, D455:D464, "&gt;" &amp; AJ455, D455:D464, "&lt;" &amp; (AJ455 + AI455 + 1.5))</f>
        <v>59.5</v>
      </c>
      <c r="AN455" s="20" cm="1">
        <f t="array" ref="AN455">_xlfn.LET(
    _xlpm.Df, AJ455,
    _xlpm.B, AI455,
    _xlpm.LayerBottoms, D455:D464,
    _xlpm.LayerTops, D455:D464 - E455:E464,
    _xlpm.N_values, G455:G464,
    _xlpm.FilteredN, _xlfn._xlws.FILTER(_xlpm.N_values, (_xlpm.LayerBottoms &gt; _xlpm.Df) * (_xlpm.LayerTops &lt; (_xlpm.Df + 2*_xlpm.B))),
    _xlpm.i, _xlfn.SEQUENCE(ROWS(_xlpm.FilteredN)),
    SUM(_xlpm.FilteredN / _xlpm.i^2) / SUM(1 / _xlpm.i^2)
)</f>
        <v>43.102439024390243</v>
      </c>
      <c r="AO455" s="20">
        <f>MIN(6 * (1 + 0.2 * (AJ455 / AI455)), 9)</f>
        <v>6.6000000000000005</v>
      </c>
      <c r="AP455" s="20">
        <f>IF(AI455&lt;=1.2,12*AM455*AL455*(AK455/25.4),8*AM455*((3.28*AI455+1)/(3.28*AI455))^2*AL455*(AK455/25.4))</f>
        <v>662.3804985133105</v>
      </c>
      <c r="AQ455" s="1" t="str" cm="1">
        <f t="array" ref="AQ455">_xlfn.LET(
    _xlpm.Df, AJ455,
    _xlpm.B, AI455,
    _xlpm.Settlement, AK455,
    _xlpm.NMeyerhof, AM455,
    _xlpm.NDesign, AN455,
    _xlpm.Nc, AO455,
    _xlpm.Fd, AL455,
    _xlpm.LayerBottoms, D455:D464,
    _xlpm.LayerThickness, E455:E464,
    _xlpm.USCS, L455:L464,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455" s="1" cm="1">
        <f t="array" ref="AR455">_xlfn.LET(
    _xlpm.Df, AJ455,
    _xlpm.B, AI455,
    _xlpm.Settlement, AK455,
    _xlpm.NMeyerhof, AM455,
    _xlpm.NDesign, AN455,
    _xlpm.Nc, AO455,
    _xlpm.Fd, AL455,
    _xlpm.LayerBottoms, D455:D464,
    _xlpm.LayerThickness, E455:E464,
    _xlpm.USCS, L455:L464,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568.95219512195126</v>
      </c>
      <c r="AS455" s="1" t="str" cm="1">
        <f t="array" ref="AS455">_xlfn.LET(
    _xlpm.Df, AJ455,
    _xlpm.B, AI455,
    _xlpm.Settlement, AK455,
    _xlpm.NMeyerhof, AM455,
    _xlpm.NDesign, AN455,
    _xlpm.Nc, AO455,
    _xlpm.Fd, AL455,
    _xlpm.LayerBottoms, D455:D464,
    _xlpm.LayerThickness, E455:E464,
    _xlpm.Material, L455:L464,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N/A - Rock/Cobble Detected (Use Rock Mechanics)</v>
      </c>
    </row>
    <row r="456" spans="1:45" s="1" customFormat="1" x14ac:dyDescent="0.35">
      <c r="B456" s="5" t="s">
        <v>181</v>
      </c>
      <c r="C456" s="5" t="s">
        <v>182</v>
      </c>
      <c r="D456" s="5">
        <v>3</v>
      </c>
      <c r="E456" s="5">
        <v>1.5</v>
      </c>
      <c r="F456" s="5">
        <v>21</v>
      </c>
      <c r="G456" s="5">
        <v>19</v>
      </c>
      <c r="H456" s="5">
        <v>65.34</v>
      </c>
      <c r="I456" s="1">
        <v>7</v>
      </c>
      <c r="J456" s="5">
        <v>0.4</v>
      </c>
      <c r="K456" s="5">
        <v>10</v>
      </c>
      <c r="L456" s="25" t="s">
        <v>62</v>
      </c>
      <c r="M456" s="1">
        <f t="shared" si="916"/>
        <v>0</v>
      </c>
      <c r="N456" s="1">
        <f>IF(ROW()=2, D456*F456, N455 + (D456-D455)*F456)</f>
        <v>61.5</v>
      </c>
      <c r="O456" s="1">
        <f t="shared" si="917"/>
        <v>61.5</v>
      </c>
      <c r="P456" s="1">
        <f t="shared" si="918"/>
        <v>1.2834151594650562</v>
      </c>
      <c r="Q456" s="1">
        <f t="shared" si="919"/>
        <v>24.38488802983607</v>
      </c>
      <c r="R456" s="1">
        <f t="shared" si="920"/>
        <v>5.5885169149747753</v>
      </c>
      <c r="S456" s="1">
        <f t="shared" si="921"/>
        <v>29.973404944810845</v>
      </c>
      <c r="T456" s="1">
        <f t="shared" si="922"/>
        <v>0.36353557108635093</v>
      </c>
      <c r="U456" s="1">
        <f t="shared" si="923"/>
        <v>1.1989211960664712</v>
      </c>
      <c r="V456" s="1">
        <f t="shared" si="924"/>
        <v>28.368019640237726</v>
      </c>
      <c r="W456" s="1">
        <f t="shared" si="925"/>
        <v>0.97433785492747482</v>
      </c>
      <c r="X456" s="1">
        <f t="shared" si="926"/>
        <v>0.25332784228114347</v>
      </c>
      <c r="Y456" s="1">
        <f t="shared" si="927"/>
        <v>1.9010300209714424</v>
      </c>
      <c r="Z456" s="1">
        <f t="shared" si="928"/>
        <v>1.1589478870477221</v>
      </c>
      <c r="AA456" s="1">
        <f t="shared" si="929"/>
        <v>1.0938365398360455</v>
      </c>
      <c r="AB456" s="1">
        <f t="shared" si="930"/>
        <v>0.3991967103418283</v>
      </c>
      <c r="AC456" s="1">
        <f t="shared" si="931"/>
        <v>1.9976544392239972</v>
      </c>
      <c r="AD456" s="1" t="str">
        <f t="shared" si="932"/>
        <v>NOT LIQUEFIABLE</v>
      </c>
      <c r="AE456" s="1">
        <f t="shared" si="933"/>
        <v>0</v>
      </c>
      <c r="AF456" s="1">
        <f t="shared" si="934"/>
        <v>8.5</v>
      </c>
      <c r="AG456" s="1">
        <f t="shared" si="935"/>
        <v>0</v>
      </c>
      <c r="AH456" s="1" t="str">
        <f t="shared" si="936"/>
        <v>Very Low</v>
      </c>
    </row>
    <row r="457" spans="1:45" s="1" customFormat="1" x14ac:dyDescent="0.35">
      <c r="B457" s="5" t="s">
        <v>181</v>
      </c>
      <c r="C457" s="5" t="s">
        <v>182</v>
      </c>
      <c r="D457" s="5">
        <v>4.5</v>
      </c>
      <c r="E457" s="5">
        <v>1.5</v>
      </c>
      <c r="F457" s="5">
        <v>23</v>
      </c>
      <c r="G457" s="5">
        <v>100</v>
      </c>
      <c r="H457" s="5"/>
      <c r="I457" s="1">
        <v>7</v>
      </c>
      <c r="J457" s="5">
        <v>0.4</v>
      </c>
      <c r="K457" s="5">
        <v>10</v>
      </c>
      <c r="L457" s="25" t="s">
        <v>102</v>
      </c>
      <c r="M457" s="1">
        <f t="shared" si="916"/>
        <v>0</v>
      </c>
      <c r="N457" s="1">
        <f>IF(ROW()=2, D457*F457, N456 + (D457-D456)*F457)</f>
        <v>96</v>
      </c>
      <c r="O457" s="1">
        <f t="shared" si="917"/>
        <v>96</v>
      </c>
      <c r="P457" s="1">
        <f t="shared" si="918"/>
        <v>1.0272333392824307</v>
      </c>
      <c r="Q457" s="1">
        <f t="shared" si="919"/>
        <v>102.72333392824306</v>
      </c>
      <c r="R457" s="1">
        <f t="shared" si="920"/>
        <v>0</v>
      </c>
      <c r="S457" s="1">
        <f t="shared" si="921"/>
        <v>102.72333392824306</v>
      </c>
      <c r="T457" s="1">
        <f t="shared" si="922"/>
        <v>5.6126432752646727E-3</v>
      </c>
      <c r="U457" s="1">
        <f t="shared" si="923"/>
        <v>1.0003016589478235</v>
      </c>
      <c r="V457" s="1">
        <f t="shared" si="924"/>
        <v>100.03016589478236</v>
      </c>
      <c r="W457" s="1">
        <f t="shared" si="925"/>
        <v>0.95382538768089908</v>
      </c>
      <c r="X457" s="1">
        <f t="shared" si="926"/>
        <v>0.24799460079703378</v>
      </c>
      <c r="Y457" s="1">
        <f t="shared" si="927"/>
        <v>2.2000000000000002</v>
      </c>
      <c r="Z457" s="1">
        <f t="shared" si="928"/>
        <v>1.2116882456942153</v>
      </c>
      <c r="AA457" s="1">
        <f t="shared" si="929"/>
        <v>0.9918625872085377</v>
      </c>
      <c r="AB457" s="1">
        <f t="shared" si="930"/>
        <v>3.4183091448914081E+73</v>
      </c>
      <c r="AC457" s="1">
        <f t="shared" si="931"/>
        <v>1.6565765723304402E+74</v>
      </c>
      <c r="AD457" s="1" t="str">
        <f t="shared" si="932"/>
        <v>NOT LIQUEFIABLE</v>
      </c>
      <c r="AE457" s="1">
        <f t="shared" si="933"/>
        <v>0</v>
      </c>
      <c r="AF457" s="1">
        <f t="shared" si="934"/>
        <v>7.75</v>
      </c>
      <c r="AG457" s="1">
        <f t="shared" si="935"/>
        <v>0</v>
      </c>
      <c r="AH457" s="1" t="str">
        <f t="shared" si="936"/>
        <v>Very Low</v>
      </c>
    </row>
    <row r="458" spans="1:45" s="1" customFormat="1" x14ac:dyDescent="0.35">
      <c r="B458" s="5" t="s">
        <v>181</v>
      </c>
      <c r="C458" s="5" t="s">
        <v>182</v>
      </c>
      <c r="D458" s="5">
        <v>6</v>
      </c>
      <c r="E458" s="5">
        <v>1.5</v>
      </c>
      <c r="F458" s="5">
        <v>23</v>
      </c>
      <c r="G458" s="5">
        <v>100</v>
      </c>
      <c r="H458" s="5"/>
      <c r="I458" s="1">
        <v>7</v>
      </c>
      <c r="J458" s="5">
        <v>0.4</v>
      </c>
      <c r="K458" s="5">
        <v>10</v>
      </c>
      <c r="L458" s="25" t="s">
        <v>102</v>
      </c>
      <c r="M458" s="1">
        <f t="shared" si="916"/>
        <v>0</v>
      </c>
      <c r="N458" s="1">
        <f>IF(ROW()=2, D458*F458, N457 + (D458-D457)*F458)</f>
        <v>130.5</v>
      </c>
      <c r="O458" s="1">
        <f t="shared" si="917"/>
        <v>130.5</v>
      </c>
      <c r="P458" s="1">
        <f t="shared" si="918"/>
        <v>0.88104779139838341</v>
      </c>
      <c r="Q458" s="1">
        <f t="shared" si="919"/>
        <v>88.104779139838342</v>
      </c>
      <c r="R458" s="1">
        <f t="shared" si="920"/>
        <v>0</v>
      </c>
      <c r="S458" s="1">
        <f t="shared" si="921"/>
        <v>88.104779139838342</v>
      </c>
      <c r="T458" s="1">
        <f t="shared" si="922"/>
        <v>6.3123358324213674E-2</v>
      </c>
      <c r="U458" s="1">
        <f t="shared" si="923"/>
        <v>0.984138820226796</v>
      </c>
      <c r="V458" s="1">
        <f t="shared" si="924"/>
        <v>98.413882022679601</v>
      </c>
      <c r="W458" s="1">
        <f t="shared" si="925"/>
        <v>0.9310442914146293</v>
      </c>
      <c r="X458" s="1">
        <f t="shared" si="926"/>
        <v>0.24207151576780361</v>
      </c>
      <c r="Y458" s="1">
        <f t="shared" si="927"/>
        <v>2.2000000000000002</v>
      </c>
      <c r="Z458" s="1">
        <f t="shared" si="928"/>
        <v>1.2116882456942153</v>
      </c>
      <c r="AA458" s="1">
        <f t="shared" si="929"/>
        <v>1.0395948623809972</v>
      </c>
      <c r="AB458" s="1">
        <f t="shared" si="930"/>
        <v>2.9015458275763655E+68</v>
      </c>
      <c r="AC458" s="1">
        <f t="shared" si="931"/>
        <v>1.5098742000678054E+69</v>
      </c>
      <c r="AD458" s="1" t="str">
        <f t="shared" si="932"/>
        <v>NOT LIQUEFIABLE</v>
      </c>
      <c r="AE458" s="1">
        <f t="shared" si="933"/>
        <v>0</v>
      </c>
      <c r="AF458" s="1">
        <f t="shared" si="934"/>
        <v>7</v>
      </c>
      <c r="AG458" s="1">
        <f t="shared" si="935"/>
        <v>0</v>
      </c>
      <c r="AH458" s="1" t="str">
        <f t="shared" si="936"/>
        <v>Very Low</v>
      </c>
    </row>
    <row r="459" spans="1:45" s="1" customFormat="1" x14ac:dyDescent="0.35">
      <c r="B459" s="5" t="s">
        <v>181</v>
      </c>
      <c r="C459" s="5" t="s">
        <v>182</v>
      </c>
      <c r="D459" s="5">
        <v>7.5</v>
      </c>
      <c r="E459" s="5">
        <v>1.5</v>
      </c>
      <c r="F459" s="5">
        <v>23</v>
      </c>
      <c r="G459" s="5">
        <v>100</v>
      </c>
      <c r="H459" s="5"/>
      <c r="I459" s="1">
        <v>7</v>
      </c>
      <c r="J459" s="5">
        <v>0.4</v>
      </c>
      <c r="K459" s="5">
        <v>10</v>
      </c>
      <c r="L459" s="25" t="s">
        <v>102</v>
      </c>
      <c r="M459" s="1">
        <f t="shared" si="916"/>
        <v>0</v>
      </c>
      <c r="N459" s="1">
        <f>IF(ROW()=2, D459*F459, N458 + (D459-D458)*F459)</f>
        <v>165</v>
      </c>
      <c r="O459" s="1">
        <f t="shared" si="917"/>
        <v>165</v>
      </c>
      <c r="P459" s="1">
        <f t="shared" si="918"/>
        <v>0.7835428475452979</v>
      </c>
      <c r="Q459" s="1">
        <f t="shared" si="919"/>
        <v>78.354284754529786</v>
      </c>
      <c r="R459" s="1">
        <f t="shared" si="920"/>
        <v>0</v>
      </c>
      <c r="S459" s="1">
        <f t="shared" si="921"/>
        <v>78.354284754529786</v>
      </c>
      <c r="T459" s="1">
        <f t="shared" si="922"/>
        <v>0.1041821004779605</v>
      </c>
      <c r="U459" s="1">
        <f t="shared" si="923"/>
        <v>0.95044386053702568</v>
      </c>
      <c r="V459" s="1">
        <f t="shared" si="924"/>
        <v>95.044386053702567</v>
      </c>
      <c r="W459" s="1">
        <f t="shared" si="925"/>
        <v>0.90643373197707922</v>
      </c>
      <c r="X459" s="1">
        <f t="shared" si="926"/>
        <v>0.2356727703140406</v>
      </c>
      <c r="Y459" s="1">
        <f t="shared" si="927"/>
        <v>2.2000000000000002</v>
      </c>
      <c r="Z459" s="1">
        <f t="shared" si="928"/>
        <v>1.2116882456942153</v>
      </c>
      <c r="AA459" s="1">
        <f t="shared" si="929"/>
        <v>1.0818537463622433</v>
      </c>
      <c r="AB459" s="1">
        <f t="shared" si="930"/>
        <v>5.4308660470676321E+58</v>
      </c>
      <c r="AC459" s="1">
        <f t="shared" si="931"/>
        <v>3.0207802439632872E+59</v>
      </c>
      <c r="AD459" s="1" t="str">
        <f t="shared" si="932"/>
        <v>NOT LIQUEFIABLE</v>
      </c>
      <c r="AE459" s="1">
        <f t="shared" si="933"/>
        <v>0</v>
      </c>
      <c r="AF459" s="1">
        <f t="shared" si="934"/>
        <v>6.25</v>
      </c>
      <c r="AG459" s="1">
        <f t="shared" si="935"/>
        <v>0</v>
      </c>
      <c r="AH459" s="1" t="str">
        <f t="shared" si="936"/>
        <v>Very Low</v>
      </c>
    </row>
    <row r="460" spans="1:45" s="1" customFormat="1" x14ac:dyDescent="0.35">
      <c r="B460" s="5" t="s">
        <v>181</v>
      </c>
      <c r="C460" s="5" t="s">
        <v>182</v>
      </c>
      <c r="D460" s="5">
        <v>9</v>
      </c>
      <c r="E460" s="5">
        <v>1.5</v>
      </c>
      <c r="F460" s="8">
        <v>23</v>
      </c>
      <c r="G460" s="5">
        <v>100</v>
      </c>
      <c r="H460" s="5"/>
      <c r="I460" s="1">
        <v>7</v>
      </c>
      <c r="J460" s="5">
        <v>0.4</v>
      </c>
      <c r="K460" s="5">
        <v>10</v>
      </c>
      <c r="L460" s="25" t="s">
        <v>102</v>
      </c>
      <c r="M460" s="1">
        <f t="shared" si="916"/>
        <v>0</v>
      </c>
      <c r="N460" s="1">
        <f>IF(ROW()=2, D460*F461, N459 + (D460-D459)*F461)</f>
        <v>199.5</v>
      </c>
      <c r="O460" s="1">
        <f t="shared" si="917"/>
        <v>199.5</v>
      </c>
      <c r="P460" s="1">
        <f t="shared" si="918"/>
        <v>0.71257941561547877</v>
      </c>
      <c r="Q460" s="1">
        <f t="shared" si="919"/>
        <v>71.257941561547881</v>
      </c>
      <c r="R460" s="1">
        <f t="shared" si="920"/>
        <v>0</v>
      </c>
      <c r="S460" s="1">
        <f t="shared" si="921"/>
        <v>71.257941561547881</v>
      </c>
      <c r="T460" s="1">
        <f t="shared" si="922"/>
        <v>0.13569726112256475</v>
      </c>
      <c r="U460" s="1">
        <f t="shared" si="923"/>
        <v>0.91213633527318005</v>
      </c>
      <c r="V460" s="1">
        <f t="shared" si="924"/>
        <v>91.213633527318009</v>
      </c>
      <c r="W460" s="1">
        <f t="shared" si="925"/>
        <v>0.88044424287795453</v>
      </c>
      <c r="X460" s="1">
        <f t="shared" si="926"/>
        <v>0.2289155031482682</v>
      </c>
      <c r="Y460" s="1">
        <f t="shared" si="927"/>
        <v>2.2000000000000002</v>
      </c>
      <c r="Z460" s="1">
        <f t="shared" si="928"/>
        <v>1.2116882456942153</v>
      </c>
      <c r="AA460" s="1">
        <f t="shared" si="929"/>
        <v>1.1000000000000001</v>
      </c>
      <c r="AB460" s="1">
        <f t="shared" si="930"/>
        <v>9.3749499042747259E+48</v>
      </c>
      <c r="AC460" s="1">
        <f t="shared" si="931"/>
        <v>5.4585504657527198E+49</v>
      </c>
      <c r="AD460" s="1" t="str">
        <f t="shared" si="932"/>
        <v>NOT LIQUEFIABLE</v>
      </c>
      <c r="AE460" s="1">
        <f t="shared" si="933"/>
        <v>0</v>
      </c>
      <c r="AF460" s="1">
        <f t="shared" si="934"/>
        <v>5.5</v>
      </c>
      <c r="AG460" s="1">
        <f t="shared" si="935"/>
        <v>0</v>
      </c>
      <c r="AH460" s="1" t="str">
        <f t="shared" si="936"/>
        <v>Very Low</v>
      </c>
    </row>
    <row r="461" spans="1:45" s="1" customFormat="1" x14ac:dyDescent="0.35">
      <c r="B461" s="5" t="s">
        <v>181</v>
      </c>
      <c r="C461" s="5" t="s">
        <v>182</v>
      </c>
      <c r="D461" s="5">
        <v>10.5</v>
      </c>
      <c r="E461" s="5">
        <v>1.5</v>
      </c>
      <c r="F461" s="5">
        <v>23</v>
      </c>
      <c r="G461" s="5">
        <v>100</v>
      </c>
      <c r="H461" s="5"/>
      <c r="I461" s="1">
        <v>7</v>
      </c>
      <c r="J461" s="5">
        <v>0.4</v>
      </c>
      <c r="K461" s="5">
        <v>10</v>
      </c>
      <c r="L461" s="25" t="s">
        <v>102</v>
      </c>
      <c r="M461" s="1">
        <f t="shared" si="916"/>
        <v>4.9050000000000002</v>
      </c>
      <c r="N461" s="1">
        <f>IF(ROW()=2, D461*F462, N460 + (D461-D460)*F462)</f>
        <v>234</v>
      </c>
      <c r="O461" s="1">
        <f t="shared" si="917"/>
        <v>229.095</v>
      </c>
      <c r="P461" s="1">
        <f t="shared" si="918"/>
        <v>0.66496213704748575</v>
      </c>
      <c r="Q461" s="1">
        <f t="shared" si="919"/>
        <v>66.49621370474857</v>
      </c>
      <c r="R461" s="1">
        <f t="shared" si="920"/>
        <v>0</v>
      </c>
      <c r="S461" s="1">
        <f t="shared" si="921"/>
        <v>66.49621370474857</v>
      </c>
      <c r="T461" s="1">
        <f t="shared" si="922"/>
        <v>0.15773278265432411</v>
      </c>
      <c r="U461" s="1">
        <f t="shared" si="923"/>
        <v>0.8792219652042188</v>
      </c>
      <c r="V461" s="1">
        <f t="shared" si="924"/>
        <v>87.922196520421878</v>
      </c>
      <c r="W461" s="1">
        <f t="shared" si="925"/>
        <v>0.85352459901766975</v>
      </c>
      <c r="X461" s="1">
        <f t="shared" si="926"/>
        <v>0.22666769944448822</v>
      </c>
      <c r="Y461" s="1">
        <f t="shared" si="927"/>
        <v>2.2000000000000002</v>
      </c>
      <c r="Z461" s="1">
        <f t="shared" si="928"/>
        <v>1.2116882456942153</v>
      </c>
      <c r="AA461" s="1">
        <f t="shared" si="929"/>
        <v>1.1000000000000001</v>
      </c>
      <c r="AB461" s="1">
        <f t="shared" si="930"/>
        <v>3.9624251130847731E+41</v>
      </c>
      <c r="AC461" s="1">
        <f t="shared" si="931"/>
        <v>2.3299951163348937E+42</v>
      </c>
      <c r="AD461" s="1" t="str">
        <f t="shared" si="932"/>
        <v>NOT LIQUEFIABLE</v>
      </c>
      <c r="AE461" s="1">
        <f t="shared" si="933"/>
        <v>0</v>
      </c>
      <c r="AF461" s="1">
        <f t="shared" si="934"/>
        <v>4.75</v>
      </c>
      <c r="AG461" s="1">
        <f t="shared" si="935"/>
        <v>0</v>
      </c>
      <c r="AH461" s="1" t="str">
        <f t="shared" si="936"/>
        <v>Very Low</v>
      </c>
    </row>
    <row r="462" spans="1:45" s="1" customFormat="1" x14ac:dyDescent="0.35">
      <c r="B462" s="5" t="s">
        <v>181</v>
      </c>
      <c r="C462" s="5" t="s">
        <v>182</v>
      </c>
      <c r="D462" s="5">
        <v>12</v>
      </c>
      <c r="E462" s="5">
        <v>1.5</v>
      </c>
      <c r="F462" s="8">
        <v>23</v>
      </c>
      <c r="G462" s="5">
        <v>100</v>
      </c>
      <c r="H462" s="5"/>
      <c r="I462" s="1">
        <v>7</v>
      </c>
      <c r="J462" s="5">
        <v>0.4</v>
      </c>
      <c r="K462" s="5">
        <v>10</v>
      </c>
      <c r="L462" s="25" t="s">
        <v>102</v>
      </c>
      <c r="M462" s="1">
        <f t="shared" si="916"/>
        <v>19.62</v>
      </c>
      <c r="N462" s="1">
        <f>IF(ROW()=2, D462*F463, N461 + (D462-D461)*F463)</f>
        <v>268.5</v>
      </c>
      <c r="O462" s="1">
        <f t="shared" si="917"/>
        <v>248.88</v>
      </c>
      <c r="P462" s="1">
        <f t="shared" si="918"/>
        <v>0.63798390663382287</v>
      </c>
      <c r="Q462" s="1">
        <f t="shared" si="919"/>
        <v>63.798390663382285</v>
      </c>
      <c r="R462" s="1">
        <f t="shared" si="920"/>
        <v>0</v>
      </c>
      <c r="S462" s="1">
        <f t="shared" si="921"/>
        <v>63.798390663382285</v>
      </c>
      <c r="T462" s="1">
        <f t="shared" si="922"/>
        <v>0.17056848813711256</v>
      </c>
      <c r="U462" s="1">
        <f t="shared" si="923"/>
        <v>0.8578539974052426</v>
      </c>
      <c r="V462" s="1">
        <f t="shared" si="924"/>
        <v>85.785399740524255</v>
      </c>
      <c r="W462" s="1">
        <f t="shared" si="925"/>
        <v>0.82611021622301772</v>
      </c>
      <c r="X462" s="1">
        <f t="shared" si="926"/>
        <v>0.23172112742899736</v>
      </c>
      <c r="Y462" s="1">
        <f t="shared" si="927"/>
        <v>2.2000000000000002</v>
      </c>
      <c r="Z462" s="1">
        <f t="shared" si="928"/>
        <v>1.2116882456942153</v>
      </c>
      <c r="AA462" s="1">
        <f t="shared" si="929"/>
        <v>1.1000000000000001</v>
      </c>
      <c r="AB462" s="1">
        <f t="shared" si="930"/>
        <v>1.88756017182735E+37</v>
      </c>
      <c r="AC462" s="1">
        <f t="shared" si="931"/>
        <v>1.085722285439432E+38</v>
      </c>
      <c r="AD462" s="1" t="str">
        <f t="shared" si="932"/>
        <v>NOT LIQUEFIABLE</v>
      </c>
      <c r="AE462" s="1">
        <f t="shared" si="933"/>
        <v>0</v>
      </c>
      <c r="AF462" s="1">
        <f t="shared" si="934"/>
        <v>4</v>
      </c>
      <c r="AG462" s="1">
        <f t="shared" si="935"/>
        <v>0</v>
      </c>
      <c r="AH462" s="1" t="str">
        <f t="shared" si="936"/>
        <v>Very Low</v>
      </c>
    </row>
    <row r="463" spans="1:45" s="1" customFormat="1" x14ac:dyDescent="0.35">
      <c r="B463" s="5" t="s">
        <v>181</v>
      </c>
      <c r="C463" s="5" t="s">
        <v>182</v>
      </c>
      <c r="D463" s="5">
        <v>13.5</v>
      </c>
      <c r="E463" s="5">
        <v>1.5</v>
      </c>
      <c r="F463" s="5">
        <v>23</v>
      </c>
      <c r="G463" s="5">
        <v>100</v>
      </c>
      <c r="H463" s="5"/>
      <c r="I463" s="1">
        <v>7</v>
      </c>
      <c r="J463" s="5">
        <v>0.4</v>
      </c>
      <c r="K463" s="5">
        <v>10</v>
      </c>
      <c r="L463" s="25" t="s">
        <v>102</v>
      </c>
      <c r="M463" s="1">
        <f t="shared" si="916"/>
        <v>34.335000000000001</v>
      </c>
      <c r="N463" s="1">
        <f>IF(ROW()=2, D463*F464, N462 + (D463-D462)*F464)</f>
        <v>303</v>
      </c>
      <c r="O463" s="1">
        <f t="shared" si="917"/>
        <v>268.66500000000002</v>
      </c>
      <c r="P463" s="1">
        <f t="shared" si="918"/>
        <v>0.6140435533564732</v>
      </c>
      <c r="Q463" s="1">
        <f t="shared" si="919"/>
        <v>61.404355335647324</v>
      </c>
      <c r="R463" s="1">
        <f t="shared" si="920"/>
        <v>0</v>
      </c>
      <c r="S463" s="1">
        <f t="shared" si="921"/>
        <v>61.404355335647324</v>
      </c>
      <c r="T463" s="1">
        <f t="shared" si="922"/>
        <v>0.1821880486273737</v>
      </c>
      <c r="U463" s="1">
        <f t="shared" si="923"/>
        <v>0.83719156194049815</v>
      </c>
      <c r="V463" s="1">
        <f t="shared" si="924"/>
        <v>83.719156194049816</v>
      </c>
      <c r="W463" s="1">
        <f t="shared" si="925"/>
        <v>0.7986134883932493</v>
      </c>
      <c r="X463" s="1">
        <f t="shared" si="926"/>
        <v>0.23417553687908799</v>
      </c>
      <c r="Y463" s="1">
        <f t="shared" si="927"/>
        <v>2.2000000000000002</v>
      </c>
      <c r="Z463" s="1">
        <f t="shared" si="928"/>
        <v>1.2116882456942153</v>
      </c>
      <c r="AA463" s="1">
        <f t="shared" si="929"/>
        <v>1.1000000000000001</v>
      </c>
      <c r="AB463" s="1">
        <f t="shared" si="930"/>
        <v>2.6502175515393194E+33</v>
      </c>
      <c r="AC463" s="1">
        <f t="shared" si="931"/>
        <v>1.5084245128174224E+34</v>
      </c>
      <c r="AD463" s="1" t="str">
        <f t="shared" si="932"/>
        <v>NOT LIQUEFIABLE</v>
      </c>
      <c r="AE463" s="1">
        <f t="shared" si="933"/>
        <v>0</v>
      </c>
      <c r="AF463" s="1">
        <f t="shared" si="934"/>
        <v>3.25</v>
      </c>
      <c r="AG463" s="1">
        <f t="shared" si="935"/>
        <v>0</v>
      </c>
      <c r="AH463" s="1" t="str">
        <f t="shared" si="936"/>
        <v>Very Low</v>
      </c>
    </row>
    <row r="464" spans="1:45" s="1" customFormat="1" x14ac:dyDescent="0.35">
      <c r="B464" s="5" t="s">
        <v>181</v>
      </c>
      <c r="C464" s="5" t="s">
        <v>182</v>
      </c>
      <c r="D464" s="5">
        <v>15</v>
      </c>
      <c r="E464" s="5">
        <v>1.5</v>
      </c>
      <c r="F464" s="5">
        <v>23</v>
      </c>
      <c r="G464" s="5">
        <v>100</v>
      </c>
      <c r="H464" s="5"/>
      <c r="I464" s="1">
        <v>7</v>
      </c>
      <c r="J464" s="5">
        <v>0.4</v>
      </c>
      <c r="K464" s="5">
        <v>10</v>
      </c>
      <c r="L464" s="25" t="s">
        <v>102</v>
      </c>
      <c r="M464" s="1">
        <f t="shared" si="916"/>
        <v>49.050000000000004</v>
      </c>
      <c r="N464" s="1">
        <f>IF(ROW()=2, D464*F465, N463 + (D464-D463)*F465)</f>
        <v>303</v>
      </c>
      <c r="O464" s="1">
        <f t="shared" si="917"/>
        <v>253.95</v>
      </c>
      <c r="P464" s="1">
        <f t="shared" si="918"/>
        <v>0.63158326509821061</v>
      </c>
      <c r="Q464" s="1">
        <f t="shared" si="919"/>
        <v>63.158326509821059</v>
      </c>
      <c r="R464" s="1">
        <f t="shared" si="920"/>
        <v>0</v>
      </c>
      <c r="S464" s="1">
        <f t="shared" si="921"/>
        <v>63.158326509821059</v>
      </c>
      <c r="T464" s="1">
        <f t="shared" si="922"/>
        <v>0.17365340358671055</v>
      </c>
      <c r="U464" s="1">
        <f t="shared" si="923"/>
        <v>0.85248784176334957</v>
      </c>
      <c r="V464" s="1">
        <f t="shared" si="924"/>
        <v>85.248784176334951</v>
      </c>
      <c r="W464" s="1">
        <f t="shared" si="925"/>
        <v>0.77141630387585125</v>
      </c>
      <c r="X464" s="1">
        <f t="shared" si="926"/>
        <v>0.23930764488812589</v>
      </c>
      <c r="Y464" s="1">
        <f t="shared" si="927"/>
        <v>2.2000000000000002</v>
      </c>
      <c r="Z464" s="1">
        <f t="shared" si="928"/>
        <v>1.2116882456942153</v>
      </c>
      <c r="AA464" s="1">
        <f t="shared" si="929"/>
        <v>1.1000000000000001</v>
      </c>
      <c r="AB464" s="1">
        <f t="shared" si="930"/>
        <v>1.7586667964308883E+36</v>
      </c>
      <c r="AC464" s="1">
        <f t="shared" si="931"/>
        <v>9.7951382830106915E+36</v>
      </c>
      <c r="AD464" s="1" t="str">
        <f t="shared" si="932"/>
        <v>NOT LIQUEFIABLE</v>
      </c>
      <c r="AE464" s="1">
        <f t="shared" si="933"/>
        <v>0</v>
      </c>
      <c r="AF464" s="1">
        <f t="shared" si="934"/>
        <v>2.5</v>
      </c>
      <c r="AG464" s="1">
        <f t="shared" si="935"/>
        <v>0</v>
      </c>
      <c r="AH464" s="1" t="str">
        <f t="shared" si="936"/>
        <v>Very Low</v>
      </c>
    </row>
    <row r="465" spans="1:45" s="1" customFormat="1" x14ac:dyDescent="0.35">
      <c r="AF465" s="1" t="s">
        <v>31</v>
      </c>
      <c r="AG465" s="1">
        <f>SUM(AG455:AG464)</f>
        <v>0</v>
      </c>
      <c r="AH465" s="3" t="str">
        <f t="shared" ref="AH465" si="937">IF(AG465&lt;=0,"Very Low",IF(AND(AG465&gt;0,AG465&lt;=5),"Low",IF(AND(AG465&gt;5,AG465&lt;=15),"High","Very High")))</f>
        <v>Very Low</v>
      </c>
    </row>
    <row r="466" spans="1:45" s="1" customFormat="1" x14ac:dyDescent="0.35">
      <c r="A466" s="1" t="s">
        <v>32</v>
      </c>
      <c r="B466" s="1" t="s">
        <v>0</v>
      </c>
      <c r="C466" s="1" t="s">
        <v>1</v>
      </c>
      <c r="E466" s="1" t="s">
        <v>3</v>
      </c>
      <c r="F466" s="1" t="s">
        <v>47</v>
      </c>
      <c r="G466" s="1" t="s">
        <v>5</v>
      </c>
      <c r="H466" s="1" t="s">
        <v>6</v>
      </c>
      <c r="I466" s="1" t="s">
        <v>7</v>
      </c>
      <c r="J466" s="1" t="s">
        <v>8</v>
      </c>
      <c r="K466" s="1" t="s">
        <v>9</v>
      </c>
      <c r="M466" s="1" t="s">
        <v>10</v>
      </c>
      <c r="O466" s="1" t="s">
        <v>12</v>
      </c>
      <c r="P466" s="1" t="s">
        <v>13</v>
      </c>
      <c r="Q466" s="1" t="s">
        <v>183</v>
      </c>
      <c r="R466" s="1" t="s">
        <v>184</v>
      </c>
      <c r="S466" s="1" t="s">
        <v>16</v>
      </c>
      <c r="T466" s="1" t="s">
        <v>17</v>
      </c>
      <c r="U466" s="1" t="s">
        <v>18</v>
      </c>
      <c r="V466" s="1" t="s">
        <v>19</v>
      </c>
      <c r="W466" s="1" t="s">
        <v>20</v>
      </c>
      <c r="X466" s="1" t="s">
        <v>21</v>
      </c>
      <c r="Y466" s="1" t="s">
        <v>22</v>
      </c>
      <c r="Z466" s="1" t="s">
        <v>23</v>
      </c>
      <c r="AA466" s="1" t="s">
        <v>24</v>
      </c>
      <c r="AB466" s="1" t="s">
        <v>185</v>
      </c>
      <c r="AC466" s="1" t="s">
        <v>26</v>
      </c>
      <c r="AD466" s="1" t="s">
        <v>27</v>
      </c>
      <c r="AE466" s="1" t="s">
        <v>28</v>
      </c>
      <c r="AF466" s="1" t="s">
        <v>29</v>
      </c>
      <c r="AG466" s="1" t="s">
        <v>30</v>
      </c>
      <c r="AH466" s="1" t="s">
        <v>27</v>
      </c>
      <c r="AI466" s="5" t="s">
        <v>34</v>
      </c>
      <c r="AJ466" s="5" t="s">
        <v>35</v>
      </c>
      <c r="AK466" s="5" t="s">
        <v>36</v>
      </c>
      <c r="AL466" s="5" t="s">
        <v>37</v>
      </c>
      <c r="AM466" s="20" t="s">
        <v>38</v>
      </c>
      <c r="AN466" s="20" t="s">
        <v>39</v>
      </c>
      <c r="AO466" s="20" t="s">
        <v>40</v>
      </c>
      <c r="AP466" s="20" t="s">
        <v>41</v>
      </c>
      <c r="AQ466" s="20" t="s">
        <v>42</v>
      </c>
    </row>
    <row r="467" spans="1:45" s="1" customFormat="1" x14ac:dyDescent="0.35">
      <c r="A467" s="1">
        <v>41</v>
      </c>
      <c r="B467" s="5" t="s">
        <v>186</v>
      </c>
      <c r="C467" s="5" t="s">
        <v>187</v>
      </c>
      <c r="D467" s="5">
        <v>1.5</v>
      </c>
      <c r="E467" s="5">
        <v>1.5</v>
      </c>
      <c r="F467" s="5">
        <v>20</v>
      </c>
      <c r="G467" s="5">
        <v>10</v>
      </c>
      <c r="H467" s="5">
        <v>82.62</v>
      </c>
      <c r="I467" s="1">
        <v>7</v>
      </c>
      <c r="J467" s="5">
        <v>0.4</v>
      </c>
      <c r="K467" s="5">
        <v>9.5</v>
      </c>
      <c r="L467" s="25" t="s">
        <v>58</v>
      </c>
      <c r="M467" s="1">
        <f t="shared" ref="M467:M476" si="938">IF(D467&lt;=K467, 0, (D467-K467)*9.81)</f>
        <v>0</v>
      </c>
      <c r="N467" s="1">
        <f t="shared" ref="N467:N476" si="939">IF(ROW()=2, D467*F467, N466 + (D467-D466)*F467)</f>
        <v>30</v>
      </c>
      <c r="O467" s="1">
        <f t="shared" ref="O467:O476" si="940">N467 - M467</f>
        <v>30</v>
      </c>
      <c r="P467" s="1">
        <f t="shared" ref="P467:P476" si="941">MIN(1.7, (101.3 / O467)^0.5)</f>
        <v>1.7</v>
      </c>
      <c r="Q467" s="1">
        <f t="shared" ref="Q467:Q476" si="942">G467 * P467</f>
        <v>17</v>
      </c>
      <c r="R467" s="1">
        <f t="shared" ref="R467:R476" si="943">EXP(1.63 + (9.7/(H467+0.01)) - ((15.7/(H467+0.01))^2))</f>
        <v>5.5360951103764613</v>
      </c>
      <c r="S467" s="1">
        <f t="shared" ref="S467:S476" si="944">Q467 + R467</f>
        <v>22.536095110376461</v>
      </c>
      <c r="T467" s="1">
        <f t="shared" ref="T467:T476" si="945">0.784 - 0.0768 * SQRT(S467)</f>
        <v>0.41941352517704822</v>
      </c>
      <c r="U467" s="1">
        <f t="shared" ref="U467:U476" si="946">MIN(1.7, (101.3 / O467)^T467)</f>
        <v>1.6659236554767107</v>
      </c>
      <c r="V467" s="1">
        <f t="shared" ref="V467:V476" si="947">(G467 * U467) + R467</f>
        <v>22.19533166514357</v>
      </c>
      <c r="W467" s="1">
        <f t="shared" ref="W467:W476" si="948">EXP((-1.012 - 1.126*SIN((D467/11.73)+5.133)) + (0.106 + 0.118*SIN((D467/11.28)+5.142))*I467)</f>
        <v>0.99216797470363483</v>
      </c>
      <c r="X467" s="1">
        <f t="shared" ref="X467:X476" si="949">0.65 * J467 * (N467 / O467) * W467</f>
        <v>0.25796367342294507</v>
      </c>
      <c r="Y467" s="1">
        <f t="shared" ref="Y467:Y476" si="950">MIN(2.2, 1.09 + (V467 / 31.5)^2)</f>
        <v>1.5864804713789116</v>
      </c>
      <c r="Z467" s="1">
        <f t="shared" ref="Z467:Z476" si="951">1 + (Y467 - 1) * (8.64 * EXP(-I467/4) - 1.325)</f>
        <v>1.1034591851000985</v>
      </c>
      <c r="AA467" s="1">
        <f t="shared" ref="AA467:AA476" si="952">MIN(1.1, 1 - MIN(0.3, 1 / (18.9 - 2.55 * SQRT(V467))) * LN(O467 / 101.3))</f>
        <v>1.1000000000000001</v>
      </c>
      <c r="AB467" s="1">
        <f t="shared" ref="AB467:AB476" si="953">EXP((V467/14.1) + (V467/126)^2 - (V467/23.6)^3 + (V467/25.4)^4 - 2.8)</f>
        <v>0.23606867719173824</v>
      </c>
      <c r="AC467" s="1">
        <f t="shared" ref="AC467:AC476" si="954">IF(X467=0, "N/A", (AB467 * Z467 * AA467) / X467)</f>
        <v>1.1107818452717544</v>
      </c>
      <c r="AD467" s="1" t="str">
        <f t="shared" ref="AD467:AD476" si="955">IF(AC467&gt;1, "NOT LIQUEFIABLE", "LIQUEFIABLE")</f>
        <v>NOT LIQUEFIABLE</v>
      </c>
      <c r="AE467" s="1">
        <f t="shared" ref="AE467:AE476" si="956">IF(AC467&lt;1, 1-AC467, 0)</f>
        <v>0</v>
      </c>
      <c r="AF467" s="1">
        <f t="shared" ref="AF467:AF476" si="957">IF(D467&lt;=20, 10 - (0.5 * D467), 0)</f>
        <v>9.25</v>
      </c>
      <c r="AG467" s="1">
        <f t="shared" ref="AG467:AG476" si="958">AE467 * AF467 * E467</f>
        <v>0</v>
      </c>
      <c r="AH467" s="1" t="str">
        <f t="shared" ref="AH467:AH476" si="959">IF(AG467&lt;=0,"Very Low",IF(AND(AG467&gt;0,AG467&lt;=5),"Low",IF(AND(AG467&gt;5,AG467&lt;=15),"High","Very High")))</f>
        <v>Very Low</v>
      </c>
      <c r="AI467" s="5">
        <v>3</v>
      </c>
      <c r="AJ467" s="5">
        <v>1.5</v>
      </c>
      <c r="AK467" s="5">
        <v>25</v>
      </c>
      <c r="AL467" s="5">
        <f>MIN(1 + 0.33 * (AJ467 / AI467), 1.33)</f>
        <v>1.165</v>
      </c>
      <c r="AM467" s="20">
        <f>AVERAGEIFS(G467:G476, D467:D476, "&gt;" &amp; AJ467, D467:D476, "&lt;" &amp; (AJ467 + AI467 + 1.5))</f>
        <v>18.5</v>
      </c>
      <c r="AN467" s="20" cm="1">
        <f t="array" ref="AN467">_xlfn.LET(
    _xlpm.Df, AJ467,
    _xlpm.B, AI467,
    _xlpm.LayerBottoms, D467:D476,
    _xlpm.LayerTops, D467:D476 - E467:E476,
    _xlpm.N_values, G467:G476,
    _xlpm.FilteredN, _xlfn._xlws.FILTER(_xlpm.N_values, (_xlpm.LayerBottoms &gt; _xlpm.Df) * (_xlpm.LayerTops &lt; (_xlpm.Df + 2*_xlpm.B))),
    _xlpm.i, _xlfn.SEQUENCE(ROWS(_xlpm.FilteredN)),
    SUM(_xlpm.FilteredN / _xlpm.i^2) / SUM(1 / _xlpm.i^2)
)</f>
        <v>18.278048780487804</v>
      </c>
      <c r="AO467" s="20">
        <f>MIN(6 * (1 + 0.2 * (AJ467 / AI467)), 9)</f>
        <v>6.6000000000000005</v>
      </c>
      <c r="AP467" s="20">
        <f>IF(AI467&lt;=1.2,12*AM467*AL467*(AK467/25.4),8*AM467*((3.28*AI467+1)/(3.28*AI467))^2*AL467*(AK467/25.4))</f>
        <v>205.95023903355028</v>
      </c>
      <c r="AQ467" s="1" cm="1">
        <f t="array" ref="AQ467">_xlfn.LET(
    _xlpm.Df, AJ467,
    _xlpm.B, AI467,
    _xlpm.Settlement, AK467,
    _xlpm.NMeyerhof, AM467,
    _xlpm.NDesign, AN467,
    _xlpm.Nc, AO467,
    _xlpm.Fd, AL467,
    _xlpm.LayerBottoms, D467:D476,
    _xlpm.LayerThickness, E467:E476,
    _xlpm.USCS, L467:L476,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241.27024390243903</v>
      </c>
      <c r="AR467" s="1" cm="1">
        <f t="array" ref="AR467">_xlfn.LET(
    _xlpm.Df, AJ467,
    _xlpm.B, AI467,
    _xlpm.Settlement, AK467,
    _xlpm.NMeyerhof, AM467,
    _xlpm.NDesign, AN467,
    _xlpm.Nc, AO467,
    _xlpm.Fd, AL467,
    _xlpm.LayerBottoms, D467:D476,
    _xlpm.LayerThickness, E467:E476,
    _xlpm.USCS, L467:L476,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241.27024390243903</v>
      </c>
      <c r="AS467" s="1" cm="1">
        <f t="array" ref="AS467">_xlfn.LET(
    _xlpm.Df, AJ467,
    _xlpm.B, AI467,
    _xlpm.Settlement, AK467,
    _xlpm.NMeyerhof, AM467,
    _xlpm.NDesign, AN467,
    _xlpm.Nc, AO467,
    _xlpm.Fd, AL467,
    _xlpm.LayerBottoms, D467:D476,
    _xlpm.LayerThickness, E467:E476,
    _xlpm.Material, L467:L476,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241.27024390243903</v>
      </c>
    </row>
    <row r="468" spans="1:45" s="1" customFormat="1" x14ac:dyDescent="0.35">
      <c r="B468" s="5" t="s">
        <v>186</v>
      </c>
      <c r="C468" s="5" t="s">
        <v>187</v>
      </c>
      <c r="D468" s="5">
        <v>3</v>
      </c>
      <c r="E468" s="5">
        <v>1.5</v>
      </c>
      <c r="F468" s="1">
        <v>21</v>
      </c>
      <c r="G468" s="5">
        <v>15</v>
      </c>
      <c r="H468" s="5">
        <v>81.97</v>
      </c>
      <c r="I468" s="1">
        <v>7</v>
      </c>
      <c r="J468" s="5">
        <v>0.4</v>
      </c>
      <c r="K468" s="5">
        <v>9.5</v>
      </c>
      <c r="L468" s="25" t="s">
        <v>58</v>
      </c>
      <c r="M468" s="1">
        <f t="shared" si="938"/>
        <v>0</v>
      </c>
      <c r="N468" s="1">
        <f t="shared" si="939"/>
        <v>61.5</v>
      </c>
      <c r="O468" s="1">
        <f t="shared" si="940"/>
        <v>61.5</v>
      </c>
      <c r="P468" s="1">
        <f t="shared" si="941"/>
        <v>1.2834151594650562</v>
      </c>
      <c r="Q468" s="1">
        <f t="shared" si="942"/>
        <v>19.251227391975842</v>
      </c>
      <c r="R468" s="1">
        <f t="shared" si="943"/>
        <v>5.538066397335883</v>
      </c>
      <c r="S468" s="1">
        <f t="shared" si="944"/>
        <v>24.789293789311724</v>
      </c>
      <c r="T468" s="1">
        <f t="shared" si="945"/>
        <v>0.40162164784095067</v>
      </c>
      <c r="U468" s="1">
        <f t="shared" si="946"/>
        <v>1.2219268238749579</v>
      </c>
      <c r="V468" s="1">
        <f t="shared" si="947"/>
        <v>23.866968755460249</v>
      </c>
      <c r="W468" s="1">
        <f t="shared" si="948"/>
        <v>0.97433785492747482</v>
      </c>
      <c r="X468" s="1">
        <f t="shared" si="949"/>
        <v>0.25332784228114347</v>
      </c>
      <c r="Y468" s="1">
        <f t="shared" si="950"/>
        <v>1.6640813278650701</v>
      </c>
      <c r="Z468" s="1">
        <f t="shared" si="951"/>
        <v>1.1171485094117015</v>
      </c>
      <c r="AA468" s="1">
        <f t="shared" si="952"/>
        <v>1.0774647773656103</v>
      </c>
      <c r="AB468" s="1">
        <f t="shared" si="953"/>
        <v>0.26548928055564974</v>
      </c>
      <c r="AC468" s="1">
        <f t="shared" si="954"/>
        <v>1.2614732884593292</v>
      </c>
      <c r="AD468" s="1" t="str">
        <f t="shared" si="955"/>
        <v>NOT LIQUEFIABLE</v>
      </c>
      <c r="AE468" s="1">
        <f t="shared" si="956"/>
        <v>0</v>
      </c>
      <c r="AF468" s="1">
        <f t="shared" si="957"/>
        <v>8.5</v>
      </c>
      <c r="AG468" s="1">
        <f t="shared" si="958"/>
        <v>0</v>
      </c>
      <c r="AH468" s="1" t="str">
        <f t="shared" si="959"/>
        <v>Very Low</v>
      </c>
    </row>
    <row r="469" spans="1:45" s="1" customFormat="1" x14ac:dyDescent="0.35">
      <c r="B469" s="5" t="s">
        <v>186</v>
      </c>
      <c r="C469" s="5" t="s">
        <v>187</v>
      </c>
      <c r="D469" s="5">
        <v>4.5</v>
      </c>
      <c r="E469" s="5">
        <v>1.5</v>
      </c>
      <c r="F469" s="1">
        <v>21</v>
      </c>
      <c r="G469" s="5">
        <v>22</v>
      </c>
      <c r="H469" s="5">
        <v>81.38</v>
      </c>
      <c r="I469" s="1">
        <v>7</v>
      </c>
      <c r="J469" s="5">
        <v>0.4</v>
      </c>
      <c r="K469" s="5">
        <v>9.5</v>
      </c>
      <c r="L469" s="25" t="s">
        <v>58</v>
      </c>
      <c r="M469" s="1">
        <f t="shared" si="938"/>
        <v>0</v>
      </c>
      <c r="N469" s="1">
        <f t="shared" si="939"/>
        <v>93</v>
      </c>
      <c r="O469" s="1">
        <f t="shared" si="940"/>
        <v>93</v>
      </c>
      <c r="P469" s="1">
        <f t="shared" si="941"/>
        <v>1.0436701163815878</v>
      </c>
      <c r="Q469" s="1">
        <f t="shared" si="942"/>
        <v>22.96074256039493</v>
      </c>
      <c r="R469" s="1">
        <f t="shared" si="943"/>
        <v>5.5398613385710158</v>
      </c>
      <c r="S469" s="1">
        <f t="shared" si="944"/>
        <v>28.500603898965945</v>
      </c>
      <c r="T469" s="1">
        <f t="shared" si="945"/>
        <v>0.37399585131240826</v>
      </c>
      <c r="U469" s="1">
        <f t="shared" si="946"/>
        <v>1.0324883398970857</v>
      </c>
      <c r="V469" s="1">
        <f t="shared" si="947"/>
        <v>28.254604816306898</v>
      </c>
      <c r="W469" s="1">
        <f t="shared" si="948"/>
        <v>0.95382538768089908</v>
      </c>
      <c r="X469" s="1">
        <f t="shared" si="949"/>
        <v>0.24799460079703378</v>
      </c>
      <c r="Y469" s="1">
        <f t="shared" si="950"/>
        <v>1.8945580179649011</v>
      </c>
      <c r="Z469" s="1">
        <f t="shared" si="951"/>
        <v>1.1578061812455702</v>
      </c>
      <c r="AA469" s="1">
        <f t="shared" si="952"/>
        <v>1.0159924358038863</v>
      </c>
      <c r="AB469" s="1">
        <f t="shared" si="953"/>
        <v>0.39426417401372771</v>
      </c>
      <c r="AC469" s="1">
        <f t="shared" si="954"/>
        <v>1.8701284111594161</v>
      </c>
      <c r="AD469" s="1" t="str">
        <f t="shared" si="955"/>
        <v>NOT LIQUEFIABLE</v>
      </c>
      <c r="AE469" s="1">
        <f t="shared" si="956"/>
        <v>0</v>
      </c>
      <c r="AF469" s="1">
        <f t="shared" si="957"/>
        <v>7.75</v>
      </c>
      <c r="AG469" s="1">
        <f t="shared" si="958"/>
        <v>0</v>
      </c>
      <c r="AH469" s="1" t="str">
        <f t="shared" si="959"/>
        <v>Very Low</v>
      </c>
    </row>
    <row r="470" spans="1:45" s="1" customFormat="1" x14ac:dyDescent="0.35">
      <c r="B470" s="5" t="s">
        <v>186</v>
      </c>
      <c r="C470" s="5" t="s">
        <v>187</v>
      </c>
      <c r="D470" s="5">
        <v>6</v>
      </c>
      <c r="E470" s="5">
        <v>1.5</v>
      </c>
      <c r="F470" s="1">
        <v>21</v>
      </c>
      <c r="G470" s="5">
        <v>30</v>
      </c>
      <c r="H470" s="5">
        <v>82.32</v>
      </c>
      <c r="I470" s="1">
        <v>7</v>
      </c>
      <c r="J470" s="5">
        <v>0.4</v>
      </c>
      <c r="K470" s="5">
        <v>9.5</v>
      </c>
      <c r="L470" s="25" t="s">
        <v>58</v>
      </c>
      <c r="M470" s="1">
        <f t="shared" si="938"/>
        <v>0</v>
      </c>
      <c r="N470" s="1">
        <f t="shared" si="939"/>
        <v>124.5</v>
      </c>
      <c r="O470" s="1">
        <f t="shared" si="940"/>
        <v>124.5</v>
      </c>
      <c r="P470" s="1">
        <f t="shared" si="941"/>
        <v>0.90202805858459612</v>
      </c>
      <c r="Q470" s="1">
        <f t="shared" si="942"/>
        <v>27.060841757537883</v>
      </c>
      <c r="R470" s="1">
        <f t="shared" si="943"/>
        <v>5.5370041011970716</v>
      </c>
      <c r="S470" s="1">
        <f t="shared" si="944"/>
        <v>32.597845858734956</v>
      </c>
      <c r="T470" s="1">
        <f t="shared" si="945"/>
        <v>0.34551406139098961</v>
      </c>
      <c r="U470" s="1">
        <f t="shared" si="946"/>
        <v>0.93122750108691599</v>
      </c>
      <c r="V470" s="1">
        <f t="shared" si="947"/>
        <v>33.47382913380455</v>
      </c>
      <c r="W470" s="1">
        <f t="shared" si="948"/>
        <v>0.9310442914146293</v>
      </c>
      <c r="X470" s="1">
        <f t="shared" si="949"/>
        <v>0.24207151576780361</v>
      </c>
      <c r="Y470" s="1">
        <f t="shared" si="950"/>
        <v>2.2000000000000002</v>
      </c>
      <c r="Z470" s="1">
        <f t="shared" si="951"/>
        <v>1.2116882456942153</v>
      </c>
      <c r="AA470" s="1">
        <f t="shared" si="952"/>
        <v>0.95026754699939775</v>
      </c>
      <c r="AB470" s="1">
        <f t="shared" si="953"/>
        <v>0.82487615081708676</v>
      </c>
      <c r="AC470" s="1">
        <f t="shared" si="954"/>
        <v>3.923574021352962</v>
      </c>
      <c r="AD470" s="1" t="str">
        <f t="shared" si="955"/>
        <v>NOT LIQUEFIABLE</v>
      </c>
      <c r="AE470" s="1">
        <f t="shared" si="956"/>
        <v>0</v>
      </c>
      <c r="AF470" s="1">
        <f t="shared" si="957"/>
        <v>7</v>
      </c>
      <c r="AG470" s="1">
        <f t="shared" si="958"/>
        <v>0</v>
      </c>
      <c r="AH470" s="1" t="str">
        <f t="shared" si="959"/>
        <v>Very Low</v>
      </c>
    </row>
    <row r="471" spans="1:45" s="1" customFormat="1" x14ac:dyDescent="0.35">
      <c r="B471" s="5" t="s">
        <v>186</v>
      </c>
      <c r="C471" s="5" t="s">
        <v>187</v>
      </c>
      <c r="D471" s="5">
        <v>7.5</v>
      </c>
      <c r="E471" s="5">
        <v>1.5</v>
      </c>
      <c r="F471" s="1">
        <v>21</v>
      </c>
      <c r="G471" s="5">
        <v>35</v>
      </c>
      <c r="H471" s="5">
        <v>81.36</v>
      </c>
      <c r="I471" s="1">
        <v>7</v>
      </c>
      <c r="J471" s="5">
        <v>0.4</v>
      </c>
      <c r="K471" s="5">
        <v>9.5</v>
      </c>
      <c r="L471" s="25" t="s">
        <v>58</v>
      </c>
      <c r="M471" s="1">
        <f t="shared" si="938"/>
        <v>0</v>
      </c>
      <c r="N471" s="1">
        <f t="shared" si="939"/>
        <v>156</v>
      </c>
      <c r="O471" s="1">
        <f t="shared" si="940"/>
        <v>156</v>
      </c>
      <c r="P471" s="1">
        <f t="shared" si="941"/>
        <v>0.80582812954064487</v>
      </c>
      <c r="Q471" s="1">
        <f t="shared" si="942"/>
        <v>28.203984533922572</v>
      </c>
      <c r="R471" s="1">
        <f t="shared" si="943"/>
        <v>5.5399222733455336</v>
      </c>
      <c r="S471" s="1">
        <f t="shared" si="944"/>
        <v>33.743906807268104</v>
      </c>
      <c r="T471" s="1">
        <f t="shared" si="945"/>
        <v>0.33787259567820654</v>
      </c>
      <c r="U471" s="1">
        <f t="shared" si="946"/>
        <v>0.86425871690979916</v>
      </c>
      <c r="V471" s="1">
        <f t="shared" si="947"/>
        <v>35.788977365188501</v>
      </c>
      <c r="W471" s="1">
        <f t="shared" si="948"/>
        <v>0.90643373197707922</v>
      </c>
      <c r="X471" s="1">
        <f t="shared" si="949"/>
        <v>0.2356727703140406</v>
      </c>
      <c r="Y471" s="1">
        <f t="shared" si="950"/>
        <v>2.2000000000000002</v>
      </c>
      <c r="Z471" s="1">
        <f t="shared" si="951"/>
        <v>1.2116882456942153</v>
      </c>
      <c r="AA471" s="1">
        <f t="shared" si="952"/>
        <v>0.88154170960532197</v>
      </c>
      <c r="AB471" s="1">
        <f t="shared" si="953"/>
        <v>1.3138077579848479</v>
      </c>
      <c r="AC471" s="1">
        <f t="shared" si="954"/>
        <v>5.9546491187543555</v>
      </c>
      <c r="AD471" s="1" t="str">
        <f t="shared" si="955"/>
        <v>NOT LIQUEFIABLE</v>
      </c>
      <c r="AE471" s="1">
        <f t="shared" si="956"/>
        <v>0</v>
      </c>
      <c r="AF471" s="1">
        <f t="shared" si="957"/>
        <v>6.25</v>
      </c>
      <c r="AG471" s="1">
        <f t="shared" si="958"/>
        <v>0</v>
      </c>
      <c r="AH471" s="1" t="str">
        <f t="shared" si="959"/>
        <v>Very Low</v>
      </c>
    </row>
    <row r="472" spans="1:45" s="1" customFormat="1" x14ac:dyDescent="0.35">
      <c r="B472" s="5" t="s">
        <v>186</v>
      </c>
      <c r="C472" s="5" t="s">
        <v>187</v>
      </c>
      <c r="D472" s="5">
        <v>9</v>
      </c>
      <c r="E472" s="5">
        <v>1.5</v>
      </c>
      <c r="F472" s="1">
        <v>21</v>
      </c>
      <c r="G472" s="5">
        <v>44</v>
      </c>
      <c r="H472" s="5">
        <v>82.23</v>
      </c>
      <c r="I472" s="1">
        <v>7</v>
      </c>
      <c r="J472" s="5">
        <v>0.4</v>
      </c>
      <c r="K472" s="5">
        <v>9.5</v>
      </c>
      <c r="L472" s="25" t="s">
        <v>58</v>
      </c>
      <c r="M472" s="1">
        <f t="shared" si="938"/>
        <v>0</v>
      </c>
      <c r="N472" s="1">
        <f t="shared" si="939"/>
        <v>187.5</v>
      </c>
      <c r="O472" s="1">
        <f t="shared" si="940"/>
        <v>187.5</v>
      </c>
      <c r="P472" s="1">
        <f t="shared" si="941"/>
        <v>0.73502834412467843</v>
      </c>
      <c r="Q472" s="1">
        <f t="shared" si="942"/>
        <v>32.341247141485852</v>
      </c>
      <c r="R472" s="1">
        <f t="shared" si="943"/>
        <v>5.5372770796901873</v>
      </c>
      <c r="S472" s="1">
        <f t="shared" si="944"/>
        <v>37.878524221176036</v>
      </c>
      <c r="T472" s="1">
        <f t="shared" si="945"/>
        <v>0.31133031967101032</v>
      </c>
      <c r="U472" s="1">
        <f t="shared" si="946"/>
        <v>0.82556793589562238</v>
      </c>
      <c r="V472" s="1">
        <f t="shared" si="947"/>
        <v>41.862266259097566</v>
      </c>
      <c r="W472" s="1">
        <f t="shared" si="948"/>
        <v>0.88044424287795453</v>
      </c>
      <c r="X472" s="1">
        <f t="shared" si="949"/>
        <v>0.2289155031482682</v>
      </c>
      <c r="Y472" s="1">
        <f t="shared" si="950"/>
        <v>2.2000000000000002</v>
      </c>
      <c r="Z472" s="1">
        <f t="shared" si="951"/>
        <v>1.2116882456942153</v>
      </c>
      <c r="AA472" s="1">
        <f t="shared" si="952"/>
        <v>0.81529226975325164</v>
      </c>
      <c r="AB472" s="1">
        <f t="shared" si="953"/>
        <v>7.975508173527877</v>
      </c>
      <c r="AC472" s="1">
        <f t="shared" si="954"/>
        <v>34.418138505951134</v>
      </c>
      <c r="AD472" s="1" t="str">
        <f t="shared" si="955"/>
        <v>NOT LIQUEFIABLE</v>
      </c>
      <c r="AE472" s="1">
        <f t="shared" si="956"/>
        <v>0</v>
      </c>
      <c r="AF472" s="1">
        <f t="shared" si="957"/>
        <v>5.5</v>
      </c>
      <c r="AG472" s="1">
        <f t="shared" si="958"/>
        <v>0</v>
      </c>
      <c r="AH472" s="1" t="str">
        <f t="shared" si="959"/>
        <v>Very Low</v>
      </c>
    </row>
    <row r="473" spans="1:45" s="1" customFormat="1" x14ac:dyDescent="0.35">
      <c r="B473" s="5" t="s">
        <v>186</v>
      </c>
      <c r="C473" s="5" t="s">
        <v>187</v>
      </c>
      <c r="D473" s="5">
        <v>10.5</v>
      </c>
      <c r="E473" s="5">
        <v>1.5</v>
      </c>
      <c r="F473" s="1">
        <v>21</v>
      </c>
      <c r="G473" s="5">
        <v>56</v>
      </c>
      <c r="H473" s="5">
        <v>82.69</v>
      </c>
      <c r="I473" s="1">
        <v>7</v>
      </c>
      <c r="J473" s="5">
        <v>0.4</v>
      </c>
      <c r="K473" s="5">
        <v>9.5</v>
      </c>
      <c r="L473" s="25" t="s">
        <v>58</v>
      </c>
      <c r="M473" s="1">
        <f t="shared" si="938"/>
        <v>9.81</v>
      </c>
      <c r="N473" s="1">
        <f t="shared" si="939"/>
        <v>219</v>
      </c>
      <c r="O473" s="1">
        <f t="shared" si="940"/>
        <v>209.19</v>
      </c>
      <c r="P473" s="1">
        <f t="shared" si="941"/>
        <v>0.69587985246134165</v>
      </c>
      <c r="Q473" s="1">
        <f t="shared" si="942"/>
        <v>38.969271737835129</v>
      </c>
      <c r="R473" s="1">
        <f t="shared" si="943"/>
        <v>5.5358832232135216</v>
      </c>
      <c r="S473" s="1">
        <f t="shared" si="944"/>
        <v>44.505154961048653</v>
      </c>
      <c r="T473" s="1">
        <f t="shared" si="945"/>
        <v>0.27165042676171236</v>
      </c>
      <c r="U473" s="1">
        <f t="shared" si="946"/>
        <v>0.82119960260337332</v>
      </c>
      <c r="V473" s="1">
        <f t="shared" si="947"/>
        <v>51.523060969002429</v>
      </c>
      <c r="W473" s="1">
        <f t="shared" si="948"/>
        <v>0.85352459901766975</v>
      </c>
      <c r="X473" s="1">
        <f t="shared" si="949"/>
        <v>0.23232320219927394</v>
      </c>
      <c r="Y473" s="1">
        <f t="shared" si="950"/>
        <v>2.2000000000000002</v>
      </c>
      <c r="Z473" s="1">
        <f t="shared" si="951"/>
        <v>1.2116882456942153</v>
      </c>
      <c r="AA473" s="1">
        <f t="shared" si="952"/>
        <v>0.78245304440608254</v>
      </c>
      <c r="AB473" s="1">
        <f t="shared" si="953"/>
        <v>1893.6488701607484</v>
      </c>
      <c r="AC473" s="1">
        <f t="shared" si="954"/>
        <v>7727.8030925388484</v>
      </c>
      <c r="AD473" s="1" t="str">
        <f t="shared" si="955"/>
        <v>NOT LIQUEFIABLE</v>
      </c>
      <c r="AE473" s="1">
        <f t="shared" si="956"/>
        <v>0</v>
      </c>
      <c r="AF473" s="1">
        <f t="shared" si="957"/>
        <v>4.75</v>
      </c>
      <c r="AG473" s="1">
        <f t="shared" si="958"/>
        <v>0</v>
      </c>
      <c r="AH473" s="1" t="str">
        <f t="shared" si="959"/>
        <v>Very Low</v>
      </c>
    </row>
    <row r="474" spans="1:45" s="1" customFormat="1" x14ac:dyDescent="0.35">
      <c r="B474" s="5" t="s">
        <v>186</v>
      </c>
      <c r="C474" s="5" t="s">
        <v>187</v>
      </c>
      <c r="D474" s="5">
        <v>12</v>
      </c>
      <c r="E474" s="5">
        <v>1.5</v>
      </c>
      <c r="F474" s="1">
        <v>21</v>
      </c>
      <c r="G474" s="5">
        <v>69</v>
      </c>
      <c r="H474" s="5">
        <v>81.13</v>
      </c>
      <c r="I474" s="1">
        <v>7</v>
      </c>
      <c r="J474" s="5">
        <v>0.4</v>
      </c>
      <c r="K474" s="5">
        <v>9.5</v>
      </c>
      <c r="L474" s="25" t="s">
        <v>58</v>
      </c>
      <c r="M474" s="1">
        <f t="shared" si="938"/>
        <v>24.525000000000002</v>
      </c>
      <c r="N474" s="1">
        <f t="shared" si="939"/>
        <v>250.5</v>
      </c>
      <c r="O474" s="1">
        <f t="shared" si="940"/>
        <v>225.97499999999999</v>
      </c>
      <c r="P474" s="1">
        <f t="shared" si="941"/>
        <v>0.6695369123173236</v>
      </c>
      <c r="Q474" s="1">
        <f t="shared" si="942"/>
        <v>46.198046949895328</v>
      </c>
      <c r="R474" s="1">
        <f t="shared" si="943"/>
        <v>5.540623429761923</v>
      </c>
      <c r="S474" s="1">
        <f t="shared" si="944"/>
        <v>51.73867037965725</v>
      </c>
      <c r="T474" s="1">
        <f t="shared" si="945"/>
        <v>0.23158068898697115</v>
      </c>
      <c r="U474" s="1">
        <f t="shared" si="946"/>
        <v>0.83043470183784007</v>
      </c>
      <c r="V474" s="1">
        <f t="shared" si="947"/>
        <v>62.840617856572884</v>
      </c>
      <c r="W474" s="1">
        <f t="shared" si="948"/>
        <v>0.82611021622301772</v>
      </c>
      <c r="X474" s="1">
        <f t="shared" si="949"/>
        <v>0.23809960563161919</v>
      </c>
      <c r="Y474" s="1">
        <f t="shared" si="950"/>
        <v>2.2000000000000002</v>
      </c>
      <c r="Z474" s="1">
        <f t="shared" si="951"/>
        <v>1.2116882456942153</v>
      </c>
      <c r="AA474" s="1">
        <f t="shared" si="952"/>
        <v>1.1000000000000001</v>
      </c>
      <c r="AB474" s="1">
        <f t="shared" si="953"/>
        <v>793008333.11315966</v>
      </c>
      <c r="AC474" s="1">
        <f t="shared" si="954"/>
        <v>4439178976.2271366</v>
      </c>
      <c r="AD474" s="1" t="str">
        <f t="shared" si="955"/>
        <v>NOT LIQUEFIABLE</v>
      </c>
      <c r="AE474" s="1">
        <f t="shared" si="956"/>
        <v>0</v>
      </c>
      <c r="AF474" s="1">
        <f t="shared" si="957"/>
        <v>4</v>
      </c>
      <c r="AG474" s="1">
        <f t="shared" si="958"/>
        <v>0</v>
      </c>
      <c r="AH474" s="1" t="str">
        <f t="shared" si="959"/>
        <v>Very Low</v>
      </c>
    </row>
    <row r="475" spans="1:45" s="1" customFormat="1" x14ac:dyDescent="0.35">
      <c r="B475" s="5" t="s">
        <v>186</v>
      </c>
      <c r="C475" s="5" t="s">
        <v>187</v>
      </c>
      <c r="D475" s="5">
        <v>13.5</v>
      </c>
      <c r="E475" s="5">
        <v>1.5</v>
      </c>
      <c r="F475" s="1">
        <v>21</v>
      </c>
      <c r="G475" s="5">
        <v>77</v>
      </c>
      <c r="H475" s="5">
        <v>82.27</v>
      </c>
      <c r="I475" s="1">
        <v>7</v>
      </c>
      <c r="J475" s="5">
        <v>0.4</v>
      </c>
      <c r="K475" s="5">
        <v>9.5</v>
      </c>
      <c r="L475" s="25" t="s">
        <v>58</v>
      </c>
      <c r="M475" s="1">
        <f t="shared" si="938"/>
        <v>39.24</v>
      </c>
      <c r="N475" s="1">
        <f t="shared" si="939"/>
        <v>282</v>
      </c>
      <c r="O475" s="1">
        <f t="shared" si="940"/>
        <v>242.76</v>
      </c>
      <c r="P475" s="1">
        <f t="shared" si="941"/>
        <v>0.64597566585992761</v>
      </c>
      <c r="Q475" s="1">
        <f t="shared" si="942"/>
        <v>49.740126271214429</v>
      </c>
      <c r="R475" s="1">
        <f t="shared" si="943"/>
        <v>5.5371557400782718</v>
      </c>
      <c r="S475" s="1">
        <f t="shared" si="944"/>
        <v>55.277282011292698</v>
      </c>
      <c r="T475" s="1">
        <f t="shared" si="945"/>
        <v>0.21300203516099381</v>
      </c>
      <c r="U475" s="1">
        <f t="shared" si="946"/>
        <v>0.83013994313854667</v>
      </c>
      <c r="V475" s="1">
        <f t="shared" si="947"/>
        <v>69.457931361746361</v>
      </c>
      <c r="W475" s="1">
        <f t="shared" si="948"/>
        <v>0.7986134883932493</v>
      </c>
      <c r="X475" s="1">
        <f t="shared" si="949"/>
        <v>0.24120259090868779</v>
      </c>
      <c r="Y475" s="1">
        <f t="shared" si="950"/>
        <v>2.2000000000000002</v>
      </c>
      <c r="Z475" s="1">
        <f t="shared" si="951"/>
        <v>1.2116882456942153</v>
      </c>
      <c r="AA475" s="1">
        <f t="shared" si="952"/>
        <v>1.1000000000000001</v>
      </c>
      <c r="AB475" s="1">
        <f t="shared" si="953"/>
        <v>185594408256019.06</v>
      </c>
      <c r="AC475" s="1">
        <f t="shared" si="954"/>
        <v>1025572811276634.4</v>
      </c>
      <c r="AD475" s="1" t="str">
        <f t="shared" si="955"/>
        <v>NOT LIQUEFIABLE</v>
      </c>
      <c r="AE475" s="1">
        <f t="shared" si="956"/>
        <v>0</v>
      </c>
      <c r="AF475" s="1">
        <f t="shared" si="957"/>
        <v>3.25</v>
      </c>
      <c r="AG475" s="1">
        <f t="shared" si="958"/>
        <v>0</v>
      </c>
      <c r="AH475" s="1" t="str">
        <f t="shared" si="959"/>
        <v>Very Low</v>
      </c>
    </row>
    <row r="476" spans="1:45" s="1" customFormat="1" x14ac:dyDescent="0.35">
      <c r="B476" s="5" t="s">
        <v>186</v>
      </c>
      <c r="C476" s="5" t="s">
        <v>187</v>
      </c>
      <c r="D476" s="5">
        <v>15</v>
      </c>
      <c r="E476" s="5">
        <v>1.5</v>
      </c>
      <c r="F476" s="1">
        <v>21</v>
      </c>
      <c r="G476" s="5">
        <v>86</v>
      </c>
      <c r="H476" s="5">
        <v>80.55</v>
      </c>
      <c r="I476" s="1">
        <v>7</v>
      </c>
      <c r="J476" s="5">
        <v>0.4</v>
      </c>
      <c r="K476" s="5">
        <v>9.5</v>
      </c>
      <c r="L476" s="25" t="s">
        <v>58</v>
      </c>
      <c r="M476" s="1">
        <f t="shared" si="938"/>
        <v>53.955000000000005</v>
      </c>
      <c r="N476" s="1">
        <f t="shared" si="939"/>
        <v>313.5</v>
      </c>
      <c r="O476" s="1">
        <f t="shared" si="940"/>
        <v>259.54500000000002</v>
      </c>
      <c r="P476" s="1">
        <f t="shared" si="941"/>
        <v>0.62473867082751677</v>
      </c>
      <c r="Q476" s="1">
        <f t="shared" si="942"/>
        <v>53.727525691166441</v>
      </c>
      <c r="R476" s="1">
        <f t="shared" si="943"/>
        <v>5.5423947635153565</v>
      </c>
      <c r="S476" s="1">
        <f t="shared" si="944"/>
        <v>59.269920454681795</v>
      </c>
      <c r="T476" s="1">
        <f t="shared" si="945"/>
        <v>0.19274014543297269</v>
      </c>
      <c r="U476" s="1">
        <f t="shared" si="946"/>
        <v>0.83415307607722533</v>
      </c>
      <c r="V476" s="1">
        <f t="shared" si="947"/>
        <v>77.279559306156742</v>
      </c>
      <c r="W476" s="1">
        <f t="shared" si="948"/>
        <v>0.77141630387585125</v>
      </c>
      <c r="X476" s="1">
        <f t="shared" si="949"/>
        <v>0.24226297146514333</v>
      </c>
      <c r="Y476" s="1">
        <f t="shared" si="950"/>
        <v>2.2000000000000002</v>
      </c>
      <c r="Z476" s="1">
        <f t="shared" si="951"/>
        <v>1.2116882456942153</v>
      </c>
      <c r="AA476" s="1">
        <f t="shared" si="952"/>
        <v>1.1000000000000001</v>
      </c>
      <c r="AB476" s="1">
        <f t="shared" si="953"/>
        <v>1.9622121220324188E+23</v>
      </c>
      <c r="AC476" s="1">
        <f t="shared" si="954"/>
        <v>1.079549336157721E+24</v>
      </c>
      <c r="AD476" s="1" t="str">
        <f t="shared" si="955"/>
        <v>NOT LIQUEFIABLE</v>
      </c>
      <c r="AE476" s="1">
        <f t="shared" si="956"/>
        <v>0</v>
      </c>
      <c r="AF476" s="1">
        <f t="shared" si="957"/>
        <v>2.5</v>
      </c>
      <c r="AG476" s="1">
        <f t="shared" si="958"/>
        <v>0</v>
      </c>
      <c r="AH476" s="1" t="str">
        <f t="shared" si="959"/>
        <v>Very Low</v>
      </c>
    </row>
    <row r="477" spans="1:45" s="1" customFormat="1" x14ac:dyDescent="0.35">
      <c r="AF477" s="1" t="s">
        <v>31</v>
      </c>
      <c r="AG477" s="1">
        <f>SUM(AG467:AG476)</f>
        <v>0</v>
      </c>
      <c r="AH477" s="3" t="str">
        <f t="shared" ref="AH477" si="960">IF(AG477&lt;=0,"Very Low",IF(AND(AG477&gt;0,AG477&lt;=5),"Low",IF(AND(AG477&gt;5,AG477&lt;=15),"High","Very High")))</f>
        <v>Very Low</v>
      </c>
    </row>
    <row r="478" spans="1:45" s="1" customFormat="1" x14ac:dyDescent="0.35">
      <c r="A478" s="1" t="s">
        <v>32</v>
      </c>
      <c r="B478" s="1" t="s">
        <v>0</v>
      </c>
      <c r="C478" s="1" t="s">
        <v>1</v>
      </c>
      <c r="E478" s="1" t="s">
        <v>3</v>
      </c>
      <c r="F478" s="1" t="s">
        <v>47</v>
      </c>
      <c r="G478" s="1" t="s">
        <v>5</v>
      </c>
      <c r="H478" s="1" t="s">
        <v>6</v>
      </c>
      <c r="I478" s="1" t="s">
        <v>7</v>
      </c>
      <c r="J478" s="1" t="s">
        <v>8</v>
      </c>
      <c r="K478" s="1" t="s">
        <v>9</v>
      </c>
      <c r="M478" s="1" t="s">
        <v>10</v>
      </c>
      <c r="O478" s="1" t="s">
        <v>12</v>
      </c>
      <c r="P478" s="1" t="s">
        <v>13</v>
      </c>
      <c r="Q478" s="1" t="s">
        <v>188</v>
      </c>
      <c r="R478" s="1" t="s">
        <v>189</v>
      </c>
      <c r="S478" s="1" t="s">
        <v>16</v>
      </c>
      <c r="T478" s="1" t="s">
        <v>17</v>
      </c>
      <c r="U478" s="1" t="s">
        <v>18</v>
      </c>
      <c r="V478" s="1" t="s">
        <v>19</v>
      </c>
      <c r="W478" s="1" t="s">
        <v>20</v>
      </c>
      <c r="X478" s="1" t="s">
        <v>21</v>
      </c>
      <c r="Y478" s="1" t="s">
        <v>22</v>
      </c>
      <c r="Z478" s="1" t="s">
        <v>23</v>
      </c>
      <c r="AA478" s="1" t="s">
        <v>24</v>
      </c>
      <c r="AB478" s="1" t="s">
        <v>190</v>
      </c>
      <c r="AC478" s="1" t="s">
        <v>26</v>
      </c>
      <c r="AD478" s="1" t="s">
        <v>27</v>
      </c>
      <c r="AE478" s="1" t="s">
        <v>28</v>
      </c>
      <c r="AF478" s="1" t="s">
        <v>29</v>
      </c>
      <c r="AG478" s="1" t="s">
        <v>30</v>
      </c>
      <c r="AH478" s="1" t="s">
        <v>27</v>
      </c>
      <c r="AI478" s="5" t="s">
        <v>34</v>
      </c>
      <c r="AJ478" s="5" t="s">
        <v>35</v>
      </c>
      <c r="AK478" s="5" t="s">
        <v>36</v>
      </c>
      <c r="AL478" s="5" t="s">
        <v>37</v>
      </c>
      <c r="AM478" s="20" t="s">
        <v>38</v>
      </c>
      <c r="AN478" s="20" t="s">
        <v>39</v>
      </c>
      <c r="AO478" s="20" t="s">
        <v>40</v>
      </c>
      <c r="AP478" s="20" t="s">
        <v>41</v>
      </c>
      <c r="AQ478" s="20" t="s">
        <v>42</v>
      </c>
    </row>
    <row r="479" spans="1:45" s="1" customFormat="1" x14ac:dyDescent="0.35">
      <c r="A479" s="1">
        <v>42</v>
      </c>
      <c r="B479" s="5" t="s">
        <v>191</v>
      </c>
      <c r="C479" s="5" t="s">
        <v>192</v>
      </c>
      <c r="D479" s="5">
        <v>1.5</v>
      </c>
      <c r="E479" s="5">
        <v>1.5</v>
      </c>
      <c r="F479" s="5">
        <v>20</v>
      </c>
      <c r="G479" s="5">
        <v>14</v>
      </c>
      <c r="H479" s="5">
        <v>55.4</v>
      </c>
      <c r="I479" s="1">
        <v>7</v>
      </c>
      <c r="J479" s="5">
        <v>0.4</v>
      </c>
      <c r="K479" s="5">
        <v>1.5</v>
      </c>
      <c r="L479" s="25" t="s">
        <v>45</v>
      </c>
      <c r="M479" s="1">
        <f t="shared" ref="M479:M488" si="961">IF(D479&lt;=K479, 0, (D479-K479)*9.81)</f>
        <v>0</v>
      </c>
      <c r="N479" s="1">
        <f t="shared" ref="N479:N488" si="962">IF(ROW()=2, D479*F479, N478 + (D479-D478)*F479)</f>
        <v>30</v>
      </c>
      <c r="O479" s="1">
        <f t="shared" ref="O479:O488" si="963">N479 - M479</f>
        <v>30</v>
      </c>
      <c r="P479" s="1">
        <f t="shared" ref="P479:P488" si="964">MIN(1.7, (101.3 / O479)^0.5)</f>
        <v>1.7</v>
      </c>
      <c r="Q479" s="1">
        <f t="shared" ref="Q479:Q488" si="965">G479 * P479</f>
        <v>23.8</v>
      </c>
      <c r="R479" s="1">
        <f t="shared" ref="R479:R488" si="966">EXP(1.63 + (9.7/(H479+0.01)) - ((15.7/(H479+0.01))^2))</f>
        <v>5.6112626326343236</v>
      </c>
      <c r="S479" s="1">
        <f t="shared" ref="S479:S488" si="967">Q479 + R479</f>
        <v>29.411262632634326</v>
      </c>
      <c r="T479" s="1">
        <f t="shared" ref="T479:T488" si="968">0.784 - 0.0768 * SQRT(S479)</f>
        <v>0.36749707598828429</v>
      </c>
      <c r="U479" s="1">
        <f t="shared" ref="U479:U488" si="969">MIN(1.7, (101.3 / O479)^T479)</f>
        <v>1.5639319957154758</v>
      </c>
      <c r="V479" s="1">
        <f t="shared" ref="V479:V488" si="970">(G479 * U479) + R479</f>
        <v>27.506310572650982</v>
      </c>
      <c r="W479" s="1">
        <f t="shared" ref="W479:W488" si="971">EXP((-1.012 - 1.126*SIN((D479/11.73)+5.133)) + (0.106 + 0.118*SIN((D479/11.28)+5.142))*I479)</f>
        <v>0.99216797470363483</v>
      </c>
      <c r="X479" s="1">
        <f t="shared" ref="X479:X488" si="972">0.65 * J479 * (N479 / O479) * W479</f>
        <v>0.25796367342294507</v>
      </c>
      <c r="Y479" s="1">
        <f t="shared" ref="Y479:Y488" si="973">MIN(2.2, 1.09 + (V479 / 31.5)^2)</f>
        <v>1.8525065470588373</v>
      </c>
      <c r="Z479" s="1">
        <f t="shared" ref="Z479:Z488" si="974">1 + (Y479 - 1) * (8.64 * EXP(-I479/4) - 1.325)</f>
        <v>1.1503880128247652</v>
      </c>
      <c r="AA479" s="1">
        <f t="shared" ref="AA479:AA488" si="975">MIN(1.1, 1 - MIN(0.3, 1 / (18.9 - 2.55 * SQRT(V479))) * LN(O479 / 101.3))</f>
        <v>1.1000000000000001</v>
      </c>
      <c r="AB479" s="1">
        <f t="shared" ref="AB479:AB488" si="976">EXP((V479/14.1) + (V479/126)^2 - (V479/23.6)^3 + (V479/25.4)^4 - 2.8)</f>
        <v>0.36438565304341203</v>
      </c>
      <c r="AC479" s="1">
        <f t="shared" ref="AC479:AC488" si="977">IF(X479=0, "N/A", (AB479 * Z479 * AA479) / X479)</f>
        <v>1.7874740653158103</v>
      </c>
      <c r="AD479" s="1" t="str">
        <f t="shared" ref="AD479:AD488" si="978">IF(AC479&gt;1, "NOT LIQUEFIABLE", "LIQUEFIABLE")</f>
        <v>NOT LIQUEFIABLE</v>
      </c>
      <c r="AE479" s="1">
        <f t="shared" ref="AE479:AE488" si="979">IF(AC479&lt;1, 1-AC479, 0)</f>
        <v>0</v>
      </c>
      <c r="AF479" s="1">
        <f t="shared" ref="AF479:AF488" si="980">IF(D479&lt;=20, 10 - (0.5 * D479), 0)</f>
        <v>9.25</v>
      </c>
      <c r="AG479" s="1">
        <f t="shared" ref="AG479:AG488" si="981">AE479 * AF479 * E479</f>
        <v>0</v>
      </c>
      <c r="AH479" s="1" t="str">
        <f t="shared" ref="AH479:AH488" si="982">IF(AG479&lt;=0,"Very Low",IF(AND(AG479&gt;0,AG479&lt;=5),"Low",IF(AND(AG479&gt;5,AG479&lt;=15),"High","Very High")))</f>
        <v>Very Low</v>
      </c>
      <c r="AI479" s="5">
        <v>3</v>
      </c>
      <c r="AJ479" s="5">
        <v>1.5</v>
      </c>
      <c r="AK479" s="5">
        <v>25</v>
      </c>
      <c r="AL479" s="5">
        <f>MIN(1 + 0.33 * (AJ479 / AI479), 1.33)</f>
        <v>1.165</v>
      </c>
      <c r="AM479" s="20">
        <f>AVERAGEIFS(G479:G488, D479:D488, "&gt;" &amp; AJ479, D479:D488, "&lt;" &amp; (AJ479 + AI479 + 1.5))</f>
        <v>18.5</v>
      </c>
      <c r="AN479" s="20" cm="1">
        <f t="array" ref="AN479">_xlfn.LET(
    _xlpm.Df, AJ479,
    _xlpm.B, AI479,
    _xlpm.LayerBottoms, D479:D488,
    _xlpm.LayerTops, D479:D488 - E479:E488,
    _xlpm.N_values, G479:G488,
    _xlpm.FilteredN, _xlfn._xlws.FILTER(_xlpm.N_values, (_xlpm.LayerBottoms &gt; _xlpm.Df) * (_xlpm.LayerTops &lt; (_xlpm.Df + 2*_xlpm.B))),
    _xlpm.i, _xlfn.SEQUENCE(ROWS(_xlpm.FilteredN)),
    SUM(_xlpm.FilteredN / _xlpm.i^2) / SUM(1 / _xlpm.i^2)
)</f>
        <v>18.273170731707317</v>
      </c>
      <c r="AO479" s="20">
        <f>MIN(6 * (1 + 0.2 * (AJ479 / AI479)), 9)</f>
        <v>6.6000000000000005</v>
      </c>
      <c r="AP479" s="20">
        <f>IF(AI479&lt;=1.2,12*AM479*AL479*(AK479/25.4),8*AM479*((3.28*AI479+1)/(3.28*AI479))^2*AL479*(AK479/25.4))</f>
        <v>205.95023903355028</v>
      </c>
      <c r="AQ479" s="1" cm="1">
        <f t="array" ref="AQ479">_xlfn.LET(
    _xlpm.Df, AJ479,
    _xlpm.B, AI479,
    _xlpm.Settlement, AK479,
    _xlpm.NMeyerhof, AM479,
    _xlpm.NDesign, AN479,
    _xlpm.Nc, AO479,
    _xlpm.Fd, AL479,
    _xlpm.LayerBottoms, D479:D488,
    _xlpm.LayerThickness, E479:E488,
    _xlpm.USCS, L479:L488,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241.2058536585366</v>
      </c>
      <c r="AR479" s="1" cm="1">
        <f t="array" ref="AR479">_xlfn.LET(
    _xlpm.Df, AJ479,
    _xlpm.B, AI479,
    _xlpm.Settlement, AK479,
    _xlpm.NMeyerhof, AM479,
    _xlpm.NDesign, AN479,
    _xlpm.Nc, AO479,
    _xlpm.Fd, AL479,
    _xlpm.LayerBottoms, D479:D488,
    _xlpm.LayerThickness, E479:E488,
    _xlpm.USCS, L479:L488,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241.2058536585366</v>
      </c>
      <c r="AS479" s="1" cm="1">
        <f t="array" ref="AS479">_xlfn.LET(
    _xlpm.Df, AJ479,
    _xlpm.B, AI479,
    _xlpm.Settlement, AK479,
    _xlpm.NMeyerhof, AM479,
    _xlpm.NDesign, AN479,
    _xlpm.Nc, AO479,
    _xlpm.Fd, AL479,
    _xlpm.LayerBottoms, D479:D488,
    _xlpm.LayerThickness, E479:E488,
    _xlpm.Material, L479:L488,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241.2058536585366</v>
      </c>
    </row>
    <row r="480" spans="1:45" s="1" customFormat="1" x14ac:dyDescent="0.35">
      <c r="B480" s="5" t="s">
        <v>191</v>
      </c>
      <c r="C480" s="5" t="s">
        <v>192</v>
      </c>
      <c r="D480" s="5">
        <v>3</v>
      </c>
      <c r="E480" s="5">
        <v>1.5</v>
      </c>
      <c r="F480" s="5">
        <v>21</v>
      </c>
      <c r="G480" s="5">
        <v>16</v>
      </c>
      <c r="H480" s="5">
        <v>57.93</v>
      </c>
      <c r="I480" s="1">
        <v>7</v>
      </c>
      <c r="J480" s="5">
        <v>0.4</v>
      </c>
      <c r="K480" s="5">
        <v>1.5</v>
      </c>
      <c r="L480" s="25" t="s">
        <v>45</v>
      </c>
      <c r="M480" s="1">
        <f t="shared" si="961"/>
        <v>14.715</v>
      </c>
      <c r="N480" s="1">
        <f t="shared" si="962"/>
        <v>61.5</v>
      </c>
      <c r="O480" s="1">
        <f t="shared" si="963"/>
        <v>46.784999999999997</v>
      </c>
      <c r="P480" s="1">
        <f t="shared" si="964"/>
        <v>1.4714699781334444</v>
      </c>
      <c r="Q480" s="1">
        <f t="shared" si="965"/>
        <v>23.54351965013511</v>
      </c>
      <c r="R480" s="1">
        <f t="shared" si="966"/>
        <v>5.6068543633630119</v>
      </c>
      <c r="S480" s="1">
        <f t="shared" si="967"/>
        <v>29.150374013498123</v>
      </c>
      <c r="T480" s="1">
        <f t="shared" si="968"/>
        <v>0.36934845710961706</v>
      </c>
      <c r="U480" s="1">
        <f t="shared" si="969"/>
        <v>1.3302015385036603</v>
      </c>
      <c r="V480" s="1">
        <f t="shared" si="970"/>
        <v>26.890078979421578</v>
      </c>
      <c r="W480" s="1">
        <f t="shared" si="971"/>
        <v>0.97433785492747482</v>
      </c>
      <c r="X480" s="1">
        <f t="shared" si="972"/>
        <v>0.33300549963215398</v>
      </c>
      <c r="Y480" s="1">
        <f t="shared" si="973"/>
        <v>1.8187239581955459</v>
      </c>
      <c r="Z480" s="1">
        <f t="shared" si="974"/>
        <v>1.1444285320151992</v>
      </c>
      <c r="AA480" s="1">
        <f t="shared" si="975"/>
        <v>1.1000000000000001</v>
      </c>
      <c r="AB480" s="1">
        <f t="shared" si="976"/>
        <v>0.3428454044810354</v>
      </c>
      <c r="AC480" s="1">
        <f t="shared" si="977"/>
        <v>1.2960694935398409</v>
      </c>
      <c r="AD480" s="1" t="str">
        <f t="shared" si="978"/>
        <v>NOT LIQUEFIABLE</v>
      </c>
      <c r="AE480" s="1">
        <f t="shared" si="979"/>
        <v>0</v>
      </c>
      <c r="AF480" s="1">
        <f t="shared" si="980"/>
        <v>8.5</v>
      </c>
      <c r="AG480" s="1">
        <f t="shared" si="981"/>
        <v>0</v>
      </c>
      <c r="AH480" s="1" t="str">
        <f t="shared" si="982"/>
        <v>Very Low</v>
      </c>
    </row>
    <row r="481" spans="1:45" s="1" customFormat="1" x14ac:dyDescent="0.35">
      <c r="B481" s="5" t="s">
        <v>191</v>
      </c>
      <c r="C481" s="5" t="s">
        <v>192</v>
      </c>
      <c r="D481" s="5">
        <v>4.5</v>
      </c>
      <c r="E481" s="5">
        <v>1.5</v>
      </c>
      <c r="F481" s="5">
        <v>21</v>
      </c>
      <c r="G481" s="5">
        <v>21</v>
      </c>
      <c r="H481" s="5">
        <v>54.15</v>
      </c>
      <c r="I481" s="1">
        <v>7</v>
      </c>
      <c r="J481" s="5">
        <v>0.4</v>
      </c>
      <c r="K481" s="5">
        <v>1.5</v>
      </c>
      <c r="L481" s="25" t="s">
        <v>45</v>
      </c>
      <c r="M481" s="1">
        <f t="shared" si="961"/>
        <v>29.43</v>
      </c>
      <c r="N481" s="1">
        <f t="shared" si="962"/>
        <v>93</v>
      </c>
      <c r="O481" s="1">
        <f t="shared" si="963"/>
        <v>63.57</v>
      </c>
      <c r="P481" s="1">
        <f t="shared" si="964"/>
        <v>1.2623466067139191</v>
      </c>
      <c r="Q481" s="1">
        <f t="shared" si="965"/>
        <v>26.509278740992301</v>
      </c>
      <c r="R481" s="1">
        <f t="shared" si="966"/>
        <v>5.6128998299988435</v>
      </c>
      <c r="S481" s="1">
        <f t="shared" si="967"/>
        <v>32.122178570991146</v>
      </c>
      <c r="T481" s="1">
        <f t="shared" si="968"/>
        <v>0.34872500814477891</v>
      </c>
      <c r="U481" s="1">
        <f t="shared" si="969"/>
        <v>1.1764325386715666</v>
      </c>
      <c r="V481" s="1">
        <f t="shared" si="970"/>
        <v>30.317983142101745</v>
      </c>
      <c r="W481" s="1">
        <f t="shared" si="971"/>
        <v>0.95382538768089908</v>
      </c>
      <c r="X481" s="1">
        <f t="shared" si="972"/>
        <v>0.36280474868844015</v>
      </c>
      <c r="Y481" s="1">
        <f t="shared" si="973"/>
        <v>2.0163593870544374</v>
      </c>
      <c r="Z481" s="1">
        <f t="shared" si="974"/>
        <v>1.1792927797003347</v>
      </c>
      <c r="AA481" s="1">
        <f t="shared" si="975"/>
        <v>1.0958882204155644</v>
      </c>
      <c r="AB481" s="1">
        <f t="shared" si="976"/>
        <v>0.50551806974693614</v>
      </c>
      <c r="AC481" s="1">
        <f t="shared" si="977"/>
        <v>1.8007425203906753</v>
      </c>
      <c r="AD481" s="1" t="str">
        <f t="shared" si="978"/>
        <v>NOT LIQUEFIABLE</v>
      </c>
      <c r="AE481" s="1">
        <f t="shared" si="979"/>
        <v>0</v>
      </c>
      <c r="AF481" s="1">
        <f t="shared" si="980"/>
        <v>7.75</v>
      </c>
      <c r="AG481" s="1">
        <f t="shared" si="981"/>
        <v>0</v>
      </c>
      <c r="AH481" s="1" t="str">
        <f t="shared" si="982"/>
        <v>Very Low</v>
      </c>
    </row>
    <row r="482" spans="1:45" s="1" customFormat="1" x14ac:dyDescent="0.35">
      <c r="B482" s="5" t="s">
        <v>191</v>
      </c>
      <c r="C482" s="5" t="s">
        <v>192</v>
      </c>
      <c r="D482" s="5">
        <v>6</v>
      </c>
      <c r="E482" s="5">
        <v>1.5</v>
      </c>
      <c r="F482" s="5">
        <v>21</v>
      </c>
      <c r="G482" s="5">
        <v>26</v>
      </c>
      <c r="H482" s="5">
        <v>54.33</v>
      </c>
      <c r="I482" s="1">
        <v>7</v>
      </c>
      <c r="J482" s="5">
        <v>0.4</v>
      </c>
      <c r="K482" s="5">
        <v>1.5</v>
      </c>
      <c r="L482" s="25" t="s">
        <v>45</v>
      </c>
      <c r="M482" s="1">
        <f t="shared" si="961"/>
        <v>44.145000000000003</v>
      </c>
      <c r="N482" s="1">
        <f t="shared" si="962"/>
        <v>124.5</v>
      </c>
      <c r="O482" s="1">
        <f t="shared" si="963"/>
        <v>80.35499999999999</v>
      </c>
      <c r="P482" s="1">
        <f t="shared" si="964"/>
        <v>1.1227893122537644</v>
      </c>
      <c r="Q482" s="1">
        <f t="shared" si="965"/>
        <v>29.192522118597875</v>
      </c>
      <c r="R482" s="1">
        <f t="shared" si="966"/>
        <v>5.6126894704461785</v>
      </c>
      <c r="S482" s="1">
        <f t="shared" si="967"/>
        <v>34.805211589044056</v>
      </c>
      <c r="T482" s="1">
        <f t="shared" si="968"/>
        <v>0.33091116632280243</v>
      </c>
      <c r="U482" s="1">
        <f t="shared" si="969"/>
        <v>1.0796637457568932</v>
      </c>
      <c r="V482" s="1">
        <f t="shared" si="970"/>
        <v>33.683946860125403</v>
      </c>
      <c r="W482" s="1">
        <f t="shared" si="971"/>
        <v>0.9310442914146293</v>
      </c>
      <c r="X482" s="1">
        <f t="shared" si="972"/>
        <v>0.37505947001545092</v>
      </c>
      <c r="Y482" s="1">
        <f t="shared" si="973"/>
        <v>2.2000000000000002</v>
      </c>
      <c r="Z482" s="1">
        <f t="shared" si="974"/>
        <v>1.2116882456942153</v>
      </c>
      <c r="AA482" s="1">
        <f t="shared" si="975"/>
        <v>1.0564909145323351</v>
      </c>
      <c r="AB482" s="1">
        <f t="shared" si="976"/>
        <v>0.85697028060572844</v>
      </c>
      <c r="AC482" s="1">
        <f t="shared" si="977"/>
        <v>2.9249758652891789</v>
      </c>
      <c r="AD482" s="1" t="str">
        <f t="shared" si="978"/>
        <v>NOT LIQUEFIABLE</v>
      </c>
      <c r="AE482" s="1">
        <f t="shared" si="979"/>
        <v>0</v>
      </c>
      <c r="AF482" s="1">
        <f t="shared" si="980"/>
        <v>7</v>
      </c>
      <c r="AG482" s="1">
        <f t="shared" si="981"/>
        <v>0</v>
      </c>
      <c r="AH482" s="1" t="str">
        <f t="shared" si="982"/>
        <v>Very Low</v>
      </c>
    </row>
    <row r="483" spans="1:45" s="1" customFormat="1" x14ac:dyDescent="0.35">
      <c r="B483" s="5" t="s">
        <v>191</v>
      </c>
      <c r="C483" s="5" t="s">
        <v>192</v>
      </c>
      <c r="D483" s="5">
        <v>7.5</v>
      </c>
      <c r="E483" s="5">
        <v>1.5</v>
      </c>
      <c r="F483" s="5">
        <v>21</v>
      </c>
      <c r="G483" s="5">
        <v>30</v>
      </c>
      <c r="H483" s="5">
        <v>52.41</v>
      </c>
      <c r="I483" s="1">
        <v>7</v>
      </c>
      <c r="J483" s="5">
        <v>0.4</v>
      </c>
      <c r="K483" s="5">
        <v>1.5</v>
      </c>
      <c r="L483" s="25" t="s">
        <v>45</v>
      </c>
      <c r="M483" s="1">
        <f t="shared" si="961"/>
        <v>58.86</v>
      </c>
      <c r="N483" s="1">
        <f t="shared" si="962"/>
        <v>156</v>
      </c>
      <c r="O483" s="1">
        <f t="shared" si="963"/>
        <v>97.14</v>
      </c>
      <c r="P483" s="1">
        <f t="shared" si="964"/>
        <v>1.0211879302872617</v>
      </c>
      <c r="Q483" s="1">
        <f t="shared" si="965"/>
        <v>30.635637908617852</v>
      </c>
      <c r="R483" s="1">
        <f t="shared" si="966"/>
        <v>5.6144364985671071</v>
      </c>
      <c r="S483" s="1">
        <f t="shared" si="967"/>
        <v>36.250074407184961</v>
      </c>
      <c r="T483" s="1">
        <f t="shared" si="968"/>
        <v>0.32160229361356624</v>
      </c>
      <c r="U483" s="1">
        <f t="shared" si="969"/>
        <v>1.0135771486663683</v>
      </c>
      <c r="V483" s="1">
        <f t="shared" si="970"/>
        <v>36.021750958558158</v>
      </c>
      <c r="W483" s="1">
        <f t="shared" si="971"/>
        <v>0.90643373197707922</v>
      </c>
      <c r="X483" s="1">
        <f t="shared" si="972"/>
        <v>0.37847387450062114</v>
      </c>
      <c r="Y483" s="1">
        <f t="shared" si="973"/>
        <v>2.2000000000000002</v>
      </c>
      <c r="Z483" s="1">
        <f t="shared" si="974"/>
        <v>1.2116882456942153</v>
      </c>
      <c r="AA483" s="1">
        <f t="shared" si="975"/>
        <v>1.0116630760700673</v>
      </c>
      <c r="AB483" s="1">
        <f t="shared" si="976"/>
        <v>1.3847883277237418</v>
      </c>
      <c r="AC483" s="1">
        <f t="shared" si="977"/>
        <v>4.4851222220690596</v>
      </c>
      <c r="AD483" s="1" t="str">
        <f t="shared" si="978"/>
        <v>NOT LIQUEFIABLE</v>
      </c>
      <c r="AE483" s="1">
        <f t="shared" si="979"/>
        <v>0</v>
      </c>
      <c r="AF483" s="1">
        <f t="shared" si="980"/>
        <v>6.25</v>
      </c>
      <c r="AG483" s="1">
        <f t="shared" si="981"/>
        <v>0</v>
      </c>
      <c r="AH483" s="1" t="str">
        <f t="shared" si="982"/>
        <v>Very Low</v>
      </c>
    </row>
    <row r="484" spans="1:45" s="1" customFormat="1" x14ac:dyDescent="0.35">
      <c r="B484" s="5" t="s">
        <v>191</v>
      </c>
      <c r="C484" s="5" t="s">
        <v>192</v>
      </c>
      <c r="D484" s="5">
        <v>9</v>
      </c>
      <c r="E484" s="5">
        <v>1.5</v>
      </c>
      <c r="F484" s="5">
        <v>21</v>
      </c>
      <c r="G484" s="5">
        <v>32</v>
      </c>
      <c r="H484" s="5">
        <v>59.05</v>
      </c>
      <c r="I484" s="1">
        <v>7</v>
      </c>
      <c r="J484" s="5">
        <v>0.4</v>
      </c>
      <c r="K484" s="5">
        <v>1.5</v>
      </c>
      <c r="L484" s="25" t="s">
        <v>45</v>
      </c>
      <c r="M484" s="1">
        <f t="shared" si="961"/>
        <v>73.575000000000003</v>
      </c>
      <c r="N484" s="1">
        <f t="shared" si="962"/>
        <v>187.5</v>
      </c>
      <c r="O484" s="1">
        <f t="shared" si="963"/>
        <v>113.925</v>
      </c>
      <c r="P484" s="1">
        <f t="shared" si="964"/>
        <v>0.94296419817680788</v>
      </c>
      <c r="Q484" s="1">
        <f t="shared" si="965"/>
        <v>30.174854341657852</v>
      </c>
      <c r="R484" s="1">
        <f t="shared" si="966"/>
        <v>5.6045201697145943</v>
      </c>
      <c r="S484" s="1">
        <f t="shared" si="967"/>
        <v>35.779374511372446</v>
      </c>
      <c r="T484" s="1">
        <f t="shared" si="968"/>
        <v>0.32461417314205548</v>
      </c>
      <c r="U484" s="1">
        <f t="shared" si="969"/>
        <v>0.9625904828943268</v>
      </c>
      <c r="V484" s="1">
        <f t="shared" si="970"/>
        <v>36.407415622333055</v>
      </c>
      <c r="W484" s="1">
        <f t="shared" si="971"/>
        <v>0.88044424287795453</v>
      </c>
      <c r="X484" s="1">
        <f t="shared" si="972"/>
        <v>0.37675362598464152</v>
      </c>
      <c r="Y484" s="1">
        <f t="shared" si="973"/>
        <v>2.2000000000000002</v>
      </c>
      <c r="Z484" s="1">
        <f t="shared" si="974"/>
        <v>1.2116882456942153</v>
      </c>
      <c r="AA484" s="1">
        <f t="shared" si="975"/>
        <v>0.96657227312680882</v>
      </c>
      <c r="AB484" s="1">
        <f t="shared" si="976"/>
        <v>1.5147504983781335</v>
      </c>
      <c r="AC484" s="1">
        <f t="shared" si="977"/>
        <v>4.7087853232006331</v>
      </c>
      <c r="AD484" s="1" t="str">
        <f t="shared" si="978"/>
        <v>NOT LIQUEFIABLE</v>
      </c>
      <c r="AE484" s="1">
        <f t="shared" si="979"/>
        <v>0</v>
      </c>
      <c r="AF484" s="1">
        <f t="shared" si="980"/>
        <v>5.5</v>
      </c>
      <c r="AG484" s="1">
        <f t="shared" si="981"/>
        <v>0</v>
      </c>
      <c r="AH484" s="1" t="str">
        <f t="shared" si="982"/>
        <v>Very Low</v>
      </c>
    </row>
    <row r="485" spans="1:45" s="1" customFormat="1" x14ac:dyDescent="0.35">
      <c r="B485" s="5" t="s">
        <v>191</v>
      </c>
      <c r="C485" s="5" t="s">
        <v>192</v>
      </c>
      <c r="D485" s="5">
        <v>10.5</v>
      </c>
      <c r="E485" s="5">
        <v>1.5</v>
      </c>
      <c r="F485" s="5">
        <v>21</v>
      </c>
      <c r="G485" s="5">
        <v>33</v>
      </c>
      <c r="H485" s="5">
        <v>27.34</v>
      </c>
      <c r="I485" s="1">
        <v>7</v>
      </c>
      <c r="J485" s="5">
        <v>0.4</v>
      </c>
      <c r="K485" s="5">
        <v>1.5</v>
      </c>
      <c r="L485" s="25" t="s">
        <v>46</v>
      </c>
      <c r="M485" s="1">
        <f t="shared" si="961"/>
        <v>88.29</v>
      </c>
      <c r="N485" s="1">
        <f t="shared" si="962"/>
        <v>219</v>
      </c>
      <c r="O485" s="1">
        <f t="shared" si="963"/>
        <v>130.70999999999998</v>
      </c>
      <c r="P485" s="1">
        <f t="shared" si="964"/>
        <v>0.88033975678086063</v>
      </c>
      <c r="Q485" s="1">
        <f t="shared" si="965"/>
        <v>29.0512119737684</v>
      </c>
      <c r="R485" s="1">
        <f t="shared" si="966"/>
        <v>5.2338106059995839</v>
      </c>
      <c r="S485" s="1">
        <f t="shared" si="967"/>
        <v>34.285022579767983</v>
      </c>
      <c r="T485" s="1">
        <f t="shared" si="968"/>
        <v>0.33430978264933242</v>
      </c>
      <c r="U485" s="1">
        <f t="shared" si="969"/>
        <v>0.91831592965176123</v>
      </c>
      <c r="V485" s="1">
        <f t="shared" si="970"/>
        <v>35.538236284507704</v>
      </c>
      <c r="W485" s="1">
        <f t="shared" si="971"/>
        <v>0.85352459901766975</v>
      </c>
      <c r="X485" s="1">
        <f t="shared" si="972"/>
        <v>0.3718131028082482</v>
      </c>
      <c r="Y485" s="1">
        <f t="shared" si="973"/>
        <v>2.2000000000000002</v>
      </c>
      <c r="Z485" s="1">
        <f t="shared" si="974"/>
        <v>1.2116882456942153</v>
      </c>
      <c r="AA485" s="1">
        <f t="shared" si="975"/>
        <v>0.93108050541611276</v>
      </c>
      <c r="AB485" s="1">
        <f t="shared" si="976"/>
        <v>1.2429724575037753</v>
      </c>
      <c r="AC485" s="1">
        <f t="shared" si="977"/>
        <v>3.7715072214095118</v>
      </c>
      <c r="AD485" s="1" t="str">
        <f t="shared" si="978"/>
        <v>NOT LIQUEFIABLE</v>
      </c>
      <c r="AE485" s="1">
        <f t="shared" si="979"/>
        <v>0</v>
      </c>
      <c r="AF485" s="1">
        <f t="shared" si="980"/>
        <v>4.75</v>
      </c>
      <c r="AG485" s="1">
        <f t="shared" si="981"/>
        <v>0</v>
      </c>
      <c r="AH485" s="1" t="str">
        <f t="shared" si="982"/>
        <v>Very Low</v>
      </c>
    </row>
    <row r="486" spans="1:45" s="1" customFormat="1" x14ac:dyDescent="0.35">
      <c r="B486" s="5" t="s">
        <v>191</v>
      </c>
      <c r="C486" s="5" t="s">
        <v>192</v>
      </c>
      <c r="D486" s="5">
        <v>12</v>
      </c>
      <c r="E486" s="5">
        <v>1.5</v>
      </c>
      <c r="F486" s="5">
        <v>21</v>
      </c>
      <c r="G486" s="5">
        <v>40</v>
      </c>
      <c r="H486" s="5">
        <v>27.19</v>
      </c>
      <c r="I486" s="1">
        <v>7</v>
      </c>
      <c r="J486" s="5">
        <v>0.4</v>
      </c>
      <c r="K486" s="5">
        <v>1.5</v>
      </c>
      <c r="L486" s="25" t="s">
        <v>46</v>
      </c>
      <c r="M486" s="1">
        <f t="shared" si="961"/>
        <v>103.00500000000001</v>
      </c>
      <c r="N486" s="1">
        <f t="shared" si="962"/>
        <v>250.5</v>
      </c>
      <c r="O486" s="1">
        <f t="shared" si="963"/>
        <v>147.495</v>
      </c>
      <c r="P486" s="1">
        <f t="shared" si="964"/>
        <v>0.82873574948389084</v>
      </c>
      <c r="Q486" s="1">
        <f t="shared" si="965"/>
        <v>33.149429979355631</v>
      </c>
      <c r="R486" s="1">
        <f t="shared" si="966"/>
        <v>5.2249802421445626</v>
      </c>
      <c r="S486" s="1">
        <f t="shared" si="967"/>
        <v>38.374410221500192</v>
      </c>
      <c r="T486" s="1">
        <f t="shared" si="968"/>
        <v>0.30824640690283672</v>
      </c>
      <c r="U486" s="1">
        <f t="shared" si="969"/>
        <v>0.89064389560669066</v>
      </c>
      <c r="V486" s="1">
        <f t="shared" si="970"/>
        <v>40.850736066412189</v>
      </c>
      <c r="W486" s="1">
        <f t="shared" si="971"/>
        <v>0.82611021622301772</v>
      </c>
      <c r="X486" s="1">
        <f t="shared" si="972"/>
        <v>0.36478903273063595</v>
      </c>
      <c r="Y486" s="1">
        <f t="shared" si="973"/>
        <v>2.2000000000000002</v>
      </c>
      <c r="Z486" s="1">
        <f t="shared" si="974"/>
        <v>1.2116882456942153</v>
      </c>
      <c r="AA486" s="1">
        <f t="shared" si="975"/>
        <v>0.88728764030632257</v>
      </c>
      <c r="AB486" s="1">
        <f t="shared" si="976"/>
        <v>5.5099252927891138</v>
      </c>
      <c r="AC486" s="1">
        <f t="shared" si="977"/>
        <v>16.238999348421569</v>
      </c>
      <c r="AD486" s="1" t="str">
        <f t="shared" si="978"/>
        <v>NOT LIQUEFIABLE</v>
      </c>
      <c r="AE486" s="1">
        <f t="shared" si="979"/>
        <v>0</v>
      </c>
      <c r="AF486" s="1">
        <f t="shared" si="980"/>
        <v>4</v>
      </c>
      <c r="AG486" s="1">
        <f t="shared" si="981"/>
        <v>0</v>
      </c>
      <c r="AH486" s="1" t="str">
        <f t="shared" si="982"/>
        <v>Very Low</v>
      </c>
    </row>
    <row r="487" spans="1:45" s="1" customFormat="1" x14ac:dyDescent="0.35">
      <c r="B487" s="5" t="s">
        <v>191</v>
      </c>
      <c r="C487" s="5" t="s">
        <v>192</v>
      </c>
      <c r="D487" s="5">
        <v>13.5</v>
      </c>
      <c r="E487" s="5">
        <v>1.5</v>
      </c>
      <c r="F487" s="5">
        <v>21</v>
      </c>
      <c r="G487" s="5">
        <v>45</v>
      </c>
      <c r="H487" s="5">
        <v>30.45</v>
      </c>
      <c r="I487" s="1">
        <v>7</v>
      </c>
      <c r="J487" s="5">
        <v>0.4</v>
      </c>
      <c r="K487" s="5">
        <v>1.5</v>
      </c>
      <c r="L487" s="25" t="s">
        <v>46</v>
      </c>
      <c r="M487" s="1">
        <f t="shared" si="961"/>
        <v>117.72</v>
      </c>
      <c r="N487" s="1">
        <f t="shared" si="962"/>
        <v>282</v>
      </c>
      <c r="O487" s="1">
        <f t="shared" si="963"/>
        <v>164.28</v>
      </c>
      <c r="P487" s="1">
        <f t="shared" si="964"/>
        <v>0.78525801088379266</v>
      </c>
      <c r="Q487" s="1">
        <f t="shared" si="965"/>
        <v>35.336610489770671</v>
      </c>
      <c r="R487" s="1">
        <f t="shared" si="966"/>
        <v>5.3805051694585915</v>
      </c>
      <c r="S487" s="1">
        <f t="shared" si="967"/>
        <v>40.717115659229265</v>
      </c>
      <c r="T487" s="1">
        <f t="shared" si="968"/>
        <v>0.29393947285473776</v>
      </c>
      <c r="U487" s="1">
        <f t="shared" si="969"/>
        <v>0.86752097909115666</v>
      </c>
      <c r="V487" s="1">
        <f t="shared" si="970"/>
        <v>44.418949228560642</v>
      </c>
      <c r="W487" s="1">
        <f t="shared" si="971"/>
        <v>0.7986134883932493</v>
      </c>
      <c r="X487" s="1">
        <f t="shared" si="972"/>
        <v>0.35643012520692136</v>
      </c>
      <c r="Y487" s="1">
        <f t="shared" si="973"/>
        <v>2.2000000000000002</v>
      </c>
      <c r="Z487" s="1">
        <f t="shared" si="974"/>
        <v>1.2116882456942153</v>
      </c>
      <c r="AA487" s="1">
        <f t="shared" si="975"/>
        <v>0.85495423664988401</v>
      </c>
      <c r="AB487" s="1">
        <f t="shared" si="976"/>
        <v>23.5634368185273</v>
      </c>
      <c r="AC487" s="1">
        <f t="shared" si="977"/>
        <v>68.485399703048444</v>
      </c>
      <c r="AD487" s="1" t="str">
        <f t="shared" si="978"/>
        <v>NOT LIQUEFIABLE</v>
      </c>
      <c r="AE487" s="1">
        <f t="shared" si="979"/>
        <v>0</v>
      </c>
      <c r="AF487" s="1">
        <f t="shared" si="980"/>
        <v>3.25</v>
      </c>
      <c r="AG487" s="1">
        <f t="shared" si="981"/>
        <v>0</v>
      </c>
      <c r="AH487" s="1" t="str">
        <f t="shared" si="982"/>
        <v>Very Low</v>
      </c>
    </row>
    <row r="488" spans="1:45" s="1" customFormat="1" x14ac:dyDescent="0.35">
      <c r="B488" s="5" t="s">
        <v>191</v>
      </c>
      <c r="C488" s="5" t="s">
        <v>192</v>
      </c>
      <c r="D488" s="5">
        <v>15</v>
      </c>
      <c r="E488" s="5">
        <v>1.5</v>
      </c>
      <c r="F488" s="5">
        <v>21</v>
      </c>
      <c r="G488" s="5">
        <v>54</v>
      </c>
      <c r="H488" s="5">
        <v>22.22</v>
      </c>
      <c r="I488" s="1">
        <v>7</v>
      </c>
      <c r="J488" s="5">
        <v>0.4</v>
      </c>
      <c r="K488" s="5">
        <v>1.5</v>
      </c>
      <c r="L488" s="25" t="s">
        <v>46</v>
      </c>
      <c r="M488" s="1">
        <f t="shared" si="961"/>
        <v>132.435</v>
      </c>
      <c r="N488" s="1">
        <f t="shared" si="962"/>
        <v>313.5</v>
      </c>
      <c r="O488" s="1">
        <f t="shared" si="963"/>
        <v>181.065</v>
      </c>
      <c r="P488" s="1">
        <f t="shared" si="964"/>
        <v>0.74797566438371421</v>
      </c>
      <c r="Q488" s="1">
        <f t="shared" si="965"/>
        <v>40.390685876720568</v>
      </c>
      <c r="R488" s="1">
        <f t="shared" si="966"/>
        <v>4.7949066726725897</v>
      </c>
      <c r="S488" s="1">
        <f t="shared" si="967"/>
        <v>45.185592549393157</v>
      </c>
      <c r="T488" s="1">
        <f t="shared" si="968"/>
        <v>0.26774863738820731</v>
      </c>
      <c r="U488" s="1">
        <f t="shared" si="969"/>
        <v>0.85598683023490685</v>
      </c>
      <c r="V488" s="1">
        <f t="shared" si="970"/>
        <v>51.018195505357561</v>
      </c>
      <c r="W488" s="1">
        <f t="shared" si="971"/>
        <v>0.77141630387585125</v>
      </c>
      <c r="X488" s="1">
        <f t="shared" si="972"/>
        <v>0.34726834522917538</v>
      </c>
      <c r="Y488" s="1">
        <f t="shared" si="973"/>
        <v>2.2000000000000002</v>
      </c>
      <c r="Z488" s="1">
        <f t="shared" si="974"/>
        <v>1.2116882456942153</v>
      </c>
      <c r="AA488" s="1">
        <f t="shared" si="975"/>
        <v>0.82576909853003122</v>
      </c>
      <c r="AB488" s="1">
        <f t="shared" si="976"/>
        <v>1282.0129646803446</v>
      </c>
      <c r="AC488" s="1">
        <f t="shared" si="977"/>
        <v>3693.8286152996843</v>
      </c>
      <c r="AD488" s="1" t="str">
        <f t="shared" si="978"/>
        <v>NOT LIQUEFIABLE</v>
      </c>
      <c r="AE488" s="1">
        <f t="shared" si="979"/>
        <v>0</v>
      </c>
      <c r="AF488" s="1">
        <f t="shared" si="980"/>
        <v>2.5</v>
      </c>
      <c r="AG488" s="1">
        <f t="shared" si="981"/>
        <v>0</v>
      </c>
      <c r="AH488" s="1" t="str">
        <f t="shared" si="982"/>
        <v>Very Low</v>
      </c>
    </row>
    <row r="489" spans="1:45" s="1" customFormat="1" x14ac:dyDescent="0.35">
      <c r="AF489" s="1" t="s">
        <v>31</v>
      </c>
      <c r="AG489" s="1">
        <f>SUM(AG479:AG488)</f>
        <v>0</v>
      </c>
      <c r="AH489" s="3" t="str">
        <f t="shared" ref="AH489" si="983">IF(AG489&lt;=0,"Very Low",IF(AND(AG489&gt;0,AG489&lt;=5),"Low",IF(AND(AG489&gt;5,AG489&lt;=15),"High","Very High")))</f>
        <v>Very Low</v>
      </c>
    </row>
    <row r="490" spans="1:45" s="1" customFormat="1" x14ac:dyDescent="0.35">
      <c r="A490" s="1" t="s">
        <v>32</v>
      </c>
      <c r="B490" s="1" t="s">
        <v>0</v>
      </c>
      <c r="C490" s="1" t="s">
        <v>1</v>
      </c>
      <c r="E490" s="1" t="s">
        <v>3</v>
      </c>
      <c r="F490" s="1" t="s">
        <v>47</v>
      </c>
      <c r="G490" s="1" t="s">
        <v>5</v>
      </c>
      <c r="H490" s="1" t="s">
        <v>6</v>
      </c>
      <c r="I490" s="1" t="s">
        <v>7</v>
      </c>
      <c r="J490" s="1" t="s">
        <v>8</v>
      </c>
      <c r="K490" s="1" t="s">
        <v>9</v>
      </c>
      <c r="M490" s="1" t="s">
        <v>10</v>
      </c>
      <c r="O490" s="1" t="s">
        <v>12</v>
      </c>
      <c r="P490" s="1" t="s">
        <v>13</v>
      </c>
      <c r="Q490" s="1" t="s">
        <v>193</v>
      </c>
      <c r="R490" s="1" t="s">
        <v>194</v>
      </c>
      <c r="S490" s="1" t="s">
        <v>16</v>
      </c>
      <c r="T490" s="1" t="s">
        <v>17</v>
      </c>
      <c r="U490" s="1" t="s">
        <v>18</v>
      </c>
      <c r="V490" s="1" t="s">
        <v>19</v>
      </c>
      <c r="W490" s="1" t="s">
        <v>20</v>
      </c>
      <c r="X490" s="1" t="s">
        <v>21</v>
      </c>
      <c r="Y490" s="1" t="s">
        <v>22</v>
      </c>
      <c r="Z490" s="1" t="s">
        <v>23</v>
      </c>
      <c r="AA490" s="1" t="s">
        <v>24</v>
      </c>
      <c r="AB490" s="1" t="s">
        <v>195</v>
      </c>
      <c r="AC490" s="1" t="s">
        <v>26</v>
      </c>
      <c r="AD490" s="1" t="s">
        <v>27</v>
      </c>
      <c r="AE490" s="1" t="s">
        <v>28</v>
      </c>
      <c r="AF490" s="1" t="s">
        <v>29</v>
      </c>
      <c r="AG490" s="1" t="s">
        <v>30</v>
      </c>
      <c r="AH490" s="1" t="s">
        <v>27</v>
      </c>
      <c r="AI490" s="5" t="s">
        <v>34</v>
      </c>
      <c r="AJ490" s="5" t="s">
        <v>35</v>
      </c>
      <c r="AK490" s="5" t="s">
        <v>36</v>
      </c>
      <c r="AL490" s="5" t="s">
        <v>37</v>
      </c>
      <c r="AM490" s="20" t="s">
        <v>38</v>
      </c>
      <c r="AN490" s="20" t="s">
        <v>39</v>
      </c>
      <c r="AO490" s="20" t="s">
        <v>40</v>
      </c>
      <c r="AP490" s="20" t="s">
        <v>41</v>
      </c>
      <c r="AQ490" s="20" t="s">
        <v>42</v>
      </c>
    </row>
    <row r="491" spans="1:45" s="1" customFormat="1" x14ac:dyDescent="0.35">
      <c r="A491" s="1">
        <v>43</v>
      </c>
      <c r="B491" s="5" t="s">
        <v>196</v>
      </c>
      <c r="C491" s="5" t="s">
        <v>197</v>
      </c>
      <c r="D491" s="5">
        <v>1.5</v>
      </c>
      <c r="E491" s="5">
        <v>1.5</v>
      </c>
      <c r="F491" s="5">
        <v>19.5</v>
      </c>
      <c r="G491" s="5">
        <v>7</v>
      </c>
      <c r="H491" s="5">
        <v>82.76</v>
      </c>
      <c r="I491" s="5">
        <v>7</v>
      </c>
      <c r="J491" s="5">
        <v>0.4</v>
      </c>
      <c r="K491" s="5">
        <v>7.5</v>
      </c>
      <c r="L491" s="25" t="s">
        <v>58</v>
      </c>
      <c r="M491" s="1">
        <f t="shared" ref="M491:M500" si="984">IF(D491&lt;=K491, 0, (D491-K491)*9.81)</f>
        <v>0</v>
      </c>
      <c r="N491" s="1">
        <f t="shared" ref="N491:N500" si="985">IF(ROW()=2, D491*F491, N490 + (D491-D490)*F491)</f>
        <v>29.25</v>
      </c>
      <c r="O491" s="1">
        <f t="shared" ref="O491:O500" si="986">N491 - M491</f>
        <v>29.25</v>
      </c>
      <c r="P491" s="1">
        <f t="shared" ref="P491:P500" si="987">MIN(1.7, (101.3 / O491)^0.5)</f>
        <v>1.7</v>
      </c>
      <c r="Q491" s="1">
        <f t="shared" ref="Q491:Q500" si="988">G491 * P491</f>
        <v>11.9</v>
      </c>
      <c r="R491" s="1">
        <f t="shared" ref="R491:R500" si="989">EXP(1.63 + (9.7/(H491+0.01)) - ((15.7/(H491+0.01))^2))</f>
        <v>5.5356714169011294</v>
      </c>
      <c r="S491" s="1">
        <f t="shared" ref="S491:S500" si="990">Q491 + R491</f>
        <v>17.43567141690113</v>
      </c>
      <c r="T491" s="1">
        <f t="shared" ref="T491:T500" si="991">0.784 - 0.0768 * SQRT(S491)</f>
        <v>0.46331358841069853</v>
      </c>
      <c r="U491" s="1">
        <f t="shared" ref="U491:U500" si="992">MIN(1.7, (101.3 / O491)^T491)</f>
        <v>1.7</v>
      </c>
      <c r="V491" s="1">
        <f t="shared" ref="V491:V500" si="993">(G491 * U491) + R491</f>
        <v>17.43567141690113</v>
      </c>
      <c r="W491" s="1">
        <f t="shared" ref="W491:W500" si="994">EXP((-1.012 - 1.126*SIN((D491/11.73)+5.133)) + (0.106 + 0.118*SIN((D491/11.28)+5.142))*I491)</f>
        <v>0.99216797470363483</v>
      </c>
      <c r="X491" s="1">
        <f t="shared" ref="X491:X500" si="995">0.65 * J491 * (N491 / O491) * W491</f>
        <v>0.25796367342294507</v>
      </c>
      <c r="Y491" s="1">
        <f t="shared" ref="Y491:Y500" si="996">MIN(2.2, 1.09 + (V491 / 31.5)^2)</f>
        <v>1.3963770599729335</v>
      </c>
      <c r="Z491" s="1">
        <f t="shared" ref="Z491:Z500" si="997">1 + (Y491 - 1) * (8.64 * EXP(-I491/4) - 1.325)</f>
        <v>1.0699236370492509</v>
      </c>
      <c r="AA491" s="1">
        <f t="shared" ref="AA491:AA500" si="998">MIN(1.1, 1 - MIN(0.3, 1 / (18.9 - 2.55 * SQRT(V491))) * LN(O491 / 101.3))</f>
        <v>1.1000000000000001</v>
      </c>
      <c r="AB491" s="1">
        <f t="shared" ref="AB491:AB500" si="999">EXP((V491/14.1) + (V491/126)^2 - (V491/23.6)^3 + (V491/25.4)^4 - 2.8)</f>
        <v>0.17808397839781764</v>
      </c>
      <c r="AC491" s="1">
        <f t="shared" ref="AC491:AC500" si="1000">IF(X491=0, "N/A", (AB491 * Z491 * AA491) / X491)</f>
        <v>0.8124782876336194</v>
      </c>
      <c r="AD491" s="1" t="str">
        <f t="shared" ref="AD491:AD500" si="1001">IF(AC491&gt;1, "NOT LIQUEFIABLE", "LIQUEFIABLE")</f>
        <v>LIQUEFIABLE</v>
      </c>
      <c r="AE491" s="1">
        <f t="shared" ref="AE491:AE500" si="1002">IF(AC491&lt;1, 1-AC491, 0)</f>
        <v>0.1875217123663806</v>
      </c>
      <c r="AF491" s="1">
        <f t="shared" ref="AF491:AF500" si="1003">IF(D491&lt;=20, 10 - (0.5 * D491), 0)</f>
        <v>9.25</v>
      </c>
      <c r="AG491" s="1">
        <f t="shared" ref="AG491:AG500" si="1004">AE491 * AF491 * E491</f>
        <v>2.601863759083531</v>
      </c>
      <c r="AH491" s="1" t="str">
        <f t="shared" ref="AH491:AH500" si="1005">IF(AG491&lt;=0,"Very Low",IF(AND(AG491&gt;0,AG491&lt;=5),"Low",IF(AND(AG491&gt;5,AG491&lt;=15),"High","Very High")))</f>
        <v>Low</v>
      </c>
      <c r="AI491" s="5">
        <v>3</v>
      </c>
      <c r="AJ491" s="5">
        <v>1.5</v>
      </c>
      <c r="AK491" s="5">
        <v>25</v>
      </c>
      <c r="AL491" s="5">
        <f>MIN(1 + 0.33 * (AJ491 / AI491), 1.33)</f>
        <v>1.165</v>
      </c>
      <c r="AM491" s="20">
        <f>AVERAGEIFS(G491:G500, D491:D500, "&gt;" &amp; AJ491, D491:D500, "&lt;" &amp; (AJ491 + AI491 + 1.5))</f>
        <v>11.5</v>
      </c>
      <c r="AN491" s="20" cm="1">
        <f t="array" ref="AN491">_xlfn.LET(
    _xlpm.Df, AJ491,
    _xlpm.B, AI491,
    _xlpm.LayerBottoms, D491:D500,
    _xlpm.LayerTops, D491:D500 - E491:E500,
    _xlpm.N_values, G491:G500,
    _xlpm.FilteredN, _xlfn._xlws.FILTER(_xlpm.N_values, (_xlpm.LayerBottoms &gt; _xlpm.Df) * (_xlpm.LayerTops &lt; (_xlpm.Df + 2*_xlpm.B))),
    _xlpm.i, _xlfn.SEQUENCE(ROWS(_xlpm.FilteredN)),
    SUM(_xlpm.FilteredN / _xlpm.i^2) / SUM(1 / _xlpm.i^2)
)</f>
        <v>11.55609756097561</v>
      </c>
      <c r="AO491" s="20">
        <f>MIN(6 * (1 + 0.2 * (AJ491 / AI491)), 9)</f>
        <v>6.6000000000000005</v>
      </c>
      <c r="AP491" s="20">
        <f>IF(AI491&lt;=1.2,12*AM491*AL491*(AK491/25.4),8*AM491*((3.28*AI491+1)/(3.28*AI491))^2*AL491*(AK491/25.4))</f>
        <v>128.02312156139612</v>
      </c>
      <c r="AQ491" s="1" cm="1">
        <f t="array" ref="AQ491">_xlfn.LET(
    _xlpm.Df, AJ491,
    _xlpm.B, AI491,
    _xlpm.Settlement, AK491,
    _xlpm.NMeyerhof, AM491,
    _xlpm.NDesign, AN491,
    _xlpm.Nc, AO491,
    _xlpm.Fd, AL491,
    _xlpm.LayerBottoms, D491:D500,
    _xlpm.LayerThickness, E491:E500,
    _xlpm.USCS, L491:L500,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152.54048780487807</v>
      </c>
      <c r="AR491" s="1" cm="1">
        <f t="array" ref="AR491">_xlfn.LET(
    _xlpm.Df, AJ491,
    _xlpm.B, AI491,
    _xlpm.Settlement, AK491,
    _xlpm.NMeyerhof, AM491,
    _xlpm.NDesign, AN491,
    _xlpm.Nc, AO491,
    _xlpm.Fd, AL491,
    _xlpm.LayerBottoms, D491:D500,
    _xlpm.LayerThickness, E491:E500,
    _xlpm.USCS, L491:L500,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152.54048780487807</v>
      </c>
      <c r="AS491" s="1" cm="1">
        <f t="array" ref="AS491">_xlfn.LET(
    _xlpm.Df, AJ491,
    _xlpm.B, AI491,
    _xlpm.Settlement, AK491,
    _xlpm.NMeyerhof, AM491,
    _xlpm.NDesign, AN491,
    _xlpm.Nc, AO491,
    _xlpm.Fd, AL491,
    _xlpm.LayerBottoms, D491:D500,
    _xlpm.LayerThickness, E491:E500,
    _xlpm.Material, L491:L500,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152.54048780487807</v>
      </c>
    </row>
    <row r="492" spans="1:45" s="1" customFormat="1" x14ac:dyDescent="0.35">
      <c r="B492" s="5" t="s">
        <v>196</v>
      </c>
      <c r="C492" s="5" t="s">
        <v>197</v>
      </c>
      <c r="D492" s="5">
        <v>3</v>
      </c>
      <c r="E492" s="5">
        <v>1.5</v>
      </c>
      <c r="F492" s="5">
        <v>20</v>
      </c>
      <c r="G492" s="5">
        <v>10</v>
      </c>
      <c r="H492" s="5">
        <v>84.03</v>
      </c>
      <c r="I492" s="5">
        <v>7</v>
      </c>
      <c r="J492" s="5">
        <v>0.4</v>
      </c>
      <c r="K492" s="5">
        <v>7.5</v>
      </c>
      <c r="L492" s="25" t="s">
        <v>58</v>
      </c>
      <c r="M492" s="1">
        <f t="shared" si="984"/>
        <v>0</v>
      </c>
      <c r="N492" s="1">
        <f t="shared" si="985"/>
        <v>59.25</v>
      </c>
      <c r="O492" s="1">
        <f t="shared" si="986"/>
        <v>59.25</v>
      </c>
      <c r="P492" s="1">
        <f t="shared" si="987"/>
        <v>1.3075567449828749</v>
      </c>
      <c r="Q492" s="1">
        <f t="shared" si="988"/>
        <v>13.07556744982875</v>
      </c>
      <c r="R492" s="1">
        <f t="shared" si="989"/>
        <v>5.5318432823616108</v>
      </c>
      <c r="S492" s="1">
        <f t="shared" si="990"/>
        <v>18.60741073219036</v>
      </c>
      <c r="T492" s="1">
        <f t="shared" si="991"/>
        <v>0.45271315408390506</v>
      </c>
      <c r="U492" s="1">
        <f t="shared" si="992"/>
        <v>1.2748128768295408</v>
      </c>
      <c r="V492" s="1">
        <f t="shared" si="993"/>
        <v>18.279972050657019</v>
      </c>
      <c r="W492" s="1">
        <f t="shared" si="994"/>
        <v>0.97433785492747482</v>
      </c>
      <c r="X492" s="1">
        <f t="shared" si="995"/>
        <v>0.25332784228114347</v>
      </c>
      <c r="Y492" s="1">
        <f t="shared" si="996"/>
        <v>1.4267673249410953</v>
      </c>
      <c r="Z492" s="1">
        <f t="shared" si="997"/>
        <v>1.0752846886136613</v>
      </c>
      <c r="AA492" s="1">
        <f t="shared" si="998"/>
        <v>1.0670614246545174</v>
      </c>
      <c r="AB492" s="1">
        <f t="shared" si="999"/>
        <v>0.18656934535959988</v>
      </c>
      <c r="AC492" s="1">
        <f t="shared" si="1000"/>
        <v>0.84502633807617078</v>
      </c>
      <c r="AD492" s="1" t="str">
        <f t="shared" si="1001"/>
        <v>LIQUEFIABLE</v>
      </c>
      <c r="AE492" s="1">
        <f t="shared" si="1002"/>
        <v>0.15497366192382922</v>
      </c>
      <c r="AF492" s="1">
        <f t="shared" si="1003"/>
        <v>8.5</v>
      </c>
      <c r="AG492" s="1">
        <f t="shared" si="1004"/>
        <v>1.9759141895288224</v>
      </c>
      <c r="AH492" s="1" t="str">
        <f t="shared" si="1005"/>
        <v>Low</v>
      </c>
    </row>
    <row r="493" spans="1:45" s="1" customFormat="1" x14ac:dyDescent="0.35">
      <c r="B493" s="5" t="s">
        <v>196</v>
      </c>
      <c r="C493" s="5" t="s">
        <v>197</v>
      </c>
      <c r="D493" s="5">
        <v>4.5</v>
      </c>
      <c r="E493" s="5">
        <v>1.5</v>
      </c>
      <c r="F493" s="5">
        <v>20</v>
      </c>
      <c r="G493" s="5">
        <v>13</v>
      </c>
      <c r="H493" s="5">
        <v>62.78</v>
      </c>
      <c r="I493" s="5">
        <v>7</v>
      </c>
      <c r="J493" s="5">
        <v>0.4</v>
      </c>
      <c r="K493" s="5">
        <v>7.5</v>
      </c>
      <c r="L493" s="25" t="s">
        <v>62</v>
      </c>
      <c r="M493" s="1">
        <f t="shared" si="984"/>
        <v>0</v>
      </c>
      <c r="N493" s="1">
        <f t="shared" si="985"/>
        <v>89.25</v>
      </c>
      <c r="O493" s="1">
        <f t="shared" si="986"/>
        <v>89.25</v>
      </c>
      <c r="P493" s="1">
        <f t="shared" si="987"/>
        <v>1.0653703607676726</v>
      </c>
      <c r="Q493" s="1">
        <f t="shared" si="988"/>
        <v>13.849814689979743</v>
      </c>
      <c r="R493" s="1">
        <f t="shared" si="989"/>
        <v>5.5955032760076095</v>
      </c>
      <c r="S493" s="1">
        <f t="shared" si="990"/>
        <v>19.445317965987353</v>
      </c>
      <c r="T493" s="1">
        <f t="shared" si="991"/>
        <v>0.44533622538023759</v>
      </c>
      <c r="U493" s="1">
        <f t="shared" si="992"/>
        <v>1.0580203864161912</v>
      </c>
      <c r="V493" s="1">
        <f t="shared" si="993"/>
        <v>19.349768299418095</v>
      </c>
      <c r="W493" s="1">
        <f t="shared" si="994"/>
        <v>0.95382538768089908</v>
      </c>
      <c r="X493" s="1">
        <f t="shared" si="995"/>
        <v>0.24799460079703378</v>
      </c>
      <c r="Y493" s="1">
        <f t="shared" si="996"/>
        <v>1.4673379019815223</v>
      </c>
      <c r="Z493" s="1">
        <f t="shared" si="997"/>
        <v>1.0824416171807363</v>
      </c>
      <c r="AA493" s="1">
        <f t="shared" si="998"/>
        <v>1.0164838687037363</v>
      </c>
      <c r="AB493" s="1">
        <f t="shared" si="999"/>
        <v>0.19820118855155111</v>
      </c>
      <c r="AC493" s="1">
        <f t="shared" si="1000"/>
        <v>0.87936464577308682</v>
      </c>
      <c r="AD493" s="1" t="str">
        <f t="shared" si="1001"/>
        <v>LIQUEFIABLE</v>
      </c>
      <c r="AE493" s="1">
        <f t="shared" si="1002"/>
        <v>0.12063535422691318</v>
      </c>
      <c r="AF493" s="1">
        <f t="shared" si="1003"/>
        <v>7.75</v>
      </c>
      <c r="AG493" s="1">
        <f t="shared" si="1004"/>
        <v>1.4023859928878657</v>
      </c>
      <c r="AH493" s="1" t="str">
        <f t="shared" si="1005"/>
        <v>Low</v>
      </c>
    </row>
    <row r="494" spans="1:45" s="1" customFormat="1" x14ac:dyDescent="0.35">
      <c r="B494" s="5" t="s">
        <v>196</v>
      </c>
      <c r="C494" s="5" t="s">
        <v>197</v>
      </c>
      <c r="D494" s="5">
        <v>6</v>
      </c>
      <c r="E494" s="5">
        <v>1.5</v>
      </c>
      <c r="F494" s="5">
        <v>21</v>
      </c>
      <c r="G494" s="5">
        <v>17</v>
      </c>
      <c r="H494" s="5">
        <v>52.39</v>
      </c>
      <c r="I494" s="5">
        <v>7</v>
      </c>
      <c r="J494" s="5">
        <v>0.4</v>
      </c>
      <c r="K494" s="5">
        <v>7.5</v>
      </c>
      <c r="L494" s="25" t="s">
        <v>45</v>
      </c>
      <c r="M494" s="1">
        <f t="shared" si="984"/>
        <v>0</v>
      </c>
      <c r="N494" s="1">
        <f t="shared" si="985"/>
        <v>120.75</v>
      </c>
      <c r="O494" s="1">
        <f t="shared" si="986"/>
        <v>120.75</v>
      </c>
      <c r="P494" s="1">
        <f t="shared" si="987"/>
        <v>0.91592761474099826</v>
      </c>
      <c r="Q494" s="1">
        <f t="shared" si="988"/>
        <v>15.57076945059697</v>
      </c>
      <c r="R494" s="1">
        <f t="shared" si="989"/>
        <v>5.6144485082011704</v>
      </c>
      <c r="S494" s="1">
        <f t="shared" si="990"/>
        <v>21.185217958798141</v>
      </c>
      <c r="T494" s="1">
        <f t="shared" si="991"/>
        <v>0.43050954755000598</v>
      </c>
      <c r="U494" s="1">
        <f t="shared" si="992"/>
        <v>0.92717502451134937</v>
      </c>
      <c r="V494" s="1">
        <f t="shared" si="993"/>
        <v>21.376423924894109</v>
      </c>
      <c r="W494" s="1">
        <f t="shared" si="994"/>
        <v>0.9310442914146293</v>
      </c>
      <c r="X494" s="1">
        <f t="shared" si="995"/>
        <v>0.24207151576780361</v>
      </c>
      <c r="Y494" s="1">
        <f t="shared" si="996"/>
        <v>1.5505205339549359</v>
      </c>
      <c r="Z494" s="1">
        <f t="shared" si="997"/>
        <v>1.0971156050429691</v>
      </c>
      <c r="AA494" s="1">
        <f t="shared" si="998"/>
        <v>0.97529791953980438</v>
      </c>
      <c r="AB494" s="1">
        <f t="shared" si="999"/>
        <v>0.22388085746903066</v>
      </c>
      <c r="AC494" s="1">
        <f t="shared" si="1000"/>
        <v>0.98960746383284326</v>
      </c>
      <c r="AD494" s="1" t="str">
        <f t="shared" si="1001"/>
        <v>LIQUEFIABLE</v>
      </c>
      <c r="AE494" s="1">
        <f t="shared" si="1002"/>
        <v>1.0392536167156741E-2</v>
      </c>
      <c r="AF494" s="1">
        <f t="shared" si="1003"/>
        <v>7</v>
      </c>
      <c r="AG494" s="1">
        <f t="shared" si="1004"/>
        <v>0.10912162975514578</v>
      </c>
      <c r="AH494" s="1" t="str">
        <f t="shared" si="1005"/>
        <v>Low</v>
      </c>
    </row>
    <row r="495" spans="1:45" s="1" customFormat="1" x14ac:dyDescent="0.35">
      <c r="B495" s="5" t="s">
        <v>196</v>
      </c>
      <c r="C495" s="5" t="s">
        <v>197</v>
      </c>
      <c r="D495" s="5">
        <v>7.5</v>
      </c>
      <c r="E495" s="5">
        <v>1.5</v>
      </c>
      <c r="F495" s="5">
        <v>21</v>
      </c>
      <c r="G495" s="5">
        <v>21</v>
      </c>
      <c r="H495" s="5">
        <v>56.47</v>
      </c>
      <c r="I495" s="5">
        <v>7</v>
      </c>
      <c r="J495" s="5">
        <v>0.4</v>
      </c>
      <c r="K495" s="5">
        <v>7.5</v>
      </c>
      <c r="L495" s="25" t="s">
        <v>45</v>
      </c>
      <c r="M495" s="1">
        <f t="shared" si="984"/>
        <v>0</v>
      </c>
      <c r="N495" s="1">
        <f t="shared" si="985"/>
        <v>152.25</v>
      </c>
      <c r="O495" s="1">
        <f t="shared" si="986"/>
        <v>152.25</v>
      </c>
      <c r="P495" s="1">
        <f t="shared" si="987"/>
        <v>0.81569175413683748</v>
      </c>
      <c r="Q495" s="1">
        <f t="shared" si="988"/>
        <v>17.129526836873588</v>
      </c>
      <c r="R495" s="1">
        <f t="shared" si="989"/>
        <v>5.6095605583359891</v>
      </c>
      <c r="S495" s="1">
        <f t="shared" si="990"/>
        <v>22.739087395209577</v>
      </c>
      <c r="T495" s="1">
        <f t="shared" si="991"/>
        <v>0.41777521269318635</v>
      </c>
      <c r="U495" s="1">
        <f t="shared" si="992"/>
        <v>0.84348151972746566</v>
      </c>
      <c r="V495" s="1">
        <f t="shared" si="993"/>
        <v>23.322672472612769</v>
      </c>
      <c r="W495" s="1">
        <f t="shared" si="994"/>
        <v>0.90643373197707922</v>
      </c>
      <c r="X495" s="1">
        <f t="shared" si="995"/>
        <v>0.2356727703140406</v>
      </c>
      <c r="Y495" s="1">
        <f t="shared" si="996"/>
        <v>1.6381955669083088</v>
      </c>
      <c r="Z495" s="1">
        <f t="shared" si="997"/>
        <v>1.1125820833072042</v>
      </c>
      <c r="AA495" s="1">
        <f t="shared" si="998"/>
        <v>0.93812777762189925</v>
      </c>
      <c r="AB495" s="1">
        <f t="shared" si="999"/>
        <v>0.2551366507204153</v>
      </c>
      <c r="AC495" s="1">
        <f t="shared" si="1000"/>
        <v>1.1299455093224129</v>
      </c>
      <c r="AD495" s="1" t="str">
        <f t="shared" si="1001"/>
        <v>NOT LIQUEFIABLE</v>
      </c>
      <c r="AE495" s="1">
        <f t="shared" si="1002"/>
        <v>0</v>
      </c>
      <c r="AF495" s="1">
        <f t="shared" si="1003"/>
        <v>6.25</v>
      </c>
      <c r="AG495" s="1">
        <f t="shared" si="1004"/>
        <v>0</v>
      </c>
      <c r="AH495" s="1" t="str">
        <f t="shared" si="1005"/>
        <v>Very Low</v>
      </c>
    </row>
    <row r="496" spans="1:45" s="1" customFormat="1" x14ac:dyDescent="0.35">
      <c r="B496" s="5" t="s">
        <v>196</v>
      </c>
      <c r="C496" s="5" t="s">
        <v>197</v>
      </c>
      <c r="D496" s="5">
        <v>9</v>
      </c>
      <c r="E496" s="5">
        <v>1.5</v>
      </c>
      <c r="F496" s="5">
        <v>20</v>
      </c>
      <c r="G496" s="5">
        <v>27</v>
      </c>
      <c r="H496" s="5">
        <v>24.18</v>
      </c>
      <c r="I496" s="5">
        <v>7</v>
      </c>
      <c r="J496" s="5">
        <v>0.4</v>
      </c>
      <c r="K496" s="5">
        <v>7.5</v>
      </c>
      <c r="L496" s="25" t="s">
        <v>46</v>
      </c>
      <c r="M496" s="1">
        <f t="shared" si="984"/>
        <v>14.715</v>
      </c>
      <c r="N496" s="1">
        <f t="shared" si="985"/>
        <v>182.25</v>
      </c>
      <c r="O496" s="1">
        <f t="shared" si="986"/>
        <v>167.535</v>
      </c>
      <c r="P496" s="1">
        <f t="shared" si="987"/>
        <v>0.77759229334783708</v>
      </c>
      <c r="Q496" s="1">
        <f t="shared" si="988"/>
        <v>20.994991920391602</v>
      </c>
      <c r="R496" s="1">
        <f t="shared" si="989"/>
        <v>5.0015812893784135</v>
      </c>
      <c r="S496" s="1">
        <f t="shared" si="990"/>
        <v>25.996573209770016</v>
      </c>
      <c r="T496" s="1">
        <f t="shared" si="991"/>
        <v>0.3924211088825218</v>
      </c>
      <c r="U496" s="1">
        <f t="shared" si="992"/>
        <v>0.82083811870433132</v>
      </c>
      <c r="V496" s="1">
        <f t="shared" si="993"/>
        <v>27.164210494395359</v>
      </c>
      <c r="W496" s="1">
        <f t="shared" si="994"/>
        <v>0.88044424287795453</v>
      </c>
      <c r="X496" s="1">
        <f t="shared" si="995"/>
        <v>0.2490216996375198</v>
      </c>
      <c r="Y496" s="1">
        <f t="shared" si="996"/>
        <v>1.8336576787944763</v>
      </c>
      <c r="Z496" s="1">
        <f t="shared" si="997"/>
        <v>1.1470629429445953</v>
      </c>
      <c r="AA496" s="1">
        <f t="shared" si="998"/>
        <v>0.91031308513390108</v>
      </c>
      <c r="AB496" s="1">
        <f t="shared" si="999"/>
        <v>0.35211669159218573</v>
      </c>
      <c r="AC496" s="1">
        <f t="shared" si="1000"/>
        <v>1.4764796135216443</v>
      </c>
      <c r="AD496" s="1" t="str">
        <f t="shared" si="1001"/>
        <v>NOT LIQUEFIABLE</v>
      </c>
      <c r="AE496" s="1">
        <f t="shared" si="1002"/>
        <v>0</v>
      </c>
      <c r="AF496" s="1">
        <f t="shared" si="1003"/>
        <v>5.5</v>
      </c>
      <c r="AG496" s="1">
        <f t="shared" si="1004"/>
        <v>0</v>
      </c>
      <c r="AH496" s="1" t="str">
        <f t="shared" si="1005"/>
        <v>Very Low</v>
      </c>
    </row>
    <row r="497" spans="1:45" s="1" customFormat="1" x14ac:dyDescent="0.35">
      <c r="B497" s="5" t="s">
        <v>196</v>
      </c>
      <c r="C497" s="5" t="s">
        <v>197</v>
      </c>
      <c r="D497" s="5">
        <v>10.5</v>
      </c>
      <c r="E497" s="5">
        <v>1.5</v>
      </c>
      <c r="F497" s="5">
        <v>21</v>
      </c>
      <c r="G497" s="5">
        <v>35</v>
      </c>
      <c r="H497" s="5">
        <v>32.159999999999997</v>
      </c>
      <c r="I497" s="5">
        <v>7</v>
      </c>
      <c r="J497" s="5">
        <v>0.4</v>
      </c>
      <c r="K497" s="5">
        <v>7.5</v>
      </c>
      <c r="L497" s="25" t="s">
        <v>46</v>
      </c>
      <c r="M497" s="1">
        <f t="shared" si="984"/>
        <v>29.43</v>
      </c>
      <c r="N497" s="1">
        <f t="shared" si="985"/>
        <v>213.75</v>
      </c>
      <c r="O497" s="1">
        <f t="shared" si="986"/>
        <v>184.32</v>
      </c>
      <c r="P497" s="1">
        <f t="shared" si="987"/>
        <v>0.74134180619408696</v>
      </c>
      <c r="Q497" s="1">
        <f t="shared" si="988"/>
        <v>25.946963216793044</v>
      </c>
      <c r="R497" s="1">
        <f t="shared" si="989"/>
        <v>5.4376533852515569</v>
      </c>
      <c r="S497" s="1">
        <f t="shared" si="990"/>
        <v>31.384616602044602</v>
      </c>
      <c r="T497" s="1">
        <f t="shared" si="991"/>
        <v>0.35375123355569799</v>
      </c>
      <c r="U497" s="1">
        <f t="shared" si="992"/>
        <v>0.80916625381573326</v>
      </c>
      <c r="V497" s="1">
        <f t="shared" si="993"/>
        <v>33.758472268802223</v>
      </c>
      <c r="W497" s="1">
        <f t="shared" si="994"/>
        <v>0.85352459901766975</v>
      </c>
      <c r="X497" s="1">
        <f t="shared" si="995"/>
        <v>0.25734933588545461</v>
      </c>
      <c r="Y497" s="1">
        <f t="shared" si="996"/>
        <v>2.2000000000000002</v>
      </c>
      <c r="Z497" s="1">
        <f t="shared" si="997"/>
        <v>1.2116882456942153</v>
      </c>
      <c r="AA497" s="1">
        <f t="shared" si="998"/>
        <v>0.85343046445812243</v>
      </c>
      <c r="AB497" s="1">
        <f t="shared" si="999"/>
        <v>0.86881135267568133</v>
      </c>
      <c r="AC497" s="1">
        <f t="shared" si="1000"/>
        <v>3.4910934307384096</v>
      </c>
      <c r="AD497" s="1" t="str">
        <f t="shared" si="1001"/>
        <v>NOT LIQUEFIABLE</v>
      </c>
      <c r="AE497" s="1">
        <f t="shared" si="1002"/>
        <v>0</v>
      </c>
      <c r="AF497" s="1">
        <f t="shared" si="1003"/>
        <v>4.75</v>
      </c>
      <c r="AG497" s="1">
        <f t="shared" si="1004"/>
        <v>0</v>
      </c>
      <c r="AH497" s="1" t="str">
        <f t="shared" si="1005"/>
        <v>Very Low</v>
      </c>
    </row>
    <row r="498" spans="1:45" s="1" customFormat="1" x14ac:dyDescent="0.35">
      <c r="B498" s="5" t="s">
        <v>196</v>
      </c>
      <c r="C498" s="5" t="s">
        <v>197</v>
      </c>
      <c r="D498" s="5">
        <v>12</v>
      </c>
      <c r="E498" s="5">
        <v>1.5</v>
      </c>
      <c r="F498" s="5">
        <v>21</v>
      </c>
      <c r="G498" s="5">
        <v>40</v>
      </c>
      <c r="H498" s="5">
        <v>26.76</v>
      </c>
      <c r="I498" s="5">
        <v>7</v>
      </c>
      <c r="J498" s="5">
        <v>0.4</v>
      </c>
      <c r="K498" s="5">
        <v>7.5</v>
      </c>
      <c r="L498" s="25" t="s">
        <v>46</v>
      </c>
      <c r="M498" s="1">
        <f t="shared" si="984"/>
        <v>44.145000000000003</v>
      </c>
      <c r="N498" s="1">
        <f t="shared" si="985"/>
        <v>245.25</v>
      </c>
      <c r="O498" s="1">
        <f t="shared" si="986"/>
        <v>201.10499999999999</v>
      </c>
      <c r="P498" s="1">
        <f t="shared" si="987"/>
        <v>0.70973020491954708</v>
      </c>
      <c r="Q498" s="1">
        <f t="shared" si="988"/>
        <v>28.389208196781883</v>
      </c>
      <c r="R498" s="1">
        <f t="shared" si="989"/>
        <v>5.1986042120782825</v>
      </c>
      <c r="S498" s="1">
        <f t="shared" si="990"/>
        <v>33.587812408860167</v>
      </c>
      <c r="T498" s="1">
        <f t="shared" si="991"/>
        <v>0.33890565195406563</v>
      </c>
      <c r="U498" s="1">
        <f t="shared" si="992"/>
        <v>0.7926278863739743</v>
      </c>
      <c r="V498" s="1">
        <f t="shared" si="993"/>
        <v>36.903719667037251</v>
      </c>
      <c r="W498" s="1">
        <f t="shared" si="994"/>
        <v>0.82611021622301772</v>
      </c>
      <c r="X498" s="1">
        <f t="shared" si="995"/>
        <v>0.26193738563168856</v>
      </c>
      <c r="Y498" s="1">
        <f t="shared" si="996"/>
        <v>2.2000000000000002</v>
      </c>
      <c r="Z498" s="1">
        <f t="shared" si="997"/>
        <v>1.2116882456942153</v>
      </c>
      <c r="AA498" s="1">
        <f t="shared" si="998"/>
        <v>0.79885286050132853</v>
      </c>
      <c r="AB498" s="1">
        <f t="shared" si="999"/>
        <v>1.7082265464240598</v>
      </c>
      <c r="AC498" s="1">
        <f t="shared" si="1000"/>
        <v>6.312562160164199</v>
      </c>
      <c r="AD498" s="1" t="str">
        <f t="shared" si="1001"/>
        <v>NOT LIQUEFIABLE</v>
      </c>
      <c r="AE498" s="1">
        <f t="shared" si="1002"/>
        <v>0</v>
      </c>
      <c r="AF498" s="1">
        <f t="shared" si="1003"/>
        <v>4</v>
      </c>
      <c r="AG498" s="1">
        <f t="shared" si="1004"/>
        <v>0</v>
      </c>
      <c r="AH498" s="1" t="str">
        <f t="shared" si="1005"/>
        <v>Very Low</v>
      </c>
    </row>
    <row r="499" spans="1:45" s="1" customFormat="1" x14ac:dyDescent="0.35">
      <c r="B499" s="5" t="s">
        <v>196</v>
      </c>
      <c r="C499" s="5" t="s">
        <v>197</v>
      </c>
      <c r="D499" s="5">
        <v>13.5</v>
      </c>
      <c r="E499" s="5">
        <v>1.5</v>
      </c>
      <c r="F499" s="5">
        <v>21</v>
      </c>
      <c r="G499" s="5">
        <v>48</v>
      </c>
      <c r="H499" s="5">
        <v>32.729999999999997</v>
      </c>
      <c r="I499" s="5">
        <v>7</v>
      </c>
      <c r="J499" s="5">
        <v>0.4</v>
      </c>
      <c r="K499" s="5">
        <v>7.5</v>
      </c>
      <c r="L499" s="25" t="s">
        <v>46</v>
      </c>
      <c r="M499" s="1">
        <f t="shared" si="984"/>
        <v>58.86</v>
      </c>
      <c r="N499" s="1">
        <f t="shared" si="985"/>
        <v>276.75</v>
      </c>
      <c r="O499" s="1">
        <f t="shared" si="986"/>
        <v>217.89</v>
      </c>
      <c r="P499" s="1">
        <f t="shared" si="987"/>
        <v>0.68184564855799923</v>
      </c>
      <c r="Q499" s="1">
        <f t="shared" si="988"/>
        <v>32.728591130783961</v>
      </c>
      <c r="R499" s="1">
        <f t="shared" si="989"/>
        <v>5.4538356446983096</v>
      </c>
      <c r="S499" s="1">
        <f t="shared" si="990"/>
        <v>38.18242677548227</v>
      </c>
      <c r="T499" s="1">
        <f t="shared" si="991"/>
        <v>0.3094379735964744</v>
      </c>
      <c r="U499" s="1">
        <f t="shared" si="992"/>
        <v>0.78899147560456795</v>
      </c>
      <c r="V499" s="1">
        <f t="shared" si="993"/>
        <v>43.32542647371757</v>
      </c>
      <c r="W499" s="1">
        <f t="shared" si="994"/>
        <v>0.7986134883932493</v>
      </c>
      <c r="X499" s="1">
        <f t="shared" si="995"/>
        <v>0.26373047665031096</v>
      </c>
      <c r="Y499" s="1">
        <f t="shared" si="996"/>
        <v>2.2000000000000002</v>
      </c>
      <c r="Z499" s="1">
        <f t="shared" si="997"/>
        <v>1.2116882456942153</v>
      </c>
      <c r="AA499" s="1">
        <f t="shared" si="998"/>
        <v>0.7702288188905354</v>
      </c>
      <c r="AB499" s="1">
        <f t="shared" si="999"/>
        <v>14.425093628875972</v>
      </c>
      <c r="AC499" s="1">
        <f t="shared" si="1000"/>
        <v>51.046853796374798</v>
      </c>
      <c r="AD499" s="1" t="str">
        <f t="shared" si="1001"/>
        <v>NOT LIQUEFIABLE</v>
      </c>
      <c r="AE499" s="1">
        <f t="shared" si="1002"/>
        <v>0</v>
      </c>
      <c r="AF499" s="1">
        <f t="shared" si="1003"/>
        <v>3.25</v>
      </c>
      <c r="AG499" s="1">
        <f t="shared" si="1004"/>
        <v>0</v>
      </c>
      <c r="AH499" s="1" t="str">
        <f t="shared" si="1005"/>
        <v>Very Low</v>
      </c>
    </row>
    <row r="500" spans="1:45" s="1" customFormat="1" x14ac:dyDescent="0.35">
      <c r="B500" s="5" t="s">
        <v>196</v>
      </c>
      <c r="C500" s="5" t="s">
        <v>197</v>
      </c>
      <c r="D500" s="5">
        <v>15</v>
      </c>
      <c r="E500" s="5">
        <v>1.5</v>
      </c>
      <c r="F500" s="5">
        <v>21</v>
      </c>
      <c r="G500" s="5">
        <v>60</v>
      </c>
      <c r="H500" s="5">
        <v>24.04</v>
      </c>
      <c r="I500" s="5">
        <v>7</v>
      </c>
      <c r="J500" s="5">
        <v>0.4</v>
      </c>
      <c r="K500" s="5">
        <v>7.5</v>
      </c>
      <c r="L500" s="25" t="s">
        <v>46</v>
      </c>
      <c r="M500" s="1">
        <f t="shared" si="984"/>
        <v>73.575000000000003</v>
      </c>
      <c r="N500" s="1">
        <f t="shared" si="985"/>
        <v>308.25</v>
      </c>
      <c r="O500" s="1">
        <f t="shared" si="986"/>
        <v>234.67500000000001</v>
      </c>
      <c r="P500" s="1">
        <f t="shared" si="987"/>
        <v>0.65700898585919931</v>
      </c>
      <c r="Q500" s="1">
        <f t="shared" si="988"/>
        <v>39.420539151551957</v>
      </c>
      <c r="R500" s="1">
        <f t="shared" si="989"/>
        <v>4.988672674959159</v>
      </c>
      <c r="S500" s="1">
        <f t="shared" si="990"/>
        <v>44.409211826511118</v>
      </c>
      <c r="T500" s="1">
        <f t="shared" si="991"/>
        <v>0.27220298011457622</v>
      </c>
      <c r="U500" s="1">
        <f t="shared" si="992"/>
        <v>0.79558160587226523</v>
      </c>
      <c r="V500" s="1">
        <f t="shared" si="993"/>
        <v>52.723569027295078</v>
      </c>
      <c r="W500" s="1">
        <f t="shared" si="994"/>
        <v>0.77141630387585125</v>
      </c>
      <c r="X500" s="1">
        <f t="shared" si="995"/>
        <v>0.263450131774284</v>
      </c>
      <c r="Y500" s="1">
        <f t="shared" si="996"/>
        <v>2.2000000000000002</v>
      </c>
      <c r="Z500" s="1">
        <f t="shared" si="997"/>
        <v>1.2116882456942153</v>
      </c>
      <c r="AA500" s="1">
        <f t="shared" si="998"/>
        <v>0.74796544990947467</v>
      </c>
      <c r="AB500" s="1">
        <f t="shared" si="999"/>
        <v>5058.4166164436328</v>
      </c>
      <c r="AC500" s="1">
        <f t="shared" si="1000"/>
        <v>17401.577000349109</v>
      </c>
      <c r="AD500" s="1" t="str">
        <f t="shared" si="1001"/>
        <v>NOT LIQUEFIABLE</v>
      </c>
      <c r="AE500" s="1">
        <f t="shared" si="1002"/>
        <v>0</v>
      </c>
      <c r="AF500" s="1">
        <f t="shared" si="1003"/>
        <v>2.5</v>
      </c>
      <c r="AG500" s="1">
        <f t="shared" si="1004"/>
        <v>0</v>
      </c>
      <c r="AH500" s="1" t="str">
        <f t="shared" si="1005"/>
        <v>Very Low</v>
      </c>
    </row>
    <row r="501" spans="1:45" s="1" customFormat="1" x14ac:dyDescent="0.35">
      <c r="AF501" s="1" t="s">
        <v>31</v>
      </c>
      <c r="AG501" s="1">
        <f>SUM(AG491:AG500)</f>
        <v>6.0892855712553651</v>
      </c>
      <c r="AH501" s="3" t="str">
        <f t="shared" ref="AH501" si="1006">IF(AG501&lt;=0,"Very Low",IF(AND(AG501&gt;0,AG501&lt;=5),"Low",IF(AND(AG501&gt;5,AG501&lt;=15),"High","Very High")))</f>
        <v>High</v>
      </c>
    </row>
    <row r="502" spans="1:45" s="1" customFormat="1" x14ac:dyDescent="0.35">
      <c r="A502" s="1" t="s">
        <v>32</v>
      </c>
      <c r="B502" s="1" t="s">
        <v>0</v>
      </c>
      <c r="C502" s="1" t="s">
        <v>1</v>
      </c>
      <c r="E502" s="1" t="s">
        <v>3</v>
      </c>
      <c r="F502" s="1" t="s">
        <v>47</v>
      </c>
      <c r="G502" s="1" t="s">
        <v>5</v>
      </c>
      <c r="H502" s="1" t="s">
        <v>6</v>
      </c>
      <c r="I502" s="1" t="s">
        <v>7</v>
      </c>
      <c r="J502" s="1" t="s">
        <v>8</v>
      </c>
      <c r="K502" s="1" t="s">
        <v>9</v>
      </c>
      <c r="M502" s="1" t="s">
        <v>10</v>
      </c>
      <c r="O502" s="1" t="s">
        <v>12</v>
      </c>
      <c r="P502" s="1" t="s">
        <v>13</v>
      </c>
      <c r="Q502" s="1" t="s">
        <v>198</v>
      </c>
      <c r="R502" s="1" t="s">
        <v>199</v>
      </c>
      <c r="S502" s="1" t="s">
        <v>16</v>
      </c>
      <c r="T502" s="1" t="s">
        <v>17</v>
      </c>
      <c r="U502" s="1" t="s">
        <v>18</v>
      </c>
      <c r="V502" s="1" t="s">
        <v>19</v>
      </c>
      <c r="W502" s="1" t="s">
        <v>20</v>
      </c>
      <c r="X502" s="1" t="s">
        <v>21</v>
      </c>
      <c r="Y502" s="1" t="s">
        <v>22</v>
      </c>
      <c r="Z502" s="1" t="s">
        <v>23</v>
      </c>
      <c r="AA502" s="1" t="s">
        <v>24</v>
      </c>
      <c r="AB502" s="1" t="s">
        <v>200</v>
      </c>
      <c r="AC502" s="1" t="s">
        <v>26</v>
      </c>
      <c r="AD502" s="1" t="s">
        <v>27</v>
      </c>
      <c r="AE502" s="1" t="s">
        <v>28</v>
      </c>
      <c r="AF502" s="1" t="s">
        <v>29</v>
      </c>
      <c r="AG502" s="1" t="s">
        <v>30</v>
      </c>
      <c r="AH502" s="1" t="s">
        <v>27</v>
      </c>
      <c r="AI502" s="5" t="s">
        <v>34</v>
      </c>
      <c r="AJ502" s="5" t="s">
        <v>35</v>
      </c>
      <c r="AK502" s="5" t="s">
        <v>36</v>
      </c>
      <c r="AL502" s="5" t="s">
        <v>37</v>
      </c>
      <c r="AM502" s="20" t="s">
        <v>38</v>
      </c>
      <c r="AN502" s="20" t="s">
        <v>39</v>
      </c>
      <c r="AO502" s="20" t="s">
        <v>40</v>
      </c>
      <c r="AP502" s="20" t="s">
        <v>41</v>
      </c>
      <c r="AQ502" s="20" t="s">
        <v>42</v>
      </c>
      <c r="AR502" s="7"/>
    </row>
    <row r="503" spans="1:45" s="1" customFormat="1" x14ac:dyDescent="0.35">
      <c r="A503" s="1">
        <v>44</v>
      </c>
      <c r="B503" s="5" t="s">
        <v>201</v>
      </c>
      <c r="C503" s="5" t="s">
        <v>202</v>
      </c>
      <c r="D503" s="5">
        <v>1.5</v>
      </c>
      <c r="E503" s="5">
        <v>1.5</v>
      </c>
      <c r="F503" s="5">
        <v>20</v>
      </c>
      <c r="G503" s="5">
        <v>9</v>
      </c>
      <c r="H503" s="5">
        <v>58.5</v>
      </c>
      <c r="I503" s="5">
        <v>7</v>
      </c>
      <c r="J503" s="5">
        <v>0.4</v>
      </c>
      <c r="K503" s="5"/>
      <c r="L503" s="25" t="s">
        <v>45</v>
      </c>
      <c r="M503" s="1">
        <f t="shared" ref="M503:M509" si="1007">IF(D503&lt;=K503, 0, (D503-K503)*9.81)</f>
        <v>14.715</v>
      </c>
      <c r="N503" s="1">
        <f t="shared" ref="N503:N509" si="1008">IF(ROW()=2, D503*F503, N502 + (D503-D502)*F503)</f>
        <v>30</v>
      </c>
      <c r="O503" s="1">
        <f t="shared" ref="O503:O509" si="1009">N503 - M503</f>
        <v>15.285</v>
      </c>
      <c r="P503" s="1">
        <f t="shared" ref="P503:P509" si="1010">MIN(1.7, (101.3 / O503)^0.5)</f>
        <v>1.7</v>
      </c>
      <c r="Q503" s="1">
        <f t="shared" ref="Q503:Q509" si="1011">G503 * P503</f>
        <v>15.299999999999999</v>
      </c>
      <c r="R503" s="1">
        <f t="shared" ref="R503:R509" si="1012">EXP(1.63 + (9.7/(H503+0.01)) - ((15.7/(H503+0.01))^2))</f>
        <v>5.6056921144570158</v>
      </c>
      <c r="S503" s="1">
        <f t="shared" ref="S503:S509" si="1013">Q503 + R503</f>
        <v>20.905692114457015</v>
      </c>
      <c r="T503" s="1">
        <f t="shared" ref="T503:T509" si="1014">0.784 - 0.0768 * SQRT(S503)</f>
        <v>0.43284933510361268</v>
      </c>
      <c r="U503" s="1">
        <f t="shared" ref="U503:U509" si="1015">MIN(1.7, (101.3 / O503)^T503)</f>
        <v>1.7</v>
      </c>
      <c r="V503" s="1">
        <f t="shared" ref="V503:V509" si="1016">(G503 * U503) + R503</f>
        <v>20.905692114457015</v>
      </c>
      <c r="W503" s="1">
        <f t="shared" ref="W503:W509" si="1017">EXP((-1.012 - 1.126*SIN((D503/11.73)+5.133)) + (0.106 + 0.118*SIN((D503/11.28)+5.142))*I503)</f>
        <v>0.99216797470363483</v>
      </c>
      <c r="X503" s="1">
        <f t="shared" ref="X503:X509" si="1018">0.65 * J503 * (N503 / O503) * W503</f>
        <v>0.50630750426485782</v>
      </c>
      <c r="Y503" s="1">
        <f t="shared" ref="Y503:Y509" si="1019">MIN(2.2, 1.09 + (V503 / 31.5)^2)</f>
        <v>1.5304615397172792</v>
      </c>
      <c r="Z503" s="1">
        <f t="shared" ref="Z503:Z509" si="1020">1 + (Y503 - 1) * (8.64 * EXP(-I503/4) - 1.325)</f>
        <v>1.0935770606258359</v>
      </c>
      <c r="AA503" s="1">
        <f t="shared" ref="AA503:AA509" si="1021">MIN(1.1, 1 - MIN(0.3, 1 / (18.9 - 2.55 * SQRT(V503))) * LN(O503 / 101.3))</f>
        <v>1.1000000000000001</v>
      </c>
      <c r="AB503" s="1">
        <f t="shared" ref="AB503:AB509" si="1022">EXP((V503/14.1) + (V503/126)^2 - (V503/23.6)^3 + (V503/25.4)^4 - 2.8)</f>
        <v>0.21740159899717337</v>
      </c>
      <c r="AC503" s="1">
        <f t="shared" ref="AC503:AC509" si="1023">IF(X503=0, "N/A", (AB503 * Z503 * AA503) / X503)</f>
        <v>0.51652392975504602</v>
      </c>
      <c r="AD503" s="1" t="str">
        <f t="shared" ref="AD503:AD509" si="1024">IF(AC503&gt;1, "NOT LIQUEFIABLE", "LIQUEFIABLE")</f>
        <v>LIQUEFIABLE</v>
      </c>
      <c r="AE503" s="1">
        <f t="shared" ref="AE503:AE509" si="1025">IF(AC503&lt;1, 1-AC503, 0)</f>
        <v>0.48347607024495398</v>
      </c>
      <c r="AF503" s="1">
        <f t="shared" ref="AF503:AF509" si="1026">IF(D503&lt;=20, 10 - (0.5 * D503), 0)</f>
        <v>9.25</v>
      </c>
      <c r="AG503" s="1">
        <f t="shared" ref="AG503:AG509" si="1027">AE503 * AF503 * E503</f>
        <v>6.7082304746487367</v>
      </c>
      <c r="AH503" s="1" t="str">
        <f t="shared" ref="AH503:AH509" si="1028">IF(AG503&lt;=0,"Very Low",IF(AND(AG503&gt;0,AG503&lt;=5),"Low",IF(AND(AG503&gt;5,AG503&lt;=15),"High","Very High")))</f>
        <v>High</v>
      </c>
      <c r="AI503" s="5">
        <v>3</v>
      </c>
      <c r="AJ503" s="5">
        <v>1.5</v>
      </c>
      <c r="AK503" s="5">
        <v>25</v>
      </c>
      <c r="AL503" s="5">
        <f>MIN(1 + 0.33 * (AJ503 / AI503), 1.33)</f>
        <v>1.165</v>
      </c>
      <c r="AM503" s="20">
        <f>AVERAGEIFS(G503:G509, D503:D509, "&gt;" &amp; AJ503, D503:D509, "&lt;" &amp; (AJ503 + AI503 + 1.5))</f>
        <v>22</v>
      </c>
      <c r="AN503" s="20" cm="1">
        <f t="array" ref="AN503">_xlfn.LET(
    _xlpm.Df, AJ503,
    _xlpm.B, AI503,
    _xlpm.LayerBottoms, D503:D509,
    _xlpm.LayerTops, D503:D509 - E503:E509,
    _xlpm.N_values, G503:G509,
    _xlpm.FilteredN, _xlfn._xlws.FILTER(_xlpm.N_values, (_xlpm.LayerBottoms &gt; _xlpm.Df) * (_xlpm.LayerTops &lt; (_xlpm.Df + 2*_xlpm.B))),
    _xlpm.i, _xlfn.SEQUENCE(ROWS(_xlpm.FilteredN)),
    SUM(_xlpm.FilteredN / _xlpm.i^2) / SUM(1 / _xlpm.i^2)
)</f>
        <v>22.229268292682924</v>
      </c>
      <c r="AO503" s="20">
        <f>MIN(6 * (1 + 0.2 * (AJ503 / AI503)), 9)</f>
        <v>6.6000000000000005</v>
      </c>
      <c r="AP503" s="20">
        <f>IF(AI503&lt;=1.2,12*AM503*AL503*(AK503/25.4),8*AM503*((3.28*AI503+1)/(3.28*AI503))^2*AL503*(AK503/25.4))</f>
        <v>244.91379776962737</v>
      </c>
      <c r="AQ503" s="1" cm="1">
        <f t="array" ref="AQ503">_xlfn.LET(
    _xlpm.Df, AJ503,
    _xlpm.B, AI503,
    _xlpm.Settlement, AK503,
    _xlpm.NMeyerhof, AM503,
    _xlpm.NDesign, AN503,
    _xlpm.Nc, AO503,
    _xlpm.Fd, AL503,
    _xlpm.LayerBottoms, D503:D509,
    _xlpm.LayerThickness, E503:E509,
    _xlpm.USCS, L503:L509,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244.91379776962737</v>
      </c>
      <c r="AR503" s="1" cm="1">
        <f t="array" ref="AR503">_xlfn.LET(
    _xlpm.Df, AJ503,
    _xlpm.B, AI503,
    _xlpm.Settlement, AK503,
    _xlpm.NMeyerhof, AM503,
    _xlpm.NDesign, AN503,
    _xlpm.Nc, AO503,
    _xlpm.Fd, AL503,
    _xlpm.LayerBottoms, D503:D509,
    _xlpm.LayerThickness, E503:E509,
    _xlpm.USCS, L503:L509,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244.91379776962737</v>
      </c>
      <c r="AS503" s="1" cm="1">
        <f t="array" ref="AS503">_xlfn.LET(
    _xlpm.Df, AJ503,
    _xlpm.B, AI503,
    _xlpm.Settlement, AK503,
    _xlpm.NMeyerhof, AM503,
    _xlpm.NDesign, AN503,
    _xlpm.Nc, AO503,
    _xlpm.Fd, AL503,
    _xlpm.LayerBottoms, D503:D509,
    _xlpm.LayerThickness, E503:E509,
    _xlpm.Material, L503:L509,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244.91379776962737</v>
      </c>
    </row>
    <row r="504" spans="1:45" s="1" customFormat="1" x14ac:dyDescent="0.35">
      <c r="B504" s="5" t="s">
        <v>201</v>
      </c>
      <c r="C504" s="5" t="s">
        <v>202</v>
      </c>
      <c r="D504" s="5">
        <v>3</v>
      </c>
      <c r="E504" s="5">
        <v>1.5</v>
      </c>
      <c r="F504" s="5">
        <v>20</v>
      </c>
      <c r="G504" s="5">
        <v>20</v>
      </c>
      <c r="H504" s="5">
        <v>25.29</v>
      </c>
      <c r="I504" s="5">
        <v>7</v>
      </c>
      <c r="J504" s="5">
        <v>0.4</v>
      </c>
      <c r="K504" s="5"/>
      <c r="L504" s="25" t="s">
        <v>46</v>
      </c>
      <c r="M504" s="1">
        <f t="shared" si="1007"/>
        <v>29.43</v>
      </c>
      <c r="N504" s="1">
        <f t="shared" si="1008"/>
        <v>60</v>
      </c>
      <c r="O504" s="1">
        <f t="shared" si="1009"/>
        <v>30.57</v>
      </c>
      <c r="P504" s="1">
        <f t="shared" si="1010"/>
        <v>1.7</v>
      </c>
      <c r="Q504" s="1">
        <f t="shared" si="1011"/>
        <v>34</v>
      </c>
      <c r="R504" s="1">
        <f t="shared" si="1012"/>
        <v>5.0952704018649753</v>
      </c>
      <c r="S504" s="1">
        <f t="shared" si="1013"/>
        <v>39.095270401864973</v>
      </c>
      <c r="T504" s="1">
        <f t="shared" si="1014"/>
        <v>0.30379870086067451</v>
      </c>
      <c r="U504" s="1">
        <f t="shared" si="1015"/>
        <v>1.4390328871240301</v>
      </c>
      <c r="V504" s="1">
        <f t="shared" si="1016"/>
        <v>33.875928144345579</v>
      </c>
      <c r="W504" s="1">
        <f t="shared" si="1017"/>
        <v>0.97433785492747482</v>
      </c>
      <c r="X504" s="1">
        <f t="shared" si="1018"/>
        <v>0.49720871890312751</v>
      </c>
      <c r="Y504" s="1">
        <f t="shared" si="1019"/>
        <v>2.2000000000000002</v>
      </c>
      <c r="Z504" s="1">
        <f t="shared" si="1020"/>
        <v>1.2116882456942153</v>
      </c>
      <c r="AA504" s="1">
        <f t="shared" si="1021"/>
        <v>1.1000000000000001</v>
      </c>
      <c r="AB504" s="1">
        <f t="shared" si="1022"/>
        <v>0.88798262486220869</v>
      </c>
      <c r="AC504" s="1">
        <f t="shared" si="1023"/>
        <v>2.3803965514318599</v>
      </c>
      <c r="AD504" s="1" t="str">
        <f t="shared" si="1024"/>
        <v>NOT LIQUEFIABLE</v>
      </c>
      <c r="AE504" s="1">
        <f t="shared" si="1025"/>
        <v>0</v>
      </c>
      <c r="AF504" s="1">
        <f t="shared" si="1026"/>
        <v>8.5</v>
      </c>
      <c r="AG504" s="1">
        <f t="shared" si="1027"/>
        <v>0</v>
      </c>
      <c r="AH504" s="1" t="str">
        <f t="shared" si="1028"/>
        <v>Very Low</v>
      </c>
    </row>
    <row r="505" spans="1:45" s="1" customFormat="1" x14ac:dyDescent="0.35">
      <c r="B505" s="5" t="s">
        <v>201</v>
      </c>
      <c r="C505" s="5" t="s">
        <v>202</v>
      </c>
      <c r="D505" s="5">
        <v>4.5</v>
      </c>
      <c r="E505" s="5">
        <v>1.5</v>
      </c>
      <c r="F505" s="5">
        <v>20</v>
      </c>
      <c r="G505" s="5">
        <v>24</v>
      </c>
      <c r="H505" s="5">
        <v>26.7</v>
      </c>
      <c r="I505" s="5">
        <v>7</v>
      </c>
      <c r="J505" s="5">
        <v>0.4</v>
      </c>
      <c r="K505" s="5"/>
      <c r="L505" s="25" t="s">
        <v>46</v>
      </c>
      <c r="M505" s="1">
        <f t="shared" si="1007"/>
        <v>44.145000000000003</v>
      </c>
      <c r="N505" s="1">
        <f t="shared" si="1008"/>
        <v>90</v>
      </c>
      <c r="O505" s="1">
        <f t="shared" si="1009"/>
        <v>45.854999999999997</v>
      </c>
      <c r="P505" s="1">
        <f t="shared" si="1010"/>
        <v>1.4863167558219239</v>
      </c>
      <c r="Q505" s="1">
        <f t="shared" si="1011"/>
        <v>35.671602139726176</v>
      </c>
      <c r="R505" s="1">
        <f t="shared" si="1012"/>
        <v>5.1947946690912072</v>
      </c>
      <c r="S505" s="1">
        <f t="shared" si="1013"/>
        <v>40.866396808817385</v>
      </c>
      <c r="T505" s="1">
        <f t="shared" si="1014"/>
        <v>0.29304194037205278</v>
      </c>
      <c r="U505" s="1">
        <f t="shared" si="1015"/>
        <v>1.2614548238866889</v>
      </c>
      <c r="V505" s="1">
        <f t="shared" si="1016"/>
        <v>35.469710442371742</v>
      </c>
      <c r="W505" s="1">
        <f t="shared" si="1017"/>
        <v>0.95382538768089908</v>
      </c>
      <c r="X505" s="1">
        <f t="shared" si="1018"/>
        <v>0.48674112030821154</v>
      </c>
      <c r="Y505" s="1">
        <f t="shared" si="1019"/>
        <v>2.2000000000000002</v>
      </c>
      <c r="Z505" s="1">
        <f t="shared" si="1020"/>
        <v>1.2116882456942153</v>
      </c>
      <c r="AA505" s="1">
        <f t="shared" si="1021"/>
        <v>1.1000000000000001</v>
      </c>
      <c r="AB505" s="1">
        <f t="shared" si="1022"/>
        <v>1.2245604359425131</v>
      </c>
      <c r="AC505" s="1">
        <f t="shared" si="1023"/>
        <v>3.3532487125344783</v>
      </c>
      <c r="AD505" s="1" t="str">
        <f t="shared" si="1024"/>
        <v>NOT LIQUEFIABLE</v>
      </c>
      <c r="AE505" s="1">
        <f t="shared" si="1025"/>
        <v>0</v>
      </c>
      <c r="AF505" s="1">
        <f t="shared" si="1026"/>
        <v>7.75</v>
      </c>
      <c r="AG505" s="1">
        <f t="shared" si="1027"/>
        <v>0</v>
      </c>
      <c r="AH505" s="1" t="str">
        <f t="shared" si="1028"/>
        <v>Very Low</v>
      </c>
    </row>
    <row r="506" spans="1:45" s="1" customFormat="1" x14ac:dyDescent="0.35">
      <c r="B506" s="5" t="s">
        <v>201</v>
      </c>
      <c r="C506" s="5" t="s">
        <v>202</v>
      </c>
      <c r="D506" s="5">
        <v>6</v>
      </c>
      <c r="E506" s="5">
        <v>1.5</v>
      </c>
      <c r="F506" s="5">
        <v>20</v>
      </c>
      <c r="G506" s="5">
        <v>30</v>
      </c>
      <c r="H506" s="5">
        <v>24.1</v>
      </c>
      <c r="I506" s="5">
        <v>7</v>
      </c>
      <c r="J506" s="5">
        <v>0.4</v>
      </c>
      <c r="K506" s="5"/>
      <c r="L506" s="25" t="s">
        <v>46</v>
      </c>
      <c r="M506" s="1">
        <f t="shared" si="1007"/>
        <v>58.86</v>
      </c>
      <c r="N506" s="1">
        <f t="shared" si="1008"/>
        <v>120</v>
      </c>
      <c r="O506" s="1">
        <f t="shared" si="1009"/>
        <v>61.14</v>
      </c>
      <c r="P506" s="1">
        <f t="shared" si="1010"/>
        <v>1.2871880686122583</v>
      </c>
      <c r="Q506" s="1">
        <f t="shared" si="1011"/>
        <v>38.615642058367747</v>
      </c>
      <c r="R506" s="1">
        <f t="shared" si="1012"/>
        <v>4.9942366799830813</v>
      </c>
      <c r="S506" s="1">
        <f t="shared" si="1013"/>
        <v>43.60987873835083</v>
      </c>
      <c r="T506" s="1">
        <f t="shared" si="1014"/>
        <v>0.27682987945888382</v>
      </c>
      <c r="U506" s="1">
        <f t="shared" si="1015"/>
        <v>1.1500172807226694</v>
      </c>
      <c r="V506" s="1">
        <f t="shared" si="1016"/>
        <v>39.494755101663166</v>
      </c>
      <c r="W506" s="1">
        <f t="shared" si="1017"/>
        <v>0.9310442914146293</v>
      </c>
      <c r="X506" s="1">
        <f t="shared" si="1018"/>
        <v>0.47511583075133196</v>
      </c>
      <c r="Y506" s="1">
        <f t="shared" si="1019"/>
        <v>2.2000000000000002</v>
      </c>
      <c r="Z506" s="1">
        <f t="shared" si="1020"/>
        <v>1.2116882456942153</v>
      </c>
      <c r="AA506" s="1">
        <f t="shared" si="1021"/>
        <v>1.1000000000000001</v>
      </c>
      <c r="AB506" s="1">
        <f t="shared" si="1022"/>
        <v>3.518202816467507</v>
      </c>
      <c r="AC506" s="1">
        <f t="shared" si="1023"/>
        <v>9.869722697167802</v>
      </c>
      <c r="AD506" s="1" t="str">
        <f t="shared" si="1024"/>
        <v>NOT LIQUEFIABLE</v>
      </c>
      <c r="AE506" s="1">
        <f t="shared" si="1025"/>
        <v>0</v>
      </c>
      <c r="AF506" s="1">
        <f t="shared" si="1026"/>
        <v>7</v>
      </c>
      <c r="AG506" s="1">
        <f t="shared" si="1027"/>
        <v>0</v>
      </c>
      <c r="AH506" s="1" t="str">
        <f t="shared" si="1028"/>
        <v>Very Low</v>
      </c>
    </row>
    <row r="507" spans="1:45" s="1" customFormat="1" x14ac:dyDescent="0.35">
      <c r="B507" s="5" t="s">
        <v>201</v>
      </c>
      <c r="C507" s="5" t="s">
        <v>202</v>
      </c>
      <c r="D507" s="5">
        <v>7.5</v>
      </c>
      <c r="E507" s="5">
        <v>1.5</v>
      </c>
      <c r="F507" s="5">
        <v>21</v>
      </c>
      <c r="G507" s="5">
        <v>37</v>
      </c>
      <c r="H507" s="5">
        <v>24.89</v>
      </c>
      <c r="I507" s="5">
        <v>7</v>
      </c>
      <c r="J507" s="5">
        <v>0.4</v>
      </c>
      <c r="K507" s="5"/>
      <c r="L507" s="25" t="s">
        <v>46</v>
      </c>
      <c r="M507" s="1">
        <f t="shared" si="1007"/>
        <v>73.575000000000003</v>
      </c>
      <c r="N507" s="1">
        <f t="shared" si="1008"/>
        <v>151.5</v>
      </c>
      <c r="O507" s="1">
        <f t="shared" si="1009"/>
        <v>77.924999999999997</v>
      </c>
      <c r="P507" s="1">
        <f t="shared" si="1010"/>
        <v>1.140161356067529</v>
      </c>
      <c r="Q507" s="1">
        <f t="shared" si="1011"/>
        <v>42.185970174498571</v>
      </c>
      <c r="R507" s="1">
        <f t="shared" si="1012"/>
        <v>5.0632072634249381</v>
      </c>
      <c r="S507" s="1">
        <f t="shared" si="1013"/>
        <v>47.249177437923507</v>
      </c>
      <c r="T507" s="1">
        <f t="shared" si="1014"/>
        <v>0.25609187510376596</v>
      </c>
      <c r="U507" s="1">
        <f t="shared" si="1015"/>
        <v>1.0694912160724062</v>
      </c>
      <c r="V507" s="1">
        <f t="shared" si="1016"/>
        <v>44.634382258103962</v>
      </c>
      <c r="W507" s="1">
        <f t="shared" si="1017"/>
        <v>0.90643373197707922</v>
      </c>
      <c r="X507" s="1">
        <f t="shared" si="1018"/>
        <v>0.45818960157301447</v>
      </c>
      <c r="Y507" s="1">
        <f t="shared" si="1019"/>
        <v>2.2000000000000002</v>
      </c>
      <c r="Z507" s="1">
        <f t="shared" si="1020"/>
        <v>1.2116882456942153</v>
      </c>
      <c r="AA507" s="1">
        <f t="shared" si="1021"/>
        <v>1.078701875680371</v>
      </c>
      <c r="AB507" s="1">
        <f t="shared" si="1022"/>
        <v>26.087767243656</v>
      </c>
      <c r="AC507" s="1">
        <f t="shared" si="1023"/>
        <v>74.419031030017109</v>
      </c>
      <c r="AD507" s="1" t="str">
        <f t="shared" si="1024"/>
        <v>NOT LIQUEFIABLE</v>
      </c>
      <c r="AE507" s="1">
        <f t="shared" si="1025"/>
        <v>0</v>
      </c>
      <c r="AF507" s="1">
        <f t="shared" si="1026"/>
        <v>6.25</v>
      </c>
      <c r="AG507" s="1">
        <f t="shared" si="1027"/>
        <v>0</v>
      </c>
      <c r="AH507" s="1" t="str">
        <f t="shared" si="1028"/>
        <v>Very Low</v>
      </c>
    </row>
    <row r="508" spans="1:45" s="1" customFormat="1" x14ac:dyDescent="0.35">
      <c r="B508" s="5" t="s">
        <v>201</v>
      </c>
      <c r="C508" s="5" t="s">
        <v>202</v>
      </c>
      <c r="D508" s="5">
        <v>9</v>
      </c>
      <c r="E508" s="5">
        <v>1.5</v>
      </c>
      <c r="F508" s="5">
        <v>21</v>
      </c>
      <c r="G508" s="5">
        <v>46</v>
      </c>
      <c r="H508" s="5">
        <v>19.98</v>
      </c>
      <c r="I508" s="5">
        <v>7</v>
      </c>
      <c r="J508" s="5">
        <v>0.4</v>
      </c>
      <c r="K508" s="5"/>
      <c r="L508" s="25" t="s">
        <v>46</v>
      </c>
      <c r="M508" s="1">
        <f t="shared" si="1007"/>
        <v>88.29</v>
      </c>
      <c r="N508" s="1">
        <f t="shared" si="1008"/>
        <v>183</v>
      </c>
      <c r="O508" s="1">
        <f t="shared" si="1009"/>
        <v>94.71</v>
      </c>
      <c r="P508" s="1">
        <f t="shared" si="1010"/>
        <v>1.0342054078752376</v>
      </c>
      <c r="Q508" s="1">
        <f t="shared" si="1011"/>
        <v>47.573448762260931</v>
      </c>
      <c r="R508" s="1">
        <f t="shared" si="1012"/>
        <v>4.4745282797921595</v>
      </c>
      <c r="S508" s="1">
        <f t="shared" si="1013"/>
        <v>52.047977042053091</v>
      </c>
      <c r="T508" s="1">
        <f t="shared" si="1014"/>
        <v>0.22993189939456071</v>
      </c>
      <c r="U508" s="1">
        <f t="shared" si="1015"/>
        <v>1.0155870175100183</v>
      </c>
      <c r="V508" s="1">
        <f t="shared" si="1016"/>
        <v>51.191531085253004</v>
      </c>
      <c r="W508" s="1">
        <f t="shared" si="1017"/>
        <v>0.88044424287795453</v>
      </c>
      <c r="X508" s="1">
        <f t="shared" si="1018"/>
        <v>0.4423137691493304</v>
      </c>
      <c r="Y508" s="1">
        <f t="shared" si="1019"/>
        <v>2.2000000000000002</v>
      </c>
      <c r="Z508" s="1">
        <f t="shared" si="1020"/>
        <v>1.2116882456942153</v>
      </c>
      <c r="AA508" s="1">
        <f t="shared" si="1021"/>
        <v>1.0201800460049884</v>
      </c>
      <c r="AB508" s="1">
        <f t="shared" si="1022"/>
        <v>1463.5264525546063</v>
      </c>
      <c r="AC508" s="1">
        <f t="shared" si="1023"/>
        <v>4090.1368313383882</v>
      </c>
      <c r="AD508" s="1" t="str">
        <f t="shared" si="1024"/>
        <v>NOT LIQUEFIABLE</v>
      </c>
      <c r="AE508" s="1">
        <f t="shared" si="1025"/>
        <v>0</v>
      </c>
      <c r="AF508" s="1">
        <f t="shared" si="1026"/>
        <v>5.5</v>
      </c>
      <c r="AG508" s="1">
        <f t="shared" si="1027"/>
        <v>0</v>
      </c>
      <c r="AH508" s="1" t="str">
        <f t="shared" si="1028"/>
        <v>Very Low</v>
      </c>
    </row>
    <row r="509" spans="1:45" s="1" customFormat="1" x14ac:dyDescent="0.35">
      <c r="B509" s="5" t="s">
        <v>201</v>
      </c>
      <c r="C509" s="5" t="s">
        <v>202</v>
      </c>
      <c r="D509" s="5">
        <v>10.5</v>
      </c>
      <c r="E509" s="5">
        <v>1.5</v>
      </c>
      <c r="F509" s="5">
        <v>21</v>
      </c>
      <c r="G509" s="5">
        <v>100</v>
      </c>
      <c r="H509" s="5">
        <v>24.5</v>
      </c>
      <c r="I509" s="5">
        <v>7</v>
      </c>
      <c r="J509" s="5">
        <v>0.4</v>
      </c>
      <c r="K509" s="5"/>
      <c r="L509" s="25" t="s">
        <v>46</v>
      </c>
      <c r="M509" s="1">
        <f t="shared" si="1007"/>
        <v>103.00500000000001</v>
      </c>
      <c r="N509" s="1">
        <f t="shared" si="1008"/>
        <v>214.5</v>
      </c>
      <c r="O509" s="1">
        <f t="shared" si="1009"/>
        <v>111.49499999999999</v>
      </c>
      <c r="P509" s="1">
        <f t="shared" si="1010"/>
        <v>0.95318462115921709</v>
      </c>
      <c r="Q509" s="1">
        <f t="shared" si="1011"/>
        <v>95.318462115921704</v>
      </c>
      <c r="R509" s="1">
        <f t="shared" si="1012"/>
        <v>5.0301322969202298</v>
      </c>
      <c r="S509" s="1">
        <f t="shared" si="1013"/>
        <v>100.34859441284193</v>
      </c>
      <c r="T509" s="1">
        <f t="shared" si="1014"/>
        <v>1.4662561999222112E-2</v>
      </c>
      <c r="U509" s="1">
        <f t="shared" si="1015"/>
        <v>0.99859494603549404</v>
      </c>
      <c r="V509" s="1">
        <f t="shared" si="1016"/>
        <v>104.88962690046964</v>
      </c>
      <c r="W509" s="1">
        <f t="shared" si="1017"/>
        <v>0.85352459901766975</v>
      </c>
      <c r="X509" s="1">
        <f t="shared" si="1018"/>
        <v>0.42693454313839585</v>
      </c>
      <c r="Y509" s="1">
        <f t="shared" si="1019"/>
        <v>2.2000000000000002</v>
      </c>
      <c r="Z509" s="1">
        <f t="shared" si="1020"/>
        <v>1.2116882456942153</v>
      </c>
      <c r="AA509" s="1">
        <f t="shared" si="1021"/>
        <v>1.0132890109155785</v>
      </c>
      <c r="AB509" s="1">
        <f t="shared" si="1022"/>
        <v>3.0239308731477907E+90</v>
      </c>
      <c r="AC509" s="1">
        <f t="shared" si="1023"/>
        <v>8.6963055757730988E+90</v>
      </c>
      <c r="AD509" s="1" t="str">
        <f t="shared" si="1024"/>
        <v>NOT LIQUEFIABLE</v>
      </c>
      <c r="AE509" s="1">
        <f t="shared" si="1025"/>
        <v>0</v>
      </c>
      <c r="AF509" s="1">
        <f t="shared" si="1026"/>
        <v>4.75</v>
      </c>
      <c r="AG509" s="1">
        <f t="shared" si="1027"/>
        <v>0</v>
      </c>
      <c r="AH509" s="1" t="str">
        <f t="shared" si="1028"/>
        <v>Very Low</v>
      </c>
    </row>
    <row r="510" spans="1:45" s="1" customFormat="1" x14ac:dyDescent="0.35">
      <c r="AF510" s="1" t="s">
        <v>31</v>
      </c>
      <c r="AG510" s="1">
        <f>SUM(AG503:AG509)</f>
        <v>6.7082304746487367</v>
      </c>
      <c r="AH510" s="3" t="str">
        <f t="shared" ref="AH510" si="1029">IF(AG510&lt;=0,"Very Low",IF(AND(AG510&gt;0,AG510&lt;=5),"Low",IF(AND(AG510&gt;5,AG510&lt;=15),"High","Very High")))</f>
        <v>High</v>
      </c>
    </row>
    <row r="511" spans="1:45" s="1" customFormat="1" x14ac:dyDescent="0.35">
      <c r="A511" s="1" t="s">
        <v>32</v>
      </c>
      <c r="B511" s="1" t="s">
        <v>0</v>
      </c>
      <c r="C511" s="1" t="s">
        <v>1</v>
      </c>
      <c r="E511" s="1" t="s">
        <v>3</v>
      </c>
      <c r="F511" s="1" t="s">
        <v>47</v>
      </c>
      <c r="G511" s="1" t="s">
        <v>5</v>
      </c>
      <c r="H511" s="1" t="s">
        <v>6</v>
      </c>
      <c r="I511" s="1" t="s">
        <v>7</v>
      </c>
      <c r="J511" s="1" t="s">
        <v>8</v>
      </c>
      <c r="K511" s="1" t="s">
        <v>9</v>
      </c>
      <c r="M511" s="1" t="s">
        <v>10</v>
      </c>
      <c r="O511" s="1" t="s">
        <v>12</v>
      </c>
      <c r="P511" s="1" t="s">
        <v>13</v>
      </c>
      <c r="Q511" s="1" t="s">
        <v>203</v>
      </c>
      <c r="R511" s="1" t="s">
        <v>204</v>
      </c>
      <c r="S511" s="1" t="s">
        <v>16</v>
      </c>
      <c r="T511" s="1" t="s">
        <v>17</v>
      </c>
      <c r="U511" s="1" t="s">
        <v>18</v>
      </c>
      <c r="V511" s="1" t="s">
        <v>19</v>
      </c>
      <c r="W511" s="1" t="s">
        <v>20</v>
      </c>
      <c r="X511" s="1" t="s">
        <v>21</v>
      </c>
      <c r="Y511" s="1" t="s">
        <v>22</v>
      </c>
      <c r="Z511" s="1" t="s">
        <v>23</v>
      </c>
      <c r="AA511" s="1" t="s">
        <v>24</v>
      </c>
      <c r="AB511" s="1" t="s">
        <v>205</v>
      </c>
      <c r="AC511" s="1" t="s">
        <v>26</v>
      </c>
      <c r="AD511" s="1" t="s">
        <v>27</v>
      </c>
      <c r="AE511" s="1" t="s">
        <v>28</v>
      </c>
      <c r="AF511" s="1" t="s">
        <v>29</v>
      </c>
      <c r="AG511" s="1" t="s">
        <v>30</v>
      </c>
      <c r="AH511" s="1" t="s">
        <v>27</v>
      </c>
      <c r="AI511" s="5" t="s">
        <v>34</v>
      </c>
      <c r="AJ511" s="5" t="s">
        <v>35</v>
      </c>
      <c r="AK511" s="5" t="s">
        <v>36</v>
      </c>
      <c r="AL511" s="5" t="s">
        <v>37</v>
      </c>
      <c r="AM511" s="20" t="s">
        <v>38</v>
      </c>
      <c r="AN511" s="20" t="s">
        <v>39</v>
      </c>
      <c r="AO511" s="20" t="s">
        <v>40</v>
      </c>
      <c r="AP511" s="20" t="s">
        <v>41</v>
      </c>
      <c r="AQ511" s="20" t="s">
        <v>42</v>
      </c>
    </row>
    <row r="512" spans="1:45" s="1" customFormat="1" x14ac:dyDescent="0.35">
      <c r="A512" s="1">
        <v>45</v>
      </c>
      <c r="B512" s="5" t="s">
        <v>206</v>
      </c>
      <c r="C512" s="5" t="s">
        <v>207</v>
      </c>
      <c r="D512" s="5">
        <v>1.5</v>
      </c>
      <c r="E512" s="5">
        <v>1.5</v>
      </c>
      <c r="F512" s="5">
        <v>21</v>
      </c>
      <c r="G512" s="5">
        <v>15</v>
      </c>
      <c r="H512" s="5">
        <v>66.010000000000005</v>
      </c>
      <c r="I512" s="5">
        <v>7</v>
      </c>
      <c r="J512" s="5">
        <v>0.45</v>
      </c>
      <c r="K512" s="5">
        <v>7.5</v>
      </c>
      <c r="L512" s="25" t="s">
        <v>62</v>
      </c>
      <c r="M512" s="1">
        <f t="shared" ref="M512:M521" si="1030">IF(D512&lt;=K512, 0, (D512-K512)*9.81)</f>
        <v>0</v>
      </c>
      <c r="N512" s="1">
        <f t="shared" ref="N512:N521" si="1031">IF(ROW()=2, D512*F512, N511 + (D512-D511)*F512)</f>
        <v>31.5</v>
      </c>
      <c r="O512" s="1">
        <f t="shared" ref="O512:O521" si="1032">N512 - M512</f>
        <v>31.5</v>
      </c>
      <c r="P512" s="1">
        <f t="shared" ref="P512:P521" si="1033">MIN(1.7, (101.3 / O512)^0.5)</f>
        <v>1.7</v>
      </c>
      <c r="Q512" s="1">
        <f t="shared" ref="Q512:Q521" si="1034">G512 * P512</f>
        <v>25.5</v>
      </c>
      <c r="R512" s="1">
        <f t="shared" ref="R512:R521" si="1035">EXP(1.63 + (9.7/(H512+0.01)) - ((15.7/(H512+0.01))^2))</f>
        <v>5.5866126395981865</v>
      </c>
      <c r="S512" s="1">
        <f t="shared" ref="S512:S521" si="1036">Q512 + R512</f>
        <v>31.086612639598187</v>
      </c>
      <c r="T512" s="1">
        <f t="shared" ref="T512:T521" si="1037">0.784 - 0.0768 * SQRT(S512)</f>
        <v>0.35579875976898018</v>
      </c>
      <c r="U512" s="1">
        <f t="shared" ref="U512:U521" si="1038">MIN(1.7, (101.3 / O512)^T512)</f>
        <v>1.5152919514222272</v>
      </c>
      <c r="V512" s="1">
        <f t="shared" ref="V512:V521" si="1039">(G512 * U512) + R512</f>
        <v>28.315991910931594</v>
      </c>
      <c r="W512" s="1">
        <f t="shared" ref="W512:W521" si="1040">EXP((-1.012 - 1.126*SIN((D512/11.73)+5.133)) + (0.106 + 0.118*SIN((D512/11.28)+5.142))*I512)</f>
        <v>0.99216797470363483</v>
      </c>
      <c r="X512" s="1">
        <f t="shared" ref="X512:X521" si="1041">0.65 * J512 * (N512 / O512) * W512</f>
        <v>0.29020913260081321</v>
      </c>
      <c r="Y512" s="1">
        <f t="shared" ref="Y512:Y521" si="1042">MIN(2.2, 1.09 + (V512 / 31.5)^2)</f>
        <v>1.898057846208056</v>
      </c>
      <c r="Z512" s="1">
        <f t="shared" ref="Z512:Z521" si="1043">1 + (Y512 - 1) * (8.64 * EXP(-I512/4) - 1.325)</f>
        <v>1.158423574996424</v>
      </c>
      <c r="AA512" s="1">
        <f t="shared" ref="AA512:AA521" si="1044">MIN(1.1, 1 - MIN(0.3, 1 / (18.9 - 2.55 * SQRT(V512))) * LN(O512 / 101.3))</f>
        <v>1.1000000000000001</v>
      </c>
      <c r="AB512" s="1">
        <f t="shared" ref="AB512:AB521" si="1045">EXP((V512/14.1) + (V512/126)^2 - (V512/23.6)^3 + (V512/25.4)^4 - 2.8)</f>
        <v>0.39691981510854035</v>
      </c>
      <c r="AC512" s="1">
        <f t="shared" ref="AC512:AC521" si="1046">IF(X512=0, "N/A", (AB512 * Z512 * AA512) / X512)</f>
        <v>1.7428169602820871</v>
      </c>
      <c r="AD512" s="1" t="str">
        <f t="shared" ref="AD512:AD521" si="1047">IF(AC512&gt;1, "NOT LIQUEFIABLE", "LIQUEFIABLE")</f>
        <v>NOT LIQUEFIABLE</v>
      </c>
      <c r="AE512" s="1">
        <f t="shared" ref="AE512:AE521" si="1048">IF(AC512&lt;1, 1-AC512, 0)</f>
        <v>0</v>
      </c>
      <c r="AF512" s="1">
        <f t="shared" ref="AF512:AF521" si="1049">IF(D512&lt;=20, 10 - (0.5 * D512), 0)</f>
        <v>9.25</v>
      </c>
      <c r="AG512" s="1">
        <f t="shared" ref="AG512:AG521" si="1050">AE512 * AF512 * E512</f>
        <v>0</v>
      </c>
      <c r="AH512" s="1" t="str">
        <f t="shared" ref="AH512:AH521" si="1051">IF(AG512&lt;=0,"Very Low",IF(AND(AG512&gt;0,AG512&lt;=5),"Low",IF(AND(AG512&gt;5,AG512&lt;=15),"High","Very High")))</f>
        <v>Very Low</v>
      </c>
      <c r="AI512" s="5">
        <v>3</v>
      </c>
      <c r="AJ512" s="5">
        <v>1.5</v>
      </c>
      <c r="AK512" s="5">
        <v>25</v>
      </c>
      <c r="AL512" s="5">
        <f>MIN(1 + 0.33 * (AJ512 / AI512), 1.33)</f>
        <v>1.165</v>
      </c>
      <c r="AM512" s="20">
        <f>AVERAGEIFS(G512:G521, D512:D521, "&gt;" &amp; AJ512, D512:D521, "&lt;" &amp; (AJ512 + AI512 + 1.5))</f>
        <v>16</v>
      </c>
      <c r="AN512" s="20" cm="1">
        <f t="array" ref="AN512">_xlfn.LET(
    _xlpm.Df, AJ512,
    _xlpm.B, AI512,
    _xlpm.LayerBottoms, D512:D521,
    _xlpm.LayerTops, D512:D521 - E512:E521,
    _xlpm.N_values, G512:G521,
    _xlpm.FilteredN, _xlfn._xlws.FILTER(_xlpm.N_values, (_xlpm.LayerBottoms &gt; _xlpm.Df) * (_xlpm.LayerTops &lt; (_xlpm.Df + 2*_xlpm.B))),
    _xlpm.i, _xlfn.SEQUENCE(ROWS(_xlpm.FilteredN)),
    SUM(_xlpm.FilteredN / _xlpm.i^2) / SUM(1 / _xlpm.i^2)
)</f>
        <v>22.517073170731706</v>
      </c>
      <c r="AO512" s="20">
        <f>MIN(6 * (1 + 0.2 * (AJ512 / AI512)), 9)</f>
        <v>6.6000000000000005</v>
      </c>
      <c r="AP512" s="20">
        <f>IF(AI512&lt;=1.2,12*AM512*AL512*(AK512/25.4),8*AM512*((3.28*AI512+1)/(3.28*AI512))^2*AL512*(AK512/25.4))</f>
        <v>178.1191256506381</v>
      </c>
      <c r="AQ512" s="1" t="str" cm="1">
        <f t="array" ref="AQ512">_xlfn.LET(
    _xlpm.Df, AJ512,
    _xlpm.B, AI512,
    _xlpm.Settlement, AK512,
    _xlpm.NMeyerhof, AM512,
    _xlpm.NDesign, AN512,
    _xlpm.Nc, AO512,
    _xlpm.Fd, AL512,
    _xlpm.LayerBottoms, D512:D521,
    _xlpm.LayerThickness, E512:E521,
    _xlpm.USCS, L512:L521,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512" s="1" cm="1">
        <f t="array" ref="AR512">_xlfn.LET(
    _xlpm.Df, AJ512,
    _xlpm.B, AI512,
    _xlpm.Settlement, AK512,
    _xlpm.NMeyerhof, AM512,
    _xlpm.NDesign, AN512,
    _xlpm.Nc, AO512,
    _xlpm.Fd, AL512,
    _xlpm.LayerBottoms, D512:D521,
    _xlpm.LayerThickness, E512:E521,
    _xlpm.USCS, L512:L521,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178.1191256506381</v>
      </c>
      <c r="AS512" s="1" t="str" cm="1">
        <f t="array" ref="AS512">_xlfn.LET(
    _xlpm.Df, AJ512,
    _xlpm.B, AI512,
    _xlpm.Settlement, AK512,
    _xlpm.NMeyerhof, AM512,
    _xlpm.NDesign, AN512,
    _xlpm.Nc, AO512,
    _xlpm.Fd, AL512,
    _xlpm.LayerBottoms, D512:D521,
    _xlpm.LayerThickness, E512:E521,
    _xlpm.Material, L512:L521,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N/A - Rock/Cobble Detected (Use Rock Mechanics)</v>
      </c>
    </row>
    <row r="513" spans="1:45" s="1" customFormat="1" x14ac:dyDescent="0.35">
      <c r="B513" s="5" t="s">
        <v>206</v>
      </c>
      <c r="C513" s="5" t="s">
        <v>207</v>
      </c>
      <c r="D513" s="5">
        <v>3</v>
      </c>
      <c r="E513" s="5">
        <v>1.5</v>
      </c>
      <c r="F513" s="5">
        <v>21</v>
      </c>
      <c r="G513" s="5">
        <v>19</v>
      </c>
      <c r="H513" s="5">
        <v>66.42</v>
      </c>
      <c r="I513" s="5">
        <v>7</v>
      </c>
      <c r="J513" s="5">
        <v>0.45</v>
      </c>
      <c r="K513" s="5">
        <v>7.5</v>
      </c>
      <c r="L513" s="25" t="s">
        <v>62</v>
      </c>
      <c r="M513" s="1">
        <f t="shared" si="1030"/>
        <v>0</v>
      </c>
      <c r="N513" s="1">
        <f t="shared" si="1031"/>
        <v>63</v>
      </c>
      <c r="O513" s="1">
        <f t="shared" si="1032"/>
        <v>63</v>
      </c>
      <c r="P513" s="1">
        <f t="shared" si="1033"/>
        <v>1.2680443635522016</v>
      </c>
      <c r="Q513" s="1">
        <f t="shared" si="1034"/>
        <v>24.092842907491832</v>
      </c>
      <c r="R513" s="1">
        <f t="shared" si="1035"/>
        <v>5.5854345752440677</v>
      </c>
      <c r="S513" s="1">
        <f t="shared" si="1036"/>
        <v>29.678277482735901</v>
      </c>
      <c r="T513" s="1">
        <f t="shared" si="1037"/>
        <v>0.36561070355496406</v>
      </c>
      <c r="U513" s="1">
        <f t="shared" si="1038"/>
        <v>1.1896360495822065</v>
      </c>
      <c r="V513" s="1">
        <f t="shared" si="1039"/>
        <v>28.188519517305991</v>
      </c>
      <c r="W513" s="1">
        <f t="shared" si="1040"/>
        <v>0.97433785492747482</v>
      </c>
      <c r="X513" s="1">
        <f t="shared" si="1041"/>
        <v>0.28499382256628641</v>
      </c>
      <c r="Y513" s="1">
        <f t="shared" si="1042"/>
        <v>1.8907988234593509</v>
      </c>
      <c r="Z513" s="1">
        <f t="shared" si="1043"/>
        <v>1.1571430335038175</v>
      </c>
      <c r="AA513" s="1">
        <f t="shared" si="1044"/>
        <v>1.0885885675078915</v>
      </c>
      <c r="AB513" s="1">
        <f t="shared" si="1045"/>
        <v>0.39144202917894327</v>
      </c>
      <c r="AC513" s="1">
        <f t="shared" si="1046"/>
        <v>1.7301462733503998</v>
      </c>
      <c r="AD513" s="1" t="str">
        <f t="shared" si="1047"/>
        <v>NOT LIQUEFIABLE</v>
      </c>
      <c r="AE513" s="1">
        <f t="shared" si="1048"/>
        <v>0</v>
      </c>
      <c r="AF513" s="1">
        <f t="shared" si="1049"/>
        <v>8.5</v>
      </c>
      <c r="AG513" s="1">
        <f t="shared" si="1050"/>
        <v>0</v>
      </c>
      <c r="AH513" s="1" t="str">
        <f t="shared" si="1051"/>
        <v>Very Low</v>
      </c>
    </row>
    <row r="514" spans="1:45" s="1" customFormat="1" x14ac:dyDescent="0.35">
      <c r="B514" s="5" t="s">
        <v>206</v>
      </c>
      <c r="C514" s="5" t="s">
        <v>207</v>
      </c>
      <c r="D514" s="5">
        <v>4.5</v>
      </c>
      <c r="E514" s="5">
        <v>1.5</v>
      </c>
      <c r="F514" s="5">
        <v>20</v>
      </c>
      <c r="G514" s="5">
        <v>13</v>
      </c>
      <c r="H514" s="5">
        <v>65.260000000000005</v>
      </c>
      <c r="I514" s="5">
        <v>7</v>
      </c>
      <c r="J514" s="5">
        <v>0.45</v>
      </c>
      <c r="K514" s="5">
        <v>7.5</v>
      </c>
      <c r="L514" s="25" t="s">
        <v>62</v>
      </c>
      <c r="M514" s="1">
        <f t="shared" si="1030"/>
        <v>0</v>
      </c>
      <c r="N514" s="1">
        <f t="shared" si="1031"/>
        <v>93</v>
      </c>
      <c r="O514" s="1">
        <f t="shared" si="1032"/>
        <v>93</v>
      </c>
      <c r="P514" s="1">
        <f t="shared" si="1033"/>
        <v>1.0436701163815878</v>
      </c>
      <c r="Q514" s="1">
        <f t="shared" si="1034"/>
        <v>13.567711512960642</v>
      </c>
      <c r="R514" s="1">
        <f t="shared" si="1035"/>
        <v>5.5887424508508534</v>
      </c>
      <c r="S514" s="1">
        <f t="shared" si="1036"/>
        <v>19.156453963811494</v>
      </c>
      <c r="T514" s="1">
        <f t="shared" si="1037"/>
        <v>0.44786109563528437</v>
      </c>
      <c r="U514" s="1">
        <f t="shared" si="1038"/>
        <v>1.0390286276354255</v>
      </c>
      <c r="V514" s="1">
        <f t="shared" si="1039"/>
        <v>19.096114610111385</v>
      </c>
      <c r="W514" s="1">
        <f t="shared" si="1040"/>
        <v>0.95382538768089908</v>
      </c>
      <c r="X514" s="1">
        <f t="shared" si="1041"/>
        <v>0.278993925896663</v>
      </c>
      <c r="Y514" s="1">
        <f t="shared" si="1042"/>
        <v>1.4575097941068376</v>
      </c>
      <c r="Z514" s="1">
        <f t="shared" si="1043"/>
        <v>1.0807078714186651</v>
      </c>
      <c r="AA514" s="1">
        <f t="shared" si="1044"/>
        <v>1.0110210007924783</v>
      </c>
      <c r="AB514" s="1">
        <f t="shared" si="1045"/>
        <v>0.19534278503828123</v>
      </c>
      <c r="AC514" s="1">
        <f t="shared" si="1046"/>
        <v>0.76501705732416125</v>
      </c>
      <c r="AD514" s="1" t="str">
        <f t="shared" si="1047"/>
        <v>LIQUEFIABLE</v>
      </c>
      <c r="AE514" s="1">
        <f t="shared" si="1048"/>
        <v>0.23498294267583875</v>
      </c>
      <c r="AF514" s="1">
        <f t="shared" si="1049"/>
        <v>7.75</v>
      </c>
      <c r="AG514" s="1">
        <f t="shared" si="1050"/>
        <v>2.7316767086066256</v>
      </c>
      <c r="AH514" s="1" t="str">
        <f t="shared" si="1051"/>
        <v>Low</v>
      </c>
    </row>
    <row r="515" spans="1:45" s="1" customFormat="1" x14ac:dyDescent="0.35">
      <c r="B515" s="5" t="s">
        <v>206</v>
      </c>
      <c r="C515" s="5" t="s">
        <v>207</v>
      </c>
      <c r="D515" s="5">
        <v>6</v>
      </c>
      <c r="E515" s="5">
        <v>1.5</v>
      </c>
      <c r="F515" s="5">
        <v>21</v>
      </c>
      <c r="G515" s="5">
        <v>32</v>
      </c>
      <c r="H515" s="5">
        <v>64.55</v>
      </c>
      <c r="I515" s="5">
        <v>7</v>
      </c>
      <c r="J515" s="5">
        <v>0.45</v>
      </c>
      <c r="K515" s="5">
        <v>7.5</v>
      </c>
      <c r="L515" s="25" t="s">
        <v>62</v>
      </c>
      <c r="M515" s="1">
        <f t="shared" si="1030"/>
        <v>0</v>
      </c>
      <c r="N515" s="1">
        <f t="shared" si="1031"/>
        <v>124.5</v>
      </c>
      <c r="O515" s="1">
        <f t="shared" si="1032"/>
        <v>124.5</v>
      </c>
      <c r="P515" s="1">
        <f t="shared" si="1033"/>
        <v>0.90202805858459612</v>
      </c>
      <c r="Q515" s="1">
        <f t="shared" si="1034"/>
        <v>28.864897874707076</v>
      </c>
      <c r="R515" s="1">
        <f t="shared" si="1035"/>
        <v>5.5907255054014326</v>
      </c>
      <c r="S515" s="1">
        <f t="shared" si="1036"/>
        <v>34.455623380108506</v>
      </c>
      <c r="T515" s="1">
        <f t="shared" si="1037"/>
        <v>0.33319235138976278</v>
      </c>
      <c r="U515" s="1">
        <f t="shared" si="1038"/>
        <v>0.93359673519852993</v>
      </c>
      <c r="V515" s="1">
        <f t="shared" si="1039"/>
        <v>35.465821031754388</v>
      </c>
      <c r="W515" s="1">
        <f t="shared" si="1040"/>
        <v>0.9310442914146293</v>
      </c>
      <c r="X515" s="1">
        <f t="shared" si="1041"/>
        <v>0.27233045523877908</v>
      </c>
      <c r="Y515" s="1">
        <f t="shared" si="1042"/>
        <v>2.2000000000000002</v>
      </c>
      <c r="Z515" s="1">
        <f t="shared" si="1043"/>
        <v>1.2116882456942153</v>
      </c>
      <c r="AA515" s="1">
        <f t="shared" si="1044"/>
        <v>0.9444742089879854</v>
      </c>
      <c r="AB515" s="1">
        <f t="shared" si="1045"/>
        <v>1.2235271060132462</v>
      </c>
      <c r="AC515" s="1">
        <f t="shared" si="1046"/>
        <v>5.1416011146383749</v>
      </c>
      <c r="AD515" s="1" t="str">
        <f t="shared" si="1047"/>
        <v>NOT LIQUEFIABLE</v>
      </c>
      <c r="AE515" s="1">
        <f t="shared" si="1048"/>
        <v>0</v>
      </c>
      <c r="AF515" s="1">
        <f t="shared" si="1049"/>
        <v>7</v>
      </c>
      <c r="AG515" s="1">
        <f t="shared" si="1050"/>
        <v>0</v>
      </c>
      <c r="AH515" s="1" t="str">
        <f t="shared" si="1051"/>
        <v>Very Low</v>
      </c>
    </row>
    <row r="516" spans="1:45" s="1" customFormat="1" x14ac:dyDescent="0.35">
      <c r="B516" s="5" t="s">
        <v>206</v>
      </c>
      <c r="C516" s="5" t="s">
        <v>207</v>
      </c>
      <c r="D516" s="5">
        <v>7.5</v>
      </c>
      <c r="E516" s="5">
        <v>1.5</v>
      </c>
      <c r="F516" s="5">
        <v>23</v>
      </c>
      <c r="G516" s="5">
        <v>100</v>
      </c>
      <c r="H516" s="5"/>
      <c r="I516" s="5">
        <v>7</v>
      </c>
      <c r="J516" s="5">
        <v>0.45</v>
      </c>
      <c r="K516" s="5">
        <v>7.5</v>
      </c>
      <c r="L516" s="25" t="s">
        <v>102</v>
      </c>
      <c r="M516" s="1">
        <f t="shared" si="1030"/>
        <v>0</v>
      </c>
      <c r="N516" s="1">
        <f t="shared" si="1031"/>
        <v>159</v>
      </c>
      <c r="O516" s="1">
        <f t="shared" si="1032"/>
        <v>159</v>
      </c>
      <c r="P516" s="1">
        <f t="shared" si="1033"/>
        <v>0.79818977582965422</v>
      </c>
      <c r="Q516" s="1">
        <f t="shared" si="1034"/>
        <v>79.818977582965417</v>
      </c>
      <c r="R516" s="1">
        <f t="shared" si="1035"/>
        <v>0</v>
      </c>
      <c r="S516" s="1">
        <f t="shared" si="1036"/>
        <v>79.818977582965417</v>
      </c>
      <c r="T516" s="1">
        <f t="shared" si="1037"/>
        <v>9.7857532039482442E-2</v>
      </c>
      <c r="U516" s="1">
        <f t="shared" si="1038"/>
        <v>0.95684303722181652</v>
      </c>
      <c r="V516" s="1">
        <f t="shared" si="1039"/>
        <v>95.684303722181653</v>
      </c>
      <c r="W516" s="1">
        <f t="shared" si="1040"/>
        <v>0.90643373197707922</v>
      </c>
      <c r="X516" s="1">
        <f t="shared" si="1041"/>
        <v>0.26513186660329569</v>
      </c>
      <c r="Y516" s="1">
        <f t="shared" si="1042"/>
        <v>2.2000000000000002</v>
      </c>
      <c r="Z516" s="1">
        <f t="shared" si="1043"/>
        <v>1.2116882456942153</v>
      </c>
      <c r="AA516" s="1">
        <f t="shared" si="1044"/>
        <v>1.074593256345634</v>
      </c>
      <c r="AB516" s="1">
        <f t="shared" si="1045"/>
        <v>3.143193790356429E+60</v>
      </c>
      <c r="AC516" s="1">
        <f t="shared" si="1046"/>
        <v>1.5436336389137275E+61</v>
      </c>
      <c r="AD516" s="1" t="str">
        <f t="shared" si="1047"/>
        <v>NOT LIQUEFIABLE</v>
      </c>
      <c r="AE516" s="1">
        <f t="shared" si="1048"/>
        <v>0</v>
      </c>
      <c r="AF516" s="1">
        <f t="shared" si="1049"/>
        <v>6.25</v>
      </c>
      <c r="AG516" s="1">
        <f t="shared" si="1050"/>
        <v>0</v>
      </c>
      <c r="AH516" s="1" t="str">
        <f t="shared" si="1051"/>
        <v>Very Low</v>
      </c>
    </row>
    <row r="517" spans="1:45" s="1" customFormat="1" x14ac:dyDescent="0.35">
      <c r="B517" s="5" t="s">
        <v>206</v>
      </c>
      <c r="C517" s="5" t="s">
        <v>207</v>
      </c>
      <c r="D517" s="5">
        <v>9</v>
      </c>
      <c r="E517" s="5">
        <v>1.5</v>
      </c>
      <c r="F517" s="5">
        <v>23</v>
      </c>
      <c r="G517" s="5">
        <v>100</v>
      </c>
      <c r="H517" s="5"/>
      <c r="I517" s="5">
        <v>7</v>
      </c>
      <c r="J517" s="5">
        <v>0.45</v>
      </c>
      <c r="K517" s="5">
        <v>7.5</v>
      </c>
      <c r="L517" s="25" t="s">
        <v>102</v>
      </c>
      <c r="M517" s="1">
        <f t="shared" si="1030"/>
        <v>14.715</v>
      </c>
      <c r="N517" s="1">
        <f t="shared" si="1031"/>
        <v>193.5</v>
      </c>
      <c r="O517" s="1">
        <f t="shared" si="1032"/>
        <v>178.785</v>
      </c>
      <c r="P517" s="1">
        <f t="shared" si="1033"/>
        <v>0.75272992739564826</v>
      </c>
      <c r="Q517" s="1">
        <f t="shared" si="1034"/>
        <v>75.272992739564828</v>
      </c>
      <c r="R517" s="1">
        <f t="shared" si="1035"/>
        <v>0</v>
      </c>
      <c r="S517" s="1">
        <f t="shared" si="1036"/>
        <v>75.272992739564828</v>
      </c>
      <c r="T517" s="1">
        <f t="shared" si="1037"/>
        <v>0.11768312591064389</v>
      </c>
      <c r="U517" s="1">
        <f t="shared" si="1038"/>
        <v>0.93533035042191848</v>
      </c>
      <c r="V517" s="1">
        <f t="shared" si="1039"/>
        <v>93.533035042191841</v>
      </c>
      <c r="W517" s="1">
        <f t="shared" si="1040"/>
        <v>0.88044424287795453</v>
      </c>
      <c r="X517" s="1">
        <f t="shared" si="1041"/>
        <v>0.27872608771199281</v>
      </c>
      <c r="Y517" s="1">
        <f t="shared" si="1042"/>
        <v>2.2000000000000002</v>
      </c>
      <c r="Z517" s="1">
        <f t="shared" si="1043"/>
        <v>1.2116882456942153</v>
      </c>
      <c r="AA517" s="1">
        <f t="shared" si="1044"/>
        <v>1.0985992550029542</v>
      </c>
      <c r="AB517" s="1">
        <f t="shared" si="1045"/>
        <v>5.3029160588755565E+54</v>
      </c>
      <c r="AC517" s="1">
        <f t="shared" si="1046"/>
        <v>2.5326042350716458E+55</v>
      </c>
      <c r="AD517" s="1" t="str">
        <f t="shared" si="1047"/>
        <v>NOT LIQUEFIABLE</v>
      </c>
      <c r="AE517" s="1">
        <f t="shared" si="1048"/>
        <v>0</v>
      </c>
      <c r="AF517" s="1">
        <f t="shared" si="1049"/>
        <v>5.5</v>
      </c>
      <c r="AG517" s="1">
        <f t="shared" si="1050"/>
        <v>0</v>
      </c>
      <c r="AH517" s="1" t="str">
        <f t="shared" si="1051"/>
        <v>Very Low</v>
      </c>
    </row>
    <row r="518" spans="1:45" s="1" customFormat="1" x14ac:dyDescent="0.35">
      <c r="B518" s="5" t="s">
        <v>206</v>
      </c>
      <c r="C518" s="5" t="s">
        <v>207</v>
      </c>
      <c r="D518" s="5">
        <v>10.5</v>
      </c>
      <c r="E518" s="5">
        <v>1.5</v>
      </c>
      <c r="F518" s="5">
        <v>23</v>
      </c>
      <c r="G518" s="5">
        <v>100</v>
      </c>
      <c r="H518" s="5"/>
      <c r="I518" s="5">
        <v>7</v>
      </c>
      <c r="J518" s="5">
        <v>0.45</v>
      </c>
      <c r="K518" s="5">
        <v>7.5</v>
      </c>
      <c r="L518" s="25" t="s">
        <v>102</v>
      </c>
      <c r="M518" s="1">
        <f t="shared" si="1030"/>
        <v>29.43</v>
      </c>
      <c r="N518" s="1">
        <f t="shared" si="1031"/>
        <v>228</v>
      </c>
      <c r="O518" s="1">
        <f t="shared" si="1032"/>
        <v>198.57</v>
      </c>
      <c r="P518" s="1">
        <f t="shared" si="1033"/>
        <v>0.71424614455968982</v>
      </c>
      <c r="Q518" s="1">
        <f t="shared" si="1034"/>
        <v>71.424614455968978</v>
      </c>
      <c r="R518" s="1">
        <f t="shared" si="1035"/>
        <v>0</v>
      </c>
      <c r="S518" s="1">
        <f t="shared" si="1036"/>
        <v>71.424614455968978</v>
      </c>
      <c r="T518" s="1">
        <f t="shared" si="1037"/>
        <v>0.13493951131749338</v>
      </c>
      <c r="U518" s="1">
        <f t="shared" si="1038"/>
        <v>0.91318047133060232</v>
      </c>
      <c r="V518" s="1">
        <f t="shared" si="1039"/>
        <v>91.318047133060233</v>
      </c>
      <c r="W518" s="1">
        <f t="shared" si="1040"/>
        <v>0.85352459901766975</v>
      </c>
      <c r="X518" s="1">
        <f t="shared" si="1041"/>
        <v>0.28665737779366673</v>
      </c>
      <c r="Y518" s="1">
        <f t="shared" si="1042"/>
        <v>2.2000000000000002</v>
      </c>
      <c r="Z518" s="1">
        <f t="shared" si="1043"/>
        <v>1.2116882456942153</v>
      </c>
      <c r="AA518" s="1">
        <f t="shared" si="1044"/>
        <v>1.1000000000000001</v>
      </c>
      <c r="AB518" s="1">
        <f t="shared" si="1045"/>
        <v>1.6625562527663052E+49</v>
      </c>
      <c r="AC518" s="1">
        <f t="shared" si="1046"/>
        <v>7.7303081234685957E+49</v>
      </c>
      <c r="AD518" s="1" t="str">
        <f t="shared" si="1047"/>
        <v>NOT LIQUEFIABLE</v>
      </c>
      <c r="AE518" s="1">
        <f t="shared" si="1048"/>
        <v>0</v>
      </c>
      <c r="AF518" s="1">
        <f t="shared" si="1049"/>
        <v>4.75</v>
      </c>
      <c r="AG518" s="1">
        <f t="shared" si="1050"/>
        <v>0</v>
      </c>
      <c r="AH518" s="1" t="str">
        <f t="shared" si="1051"/>
        <v>Very Low</v>
      </c>
    </row>
    <row r="519" spans="1:45" s="1" customFormat="1" x14ac:dyDescent="0.35">
      <c r="B519" s="5" t="s">
        <v>206</v>
      </c>
      <c r="C519" s="5" t="s">
        <v>207</v>
      </c>
      <c r="D519" s="5">
        <v>12</v>
      </c>
      <c r="E519" s="5">
        <v>1.5</v>
      </c>
      <c r="F519" s="5">
        <v>23</v>
      </c>
      <c r="G519" s="5">
        <v>100</v>
      </c>
      <c r="H519" s="5"/>
      <c r="I519" s="5">
        <v>7</v>
      </c>
      <c r="J519" s="5">
        <v>0.45</v>
      </c>
      <c r="K519" s="5">
        <v>7.5</v>
      </c>
      <c r="L519" s="25" t="s">
        <v>102</v>
      </c>
      <c r="M519" s="1">
        <f t="shared" si="1030"/>
        <v>44.145000000000003</v>
      </c>
      <c r="N519" s="1">
        <f t="shared" si="1031"/>
        <v>262.5</v>
      </c>
      <c r="O519" s="1">
        <f t="shared" si="1032"/>
        <v>218.35499999999999</v>
      </c>
      <c r="P519" s="1">
        <f t="shared" si="1033"/>
        <v>0.6811192461281147</v>
      </c>
      <c r="Q519" s="1">
        <f t="shared" si="1034"/>
        <v>68.111924612811464</v>
      </c>
      <c r="R519" s="1">
        <f t="shared" si="1035"/>
        <v>0</v>
      </c>
      <c r="S519" s="1">
        <f t="shared" si="1036"/>
        <v>68.111924612811464</v>
      </c>
      <c r="T519" s="1">
        <f t="shared" si="1037"/>
        <v>0.15016999264134778</v>
      </c>
      <c r="U519" s="1">
        <f t="shared" si="1038"/>
        <v>0.89106676153859521</v>
      </c>
      <c r="V519" s="1">
        <f t="shared" si="1039"/>
        <v>89.106676153859524</v>
      </c>
      <c r="W519" s="1">
        <f t="shared" si="1040"/>
        <v>0.82611021622301772</v>
      </c>
      <c r="X519" s="1">
        <f t="shared" si="1041"/>
        <v>0.29048922644030867</v>
      </c>
      <c r="Y519" s="1">
        <f t="shared" si="1042"/>
        <v>2.2000000000000002</v>
      </c>
      <c r="Z519" s="1">
        <f t="shared" si="1043"/>
        <v>1.2116882456942153</v>
      </c>
      <c r="AA519" s="1">
        <f t="shared" si="1044"/>
        <v>1.1000000000000001</v>
      </c>
      <c r="AB519" s="1">
        <f t="shared" si="1045"/>
        <v>1.4084993115729547E+44</v>
      </c>
      <c r="AC519" s="1">
        <f t="shared" si="1046"/>
        <v>6.4626433444589102E+44</v>
      </c>
      <c r="AD519" s="1" t="str">
        <f t="shared" si="1047"/>
        <v>NOT LIQUEFIABLE</v>
      </c>
      <c r="AE519" s="1">
        <f t="shared" si="1048"/>
        <v>0</v>
      </c>
      <c r="AF519" s="1">
        <f t="shared" si="1049"/>
        <v>4</v>
      </c>
      <c r="AG519" s="1">
        <f t="shared" si="1050"/>
        <v>0</v>
      </c>
      <c r="AH519" s="1" t="str">
        <f t="shared" si="1051"/>
        <v>Very Low</v>
      </c>
    </row>
    <row r="520" spans="1:45" s="1" customFormat="1" x14ac:dyDescent="0.35">
      <c r="B520" s="5" t="s">
        <v>206</v>
      </c>
      <c r="C520" s="5" t="s">
        <v>207</v>
      </c>
      <c r="D520" s="5">
        <v>13.5</v>
      </c>
      <c r="E520" s="5">
        <v>1.5</v>
      </c>
      <c r="F520" s="5">
        <v>23</v>
      </c>
      <c r="G520" s="5">
        <v>100</v>
      </c>
      <c r="H520" s="5"/>
      <c r="I520" s="5">
        <v>7</v>
      </c>
      <c r="J520" s="5">
        <v>0.45</v>
      </c>
      <c r="K520" s="5">
        <v>7.5</v>
      </c>
      <c r="L520" s="25" t="s">
        <v>102</v>
      </c>
      <c r="M520" s="1">
        <f t="shared" si="1030"/>
        <v>58.86</v>
      </c>
      <c r="N520" s="1">
        <f t="shared" si="1031"/>
        <v>297</v>
      </c>
      <c r="O520" s="1">
        <f t="shared" si="1032"/>
        <v>238.14</v>
      </c>
      <c r="P520" s="1">
        <f t="shared" si="1033"/>
        <v>0.6522116439888449</v>
      </c>
      <c r="Q520" s="1">
        <f t="shared" si="1034"/>
        <v>65.221164398884497</v>
      </c>
      <c r="R520" s="1">
        <f t="shared" si="1035"/>
        <v>0</v>
      </c>
      <c r="S520" s="1">
        <f t="shared" si="1036"/>
        <v>65.221164398884497</v>
      </c>
      <c r="T520" s="1">
        <f t="shared" si="1037"/>
        <v>0.16376610806561342</v>
      </c>
      <c r="U520" s="1">
        <f t="shared" si="1038"/>
        <v>0.86937324333822785</v>
      </c>
      <c r="V520" s="1">
        <f t="shared" si="1039"/>
        <v>86.937324333822787</v>
      </c>
      <c r="W520" s="1">
        <f t="shared" si="1040"/>
        <v>0.7986134883932493</v>
      </c>
      <c r="X520" s="1">
        <f t="shared" si="1041"/>
        <v>0.291330940918966</v>
      </c>
      <c r="Y520" s="1">
        <f t="shared" si="1042"/>
        <v>2.2000000000000002</v>
      </c>
      <c r="Z520" s="1">
        <f t="shared" si="1043"/>
        <v>1.2116882456942153</v>
      </c>
      <c r="AA520" s="1">
        <f t="shared" si="1044"/>
        <v>1.1000000000000001</v>
      </c>
      <c r="AB520" s="1">
        <f t="shared" si="1045"/>
        <v>3.6475715158969478E+39</v>
      </c>
      <c r="AC520" s="1">
        <f t="shared" si="1046"/>
        <v>1.6687865246718794E+40</v>
      </c>
      <c r="AD520" s="1" t="str">
        <f t="shared" si="1047"/>
        <v>NOT LIQUEFIABLE</v>
      </c>
      <c r="AE520" s="1">
        <f t="shared" si="1048"/>
        <v>0</v>
      </c>
      <c r="AF520" s="1">
        <f t="shared" si="1049"/>
        <v>3.25</v>
      </c>
      <c r="AG520" s="1">
        <f t="shared" si="1050"/>
        <v>0</v>
      </c>
      <c r="AH520" s="1" t="str">
        <f t="shared" si="1051"/>
        <v>Very Low</v>
      </c>
    </row>
    <row r="521" spans="1:45" s="1" customFormat="1" x14ac:dyDescent="0.35">
      <c r="B521" s="5" t="s">
        <v>206</v>
      </c>
      <c r="C521" s="5" t="s">
        <v>207</v>
      </c>
      <c r="D521" s="5">
        <v>15</v>
      </c>
      <c r="E521" s="5">
        <v>1.5</v>
      </c>
      <c r="F521" s="5">
        <v>23</v>
      </c>
      <c r="G521" s="5">
        <v>100</v>
      </c>
      <c r="H521" s="5"/>
      <c r="I521" s="5">
        <v>7</v>
      </c>
      <c r="J521" s="5">
        <v>0.45</v>
      </c>
      <c r="K521" s="5">
        <v>7.5</v>
      </c>
      <c r="L521" s="25" t="s">
        <v>102</v>
      </c>
      <c r="M521" s="1">
        <f t="shared" si="1030"/>
        <v>73.575000000000003</v>
      </c>
      <c r="N521" s="1">
        <f t="shared" si="1031"/>
        <v>331.5</v>
      </c>
      <c r="O521" s="1">
        <f t="shared" si="1032"/>
        <v>257.92500000000001</v>
      </c>
      <c r="P521" s="1">
        <f t="shared" si="1033"/>
        <v>0.62669755893656354</v>
      </c>
      <c r="Q521" s="1">
        <f t="shared" si="1034"/>
        <v>62.669755893656351</v>
      </c>
      <c r="R521" s="1">
        <f t="shared" si="1035"/>
        <v>0</v>
      </c>
      <c r="S521" s="1">
        <f t="shared" si="1036"/>
        <v>62.669755893656351</v>
      </c>
      <c r="T521" s="1">
        <f t="shared" si="1037"/>
        <v>0.17601870012129517</v>
      </c>
      <c r="U521" s="1">
        <f t="shared" si="1038"/>
        <v>0.84831437628463457</v>
      </c>
      <c r="V521" s="1">
        <f t="shared" si="1039"/>
        <v>84.831437628463462</v>
      </c>
      <c r="W521" s="1">
        <f t="shared" si="1040"/>
        <v>0.77141630387585125</v>
      </c>
      <c r="X521" s="1">
        <f t="shared" si="1041"/>
        <v>0.2900045270328277</v>
      </c>
      <c r="Y521" s="1">
        <f t="shared" si="1042"/>
        <v>2.2000000000000002</v>
      </c>
      <c r="Z521" s="1">
        <f t="shared" si="1043"/>
        <v>1.2116882456942153</v>
      </c>
      <c r="AA521" s="1">
        <f t="shared" si="1044"/>
        <v>1.1000000000000001</v>
      </c>
      <c r="AB521" s="1">
        <f t="shared" si="1045"/>
        <v>2.8729684013353697E+35</v>
      </c>
      <c r="AC521" s="1">
        <f t="shared" si="1046"/>
        <v>1.3204125761562353E+36</v>
      </c>
      <c r="AD521" s="1" t="str">
        <f t="shared" si="1047"/>
        <v>NOT LIQUEFIABLE</v>
      </c>
      <c r="AE521" s="1">
        <f t="shared" si="1048"/>
        <v>0</v>
      </c>
      <c r="AF521" s="1">
        <f t="shared" si="1049"/>
        <v>2.5</v>
      </c>
      <c r="AG521" s="1">
        <f t="shared" si="1050"/>
        <v>0</v>
      </c>
      <c r="AH521" s="1" t="str">
        <f t="shared" si="1051"/>
        <v>Very Low</v>
      </c>
    </row>
    <row r="522" spans="1:45" s="1" customFormat="1" x14ac:dyDescent="0.35">
      <c r="AF522" s="1" t="s">
        <v>31</v>
      </c>
      <c r="AG522" s="1">
        <f>SUM(AG512:AG521)</f>
        <v>2.7316767086066256</v>
      </c>
      <c r="AH522" s="3" t="str">
        <f t="shared" ref="AH522" si="1052">IF(AG522&lt;=0,"Very Low",IF(AND(AG522&gt;0,AG522&lt;=5),"Low",IF(AND(AG522&gt;5,AG522&lt;=15),"High","Very High")))</f>
        <v>Low</v>
      </c>
    </row>
    <row r="523" spans="1:45" s="1" customFormat="1" x14ac:dyDescent="0.35">
      <c r="A523" s="1" t="s">
        <v>32</v>
      </c>
      <c r="B523" s="1" t="s">
        <v>0</v>
      </c>
      <c r="C523" s="1" t="s">
        <v>1</v>
      </c>
      <c r="E523" s="1" t="s">
        <v>3</v>
      </c>
      <c r="F523" s="1" t="s">
        <v>47</v>
      </c>
      <c r="G523" s="1" t="s">
        <v>5</v>
      </c>
      <c r="H523" s="1" t="s">
        <v>6</v>
      </c>
      <c r="I523" s="1" t="s">
        <v>7</v>
      </c>
      <c r="J523" s="1" t="s">
        <v>8</v>
      </c>
      <c r="K523" s="1" t="s">
        <v>9</v>
      </c>
      <c r="M523" s="1" t="s">
        <v>10</v>
      </c>
      <c r="O523" s="1" t="s">
        <v>12</v>
      </c>
      <c r="P523" s="1" t="s">
        <v>13</v>
      </c>
      <c r="Q523" s="1" t="s">
        <v>208</v>
      </c>
      <c r="R523" s="1" t="s">
        <v>209</v>
      </c>
      <c r="S523" s="1" t="s">
        <v>16</v>
      </c>
      <c r="T523" s="1" t="s">
        <v>17</v>
      </c>
      <c r="U523" s="1" t="s">
        <v>18</v>
      </c>
      <c r="V523" s="1" t="s">
        <v>19</v>
      </c>
      <c r="W523" s="1" t="s">
        <v>20</v>
      </c>
      <c r="X523" s="1" t="s">
        <v>21</v>
      </c>
      <c r="Y523" s="1" t="s">
        <v>22</v>
      </c>
      <c r="Z523" s="1" t="s">
        <v>23</v>
      </c>
      <c r="AA523" s="1" t="s">
        <v>24</v>
      </c>
      <c r="AB523" s="1" t="s">
        <v>210</v>
      </c>
      <c r="AC523" s="1" t="s">
        <v>26</v>
      </c>
      <c r="AD523" s="1" t="s">
        <v>27</v>
      </c>
      <c r="AE523" s="1" t="s">
        <v>28</v>
      </c>
      <c r="AF523" s="1" t="s">
        <v>29</v>
      </c>
      <c r="AG523" s="1" t="s">
        <v>30</v>
      </c>
      <c r="AH523" s="1" t="s">
        <v>27</v>
      </c>
      <c r="AI523" s="5" t="s">
        <v>34</v>
      </c>
      <c r="AJ523" s="5" t="s">
        <v>35</v>
      </c>
      <c r="AK523" s="5" t="s">
        <v>36</v>
      </c>
      <c r="AL523" s="5" t="s">
        <v>37</v>
      </c>
      <c r="AM523" s="20" t="s">
        <v>38</v>
      </c>
      <c r="AN523" s="20" t="s">
        <v>39</v>
      </c>
      <c r="AO523" s="20" t="s">
        <v>40</v>
      </c>
      <c r="AP523" s="20" t="s">
        <v>41</v>
      </c>
      <c r="AQ523" s="20" t="s">
        <v>42</v>
      </c>
    </row>
    <row r="524" spans="1:45" s="1" customFormat="1" x14ac:dyDescent="0.35">
      <c r="A524" s="1">
        <v>46</v>
      </c>
      <c r="B524" s="5" t="s">
        <v>211</v>
      </c>
      <c r="C524" s="5" t="s">
        <v>212</v>
      </c>
      <c r="D524" s="5">
        <v>1.5</v>
      </c>
      <c r="E524" s="5">
        <v>1.5</v>
      </c>
      <c r="F524" s="5">
        <v>20</v>
      </c>
      <c r="G524" s="5">
        <v>13</v>
      </c>
      <c r="H524" s="5">
        <v>67.05</v>
      </c>
      <c r="I524" s="5">
        <v>7</v>
      </c>
      <c r="J524" s="5">
        <v>0.45</v>
      </c>
      <c r="K524" s="5">
        <v>7.5</v>
      </c>
      <c r="L524" s="25" t="s">
        <v>62</v>
      </c>
      <c r="M524" s="1">
        <f t="shared" ref="M524:M533" si="1053">IF(D524&lt;=K524, 0, (D524-K524)*9.81)</f>
        <v>0</v>
      </c>
      <c r="N524" s="1">
        <f t="shared" ref="N524:N533" si="1054">IF(ROW()=2, D524*F524, N523 + (D524-D523)*F524)</f>
        <v>30</v>
      </c>
      <c r="O524" s="1">
        <f t="shared" ref="O524:O533" si="1055">N524 - M524</f>
        <v>30</v>
      </c>
      <c r="P524" s="1">
        <f t="shared" ref="P524:P533" si="1056">MIN(1.7, (101.3 / O524)^0.5)</f>
        <v>1.7</v>
      </c>
      <c r="Q524" s="1">
        <f t="shared" ref="Q524:Q533" si="1057">G524 * P524</f>
        <v>22.099999999999998</v>
      </c>
      <c r="R524" s="1">
        <f t="shared" ref="R524:R533" si="1058">EXP(1.63 + (9.7/(H524+0.01)) - ((15.7/(H524+0.01))^2))</f>
        <v>5.5836072025978583</v>
      </c>
      <c r="S524" s="1">
        <f t="shared" ref="S524:S533" si="1059">Q524 + R524</f>
        <v>27.683607202597855</v>
      </c>
      <c r="T524" s="1">
        <f t="shared" ref="T524:T533" si="1060">0.784 - 0.0768 * SQRT(S524)</f>
        <v>0.37991515823202332</v>
      </c>
      <c r="U524" s="1">
        <f t="shared" ref="U524:U533" si="1061">MIN(1.7, (101.3 / O524)^T524)</f>
        <v>1.5877447104633398</v>
      </c>
      <c r="V524" s="1">
        <f t="shared" ref="V524:V533" si="1062">(G524 * U524) + R524</f>
        <v>26.224288438621276</v>
      </c>
      <c r="W524" s="1">
        <f t="shared" ref="W524:W533" si="1063">EXP((-1.012 - 1.126*SIN((D524/11.73)+5.133)) + (0.106 + 0.118*SIN((D524/11.28)+5.142))*I524)</f>
        <v>0.99216797470363483</v>
      </c>
      <c r="X524" s="1">
        <f t="shared" ref="X524:X533" si="1064">0.65 * J524 * (N524 / O524) * W524</f>
        <v>0.29020913260081321</v>
      </c>
      <c r="Y524" s="1">
        <f t="shared" ref="Y524:Y533" si="1065">MIN(2.2, 1.09 + (V524 / 31.5)^2)</f>
        <v>1.7830847106193053</v>
      </c>
      <c r="Z524" s="1">
        <f t="shared" ref="Z524:Z533" si="1066">1 + (Y524 - 1) * (8.64 * EXP(-I524/4) - 1.325)</f>
        <v>1.1381415238508024</v>
      </c>
      <c r="AA524" s="1">
        <f t="shared" ref="AA524:AA533" si="1067">MIN(1.1, 1 - MIN(0.3, 1 / (18.9 - 2.55 * SQRT(V524))) * LN(O524 / 101.3))</f>
        <v>1.1000000000000001</v>
      </c>
      <c r="AB524" s="1">
        <f t="shared" ref="AB524:AB533" si="1068">EXP((V524/14.1) + (V524/126)^2 - (V524/23.6)^3 + (V524/25.4)^4 - 2.8)</f>
        <v>0.32219315142576593</v>
      </c>
      <c r="AC524" s="1">
        <f t="shared" ref="AC524:AC533" si="1069">IF(X524=0, "N/A", (AB524 * Z524 * AA524) / X524)</f>
        <v>1.3899340146771269</v>
      </c>
      <c r="AD524" s="1" t="str">
        <f t="shared" ref="AD524:AD533" si="1070">IF(AC524&gt;1, "NOT LIQUEFIABLE", "LIQUEFIABLE")</f>
        <v>NOT LIQUEFIABLE</v>
      </c>
      <c r="AE524" s="1">
        <f t="shared" ref="AE524:AE533" si="1071">IF(AC524&lt;1, 1-AC524, 0)</f>
        <v>0</v>
      </c>
      <c r="AF524" s="1">
        <f t="shared" ref="AF524:AF533" si="1072">IF(D524&lt;=20, 10 - (0.5 * D524), 0)</f>
        <v>9.25</v>
      </c>
      <c r="AG524" s="1">
        <f t="shared" ref="AG524:AG533" si="1073">AE524 * AF524 * E524</f>
        <v>0</v>
      </c>
      <c r="AH524" s="1" t="str">
        <f t="shared" ref="AH524:AH533" si="1074">IF(AG524&lt;=0,"Very Low",IF(AND(AG524&gt;0,AG524&lt;=5),"Low",IF(AND(AG524&gt;5,AG524&lt;=15),"High","Very High")))</f>
        <v>Very Low</v>
      </c>
      <c r="AI524" s="5">
        <v>3</v>
      </c>
      <c r="AJ524" s="5">
        <v>1.5</v>
      </c>
      <c r="AK524" s="5">
        <v>25</v>
      </c>
      <c r="AL524" s="5">
        <f>MIN(1 + 0.33 * (AJ524 / AI524), 1.33)</f>
        <v>1.165</v>
      </c>
      <c r="AM524" s="20">
        <f>AVERAGEIFS(G524:G533, D524:D533, "&gt;" &amp; AJ524, D524:D533, "&lt;" &amp; (AJ524 + AI524 + 1.5))</f>
        <v>6.5</v>
      </c>
      <c r="AN524" s="20" cm="1">
        <f t="array" ref="AN524">_xlfn.LET(
    _xlpm.Df, AJ524,
    _xlpm.B, AI524,
    _xlpm.LayerBottoms, D524:D533,
    _xlpm.LayerTops, D524:D533 - E524:E533,
    _xlpm.N_values, G524:G533,
    _xlpm.FilteredN, _xlfn._xlws.FILTER(_xlpm.N_values, (_xlpm.LayerBottoms &gt; _xlpm.Df) * (_xlpm.LayerTops &lt; (_xlpm.Df + 2*_xlpm.B))),
    _xlpm.i, _xlfn.SEQUENCE(ROWS(_xlpm.FilteredN)),
    SUM(_xlpm.FilteredN / _xlpm.i^2) / SUM(1 / _xlpm.i^2)
)</f>
        <v>9.9951219512195113</v>
      </c>
      <c r="AO524" s="20">
        <f>MIN(6 * (1 + 0.2 * (AJ524 / AI524)), 9)</f>
        <v>6.6000000000000005</v>
      </c>
      <c r="AP524" s="20">
        <f>IF(AI524&lt;=1.2,12*AM524*AL524*(AK524/25.4),8*AM524*((3.28*AI524+1)/(3.28*AI524))^2*AL524*(AK524/25.4))</f>
        <v>72.360894795571724</v>
      </c>
      <c r="AQ524" s="1" cm="1">
        <f t="array" ref="AQ524">_xlfn.LET(
    _xlpm.Df, AJ524,
    _xlpm.B, AI524,
    _xlpm.Settlement, AK524,
    _xlpm.NMeyerhof, AM524,
    _xlpm.NDesign, AN524,
    _xlpm.Nc, AO524,
    _xlpm.Fd, AL524,
    _xlpm.LayerBottoms, D524:D533,
    _xlpm.LayerThickness, E524:E533,
    _xlpm.USCS, L524:L533,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131.93560975609756</v>
      </c>
      <c r="AR524" s="1" cm="1">
        <f t="array" ref="AR524">_xlfn.LET(
    _xlpm.Df, AJ524,
    _xlpm.B, AI524,
    _xlpm.Settlement, AK524,
    _xlpm.NMeyerhof, AM524,
    _xlpm.NDesign, AN524,
    _xlpm.Nc, AO524,
    _xlpm.Fd, AL524,
    _xlpm.LayerBottoms, D524:D533,
    _xlpm.LayerThickness, E524:E533,
    _xlpm.USCS, L524:L533,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131.93560975609756</v>
      </c>
      <c r="AS524" s="1" cm="1">
        <f t="array" ref="AS524">_xlfn.LET(
    _xlpm.Df, AJ524,
    _xlpm.B, AI524,
    _xlpm.Settlement, AK524,
    _xlpm.NMeyerhof, AM524,
    _xlpm.NDesign, AN524,
    _xlpm.Nc, AO524,
    _xlpm.Fd, AL524,
    _xlpm.LayerBottoms, D524:D533,
    _xlpm.LayerThickness, E524:E533,
    _xlpm.Material, L524:L533,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131.93560975609756</v>
      </c>
    </row>
    <row r="525" spans="1:45" s="1" customFormat="1" x14ac:dyDescent="0.35">
      <c r="B525" s="5" t="s">
        <v>211</v>
      </c>
      <c r="C525" s="5" t="s">
        <v>212</v>
      </c>
      <c r="D525" s="5">
        <v>3</v>
      </c>
      <c r="E525" s="5">
        <v>1.5</v>
      </c>
      <c r="F525" s="5">
        <v>19.5</v>
      </c>
      <c r="G525" s="5">
        <v>7</v>
      </c>
      <c r="H525" s="5">
        <v>64.2</v>
      </c>
      <c r="I525" s="5">
        <v>7</v>
      </c>
      <c r="J525" s="5">
        <v>0.45</v>
      </c>
      <c r="K525" s="5">
        <v>7.5</v>
      </c>
      <c r="L525" s="25" t="s">
        <v>62</v>
      </c>
      <c r="M525" s="1">
        <f t="shared" si="1053"/>
        <v>0</v>
      </c>
      <c r="N525" s="1">
        <f t="shared" si="1054"/>
        <v>59.25</v>
      </c>
      <c r="O525" s="1">
        <f t="shared" si="1055"/>
        <v>59.25</v>
      </c>
      <c r="P525" s="1">
        <f t="shared" si="1056"/>
        <v>1.3075567449828749</v>
      </c>
      <c r="Q525" s="1">
        <f t="shared" si="1057"/>
        <v>9.1528972148801238</v>
      </c>
      <c r="R525" s="1">
        <f t="shared" si="1058"/>
        <v>5.5916900370172709</v>
      </c>
      <c r="S525" s="1">
        <f t="shared" si="1059"/>
        <v>14.744587251897395</v>
      </c>
      <c r="T525" s="1">
        <f t="shared" si="1060"/>
        <v>0.48909812765492444</v>
      </c>
      <c r="U525" s="1">
        <f t="shared" si="1061"/>
        <v>1.2999338994032794</v>
      </c>
      <c r="V525" s="1">
        <f t="shared" si="1062"/>
        <v>14.691227332840226</v>
      </c>
      <c r="W525" s="1">
        <f t="shared" si="1063"/>
        <v>0.97433785492747482</v>
      </c>
      <c r="X525" s="1">
        <f t="shared" si="1064"/>
        <v>0.28499382256628641</v>
      </c>
      <c r="Y525" s="1">
        <f t="shared" si="1065"/>
        <v>1.307517924459755</v>
      </c>
      <c r="Z525" s="1">
        <f t="shared" si="1066"/>
        <v>1.0542482749570099</v>
      </c>
      <c r="AA525" s="1">
        <f t="shared" si="1067"/>
        <v>1.0587679719186796</v>
      </c>
      <c r="AB525" s="1">
        <f t="shared" si="1068"/>
        <v>0.1535405474418628</v>
      </c>
      <c r="AC525" s="1">
        <f t="shared" si="1069"/>
        <v>0.6013555625879764</v>
      </c>
      <c r="AD525" s="1" t="str">
        <f t="shared" si="1070"/>
        <v>LIQUEFIABLE</v>
      </c>
      <c r="AE525" s="1">
        <f t="shared" si="1071"/>
        <v>0.3986444374120236</v>
      </c>
      <c r="AF525" s="1">
        <f t="shared" si="1072"/>
        <v>8.5</v>
      </c>
      <c r="AG525" s="1">
        <f t="shared" si="1073"/>
        <v>5.0827165770033016</v>
      </c>
      <c r="AH525" s="1" t="str">
        <f t="shared" si="1074"/>
        <v>High</v>
      </c>
    </row>
    <row r="526" spans="1:45" s="1" customFormat="1" x14ac:dyDescent="0.35">
      <c r="B526" s="5" t="s">
        <v>211</v>
      </c>
      <c r="C526" s="5" t="s">
        <v>212</v>
      </c>
      <c r="D526" s="5">
        <v>4.5</v>
      </c>
      <c r="E526" s="5">
        <v>1.5</v>
      </c>
      <c r="F526" s="5">
        <v>19.5</v>
      </c>
      <c r="G526" s="5">
        <v>6</v>
      </c>
      <c r="H526" s="5">
        <v>66.680000000000007</v>
      </c>
      <c r="I526" s="5">
        <v>7</v>
      </c>
      <c r="J526" s="5">
        <v>0.45</v>
      </c>
      <c r="K526" s="5">
        <v>7.5</v>
      </c>
      <c r="L526" s="25" t="s">
        <v>62</v>
      </c>
      <c r="M526" s="1">
        <f t="shared" si="1053"/>
        <v>0</v>
      </c>
      <c r="N526" s="1">
        <f t="shared" si="1054"/>
        <v>88.5</v>
      </c>
      <c r="O526" s="1">
        <f t="shared" si="1055"/>
        <v>88.5</v>
      </c>
      <c r="P526" s="1">
        <f t="shared" si="1056"/>
        <v>1.0698751181149984</v>
      </c>
      <c r="Q526" s="1">
        <f t="shared" si="1057"/>
        <v>6.4192507086899901</v>
      </c>
      <c r="R526" s="1">
        <f t="shared" si="1058"/>
        <v>5.5846828485793827</v>
      </c>
      <c r="S526" s="1">
        <f t="shared" si="1059"/>
        <v>12.003933557269374</v>
      </c>
      <c r="T526" s="1">
        <f t="shared" si="1060"/>
        <v>0.51791339555545357</v>
      </c>
      <c r="U526" s="1">
        <f t="shared" si="1061"/>
        <v>1.0724671481165298</v>
      </c>
      <c r="V526" s="1">
        <f t="shared" si="1062"/>
        <v>12.019485737278561</v>
      </c>
      <c r="W526" s="1">
        <f t="shared" si="1063"/>
        <v>0.95382538768089908</v>
      </c>
      <c r="X526" s="1">
        <f t="shared" si="1064"/>
        <v>0.278993925896663</v>
      </c>
      <c r="Y526" s="1">
        <f t="shared" si="1065"/>
        <v>1.2355964095627541</v>
      </c>
      <c r="Z526" s="1">
        <f t="shared" si="1066"/>
        <v>1.0415608255268294</v>
      </c>
      <c r="AA526" s="1">
        <f t="shared" si="1067"/>
        <v>1.0134286574941611</v>
      </c>
      <c r="AB526" s="1">
        <f t="shared" si="1068"/>
        <v>0.13260011357948381</v>
      </c>
      <c r="AC526" s="1">
        <f t="shared" si="1069"/>
        <v>0.5016802059578368</v>
      </c>
      <c r="AD526" s="1" t="str">
        <f t="shared" si="1070"/>
        <v>LIQUEFIABLE</v>
      </c>
      <c r="AE526" s="1">
        <f t="shared" si="1071"/>
        <v>0.4983197940421632</v>
      </c>
      <c r="AF526" s="1">
        <f t="shared" si="1072"/>
        <v>7.75</v>
      </c>
      <c r="AG526" s="1">
        <f t="shared" si="1073"/>
        <v>5.7929676057401469</v>
      </c>
      <c r="AH526" s="1" t="str">
        <f t="shared" si="1074"/>
        <v>High</v>
      </c>
    </row>
    <row r="527" spans="1:45" s="1" customFormat="1" x14ac:dyDescent="0.35">
      <c r="B527" s="5" t="s">
        <v>211</v>
      </c>
      <c r="C527" s="5" t="s">
        <v>212</v>
      </c>
      <c r="D527" s="5">
        <v>6</v>
      </c>
      <c r="E527" s="5">
        <v>1.5</v>
      </c>
      <c r="F527" s="5">
        <v>21</v>
      </c>
      <c r="G527" s="5">
        <v>33</v>
      </c>
      <c r="H527" s="5">
        <v>64.569999999999993</v>
      </c>
      <c r="I527" s="5">
        <v>7</v>
      </c>
      <c r="J527" s="5">
        <v>0.45</v>
      </c>
      <c r="K527" s="5">
        <v>7.5</v>
      </c>
      <c r="L527" s="25" t="s">
        <v>62</v>
      </c>
      <c r="M527" s="1">
        <f t="shared" si="1053"/>
        <v>0</v>
      </c>
      <c r="N527" s="1">
        <f t="shared" si="1054"/>
        <v>120</v>
      </c>
      <c r="O527" s="1">
        <f t="shared" si="1055"/>
        <v>120</v>
      </c>
      <c r="P527" s="1">
        <f t="shared" si="1056"/>
        <v>0.91878543015584802</v>
      </c>
      <c r="Q527" s="1">
        <f t="shared" si="1057"/>
        <v>30.319919195142983</v>
      </c>
      <c r="R527" s="1">
        <f t="shared" si="1058"/>
        <v>5.5906701202445701</v>
      </c>
      <c r="S527" s="1">
        <f t="shared" si="1059"/>
        <v>35.910589315387554</v>
      </c>
      <c r="T527" s="1">
        <f t="shared" si="1060"/>
        <v>0.32377258412433596</v>
      </c>
      <c r="U527" s="1">
        <f t="shared" si="1061"/>
        <v>0.94662826547857626</v>
      </c>
      <c r="V527" s="1">
        <f t="shared" si="1062"/>
        <v>36.829402881037588</v>
      </c>
      <c r="W527" s="1">
        <f t="shared" si="1063"/>
        <v>0.9310442914146293</v>
      </c>
      <c r="X527" s="1">
        <f t="shared" si="1064"/>
        <v>0.27233045523877908</v>
      </c>
      <c r="Y527" s="1">
        <f t="shared" si="1065"/>
        <v>2.2000000000000002</v>
      </c>
      <c r="Z527" s="1">
        <f t="shared" si="1066"/>
        <v>1.2116882456942153</v>
      </c>
      <c r="AA527" s="1">
        <f t="shared" si="1067"/>
        <v>0.95053505823517714</v>
      </c>
      <c r="AB527" s="1">
        <f t="shared" si="1068"/>
        <v>1.6771696607745861</v>
      </c>
      <c r="AC527" s="1">
        <f t="shared" si="1069"/>
        <v>7.0931610387340065</v>
      </c>
      <c r="AD527" s="1" t="str">
        <f t="shared" si="1070"/>
        <v>NOT LIQUEFIABLE</v>
      </c>
      <c r="AE527" s="1">
        <f t="shared" si="1071"/>
        <v>0</v>
      </c>
      <c r="AF527" s="1">
        <f t="shared" si="1072"/>
        <v>7</v>
      </c>
      <c r="AG527" s="1">
        <f t="shared" si="1073"/>
        <v>0</v>
      </c>
      <c r="AH527" s="1" t="str">
        <f t="shared" si="1074"/>
        <v>Very Low</v>
      </c>
    </row>
    <row r="528" spans="1:45" s="1" customFormat="1" x14ac:dyDescent="0.35">
      <c r="B528" s="5" t="s">
        <v>211</v>
      </c>
      <c r="C528" s="5" t="s">
        <v>212</v>
      </c>
      <c r="D528" s="5">
        <v>7.5</v>
      </c>
      <c r="E528" s="5">
        <v>1.5</v>
      </c>
      <c r="F528" s="5">
        <v>21</v>
      </c>
      <c r="G528" s="5">
        <v>33</v>
      </c>
      <c r="H528" s="5">
        <v>65.86</v>
      </c>
      <c r="I528" s="5">
        <v>7</v>
      </c>
      <c r="J528" s="5">
        <v>0.45</v>
      </c>
      <c r="K528" s="5">
        <v>7.5</v>
      </c>
      <c r="L528" s="25" t="s">
        <v>62</v>
      </c>
      <c r="M528" s="1">
        <f t="shared" si="1053"/>
        <v>0</v>
      </c>
      <c r="N528" s="1">
        <f t="shared" si="1054"/>
        <v>151.5</v>
      </c>
      <c r="O528" s="1">
        <f t="shared" si="1055"/>
        <v>151.5</v>
      </c>
      <c r="P528" s="1">
        <f t="shared" si="1056"/>
        <v>0.81770830048769139</v>
      </c>
      <c r="Q528" s="1">
        <f t="shared" si="1057"/>
        <v>26.984373916093816</v>
      </c>
      <c r="R528" s="1">
        <f t="shared" si="1058"/>
        <v>5.5870412864926395</v>
      </c>
      <c r="S528" s="1">
        <f t="shared" si="1059"/>
        <v>32.571415202586458</v>
      </c>
      <c r="T528" s="1">
        <f t="shared" si="1060"/>
        <v>0.34569186180895123</v>
      </c>
      <c r="U528" s="1">
        <f t="shared" si="1061"/>
        <v>0.87010559376155672</v>
      </c>
      <c r="V528" s="1">
        <f t="shared" si="1062"/>
        <v>34.300525880624015</v>
      </c>
      <c r="W528" s="1">
        <f t="shared" si="1063"/>
        <v>0.90643373197707922</v>
      </c>
      <c r="X528" s="1">
        <f t="shared" si="1064"/>
        <v>0.26513186660329569</v>
      </c>
      <c r="Y528" s="1">
        <f t="shared" si="1065"/>
        <v>2.2000000000000002</v>
      </c>
      <c r="Z528" s="1">
        <f t="shared" si="1066"/>
        <v>1.2116882456942153</v>
      </c>
      <c r="AA528" s="1">
        <f t="shared" si="1067"/>
        <v>0.89849986042198948</v>
      </c>
      <c r="AB528" s="1">
        <f t="shared" si="1068"/>
        <v>0.96286460136450958</v>
      </c>
      <c r="AC528" s="1">
        <f t="shared" si="1069"/>
        <v>3.9537772682981527</v>
      </c>
      <c r="AD528" s="1" t="str">
        <f t="shared" si="1070"/>
        <v>NOT LIQUEFIABLE</v>
      </c>
      <c r="AE528" s="1">
        <f t="shared" si="1071"/>
        <v>0</v>
      </c>
      <c r="AF528" s="1">
        <f t="shared" si="1072"/>
        <v>6.25</v>
      </c>
      <c r="AG528" s="1">
        <f t="shared" si="1073"/>
        <v>0</v>
      </c>
      <c r="AH528" s="1" t="str">
        <f t="shared" si="1074"/>
        <v>Very Low</v>
      </c>
    </row>
    <row r="529" spans="1:45" s="1" customFormat="1" x14ac:dyDescent="0.35">
      <c r="B529" s="5" t="s">
        <v>211</v>
      </c>
      <c r="C529" s="5" t="s">
        <v>212</v>
      </c>
      <c r="D529" s="5">
        <v>9</v>
      </c>
      <c r="E529" s="5">
        <v>1.5</v>
      </c>
      <c r="F529" s="5">
        <v>23</v>
      </c>
      <c r="G529" s="5">
        <v>100</v>
      </c>
      <c r="H529" s="5"/>
      <c r="I529" s="5">
        <v>7</v>
      </c>
      <c r="J529" s="5">
        <v>0.45</v>
      </c>
      <c r="K529" s="5">
        <v>7.5</v>
      </c>
      <c r="L529" s="25" t="s">
        <v>102</v>
      </c>
      <c r="M529" s="1">
        <f t="shared" si="1053"/>
        <v>14.715</v>
      </c>
      <c r="N529" s="1">
        <f t="shared" si="1054"/>
        <v>186</v>
      </c>
      <c r="O529" s="1">
        <f t="shared" si="1055"/>
        <v>171.285</v>
      </c>
      <c r="P529" s="1">
        <f t="shared" si="1056"/>
        <v>0.76903314245554788</v>
      </c>
      <c r="Q529" s="1">
        <f t="shared" si="1057"/>
        <v>76.903314245554782</v>
      </c>
      <c r="R529" s="1">
        <f t="shared" si="1058"/>
        <v>0</v>
      </c>
      <c r="S529" s="1">
        <f t="shared" si="1059"/>
        <v>76.903314245554782</v>
      </c>
      <c r="T529" s="1">
        <f t="shared" si="1060"/>
        <v>0.11050597314029509</v>
      </c>
      <c r="U529" s="1">
        <f t="shared" si="1061"/>
        <v>0.94360991369037928</v>
      </c>
      <c r="V529" s="1">
        <f t="shared" si="1062"/>
        <v>94.360991369037933</v>
      </c>
      <c r="W529" s="1">
        <f t="shared" si="1063"/>
        <v>0.88044424287795453</v>
      </c>
      <c r="X529" s="1">
        <f t="shared" si="1064"/>
        <v>0.2796541964198565</v>
      </c>
      <c r="Y529" s="1">
        <f t="shared" si="1065"/>
        <v>2.2000000000000002</v>
      </c>
      <c r="Z529" s="1">
        <f t="shared" si="1066"/>
        <v>1.2116882456942153</v>
      </c>
      <c r="AA529" s="1">
        <f t="shared" si="1067"/>
        <v>1.0894700586986963</v>
      </c>
      <c r="AB529" s="1">
        <f t="shared" si="1068"/>
        <v>7.8569513001579889E+56</v>
      </c>
      <c r="AC529" s="1">
        <f t="shared" si="1069"/>
        <v>3.7088469739871001E+57</v>
      </c>
      <c r="AD529" s="1" t="str">
        <f t="shared" si="1070"/>
        <v>NOT LIQUEFIABLE</v>
      </c>
      <c r="AE529" s="1">
        <f t="shared" si="1071"/>
        <v>0</v>
      </c>
      <c r="AF529" s="1">
        <f t="shared" si="1072"/>
        <v>5.5</v>
      </c>
      <c r="AG529" s="1">
        <f t="shared" si="1073"/>
        <v>0</v>
      </c>
      <c r="AH529" s="1" t="str">
        <f t="shared" si="1074"/>
        <v>Very Low</v>
      </c>
    </row>
    <row r="530" spans="1:45" s="1" customFormat="1" x14ac:dyDescent="0.35">
      <c r="B530" s="5" t="s">
        <v>211</v>
      </c>
      <c r="C530" s="5" t="s">
        <v>212</v>
      </c>
      <c r="D530" s="5">
        <v>10.5</v>
      </c>
      <c r="E530" s="5">
        <v>1.5</v>
      </c>
      <c r="F530" s="5">
        <v>23</v>
      </c>
      <c r="G530" s="5">
        <v>100</v>
      </c>
      <c r="H530" s="5"/>
      <c r="I530" s="5">
        <v>7</v>
      </c>
      <c r="J530" s="5">
        <v>0.45</v>
      </c>
      <c r="K530" s="5">
        <v>7.5</v>
      </c>
      <c r="L530" s="25" t="s">
        <v>102</v>
      </c>
      <c r="M530" s="1">
        <f t="shared" si="1053"/>
        <v>29.43</v>
      </c>
      <c r="N530" s="1">
        <f t="shared" si="1054"/>
        <v>220.5</v>
      </c>
      <c r="O530" s="1">
        <f t="shared" si="1055"/>
        <v>191.07</v>
      </c>
      <c r="P530" s="1">
        <f t="shared" si="1056"/>
        <v>0.72812923866802404</v>
      </c>
      <c r="Q530" s="1">
        <f t="shared" si="1057"/>
        <v>72.812923866802407</v>
      </c>
      <c r="R530" s="1">
        <f t="shared" si="1058"/>
        <v>0</v>
      </c>
      <c r="S530" s="1">
        <f t="shared" si="1059"/>
        <v>72.812923866802407</v>
      </c>
      <c r="T530" s="1">
        <f t="shared" si="1060"/>
        <v>0.12866184296339911</v>
      </c>
      <c r="U530" s="1">
        <f t="shared" si="1061"/>
        <v>0.92160108173801014</v>
      </c>
      <c r="V530" s="1">
        <f t="shared" si="1062"/>
        <v>92.160108173801021</v>
      </c>
      <c r="W530" s="1">
        <f t="shared" si="1063"/>
        <v>0.85352459901766975</v>
      </c>
      <c r="X530" s="1">
        <f t="shared" si="1064"/>
        <v>0.28810978133350812</v>
      </c>
      <c r="Y530" s="1">
        <f t="shared" si="1065"/>
        <v>2.2000000000000002</v>
      </c>
      <c r="Z530" s="1">
        <f t="shared" si="1066"/>
        <v>1.2116882456942153</v>
      </c>
      <c r="AA530" s="1">
        <f t="shared" si="1067"/>
        <v>1.1000000000000001</v>
      </c>
      <c r="AB530" s="1">
        <f t="shared" si="1068"/>
        <v>1.8278697264178055E+51</v>
      </c>
      <c r="AC530" s="1">
        <f t="shared" si="1069"/>
        <v>8.456113767122155E+51</v>
      </c>
      <c r="AD530" s="1" t="str">
        <f t="shared" si="1070"/>
        <v>NOT LIQUEFIABLE</v>
      </c>
      <c r="AE530" s="1">
        <f t="shared" si="1071"/>
        <v>0</v>
      </c>
      <c r="AF530" s="1">
        <f t="shared" si="1072"/>
        <v>4.75</v>
      </c>
      <c r="AG530" s="1">
        <f t="shared" si="1073"/>
        <v>0</v>
      </c>
      <c r="AH530" s="1" t="str">
        <f t="shared" si="1074"/>
        <v>Very Low</v>
      </c>
    </row>
    <row r="531" spans="1:45" s="1" customFormat="1" x14ac:dyDescent="0.35">
      <c r="B531" s="5" t="s">
        <v>211</v>
      </c>
      <c r="C531" s="5" t="s">
        <v>212</v>
      </c>
      <c r="D531" s="5">
        <v>12</v>
      </c>
      <c r="E531" s="5">
        <v>1.5</v>
      </c>
      <c r="F531" s="5">
        <v>23</v>
      </c>
      <c r="G531" s="5">
        <v>100</v>
      </c>
      <c r="H531" s="5"/>
      <c r="I531" s="5">
        <v>7</v>
      </c>
      <c r="J531" s="5">
        <v>0.45</v>
      </c>
      <c r="K531" s="5">
        <v>7.5</v>
      </c>
      <c r="L531" s="25" t="s">
        <v>102</v>
      </c>
      <c r="M531" s="1">
        <f t="shared" si="1053"/>
        <v>44.145000000000003</v>
      </c>
      <c r="N531" s="1">
        <f t="shared" si="1054"/>
        <v>255</v>
      </c>
      <c r="O531" s="1">
        <f t="shared" si="1055"/>
        <v>210.85499999999999</v>
      </c>
      <c r="P531" s="1">
        <f t="shared" si="1056"/>
        <v>0.69312692673693144</v>
      </c>
      <c r="Q531" s="1">
        <f t="shared" si="1057"/>
        <v>69.312692673693149</v>
      </c>
      <c r="R531" s="1">
        <f t="shared" si="1058"/>
        <v>0</v>
      </c>
      <c r="S531" s="1">
        <f t="shared" si="1059"/>
        <v>69.312692673693149</v>
      </c>
      <c r="T531" s="1">
        <f t="shared" si="1060"/>
        <v>0.14460740039027364</v>
      </c>
      <c r="U531" s="1">
        <f t="shared" si="1061"/>
        <v>0.89941618244720223</v>
      </c>
      <c r="V531" s="1">
        <f t="shared" si="1062"/>
        <v>89.941618244720217</v>
      </c>
      <c r="W531" s="1">
        <f t="shared" si="1063"/>
        <v>0.82611021622301772</v>
      </c>
      <c r="X531" s="1">
        <f t="shared" si="1064"/>
        <v>0.29222686563057243</v>
      </c>
      <c r="Y531" s="1">
        <f t="shared" si="1065"/>
        <v>2.2000000000000002</v>
      </c>
      <c r="Z531" s="1">
        <f t="shared" si="1066"/>
        <v>1.2116882456942153</v>
      </c>
      <c r="AA531" s="1">
        <f t="shared" si="1067"/>
        <v>1.1000000000000001</v>
      </c>
      <c r="AB531" s="1">
        <f t="shared" si="1068"/>
        <v>1.0365381915549579E+46</v>
      </c>
      <c r="AC531" s="1">
        <f t="shared" si="1069"/>
        <v>4.7276873542449987E+46</v>
      </c>
      <c r="AD531" s="1" t="str">
        <f t="shared" si="1070"/>
        <v>NOT LIQUEFIABLE</v>
      </c>
      <c r="AE531" s="1">
        <f t="shared" si="1071"/>
        <v>0</v>
      </c>
      <c r="AF531" s="1">
        <f t="shared" si="1072"/>
        <v>4</v>
      </c>
      <c r="AG531" s="1">
        <f t="shared" si="1073"/>
        <v>0</v>
      </c>
      <c r="AH531" s="1" t="str">
        <f t="shared" si="1074"/>
        <v>Very Low</v>
      </c>
    </row>
    <row r="532" spans="1:45" s="1" customFormat="1" x14ac:dyDescent="0.35">
      <c r="B532" s="5" t="s">
        <v>211</v>
      </c>
      <c r="C532" s="5" t="s">
        <v>212</v>
      </c>
      <c r="D532" s="5">
        <v>13.5</v>
      </c>
      <c r="E532" s="5">
        <v>1.5</v>
      </c>
      <c r="F532" s="5">
        <v>23</v>
      </c>
      <c r="G532" s="5">
        <v>100</v>
      </c>
      <c r="H532" s="5"/>
      <c r="I532" s="5">
        <v>7</v>
      </c>
      <c r="J532" s="5">
        <v>0.45</v>
      </c>
      <c r="K532" s="5">
        <v>7.5</v>
      </c>
      <c r="L532" s="25" t="s">
        <v>102</v>
      </c>
      <c r="M532" s="1">
        <f t="shared" si="1053"/>
        <v>58.86</v>
      </c>
      <c r="N532" s="1">
        <f t="shared" si="1054"/>
        <v>289.5</v>
      </c>
      <c r="O532" s="1">
        <f t="shared" si="1055"/>
        <v>230.64</v>
      </c>
      <c r="P532" s="1">
        <f t="shared" si="1056"/>
        <v>0.66273118663382624</v>
      </c>
      <c r="Q532" s="1">
        <f t="shared" si="1057"/>
        <v>66.273118663382618</v>
      </c>
      <c r="R532" s="1">
        <f t="shared" si="1058"/>
        <v>0</v>
      </c>
      <c r="S532" s="1">
        <f t="shared" si="1059"/>
        <v>66.273118663382618</v>
      </c>
      <c r="T532" s="1">
        <f t="shared" si="1060"/>
        <v>0.15878422970536821</v>
      </c>
      <c r="U532" s="1">
        <f t="shared" si="1061"/>
        <v>0.8775308554008171</v>
      </c>
      <c r="V532" s="1">
        <f t="shared" si="1062"/>
        <v>87.753085540081713</v>
      </c>
      <c r="W532" s="1">
        <f t="shared" si="1063"/>
        <v>0.7986134883932493</v>
      </c>
      <c r="X532" s="1">
        <f t="shared" si="1064"/>
        <v>0.29320842841779343</v>
      </c>
      <c r="Y532" s="1">
        <f t="shared" si="1065"/>
        <v>2.2000000000000002</v>
      </c>
      <c r="Z532" s="1">
        <f t="shared" si="1066"/>
        <v>1.2116882456942153</v>
      </c>
      <c r="AA532" s="1">
        <f t="shared" si="1067"/>
        <v>1.1000000000000001</v>
      </c>
      <c r="AB532" s="1">
        <f t="shared" si="1068"/>
        <v>1.7496252081643254E+41</v>
      </c>
      <c r="AC532" s="1">
        <f t="shared" si="1069"/>
        <v>7.9533877712766004E+41</v>
      </c>
      <c r="AD532" s="1" t="str">
        <f t="shared" si="1070"/>
        <v>NOT LIQUEFIABLE</v>
      </c>
      <c r="AE532" s="1">
        <f t="shared" si="1071"/>
        <v>0</v>
      </c>
      <c r="AF532" s="1">
        <f t="shared" si="1072"/>
        <v>3.25</v>
      </c>
      <c r="AG532" s="1">
        <f t="shared" si="1073"/>
        <v>0</v>
      </c>
      <c r="AH532" s="1" t="str">
        <f t="shared" si="1074"/>
        <v>Very Low</v>
      </c>
    </row>
    <row r="533" spans="1:45" s="1" customFormat="1" x14ac:dyDescent="0.35">
      <c r="B533" s="5" t="s">
        <v>211</v>
      </c>
      <c r="C533" s="5" t="s">
        <v>212</v>
      </c>
      <c r="D533" s="5">
        <v>15</v>
      </c>
      <c r="E533" s="5">
        <v>1.5</v>
      </c>
      <c r="F533" s="5">
        <v>23</v>
      </c>
      <c r="G533" s="5">
        <v>100</v>
      </c>
      <c r="H533" s="5"/>
      <c r="I533" s="5">
        <v>7</v>
      </c>
      <c r="J533" s="5">
        <v>0.45</v>
      </c>
      <c r="K533" s="5">
        <v>7.5</v>
      </c>
      <c r="L533" s="25" t="s">
        <v>102</v>
      </c>
      <c r="M533" s="1">
        <f t="shared" si="1053"/>
        <v>73.575000000000003</v>
      </c>
      <c r="N533" s="1">
        <f t="shared" si="1054"/>
        <v>324</v>
      </c>
      <c r="O533" s="1">
        <f t="shared" si="1055"/>
        <v>250.42500000000001</v>
      </c>
      <c r="P533" s="1">
        <f t="shared" si="1056"/>
        <v>0.63601283716653934</v>
      </c>
      <c r="Q533" s="1">
        <f t="shared" si="1057"/>
        <v>63.601283716653931</v>
      </c>
      <c r="R533" s="1">
        <f t="shared" si="1058"/>
        <v>0</v>
      </c>
      <c r="S533" s="1">
        <f t="shared" si="1059"/>
        <v>63.601283716653931</v>
      </c>
      <c r="T533" s="1">
        <f t="shared" si="1060"/>
        <v>0.17151682825654979</v>
      </c>
      <c r="U533" s="1">
        <f t="shared" si="1061"/>
        <v>0.85621371996436257</v>
      </c>
      <c r="V533" s="1">
        <f t="shared" si="1062"/>
        <v>85.621371996436253</v>
      </c>
      <c r="W533" s="1">
        <f t="shared" si="1063"/>
        <v>0.77141630387585125</v>
      </c>
      <c r="X533" s="1">
        <f t="shared" si="1064"/>
        <v>0.29193220772013351</v>
      </c>
      <c r="Y533" s="1">
        <f t="shared" si="1065"/>
        <v>2.2000000000000002</v>
      </c>
      <c r="Z533" s="1">
        <f t="shared" si="1066"/>
        <v>1.2116882456942153</v>
      </c>
      <c r="AA533" s="1">
        <f t="shared" si="1067"/>
        <v>1.1000000000000001</v>
      </c>
      <c r="AB533" s="1">
        <f t="shared" si="1068"/>
        <v>9.0898527446447633E+36</v>
      </c>
      <c r="AC533" s="1">
        <f t="shared" si="1069"/>
        <v>4.1500986112398517E+37</v>
      </c>
      <c r="AD533" s="1" t="str">
        <f t="shared" si="1070"/>
        <v>NOT LIQUEFIABLE</v>
      </c>
      <c r="AE533" s="1">
        <f t="shared" si="1071"/>
        <v>0</v>
      </c>
      <c r="AF533" s="1">
        <f t="shared" si="1072"/>
        <v>2.5</v>
      </c>
      <c r="AG533" s="1">
        <f t="shared" si="1073"/>
        <v>0</v>
      </c>
      <c r="AH533" s="1" t="str">
        <f t="shared" si="1074"/>
        <v>Very Low</v>
      </c>
    </row>
    <row r="534" spans="1:45" s="1" customFormat="1" x14ac:dyDescent="0.35">
      <c r="AF534" s="1" t="s">
        <v>31</v>
      </c>
      <c r="AG534" s="1">
        <f>SUM(AG524:AG533)</f>
        <v>10.875684182743449</v>
      </c>
      <c r="AH534" s="3" t="str">
        <f t="shared" ref="AH534" si="1075">IF(AG534&lt;=0,"Very Low",IF(AND(AG534&gt;0,AG534&lt;=5),"Low",IF(AND(AG534&gt;5,AG534&lt;=15),"High","Very High")))</f>
        <v>High</v>
      </c>
    </row>
    <row r="535" spans="1:45" s="1" customFormat="1" x14ac:dyDescent="0.35">
      <c r="A535" s="1" t="s">
        <v>32</v>
      </c>
      <c r="B535" s="1" t="s">
        <v>0</v>
      </c>
      <c r="C535" s="1" t="s">
        <v>1</v>
      </c>
      <c r="E535" s="1" t="s">
        <v>3</v>
      </c>
      <c r="F535" s="1" t="s">
        <v>47</v>
      </c>
      <c r="G535" s="1" t="s">
        <v>5</v>
      </c>
      <c r="H535" s="1" t="s">
        <v>6</v>
      </c>
      <c r="I535" s="1" t="s">
        <v>7</v>
      </c>
      <c r="J535" s="1" t="s">
        <v>8</v>
      </c>
      <c r="K535" s="1" t="s">
        <v>9</v>
      </c>
      <c r="M535" s="1" t="s">
        <v>10</v>
      </c>
      <c r="O535" s="1" t="s">
        <v>12</v>
      </c>
      <c r="P535" s="1" t="s">
        <v>13</v>
      </c>
      <c r="Q535" s="1" t="s">
        <v>213</v>
      </c>
      <c r="R535" s="1" t="s">
        <v>214</v>
      </c>
      <c r="S535" s="1" t="s">
        <v>16</v>
      </c>
      <c r="T535" s="1" t="s">
        <v>17</v>
      </c>
      <c r="U535" s="1" t="s">
        <v>18</v>
      </c>
      <c r="V535" s="1" t="s">
        <v>19</v>
      </c>
      <c r="W535" s="1" t="s">
        <v>20</v>
      </c>
      <c r="X535" s="1" t="s">
        <v>21</v>
      </c>
      <c r="Y535" s="1" t="s">
        <v>22</v>
      </c>
      <c r="Z535" s="1" t="s">
        <v>23</v>
      </c>
      <c r="AA535" s="1" t="s">
        <v>24</v>
      </c>
      <c r="AB535" s="1" t="s">
        <v>215</v>
      </c>
      <c r="AC535" s="1" t="s">
        <v>26</v>
      </c>
      <c r="AD535" s="1" t="s">
        <v>27</v>
      </c>
      <c r="AE535" s="1" t="s">
        <v>28</v>
      </c>
      <c r="AF535" s="1" t="s">
        <v>29</v>
      </c>
      <c r="AG535" s="1" t="s">
        <v>30</v>
      </c>
      <c r="AH535" s="1" t="s">
        <v>27</v>
      </c>
      <c r="AI535" s="5" t="s">
        <v>34</v>
      </c>
      <c r="AJ535" s="5" t="s">
        <v>35</v>
      </c>
      <c r="AK535" s="5" t="s">
        <v>36</v>
      </c>
      <c r="AL535" s="5" t="s">
        <v>37</v>
      </c>
      <c r="AM535" s="20" t="s">
        <v>38</v>
      </c>
      <c r="AN535" s="20" t="s">
        <v>39</v>
      </c>
      <c r="AO535" s="20" t="s">
        <v>40</v>
      </c>
      <c r="AP535" s="20" t="s">
        <v>41</v>
      </c>
      <c r="AQ535" s="20" t="s">
        <v>42</v>
      </c>
    </row>
    <row r="536" spans="1:45" s="1" customFormat="1" x14ac:dyDescent="0.35">
      <c r="A536" s="1">
        <v>47</v>
      </c>
      <c r="B536" s="5" t="s">
        <v>216</v>
      </c>
      <c r="C536" s="5" t="s">
        <v>217</v>
      </c>
      <c r="D536" s="5">
        <v>1.5</v>
      </c>
      <c r="E536" s="5">
        <v>1.5</v>
      </c>
      <c r="F536" s="5">
        <v>20</v>
      </c>
      <c r="G536" s="5">
        <v>25</v>
      </c>
      <c r="H536" s="5">
        <v>28.85</v>
      </c>
      <c r="I536" s="5">
        <v>7</v>
      </c>
      <c r="J536" s="5">
        <v>0.4</v>
      </c>
      <c r="K536" s="5">
        <v>3</v>
      </c>
      <c r="L536" s="25" t="s">
        <v>46</v>
      </c>
      <c r="M536" s="1">
        <f t="shared" ref="M536:M545" si="1076">IF(D536&lt;=K536, 0, (D536-K536)*9.81)</f>
        <v>0</v>
      </c>
      <c r="N536" s="1">
        <f t="shared" ref="N536:N545" si="1077">IF(ROW()=2, D536*F536, N535 + (D536-D535)*F536)</f>
        <v>30</v>
      </c>
      <c r="O536" s="1">
        <f t="shared" ref="O536:O545" si="1078">N536 - M536</f>
        <v>30</v>
      </c>
      <c r="P536" s="1">
        <f t="shared" ref="P536:P545" si="1079">MIN(1.7, (101.3 / O536)^0.5)</f>
        <v>1.7</v>
      </c>
      <c r="Q536" s="1">
        <f t="shared" ref="Q536:Q545" si="1080">G536 * P536</f>
        <v>42.5</v>
      </c>
      <c r="R536" s="1">
        <f t="shared" ref="R536:R545" si="1081">EXP(1.63 + (9.7/(H536+0.01)) - ((15.7/(H536+0.01))^2))</f>
        <v>5.313035367312315</v>
      </c>
      <c r="S536" s="1">
        <f t="shared" ref="S536:S545" si="1082">Q536 + R536</f>
        <v>47.813035367312317</v>
      </c>
      <c r="T536" s="1">
        <f t="shared" ref="T536:T545" si="1083">0.784 - 0.0768 * SQRT(S536)</f>
        <v>0.25295126614886265</v>
      </c>
      <c r="U536" s="1">
        <f t="shared" ref="U536:U545" si="1084">MIN(1.7, (101.3 / O536)^T536)</f>
        <v>1.3604474062047869</v>
      </c>
      <c r="V536" s="1">
        <f t="shared" ref="V536:V545" si="1085">(G536 * U536) + R536</f>
        <v>39.324220522431986</v>
      </c>
      <c r="W536" s="1">
        <f t="shared" ref="W536:W545" si="1086">EXP((-1.012 - 1.126*SIN((D536/11.73)+5.133)) + (0.106 + 0.118*SIN((D536/11.28)+5.142))*I536)</f>
        <v>0.99216797470363483</v>
      </c>
      <c r="X536" s="1">
        <f t="shared" ref="X536:X545" si="1087">0.65 * J536 * (N536 / O536) * W536</f>
        <v>0.25796367342294507</v>
      </c>
      <c r="Y536" s="1">
        <f t="shared" ref="Y536:Y545" si="1088">MIN(2.2, 1.09 + (V536 / 31.5)^2)</f>
        <v>2.2000000000000002</v>
      </c>
      <c r="Z536" s="1">
        <f t="shared" ref="Z536:Z545" si="1089">1 + (Y536 - 1) * (8.64 * EXP(-I536/4) - 1.325)</f>
        <v>1.2116882456942153</v>
      </c>
      <c r="AA536" s="1">
        <f t="shared" ref="AA536:AA545" si="1090">MIN(1.1, 1 - MIN(0.3, 1 / (18.9 - 2.55 * SQRT(V536))) * LN(O536 / 101.3))</f>
        <v>1.1000000000000001</v>
      </c>
      <c r="AB536" s="1">
        <f t="shared" ref="AB536:AB545" si="1091">EXP((V536/14.1) + (V536/126)^2 - (V536/23.6)^3 + (V536/25.4)^4 - 2.8)</f>
        <v>3.3372597150127077</v>
      </c>
      <c r="AC536" s="1">
        <f t="shared" ref="AC536:AC545" si="1092">IF(X536=0, "N/A", (AB536 * Z536 * AA536) / X536)</f>
        <v>17.24308755352471</v>
      </c>
      <c r="AD536" s="1" t="str">
        <f t="shared" ref="AD536:AD545" si="1093">IF(AC536&gt;1, "NOT LIQUEFIABLE", "LIQUEFIABLE")</f>
        <v>NOT LIQUEFIABLE</v>
      </c>
      <c r="AE536" s="1">
        <f t="shared" ref="AE536:AE545" si="1094">IF(AC536&lt;1, 1-AC536, 0)</f>
        <v>0</v>
      </c>
      <c r="AF536" s="1">
        <f t="shared" ref="AF536:AF545" si="1095">IF(D536&lt;=20, 10 - (0.5 * D536), 0)</f>
        <v>9.25</v>
      </c>
      <c r="AG536" s="1">
        <f t="shared" ref="AG536:AG545" si="1096">AE536 * AF536 * E536</f>
        <v>0</v>
      </c>
      <c r="AH536" s="1" t="str">
        <f t="shared" ref="AH536:AH545" si="1097">IF(AG536&lt;=0,"Very Low",IF(AND(AG536&gt;0,AG536&lt;=5),"Low",IF(AND(AG536&gt;5,AG536&lt;=15),"High","Very High")))</f>
        <v>Very Low</v>
      </c>
      <c r="AI536" s="5">
        <v>3</v>
      </c>
      <c r="AJ536" s="5">
        <v>1.5</v>
      </c>
      <c r="AK536" s="5">
        <v>25</v>
      </c>
      <c r="AL536" s="5">
        <f>MIN(1 + 0.33 * (AJ536 / AI536), 1.33)</f>
        <v>1.165</v>
      </c>
      <c r="AM536" s="20">
        <f>AVERAGEIFS(G536:G545, D536:D545, "&gt;" &amp; AJ536, D536:D545, "&lt;" &amp; (AJ536 + AI536 + 1.5))</f>
        <v>37.5</v>
      </c>
      <c r="AN536" s="20" cm="1">
        <f t="array" ref="AN536">_xlfn.LET(
    _xlpm.Df, AJ536,
    _xlpm.B, AI536,
    _xlpm.LayerBottoms, D536:D545,
    _xlpm.LayerTops, D536:D545 - E536:E545,
    _xlpm.N_values, G536:G545,
    _xlpm.FilteredN, _xlfn._xlws.FILTER(_xlpm.N_values, (_xlpm.LayerBottoms &gt; _xlpm.Df) * (_xlpm.LayerTops &lt; (_xlpm.Df + 2*_xlpm.B))),
    _xlpm.i, _xlfn.SEQUENCE(ROWS(_xlpm.FilteredN)),
    SUM(_xlpm.FilteredN / _xlpm.i^2) / SUM(1 / _xlpm.i^2)
)</f>
        <v>34.731707317073166</v>
      </c>
      <c r="AO536" s="20">
        <f>MIN(6 * (1 + 0.2 * (AJ536 / AI536)), 9)</f>
        <v>6.6000000000000005</v>
      </c>
      <c r="AP536" s="20">
        <f>IF(AI536&lt;=1.2,12*AM536*AL536*(AK536/25.4),8*AM536*((3.28*AI536+1)/(3.28*AI536))^2*AL536*(AK536/25.4))</f>
        <v>417.46670074368308</v>
      </c>
      <c r="AQ536" s="1" cm="1">
        <f t="array" ref="AQ536">_xlfn.LET(
    _xlpm.Df, AJ536,
    _xlpm.B, AI536,
    _xlpm.Settlement, AK536,
    _xlpm.NMeyerhof, AM536,
    _xlpm.NDesign, AN536,
    _xlpm.Nc, AO536,
    _xlpm.Fd, AL536,
    _xlpm.LayerBottoms, D536:D545,
    _xlpm.LayerThickness, E536:E545,
    _xlpm.USCS, L536:L545,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417.46670074368308</v>
      </c>
      <c r="AR536" s="1" cm="1">
        <f t="array" ref="AR536">_xlfn.LET(
    _xlpm.Df, AJ536,
    _xlpm.B, AI536,
    _xlpm.Settlement, AK536,
    _xlpm.NMeyerhof, AM536,
    _xlpm.NDesign, AN536,
    _xlpm.Nc, AO536,
    _xlpm.Fd, AL536,
    _xlpm.LayerBottoms, D536:D545,
    _xlpm.LayerThickness, E536:E545,
    _xlpm.USCS, L536:L545,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417.46670074368308</v>
      </c>
      <c r="AS536" s="1" cm="1">
        <f t="array" ref="AS536">_xlfn.LET(
    _xlpm.Df, AJ536,
    _xlpm.B, AI536,
    _xlpm.Settlement, AK536,
    _xlpm.NMeyerhof, AM536,
    _xlpm.NDesign, AN536,
    _xlpm.Nc, AO536,
    _xlpm.Fd, AL536,
    _xlpm.LayerBottoms, D536:D545,
    _xlpm.LayerThickness, E536:E545,
    _xlpm.Material, L536:L545,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417.46670074368308</v>
      </c>
    </row>
    <row r="537" spans="1:45" s="1" customFormat="1" x14ac:dyDescent="0.35">
      <c r="B537" s="5" t="s">
        <v>216</v>
      </c>
      <c r="C537" s="5" t="s">
        <v>217</v>
      </c>
      <c r="D537" s="5">
        <v>3</v>
      </c>
      <c r="E537" s="5">
        <v>1.5</v>
      </c>
      <c r="F537" s="5">
        <v>20</v>
      </c>
      <c r="G537" s="5">
        <v>28</v>
      </c>
      <c r="H537" s="5">
        <v>29.59</v>
      </c>
      <c r="I537" s="5">
        <v>7</v>
      </c>
      <c r="J537" s="5">
        <v>0.4</v>
      </c>
      <c r="K537" s="5">
        <v>3</v>
      </c>
      <c r="L537" s="25" t="s">
        <v>46</v>
      </c>
      <c r="M537" s="1">
        <f t="shared" si="1076"/>
        <v>0</v>
      </c>
      <c r="N537" s="1">
        <f t="shared" si="1077"/>
        <v>60</v>
      </c>
      <c r="O537" s="1">
        <f t="shared" si="1078"/>
        <v>60</v>
      </c>
      <c r="P537" s="1">
        <f t="shared" si="1079"/>
        <v>1.2993588162371983</v>
      </c>
      <c r="Q537" s="1">
        <f t="shared" si="1080"/>
        <v>36.382046854641551</v>
      </c>
      <c r="R537" s="1">
        <f t="shared" si="1081"/>
        <v>5.3461293261301011</v>
      </c>
      <c r="S537" s="1">
        <f t="shared" si="1082"/>
        <v>41.728176180771655</v>
      </c>
      <c r="T537" s="1">
        <f t="shared" si="1083"/>
        <v>0.28789235253175693</v>
      </c>
      <c r="U537" s="1">
        <f t="shared" si="1084"/>
        <v>1.1627423071728935</v>
      </c>
      <c r="V537" s="1">
        <f t="shared" si="1085"/>
        <v>37.902913926971124</v>
      </c>
      <c r="W537" s="1">
        <f t="shared" si="1086"/>
        <v>0.97433785492747482</v>
      </c>
      <c r="X537" s="1">
        <f t="shared" si="1087"/>
        <v>0.25332784228114347</v>
      </c>
      <c r="Y537" s="1">
        <f t="shared" si="1088"/>
        <v>2.2000000000000002</v>
      </c>
      <c r="Z537" s="1">
        <f t="shared" si="1089"/>
        <v>1.2116882456942153</v>
      </c>
      <c r="AA537" s="1">
        <f t="shared" si="1090"/>
        <v>1.1000000000000001</v>
      </c>
      <c r="AB537" s="1">
        <f t="shared" si="1091"/>
        <v>2.2133702391844534</v>
      </c>
      <c r="AC537" s="1">
        <f t="shared" si="1092"/>
        <v>11.645408360341557</v>
      </c>
      <c r="AD537" s="1" t="str">
        <f t="shared" si="1093"/>
        <v>NOT LIQUEFIABLE</v>
      </c>
      <c r="AE537" s="1">
        <f t="shared" si="1094"/>
        <v>0</v>
      </c>
      <c r="AF537" s="1">
        <f t="shared" si="1095"/>
        <v>8.5</v>
      </c>
      <c r="AG537" s="1">
        <f t="shared" si="1096"/>
        <v>0</v>
      </c>
      <c r="AH537" s="1" t="str">
        <f t="shared" si="1097"/>
        <v>Very Low</v>
      </c>
    </row>
    <row r="538" spans="1:45" s="1" customFormat="1" x14ac:dyDescent="0.35">
      <c r="B538" s="5" t="s">
        <v>216</v>
      </c>
      <c r="C538" s="5" t="s">
        <v>217</v>
      </c>
      <c r="D538" s="5">
        <v>4.5</v>
      </c>
      <c r="E538" s="5">
        <v>1.5</v>
      </c>
      <c r="F538" s="5">
        <v>21</v>
      </c>
      <c r="G538" s="5">
        <v>47</v>
      </c>
      <c r="H538" s="5">
        <v>15.1</v>
      </c>
      <c r="I538" s="5">
        <v>7</v>
      </c>
      <c r="J538" s="5">
        <v>0.4</v>
      </c>
      <c r="K538" s="5">
        <v>3</v>
      </c>
      <c r="L538" s="25" t="s">
        <v>46</v>
      </c>
      <c r="M538" s="1">
        <f t="shared" si="1076"/>
        <v>14.715</v>
      </c>
      <c r="N538" s="1">
        <f t="shared" si="1077"/>
        <v>91.5</v>
      </c>
      <c r="O538" s="1">
        <f t="shared" si="1078"/>
        <v>76.784999999999997</v>
      </c>
      <c r="P538" s="1">
        <f t="shared" si="1079"/>
        <v>1.1485939605512279</v>
      </c>
      <c r="Q538" s="1">
        <f t="shared" si="1080"/>
        <v>53.983916145907713</v>
      </c>
      <c r="R538" s="1">
        <f t="shared" si="1081"/>
        <v>3.2947830471690289</v>
      </c>
      <c r="S538" s="1">
        <f t="shared" si="1082"/>
        <v>57.27869919307674</v>
      </c>
      <c r="T538" s="1">
        <f t="shared" si="1083"/>
        <v>0.20275692285535751</v>
      </c>
      <c r="U538" s="1">
        <f t="shared" si="1084"/>
        <v>1.0577873287771953</v>
      </c>
      <c r="V538" s="1">
        <f t="shared" si="1085"/>
        <v>53.010787499697201</v>
      </c>
      <c r="W538" s="1">
        <f t="shared" si="1086"/>
        <v>0.95382538768089908</v>
      </c>
      <c r="X538" s="1">
        <f t="shared" si="1087"/>
        <v>0.29552003611289429</v>
      </c>
      <c r="Y538" s="1">
        <f t="shared" si="1088"/>
        <v>2.2000000000000002</v>
      </c>
      <c r="Z538" s="1">
        <f t="shared" si="1089"/>
        <v>1.2116882456942153</v>
      </c>
      <c r="AA538" s="1">
        <f t="shared" si="1090"/>
        <v>1.0831231308030944</v>
      </c>
      <c r="AB538" s="1">
        <f t="shared" si="1091"/>
        <v>6475.1127430265669</v>
      </c>
      <c r="AC538" s="1">
        <f t="shared" si="1092"/>
        <v>28756.043305698066</v>
      </c>
      <c r="AD538" s="1" t="str">
        <f t="shared" si="1093"/>
        <v>NOT LIQUEFIABLE</v>
      </c>
      <c r="AE538" s="1">
        <f t="shared" si="1094"/>
        <v>0</v>
      </c>
      <c r="AF538" s="1">
        <f t="shared" si="1095"/>
        <v>7.75</v>
      </c>
      <c r="AG538" s="1">
        <f t="shared" si="1096"/>
        <v>0</v>
      </c>
      <c r="AH538" s="1" t="str">
        <f t="shared" si="1097"/>
        <v>Very Low</v>
      </c>
    </row>
    <row r="539" spans="1:45" s="1" customFormat="1" x14ac:dyDescent="0.35">
      <c r="B539" s="5" t="s">
        <v>216</v>
      </c>
      <c r="C539" s="5" t="s">
        <v>217</v>
      </c>
      <c r="D539" s="5">
        <v>6</v>
      </c>
      <c r="E539" s="5">
        <v>1.5</v>
      </c>
      <c r="F539" s="5">
        <v>21</v>
      </c>
      <c r="G539" s="5">
        <v>58</v>
      </c>
      <c r="H539" s="5">
        <v>31.87</v>
      </c>
      <c r="I539" s="5">
        <v>7</v>
      </c>
      <c r="J539" s="5">
        <v>0.4</v>
      </c>
      <c r="K539" s="5">
        <v>3</v>
      </c>
      <c r="L539" s="25" t="s">
        <v>46</v>
      </c>
      <c r="M539" s="1">
        <f t="shared" si="1076"/>
        <v>29.43</v>
      </c>
      <c r="N539" s="1">
        <f t="shared" si="1077"/>
        <v>123</v>
      </c>
      <c r="O539" s="1">
        <f t="shared" si="1078"/>
        <v>93.57</v>
      </c>
      <c r="P539" s="1">
        <f t="shared" si="1079"/>
        <v>1.0404863998505793</v>
      </c>
      <c r="Q539" s="1">
        <f t="shared" si="1080"/>
        <v>60.348211191333604</v>
      </c>
      <c r="R539" s="1">
        <f t="shared" si="1081"/>
        <v>5.4289055317324264</v>
      </c>
      <c r="S539" s="1">
        <f t="shared" si="1082"/>
        <v>65.77711672306603</v>
      </c>
      <c r="T539" s="1">
        <f t="shared" si="1083"/>
        <v>0.16112824679501092</v>
      </c>
      <c r="U539" s="1">
        <f t="shared" si="1084"/>
        <v>1.0128719505432702</v>
      </c>
      <c r="V539" s="1">
        <f t="shared" si="1085"/>
        <v>64.175478663242103</v>
      </c>
      <c r="W539" s="1">
        <f t="shared" si="1086"/>
        <v>0.9310442914146293</v>
      </c>
      <c r="X539" s="1">
        <f t="shared" si="1087"/>
        <v>0.31820878956331994</v>
      </c>
      <c r="Y539" s="1">
        <f t="shared" si="1088"/>
        <v>2.2000000000000002</v>
      </c>
      <c r="Z539" s="1">
        <f t="shared" si="1089"/>
        <v>1.2116882456942153</v>
      </c>
      <c r="AA539" s="1">
        <f t="shared" si="1090"/>
        <v>0.94805019279139613</v>
      </c>
      <c r="AB539" s="1">
        <f t="shared" si="1091"/>
        <v>6895031601.5875607</v>
      </c>
      <c r="AC539" s="1">
        <f t="shared" si="1092"/>
        <v>24891227560.318993</v>
      </c>
      <c r="AD539" s="1" t="str">
        <f t="shared" si="1093"/>
        <v>NOT LIQUEFIABLE</v>
      </c>
      <c r="AE539" s="1">
        <f t="shared" si="1094"/>
        <v>0</v>
      </c>
      <c r="AF539" s="1">
        <f t="shared" si="1095"/>
        <v>7</v>
      </c>
      <c r="AG539" s="1">
        <f t="shared" si="1096"/>
        <v>0</v>
      </c>
      <c r="AH539" s="1" t="str">
        <f t="shared" si="1097"/>
        <v>Very Low</v>
      </c>
    </row>
    <row r="540" spans="1:45" s="1" customFormat="1" x14ac:dyDescent="0.35">
      <c r="B540" s="5" t="s">
        <v>216</v>
      </c>
      <c r="C540" s="5" t="s">
        <v>217</v>
      </c>
      <c r="D540" s="5">
        <v>7.5</v>
      </c>
      <c r="E540" s="5">
        <v>1.5</v>
      </c>
      <c r="F540" s="5">
        <v>21</v>
      </c>
      <c r="G540" s="5">
        <v>52</v>
      </c>
      <c r="H540" s="5">
        <v>28.52</v>
      </c>
      <c r="I540" s="5">
        <v>7</v>
      </c>
      <c r="J540" s="5">
        <v>0.4</v>
      </c>
      <c r="K540" s="5">
        <v>3</v>
      </c>
      <c r="L540" s="25" t="s">
        <v>46</v>
      </c>
      <c r="M540" s="1">
        <f t="shared" si="1076"/>
        <v>44.145000000000003</v>
      </c>
      <c r="N540" s="1">
        <f t="shared" si="1077"/>
        <v>154.5</v>
      </c>
      <c r="O540" s="1">
        <f t="shared" si="1078"/>
        <v>110.35499999999999</v>
      </c>
      <c r="P540" s="1">
        <f t="shared" si="1079"/>
        <v>0.95809531195771036</v>
      </c>
      <c r="Q540" s="1">
        <f t="shared" si="1080"/>
        <v>49.820956221800941</v>
      </c>
      <c r="R540" s="1">
        <f t="shared" si="1081"/>
        <v>5.2971300604683922</v>
      </c>
      <c r="S540" s="1">
        <f t="shared" si="1082"/>
        <v>55.118086282269331</v>
      </c>
      <c r="T540" s="1">
        <f t="shared" si="1083"/>
        <v>0.21382485038934551</v>
      </c>
      <c r="U540" s="1">
        <f t="shared" si="1084"/>
        <v>0.98185971723063958</v>
      </c>
      <c r="V540" s="1">
        <f t="shared" si="1085"/>
        <v>56.353835356461651</v>
      </c>
      <c r="W540" s="1">
        <f t="shared" si="1086"/>
        <v>0.90643373197707922</v>
      </c>
      <c r="X540" s="1">
        <f t="shared" si="1087"/>
        <v>0.32994828520247632</v>
      </c>
      <c r="Y540" s="1">
        <f t="shared" si="1088"/>
        <v>2.2000000000000002</v>
      </c>
      <c r="Z540" s="1">
        <f t="shared" si="1089"/>
        <v>1.2116882456942153</v>
      </c>
      <c r="AA540" s="1">
        <f t="shared" si="1090"/>
        <v>1.1000000000000001</v>
      </c>
      <c r="AB540" s="1">
        <f t="shared" si="1091"/>
        <v>164645.35996450315</v>
      </c>
      <c r="AC540" s="1">
        <f t="shared" si="1092"/>
        <v>665100.38680795836</v>
      </c>
      <c r="AD540" s="1" t="str">
        <f t="shared" si="1093"/>
        <v>NOT LIQUEFIABLE</v>
      </c>
      <c r="AE540" s="1">
        <f t="shared" si="1094"/>
        <v>0</v>
      </c>
      <c r="AF540" s="1">
        <f t="shared" si="1095"/>
        <v>6.25</v>
      </c>
      <c r="AG540" s="1">
        <f t="shared" si="1096"/>
        <v>0</v>
      </c>
      <c r="AH540" s="1" t="str">
        <f t="shared" si="1097"/>
        <v>Very Low</v>
      </c>
    </row>
    <row r="541" spans="1:45" s="1" customFormat="1" x14ac:dyDescent="0.35">
      <c r="B541" s="5" t="s">
        <v>216</v>
      </c>
      <c r="C541" s="5" t="s">
        <v>217</v>
      </c>
      <c r="D541" s="5">
        <v>9</v>
      </c>
      <c r="E541" s="5">
        <v>1.5</v>
      </c>
      <c r="F541" s="5">
        <v>21</v>
      </c>
      <c r="G541" s="5">
        <v>82</v>
      </c>
      <c r="H541" s="5">
        <v>21.65</v>
      </c>
      <c r="I541" s="5">
        <v>7</v>
      </c>
      <c r="J541" s="5">
        <v>0.4</v>
      </c>
      <c r="K541" s="5">
        <v>3</v>
      </c>
      <c r="L541" s="25" t="s">
        <v>46</v>
      </c>
      <c r="M541" s="1">
        <f t="shared" si="1076"/>
        <v>58.86</v>
      </c>
      <c r="N541" s="1">
        <f t="shared" si="1077"/>
        <v>186</v>
      </c>
      <c r="O541" s="1">
        <f t="shared" si="1078"/>
        <v>127.14</v>
      </c>
      <c r="P541" s="1">
        <f t="shared" si="1079"/>
        <v>0.89261384581523984</v>
      </c>
      <c r="Q541" s="1">
        <f t="shared" si="1080"/>
        <v>73.194335356849663</v>
      </c>
      <c r="R541" s="1">
        <f t="shared" si="1081"/>
        <v>4.7229772701799035</v>
      </c>
      <c r="S541" s="1">
        <f t="shared" si="1082"/>
        <v>77.91731262702956</v>
      </c>
      <c r="T541" s="1">
        <f t="shared" si="1083"/>
        <v>0.10608038084943239</v>
      </c>
      <c r="U541" s="1">
        <f t="shared" si="1084"/>
        <v>0.97618640670280177</v>
      </c>
      <c r="V541" s="1">
        <f t="shared" si="1085"/>
        <v>84.770262619809643</v>
      </c>
      <c r="W541" s="1">
        <f t="shared" si="1086"/>
        <v>0.88044424287795453</v>
      </c>
      <c r="X541" s="1">
        <f t="shared" si="1087"/>
        <v>0.33489290219897661</v>
      </c>
      <c r="Y541" s="1">
        <f t="shared" si="1088"/>
        <v>2.2000000000000002</v>
      </c>
      <c r="Z541" s="1">
        <f t="shared" si="1089"/>
        <v>1.2116882456942153</v>
      </c>
      <c r="AA541" s="1">
        <f t="shared" si="1090"/>
        <v>1.0496286935931141</v>
      </c>
      <c r="AB541" s="1">
        <f t="shared" si="1091"/>
        <v>2.2083614124711113E+35</v>
      </c>
      <c r="AC541" s="1">
        <f t="shared" si="1092"/>
        <v>8.3866939758298175E+35</v>
      </c>
      <c r="AD541" s="1" t="str">
        <f t="shared" si="1093"/>
        <v>NOT LIQUEFIABLE</v>
      </c>
      <c r="AE541" s="1">
        <f t="shared" si="1094"/>
        <v>0</v>
      </c>
      <c r="AF541" s="1">
        <f t="shared" si="1095"/>
        <v>5.5</v>
      </c>
      <c r="AG541" s="1">
        <f t="shared" si="1096"/>
        <v>0</v>
      </c>
      <c r="AH541" s="1" t="str">
        <f t="shared" si="1097"/>
        <v>Very Low</v>
      </c>
    </row>
    <row r="542" spans="1:45" s="1" customFormat="1" x14ac:dyDescent="0.35">
      <c r="B542" s="5" t="s">
        <v>216</v>
      </c>
      <c r="C542" s="5" t="s">
        <v>217</v>
      </c>
      <c r="D542" s="5">
        <v>10.5</v>
      </c>
      <c r="E542" s="5">
        <v>1.5</v>
      </c>
      <c r="F542" s="5">
        <v>21</v>
      </c>
      <c r="G542" s="5">
        <v>63</v>
      </c>
      <c r="H542" s="5">
        <v>25.16</v>
      </c>
      <c r="I542" s="5">
        <v>7</v>
      </c>
      <c r="J542" s="5">
        <v>0.4</v>
      </c>
      <c r="K542" s="5">
        <v>3</v>
      </c>
      <c r="L542" s="25" t="s">
        <v>46</v>
      </c>
      <c r="M542" s="1">
        <f t="shared" si="1076"/>
        <v>73.575000000000003</v>
      </c>
      <c r="N542" s="1">
        <f t="shared" si="1077"/>
        <v>217.5</v>
      </c>
      <c r="O542" s="1">
        <f t="shared" si="1078"/>
        <v>143.92500000000001</v>
      </c>
      <c r="P542" s="1">
        <f t="shared" si="1079"/>
        <v>0.83895101462071364</v>
      </c>
      <c r="Q542" s="1">
        <f t="shared" si="1080"/>
        <v>52.853913921104962</v>
      </c>
      <c r="R542" s="1">
        <f t="shared" si="1081"/>
        <v>5.0850498115873215</v>
      </c>
      <c r="S542" s="1">
        <f t="shared" si="1082"/>
        <v>57.938963732692287</v>
      </c>
      <c r="T542" s="1">
        <f t="shared" si="1083"/>
        <v>0.19941646153290049</v>
      </c>
      <c r="U542" s="1">
        <f t="shared" si="1084"/>
        <v>0.93236002898335257</v>
      </c>
      <c r="V542" s="1">
        <f t="shared" si="1085"/>
        <v>63.823731637538529</v>
      </c>
      <c r="W542" s="1">
        <f t="shared" si="1086"/>
        <v>0.85352459901766975</v>
      </c>
      <c r="X542" s="1">
        <f t="shared" si="1087"/>
        <v>0.33536088986937096</v>
      </c>
      <c r="Y542" s="1">
        <f t="shared" si="1088"/>
        <v>2.2000000000000002</v>
      </c>
      <c r="Z542" s="1">
        <f t="shared" si="1089"/>
        <v>1.2116882456942153</v>
      </c>
      <c r="AA542" s="1">
        <f t="shared" si="1090"/>
        <v>1.1000000000000001</v>
      </c>
      <c r="AB542" s="1">
        <f t="shared" si="1091"/>
        <v>3840997939.98458</v>
      </c>
      <c r="AC542" s="1">
        <f t="shared" si="1092"/>
        <v>15265647891.054466</v>
      </c>
      <c r="AD542" s="1" t="str">
        <f t="shared" si="1093"/>
        <v>NOT LIQUEFIABLE</v>
      </c>
      <c r="AE542" s="1">
        <f t="shared" si="1094"/>
        <v>0</v>
      </c>
      <c r="AF542" s="1">
        <f t="shared" si="1095"/>
        <v>4.75</v>
      </c>
      <c r="AG542" s="1">
        <f t="shared" si="1096"/>
        <v>0</v>
      </c>
      <c r="AH542" s="1" t="str">
        <f t="shared" si="1097"/>
        <v>Very Low</v>
      </c>
    </row>
    <row r="543" spans="1:45" s="1" customFormat="1" x14ac:dyDescent="0.35">
      <c r="B543" s="5" t="s">
        <v>216</v>
      </c>
      <c r="C543" s="5" t="s">
        <v>217</v>
      </c>
      <c r="D543" s="5">
        <v>12</v>
      </c>
      <c r="E543" s="5">
        <v>1.5</v>
      </c>
      <c r="F543" s="5">
        <v>21</v>
      </c>
      <c r="G543" s="5">
        <v>77</v>
      </c>
      <c r="H543" s="5">
        <v>24.23</v>
      </c>
      <c r="I543" s="5">
        <v>7</v>
      </c>
      <c r="J543" s="5">
        <v>0.4</v>
      </c>
      <c r="K543" s="5">
        <v>3</v>
      </c>
      <c r="L543" s="25" t="s">
        <v>46</v>
      </c>
      <c r="M543" s="1">
        <f t="shared" si="1076"/>
        <v>88.29</v>
      </c>
      <c r="N543" s="1">
        <f t="shared" si="1077"/>
        <v>249</v>
      </c>
      <c r="O543" s="1">
        <f t="shared" si="1078"/>
        <v>160.70999999999998</v>
      </c>
      <c r="P543" s="1">
        <f t="shared" si="1079"/>
        <v>0.79393193653841676</v>
      </c>
      <c r="Q543" s="1">
        <f t="shared" si="1080"/>
        <v>61.132759113458093</v>
      </c>
      <c r="R543" s="1">
        <f t="shared" si="1081"/>
        <v>5.0061290896579189</v>
      </c>
      <c r="S543" s="1">
        <f t="shared" si="1082"/>
        <v>66.138888203116011</v>
      </c>
      <c r="T543" s="1">
        <f t="shared" si="1083"/>
        <v>0.15941771082174694</v>
      </c>
      <c r="U543" s="1">
        <f t="shared" si="1084"/>
        <v>0.92906769074395978</v>
      </c>
      <c r="V543" s="1">
        <f t="shared" si="1085"/>
        <v>76.544341276942816</v>
      </c>
      <c r="W543" s="1">
        <f t="shared" si="1086"/>
        <v>0.82611021622301772</v>
      </c>
      <c r="X543" s="1">
        <f t="shared" si="1087"/>
        <v>0.33278809904970558</v>
      </c>
      <c r="Y543" s="1">
        <f t="shared" si="1088"/>
        <v>2.2000000000000002</v>
      </c>
      <c r="Z543" s="1">
        <f t="shared" si="1089"/>
        <v>1.2116882456942153</v>
      </c>
      <c r="AA543" s="1">
        <f t="shared" si="1090"/>
        <v>1.1000000000000001</v>
      </c>
      <c r="AB543" s="1">
        <f t="shared" si="1091"/>
        <v>2.0044902432853631E+22</v>
      </c>
      <c r="AC543" s="1">
        <f t="shared" si="1092"/>
        <v>8.0282287758082553E+22</v>
      </c>
      <c r="AD543" s="1" t="str">
        <f t="shared" si="1093"/>
        <v>NOT LIQUEFIABLE</v>
      </c>
      <c r="AE543" s="1">
        <f t="shared" si="1094"/>
        <v>0</v>
      </c>
      <c r="AF543" s="1">
        <f t="shared" si="1095"/>
        <v>4</v>
      </c>
      <c r="AG543" s="1">
        <f t="shared" si="1096"/>
        <v>0</v>
      </c>
      <c r="AH543" s="1" t="str">
        <f t="shared" si="1097"/>
        <v>Very Low</v>
      </c>
    </row>
    <row r="544" spans="1:45" s="1" customFormat="1" x14ac:dyDescent="0.35">
      <c r="B544" s="5" t="s">
        <v>216</v>
      </c>
      <c r="C544" s="5" t="s">
        <v>217</v>
      </c>
      <c r="D544" s="5">
        <v>13.5</v>
      </c>
      <c r="E544" s="5">
        <v>1.5</v>
      </c>
      <c r="F544" s="5">
        <v>21</v>
      </c>
      <c r="G544" s="5">
        <v>58</v>
      </c>
      <c r="H544" s="5">
        <v>28.78</v>
      </c>
      <c r="I544" s="5">
        <v>7</v>
      </c>
      <c r="J544" s="5">
        <v>0.4</v>
      </c>
      <c r="K544" s="5">
        <v>3</v>
      </c>
      <c r="L544" s="25" t="s">
        <v>46</v>
      </c>
      <c r="M544" s="1">
        <f t="shared" si="1076"/>
        <v>103.00500000000001</v>
      </c>
      <c r="N544" s="1">
        <f t="shared" si="1077"/>
        <v>280.5</v>
      </c>
      <c r="O544" s="1">
        <f t="shared" si="1078"/>
        <v>177.495</v>
      </c>
      <c r="P544" s="1">
        <f t="shared" si="1079"/>
        <v>0.75546032455737699</v>
      </c>
      <c r="Q544" s="1">
        <f t="shared" si="1080"/>
        <v>43.816698824327865</v>
      </c>
      <c r="R544" s="1">
        <f t="shared" si="1081"/>
        <v>5.3097229265199068</v>
      </c>
      <c r="S544" s="1">
        <f t="shared" si="1082"/>
        <v>49.126421750847769</v>
      </c>
      <c r="T544" s="1">
        <f t="shared" si="1083"/>
        <v>0.24570693314169445</v>
      </c>
      <c r="U544" s="1">
        <f t="shared" si="1084"/>
        <v>0.87126751428057514</v>
      </c>
      <c r="V544" s="1">
        <f t="shared" si="1085"/>
        <v>55.843238754793262</v>
      </c>
      <c r="W544" s="1">
        <f t="shared" si="1086"/>
        <v>0.7986134883932493</v>
      </c>
      <c r="X544" s="1">
        <f t="shared" si="1087"/>
        <v>0.32813815436220556</v>
      </c>
      <c r="Y544" s="1">
        <f t="shared" si="1088"/>
        <v>2.2000000000000002</v>
      </c>
      <c r="Z544" s="1">
        <f t="shared" si="1089"/>
        <v>1.2116882456942153</v>
      </c>
      <c r="AA544" s="1">
        <f t="shared" si="1090"/>
        <v>1.1000000000000001</v>
      </c>
      <c r="AB544" s="1">
        <f t="shared" si="1091"/>
        <v>96007.417034643164</v>
      </c>
      <c r="AC544" s="1">
        <f t="shared" si="1092"/>
        <v>389970.39171227935</v>
      </c>
      <c r="AD544" s="1" t="str">
        <f t="shared" si="1093"/>
        <v>NOT LIQUEFIABLE</v>
      </c>
      <c r="AE544" s="1">
        <f t="shared" si="1094"/>
        <v>0</v>
      </c>
      <c r="AF544" s="1">
        <f t="shared" si="1095"/>
        <v>3.25</v>
      </c>
      <c r="AG544" s="1">
        <f t="shared" si="1096"/>
        <v>0</v>
      </c>
      <c r="AH544" s="1" t="str">
        <f t="shared" si="1097"/>
        <v>Very Low</v>
      </c>
    </row>
    <row r="545" spans="1:45" s="1" customFormat="1" x14ac:dyDescent="0.35">
      <c r="B545" s="5" t="s">
        <v>216</v>
      </c>
      <c r="C545" s="5" t="s">
        <v>217</v>
      </c>
      <c r="D545" s="5">
        <v>15</v>
      </c>
      <c r="E545" s="5">
        <v>1.5</v>
      </c>
      <c r="F545" s="5">
        <v>21</v>
      </c>
      <c r="G545" s="5">
        <v>58</v>
      </c>
      <c r="H545" s="5">
        <v>34.229999999999997</v>
      </c>
      <c r="I545" s="5">
        <v>7</v>
      </c>
      <c r="J545" s="5">
        <v>0.4</v>
      </c>
      <c r="K545" s="5">
        <v>3</v>
      </c>
      <c r="L545" s="25" t="s">
        <v>46</v>
      </c>
      <c r="M545" s="1">
        <f t="shared" si="1076"/>
        <v>117.72</v>
      </c>
      <c r="N545" s="1">
        <f t="shared" si="1077"/>
        <v>312</v>
      </c>
      <c r="O545" s="1">
        <f t="shared" si="1078"/>
        <v>194.28</v>
      </c>
      <c r="P545" s="1">
        <f t="shared" si="1079"/>
        <v>0.72208891037197809</v>
      </c>
      <c r="Q545" s="1">
        <f t="shared" si="1080"/>
        <v>41.881156801574733</v>
      </c>
      <c r="R545" s="1">
        <f t="shared" si="1081"/>
        <v>5.4906488242226059</v>
      </c>
      <c r="S545" s="1">
        <f t="shared" si="1082"/>
        <v>47.371805625797336</v>
      </c>
      <c r="T545" s="1">
        <f t="shared" si="1083"/>
        <v>0.25540726564366889</v>
      </c>
      <c r="U545" s="1">
        <f t="shared" si="1084"/>
        <v>0.84677116783421613</v>
      </c>
      <c r="V545" s="1">
        <f t="shared" si="1085"/>
        <v>54.603376558607138</v>
      </c>
      <c r="W545" s="1">
        <f t="shared" si="1086"/>
        <v>0.77141630387585125</v>
      </c>
      <c r="X545" s="1">
        <f t="shared" si="1087"/>
        <v>0.32209846906737216</v>
      </c>
      <c r="Y545" s="1">
        <f t="shared" si="1088"/>
        <v>2.2000000000000002</v>
      </c>
      <c r="Z545" s="1">
        <f t="shared" si="1089"/>
        <v>1.2116882456942153</v>
      </c>
      <c r="AA545" s="1">
        <f t="shared" si="1090"/>
        <v>0.80463579813312802</v>
      </c>
      <c r="AB545" s="1">
        <f t="shared" si="1091"/>
        <v>27771.555134917737</v>
      </c>
      <c r="AC545" s="1">
        <f t="shared" si="1092"/>
        <v>84062.399884842744</v>
      </c>
      <c r="AD545" s="1" t="str">
        <f t="shared" si="1093"/>
        <v>NOT LIQUEFIABLE</v>
      </c>
      <c r="AE545" s="1">
        <f t="shared" si="1094"/>
        <v>0</v>
      </c>
      <c r="AF545" s="1">
        <f t="shared" si="1095"/>
        <v>2.5</v>
      </c>
      <c r="AG545" s="1">
        <f t="shared" si="1096"/>
        <v>0</v>
      </c>
      <c r="AH545" s="1" t="str">
        <f t="shared" si="1097"/>
        <v>Very Low</v>
      </c>
    </row>
    <row r="546" spans="1:45" s="1" customFormat="1" x14ac:dyDescent="0.35">
      <c r="AF546" s="1" t="s">
        <v>31</v>
      </c>
      <c r="AG546" s="1">
        <f>SUM(AG536:AG545)</f>
        <v>0</v>
      </c>
      <c r="AH546" s="3" t="str">
        <f t="shared" ref="AH546" si="1098">IF(AG546&lt;=0,"Very Low",IF(AND(AG546&gt;0,AG546&lt;=5),"Low",IF(AND(AG546&gt;5,AG546&lt;=15),"High","Very High")))</f>
        <v>Very Low</v>
      </c>
    </row>
    <row r="547" spans="1:45" s="1" customFormat="1" x14ac:dyDescent="0.35">
      <c r="A547" s="1" t="s">
        <v>32</v>
      </c>
      <c r="B547" s="1" t="s">
        <v>0</v>
      </c>
      <c r="C547" s="1" t="s">
        <v>1</v>
      </c>
      <c r="E547" s="1" t="s">
        <v>3</v>
      </c>
      <c r="F547" s="1" t="s">
        <v>47</v>
      </c>
      <c r="G547" s="1" t="s">
        <v>5</v>
      </c>
      <c r="H547" s="1" t="s">
        <v>6</v>
      </c>
      <c r="I547" s="1" t="s">
        <v>7</v>
      </c>
      <c r="J547" s="1" t="s">
        <v>8</v>
      </c>
      <c r="K547" s="1" t="s">
        <v>9</v>
      </c>
      <c r="M547" s="1" t="s">
        <v>10</v>
      </c>
      <c r="O547" s="1" t="s">
        <v>12</v>
      </c>
      <c r="P547" s="1" t="s">
        <v>13</v>
      </c>
      <c r="Q547" s="1" t="s">
        <v>218</v>
      </c>
      <c r="R547" s="1" t="s">
        <v>219</v>
      </c>
      <c r="S547" s="1" t="s">
        <v>16</v>
      </c>
      <c r="T547" s="1" t="s">
        <v>17</v>
      </c>
      <c r="U547" s="1" t="s">
        <v>18</v>
      </c>
      <c r="V547" s="1" t="s">
        <v>19</v>
      </c>
      <c r="W547" s="1" t="s">
        <v>20</v>
      </c>
      <c r="X547" s="1" t="s">
        <v>21</v>
      </c>
      <c r="Y547" s="1" t="s">
        <v>22</v>
      </c>
      <c r="Z547" s="1" t="s">
        <v>23</v>
      </c>
      <c r="AA547" s="1" t="s">
        <v>24</v>
      </c>
      <c r="AB547" s="1" t="s">
        <v>220</v>
      </c>
      <c r="AC547" s="1" t="s">
        <v>26</v>
      </c>
      <c r="AD547" s="1" t="s">
        <v>27</v>
      </c>
      <c r="AE547" s="1" t="s">
        <v>28</v>
      </c>
      <c r="AF547" s="1" t="s">
        <v>29</v>
      </c>
      <c r="AG547" s="1" t="s">
        <v>30</v>
      </c>
      <c r="AH547" s="1" t="s">
        <v>27</v>
      </c>
      <c r="AI547" s="5" t="s">
        <v>34</v>
      </c>
      <c r="AJ547" s="5" t="s">
        <v>35</v>
      </c>
      <c r="AK547" s="5" t="s">
        <v>36</v>
      </c>
      <c r="AL547" s="5" t="s">
        <v>37</v>
      </c>
      <c r="AM547" s="20" t="s">
        <v>38</v>
      </c>
      <c r="AN547" s="20" t="s">
        <v>39</v>
      </c>
      <c r="AO547" s="20" t="s">
        <v>40</v>
      </c>
      <c r="AP547" s="20" t="s">
        <v>41</v>
      </c>
      <c r="AQ547" s="20" t="s">
        <v>42</v>
      </c>
    </row>
    <row r="548" spans="1:45" s="1" customFormat="1" x14ac:dyDescent="0.35">
      <c r="A548" s="1">
        <v>48</v>
      </c>
      <c r="B548" s="4" t="s">
        <v>221</v>
      </c>
      <c r="C548" s="4" t="s">
        <v>222</v>
      </c>
      <c r="D548" s="5">
        <v>1.5</v>
      </c>
      <c r="E548" s="5">
        <v>1.5</v>
      </c>
      <c r="F548" s="5">
        <v>20</v>
      </c>
      <c r="G548" s="5">
        <v>11</v>
      </c>
      <c r="H548" s="5">
        <v>87.37</v>
      </c>
      <c r="I548" s="5">
        <v>7</v>
      </c>
      <c r="J548" s="5">
        <v>0.36</v>
      </c>
      <c r="K548" s="5">
        <v>1.05</v>
      </c>
      <c r="L548" s="25" t="s">
        <v>58</v>
      </c>
      <c r="M548" s="1">
        <f t="shared" ref="M548:M557" si="1099">IF(D548&lt;=K548, 0, (D548-K548)*9.81)</f>
        <v>4.4144999999999994</v>
      </c>
      <c r="N548" s="1">
        <f t="shared" ref="N548:N557" si="1100">IF(ROW()=2, D548*F548, N547 + (D548-D547)*F548)</f>
        <v>30</v>
      </c>
      <c r="O548" s="1">
        <f t="shared" ref="O548:O557" si="1101">N548 - M548</f>
        <v>25.5855</v>
      </c>
      <c r="P548" s="1">
        <f t="shared" ref="P548:P557" si="1102">MIN(1.7, (101.3 / O548)^0.5)</f>
        <v>1.7</v>
      </c>
      <c r="Q548" s="1">
        <f t="shared" ref="Q548:Q557" si="1103">G548 * P548</f>
        <v>18.7</v>
      </c>
      <c r="R548" s="1">
        <f t="shared" ref="R548:R557" si="1104">EXP(1.63 + (9.7/(H548+0.01)) - ((15.7/(H548+0.01))^2))</f>
        <v>5.5219236386357125</v>
      </c>
      <c r="S548" s="1">
        <f t="shared" ref="S548:S557" si="1105">Q548 + R548</f>
        <v>24.221923638635712</v>
      </c>
      <c r="T548" s="1">
        <f t="shared" ref="T548:T557" si="1106">0.784 - 0.0768 * SQRT(S548)</f>
        <v>0.40602285931243581</v>
      </c>
      <c r="U548" s="1">
        <f t="shared" ref="U548:U557" si="1107">MIN(1.7, (101.3 / O548)^T548)</f>
        <v>1.7</v>
      </c>
      <c r="V548" s="1">
        <f t="shared" ref="V548:V557" si="1108">(G548 * U548) + R548</f>
        <v>24.221923638635712</v>
      </c>
      <c r="W548" s="1">
        <f t="shared" ref="W548:W557" si="1109">EXP((-1.012 - 1.126*SIN((D548/11.73)+5.133)) + (0.106 + 0.118*SIN((D548/11.28)+5.142))*I548)</f>
        <v>0.99216797470363483</v>
      </c>
      <c r="X548" s="1">
        <f t="shared" ref="X548:X557" si="1110">0.65 * J548 * (N548 / O548) * W548</f>
        <v>0.27222525189734487</v>
      </c>
      <c r="Y548" s="1">
        <f t="shared" ref="Y548:Y557" si="1111">MIN(2.2, 1.09 + (V548 / 31.5)^2)</f>
        <v>1.6812840360351722</v>
      </c>
      <c r="Z548" s="1">
        <f t="shared" ref="Z548:Z557" si="1112">1 + (Y548 - 1) * (8.64 * EXP(-I548/4) - 1.325)</f>
        <v>1.1201831853398001</v>
      </c>
      <c r="AA548" s="1">
        <f t="shared" ref="AA548:AA557" si="1113">MIN(1.1, 1 - MIN(0.3, 1 / (18.9 - 2.55 * SQRT(V548))) * LN(O548 / 101.3))</f>
        <v>1.1000000000000001</v>
      </c>
      <c r="AB548" s="1">
        <f t="shared" ref="AB548:AB557" si="1114">EXP((V548/14.1) + (V548/126)^2 - (V548/23.6)^3 + (V548/25.4)^4 - 2.8)</f>
        <v>0.27270933613916287</v>
      </c>
      <c r="AC548" s="1">
        <f t="shared" ref="AC548:AC557" si="1115">IF(X548=0, "N/A", (AB548 * Z548 * AA548) / X548)</f>
        <v>1.2343926647841379</v>
      </c>
      <c r="AD548" s="1" t="str">
        <f t="shared" ref="AD548:AD557" si="1116">IF(AC548&gt;1, "NOT LIQUEFIABLE", "LIQUEFIABLE")</f>
        <v>NOT LIQUEFIABLE</v>
      </c>
      <c r="AE548" s="1">
        <f t="shared" ref="AE548:AE557" si="1117">IF(AC548&lt;1, 1-AC548, 0)</f>
        <v>0</v>
      </c>
      <c r="AF548" s="1">
        <f t="shared" ref="AF548:AF557" si="1118">IF(D548&lt;=20, 10 - (0.5 * D548), 0)</f>
        <v>9.25</v>
      </c>
      <c r="AG548" s="1">
        <f t="shared" ref="AG548:AG557" si="1119">AE548 * AF548 * E548</f>
        <v>0</v>
      </c>
      <c r="AH548" s="1" t="str">
        <f t="shared" ref="AH548:AH557" si="1120">IF(AG548&lt;=0,"Very Low",IF(AND(AG548&gt;0,AG548&lt;=5),"Low",IF(AND(AG548&gt;5,AG548&lt;=15),"High","Very High")))</f>
        <v>Very Low</v>
      </c>
      <c r="AI548" s="5">
        <v>3</v>
      </c>
      <c r="AJ548" s="5">
        <v>1.5</v>
      </c>
      <c r="AK548" s="5">
        <v>25</v>
      </c>
      <c r="AL548" s="5">
        <f>MIN(1 + 0.33 * (AJ548 / AI548), 1.33)</f>
        <v>1.165</v>
      </c>
      <c r="AM548" s="20">
        <f>AVERAGEIFS(G548:G557, D548:D557, "&gt;" &amp; AJ548, D548:D557, "&lt;" &amp; (AJ548 + AI548 + 1.5))</f>
        <v>17</v>
      </c>
      <c r="AN548" s="20" cm="1">
        <f t="array" ref="AN548">_xlfn.LET(
    _xlpm.Df, AJ548,
    _xlpm.B, AI548,
    _xlpm.LayerBottoms, D548:D557,
    _xlpm.LayerTops, D548:D557 - E548:E557,
    _xlpm.N_values, G548:G557,
    _xlpm.FilteredN, _xlfn._xlws.FILTER(_xlpm.N_values, (_xlpm.LayerBottoms &gt; _xlpm.Df) * (_xlpm.LayerTops &lt; (_xlpm.Df + 2*_xlpm.B))),
    _xlpm.i, _xlfn.SEQUENCE(ROWS(_xlpm.FilteredN)),
    SUM(_xlpm.FilteredN / _xlpm.i^2) / SUM(1 / _xlpm.i^2)
)</f>
        <v>16.863414634146341</v>
      </c>
      <c r="AO548" s="20">
        <f>MIN(6 * (1 + 0.2 * (AJ548 / AI548)), 9)</f>
        <v>6.6000000000000005</v>
      </c>
      <c r="AP548" s="20">
        <f>IF(AI548&lt;=1.2,12*AM548*AL548*(AK548/25.4),8*AM548*((3.28*AI548+1)/(3.28*AI548))^2*AL548*(AK548/25.4))</f>
        <v>189.25157100380295</v>
      </c>
      <c r="AQ548" s="1" cm="1">
        <f t="array" ref="AQ548">_xlfn.LET(
    _xlpm.Df, AJ548,
    _xlpm.B, AI548,
    _xlpm.Settlement, AK548,
    _xlpm.NMeyerhof, AM548,
    _xlpm.NDesign, AN548,
    _xlpm.Nc, AO548,
    _xlpm.Fd, AL548,
    _xlpm.LayerBottoms, D548:D557,
    _xlpm.LayerThickness, E548:E557,
    _xlpm.USCS, L548:L557,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222.59707317073173</v>
      </c>
      <c r="AR548" s="1" cm="1">
        <f t="array" ref="AR548">_xlfn.LET(
    _xlpm.Df, AJ548,
    _xlpm.B, AI548,
    _xlpm.Settlement, AK548,
    _xlpm.NMeyerhof, AM548,
    _xlpm.NDesign, AN548,
    _xlpm.Nc, AO548,
    _xlpm.Fd, AL548,
    _xlpm.LayerBottoms, D548:D557,
    _xlpm.LayerThickness, E548:E557,
    _xlpm.USCS, L548:L557,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222.59707317073173</v>
      </c>
      <c r="AS548" s="1" cm="1">
        <f t="array" ref="AS548">_xlfn.LET(
    _xlpm.Df, AJ548,
    _xlpm.B, AI548,
    _xlpm.Settlement, AK548,
    _xlpm.NMeyerhof, AM548,
    _xlpm.NDesign, AN548,
    _xlpm.Nc, AO548,
    _xlpm.Fd, AL548,
    _xlpm.LayerBottoms, D548:D557,
    _xlpm.LayerThickness, E548:E557,
    _xlpm.Material, L548:L557,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222.59707317073173</v>
      </c>
    </row>
    <row r="549" spans="1:45" s="1" customFormat="1" x14ac:dyDescent="0.35">
      <c r="B549" s="4" t="s">
        <v>221</v>
      </c>
      <c r="C549" s="4" t="s">
        <v>222</v>
      </c>
      <c r="D549" s="5">
        <v>3</v>
      </c>
      <c r="E549" s="5">
        <v>1.5</v>
      </c>
      <c r="F549" s="1">
        <v>21</v>
      </c>
      <c r="G549" s="5">
        <v>15</v>
      </c>
      <c r="H549" s="5">
        <v>87.06</v>
      </c>
      <c r="I549" s="5">
        <v>7</v>
      </c>
      <c r="J549" s="5">
        <v>0.36</v>
      </c>
      <c r="K549" s="5">
        <v>1.05</v>
      </c>
      <c r="L549" s="25" t="s">
        <v>58</v>
      </c>
      <c r="M549" s="1">
        <f t="shared" si="1099"/>
        <v>19.1295</v>
      </c>
      <c r="N549" s="1">
        <f t="shared" si="1100"/>
        <v>61.5</v>
      </c>
      <c r="O549" s="1">
        <f t="shared" si="1101"/>
        <v>42.3705</v>
      </c>
      <c r="P549" s="1">
        <f t="shared" si="1102"/>
        <v>1.5462258450068811</v>
      </c>
      <c r="Q549" s="1">
        <f t="shared" si="1103"/>
        <v>23.193387675103217</v>
      </c>
      <c r="R549" s="1">
        <f t="shared" si="1104"/>
        <v>5.5228345271439254</v>
      </c>
      <c r="S549" s="1">
        <f t="shared" si="1105"/>
        <v>28.716222202247142</v>
      </c>
      <c r="T549" s="1">
        <f t="shared" si="1106"/>
        <v>0.37244785209868952</v>
      </c>
      <c r="U549" s="1">
        <f t="shared" si="1107"/>
        <v>1.3835300332893292</v>
      </c>
      <c r="V549" s="1">
        <f t="shared" si="1108"/>
        <v>26.275785026483863</v>
      </c>
      <c r="W549" s="1">
        <f t="shared" si="1109"/>
        <v>0.97433785492747482</v>
      </c>
      <c r="X549" s="1">
        <f t="shared" si="1110"/>
        <v>0.33093062555932284</v>
      </c>
      <c r="Y549" s="1">
        <f t="shared" si="1111"/>
        <v>1.7858094016205528</v>
      </c>
      <c r="Z549" s="1">
        <f t="shared" si="1112"/>
        <v>1.1386221780658965</v>
      </c>
      <c r="AA549" s="1">
        <f t="shared" si="1113"/>
        <v>1.1000000000000001</v>
      </c>
      <c r="AB549" s="1">
        <f t="shared" si="1114"/>
        <v>0.323702974425431</v>
      </c>
      <c r="AC549" s="1">
        <f t="shared" si="1115"/>
        <v>1.2251296587619225</v>
      </c>
      <c r="AD549" s="1" t="str">
        <f t="shared" si="1116"/>
        <v>NOT LIQUEFIABLE</v>
      </c>
      <c r="AE549" s="1">
        <f t="shared" si="1117"/>
        <v>0</v>
      </c>
      <c r="AF549" s="1">
        <f t="shared" si="1118"/>
        <v>8.5</v>
      </c>
      <c r="AG549" s="1">
        <f t="shared" si="1119"/>
        <v>0</v>
      </c>
      <c r="AH549" s="1" t="str">
        <f t="shared" si="1120"/>
        <v>Very Low</v>
      </c>
    </row>
    <row r="550" spans="1:45" s="1" customFormat="1" x14ac:dyDescent="0.35">
      <c r="B550" s="4" t="s">
        <v>221</v>
      </c>
      <c r="C550" s="4" t="s">
        <v>222</v>
      </c>
      <c r="D550" s="5">
        <v>4.5</v>
      </c>
      <c r="E550" s="5">
        <v>1.5</v>
      </c>
      <c r="F550" s="1">
        <v>21</v>
      </c>
      <c r="G550" s="5">
        <v>19</v>
      </c>
      <c r="H550" s="5">
        <v>83.57</v>
      </c>
      <c r="I550" s="5">
        <v>7</v>
      </c>
      <c r="J550" s="5">
        <v>0.36</v>
      </c>
      <c r="K550" s="5">
        <v>1.05</v>
      </c>
      <c r="L550" s="25" t="s">
        <v>58</v>
      </c>
      <c r="M550" s="1">
        <f t="shared" si="1099"/>
        <v>33.844500000000004</v>
      </c>
      <c r="N550" s="1">
        <f t="shared" si="1100"/>
        <v>93</v>
      </c>
      <c r="O550" s="1">
        <f t="shared" si="1101"/>
        <v>59.155499999999996</v>
      </c>
      <c r="P550" s="1">
        <f t="shared" si="1102"/>
        <v>1.3086007290911685</v>
      </c>
      <c r="Q550" s="1">
        <f t="shared" si="1103"/>
        <v>24.863413852732201</v>
      </c>
      <c r="R550" s="1">
        <f t="shared" si="1104"/>
        <v>5.5332265667176106</v>
      </c>
      <c r="S550" s="1">
        <f t="shared" si="1105"/>
        <v>30.39664041944981</v>
      </c>
      <c r="T550" s="1">
        <f t="shared" si="1106"/>
        <v>0.36057742102290347</v>
      </c>
      <c r="U550" s="1">
        <f t="shared" si="1107"/>
        <v>1.2140485302465185</v>
      </c>
      <c r="V550" s="1">
        <f t="shared" si="1108"/>
        <v>28.600148641401461</v>
      </c>
      <c r="W550" s="1">
        <f t="shared" si="1109"/>
        <v>0.95382538768089908</v>
      </c>
      <c r="X550" s="1">
        <f t="shared" si="1110"/>
        <v>0.35089126263342757</v>
      </c>
      <c r="Y550" s="1">
        <f t="shared" si="1111"/>
        <v>1.9143572711617616</v>
      </c>
      <c r="Z550" s="1">
        <f t="shared" si="1112"/>
        <v>1.1612989055583194</v>
      </c>
      <c r="AA550" s="1">
        <f t="shared" si="1113"/>
        <v>1.1000000000000001</v>
      </c>
      <c r="AB550" s="1">
        <f t="shared" si="1114"/>
        <v>0.40965673505902817</v>
      </c>
      <c r="AC550" s="1">
        <f t="shared" si="1115"/>
        <v>1.4913660316278718</v>
      </c>
      <c r="AD550" s="1" t="str">
        <f t="shared" si="1116"/>
        <v>NOT LIQUEFIABLE</v>
      </c>
      <c r="AE550" s="1">
        <f t="shared" si="1117"/>
        <v>0</v>
      </c>
      <c r="AF550" s="1">
        <f t="shared" si="1118"/>
        <v>7.75</v>
      </c>
      <c r="AG550" s="1">
        <f t="shared" si="1119"/>
        <v>0</v>
      </c>
      <c r="AH550" s="1" t="str">
        <f t="shared" si="1120"/>
        <v>Very Low</v>
      </c>
    </row>
    <row r="551" spans="1:45" s="1" customFormat="1" x14ac:dyDescent="0.35">
      <c r="B551" s="4" t="s">
        <v>221</v>
      </c>
      <c r="C551" s="4" t="s">
        <v>222</v>
      </c>
      <c r="D551" s="5">
        <v>6</v>
      </c>
      <c r="E551" s="5">
        <v>1.5</v>
      </c>
      <c r="F551" s="1">
        <v>21</v>
      </c>
      <c r="G551" s="5">
        <v>22</v>
      </c>
      <c r="H551" s="5">
        <v>36.21</v>
      </c>
      <c r="I551" s="5">
        <v>7</v>
      </c>
      <c r="J551" s="5">
        <v>0.36</v>
      </c>
      <c r="K551" s="5">
        <v>1.05</v>
      </c>
      <c r="L551" s="25" t="s">
        <v>58</v>
      </c>
      <c r="M551" s="1">
        <f t="shared" si="1099"/>
        <v>48.559500000000007</v>
      </c>
      <c r="N551" s="1">
        <f t="shared" si="1100"/>
        <v>124.5</v>
      </c>
      <c r="O551" s="1">
        <f t="shared" si="1101"/>
        <v>75.940499999999986</v>
      </c>
      <c r="P551" s="1">
        <f t="shared" si="1102"/>
        <v>1.1549628005783736</v>
      </c>
      <c r="Q551" s="1">
        <f t="shared" si="1103"/>
        <v>25.409181612724218</v>
      </c>
      <c r="R551" s="1">
        <f t="shared" si="1104"/>
        <v>5.5285102404565967</v>
      </c>
      <c r="S551" s="1">
        <f t="shared" si="1105"/>
        <v>30.937691853180816</v>
      </c>
      <c r="T551" s="1">
        <f t="shared" si="1106"/>
        <v>0.35682564262808897</v>
      </c>
      <c r="U551" s="1">
        <f t="shared" si="1107"/>
        <v>1.1082857038403224</v>
      </c>
      <c r="V551" s="1">
        <f t="shared" si="1108"/>
        <v>29.910795724943689</v>
      </c>
      <c r="W551" s="1">
        <f t="shared" si="1109"/>
        <v>0.9310442914146293</v>
      </c>
      <c r="X551" s="1">
        <f t="shared" si="1110"/>
        <v>0.35717585928170609</v>
      </c>
      <c r="Y551" s="1">
        <f t="shared" si="1111"/>
        <v>1.9916434375402465</v>
      </c>
      <c r="Z551" s="1">
        <f t="shared" si="1112"/>
        <v>1.1749327163725634</v>
      </c>
      <c r="AA551" s="1">
        <f t="shared" si="1113"/>
        <v>1.0581640457898158</v>
      </c>
      <c r="AB551" s="1">
        <f t="shared" si="1114"/>
        <v>0.47941710324219561</v>
      </c>
      <c r="AC551" s="1">
        <f t="shared" si="1115"/>
        <v>1.6687736104261328</v>
      </c>
      <c r="AD551" s="1" t="str">
        <f t="shared" si="1116"/>
        <v>NOT LIQUEFIABLE</v>
      </c>
      <c r="AE551" s="1">
        <f t="shared" si="1117"/>
        <v>0</v>
      </c>
      <c r="AF551" s="1">
        <f t="shared" si="1118"/>
        <v>7</v>
      </c>
      <c r="AG551" s="1">
        <f t="shared" si="1119"/>
        <v>0</v>
      </c>
      <c r="AH551" s="1" t="str">
        <f t="shared" si="1120"/>
        <v>Very Low</v>
      </c>
    </row>
    <row r="552" spans="1:45" s="1" customFormat="1" x14ac:dyDescent="0.35">
      <c r="B552" s="4" t="s">
        <v>221</v>
      </c>
      <c r="C552" s="4" t="s">
        <v>222</v>
      </c>
      <c r="D552" s="5">
        <v>7.5</v>
      </c>
      <c r="E552" s="5">
        <v>1.5</v>
      </c>
      <c r="F552" s="1">
        <v>21</v>
      </c>
      <c r="G552" s="5">
        <v>29</v>
      </c>
      <c r="H552" s="5">
        <v>82.22</v>
      </c>
      <c r="I552" s="5">
        <v>7</v>
      </c>
      <c r="J552" s="5">
        <v>0.36</v>
      </c>
      <c r="K552" s="5">
        <v>1.05</v>
      </c>
      <c r="L552" s="25" t="s">
        <v>58</v>
      </c>
      <c r="M552" s="1">
        <f t="shared" si="1099"/>
        <v>63.274500000000003</v>
      </c>
      <c r="N552" s="1">
        <f t="shared" si="1100"/>
        <v>156</v>
      </c>
      <c r="O552" s="1">
        <f t="shared" si="1101"/>
        <v>92.725499999999997</v>
      </c>
      <c r="P552" s="1">
        <f t="shared" si="1102"/>
        <v>1.045213789558725</v>
      </c>
      <c r="Q552" s="1">
        <f t="shared" si="1103"/>
        <v>30.311199897203025</v>
      </c>
      <c r="R552" s="1">
        <f t="shared" si="1104"/>
        <v>5.5373074185388598</v>
      </c>
      <c r="S552" s="1">
        <f t="shared" si="1105"/>
        <v>35.848507315741884</v>
      </c>
      <c r="T552" s="1">
        <f t="shared" si="1106"/>
        <v>0.32417057533254645</v>
      </c>
      <c r="U552" s="1">
        <f t="shared" si="1107"/>
        <v>1.0290855417531677</v>
      </c>
      <c r="V552" s="1">
        <f t="shared" si="1108"/>
        <v>35.380788129380726</v>
      </c>
      <c r="W552" s="1">
        <f t="shared" si="1109"/>
        <v>0.90643373197707922</v>
      </c>
      <c r="X552" s="1">
        <f t="shared" si="1110"/>
        <v>0.35684312246460032</v>
      </c>
      <c r="Y552" s="1">
        <f t="shared" si="1111"/>
        <v>2.2000000000000002</v>
      </c>
      <c r="Z552" s="1">
        <f t="shared" si="1112"/>
        <v>1.2116882456942153</v>
      </c>
      <c r="AA552" s="1">
        <f t="shared" si="1113"/>
        <v>1.0236975519246134</v>
      </c>
      <c r="AB552" s="1">
        <f t="shared" si="1114"/>
        <v>1.2012439411125537</v>
      </c>
      <c r="AC552" s="1">
        <f t="shared" si="1115"/>
        <v>4.175576444041063</v>
      </c>
      <c r="AD552" s="1" t="str">
        <f t="shared" si="1116"/>
        <v>NOT LIQUEFIABLE</v>
      </c>
      <c r="AE552" s="1">
        <f t="shared" si="1117"/>
        <v>0</v>
      </c>
      <c r="AF552" s="1">
        <f t="shared" si="1118"/>
        <v>6.25</v>
      </c>
      <c r="AG552" s="1">
        <f t="shared" si="1119"/>
        <v>0</v>
      </c>
      <c r="AH552" s="1" t="str">
        <f t="shared" si="1120"/>
        <v>Very Low</v>
      </c>
    </row>
    <row r="553" spans="1:45" s="1" customFormat="1" x14ac:dyDescent="0.35">
      <c r="B553" s="4" t="s">
        <v>221</v>
      </c>
      <c r="C553" s="4" t="s">
        <v>222</v>
      </c>
      <c r="D553" s="5">
        <v>9</v>
      </c>
      <c r="E553" s="5">
        <v>1.5</v>
      </c>
      <c r="F553" s="1">
        <v>21</v>
      </c>
      <c r="G553" s="5">
        <v>34</v>
      </c>
      <c r="H553" s="5">
        <v>81.7</v>
      </c>
      <c r="I553" s="5">
        <v>7</v>
      </c>
      <c r="J553" s="5">
        <v>0.36</v>
      </c>
      <c r="K553" s="5">
        <v>1.05</v>
      </c>
      <c r="L553" s="25" t="s">
        <v>58</v>
      </c>
      <c r="M553" s="1">
        <f t="shared" si="1099"/>
        <v>77.989500000000007</v>
      </c>
      <c r="N553" s="1">
        <f t="shared" si="1100"/>
        <v>187.5</v>
      </c>
      <c r="O553" s="1">
        <f t="shared" si="1101"/>
        <v>109.51049999999999</v>
      </c>
      <c r="P553" s="1">
        <f t="shared" si="1102"/>
        <v>0.96178243599069368</v>
      </c>
      <c r="Q553" s="1">
        <f t="shared" si="1103"/>
        <v>32.700602823683582</v>
      </c>
      <c r="R553" s="1">
        <f t="shared" si="1104"/>
        <v>5.5388871700145179</v>
      </c>
      <c r="S553" s="1">
        <f t="shared" si="1105"/>
        <v>38.239489993698101</v>
      </c>
      <c r="T553" s="1">
        <f t="shared" si="1106"/>
        <v>0.30908349211631964</v>
      </c>
      <c r="U553" s="1">
        <f t="shared" si="1107"/>
        <v>0.9761996830215286</v>
      </c>
      <c r="V553" s="1">
        <f t="shared" si="1108"/>
        <v>38.729676392746491</v>
      </c>
      <c r="W553" s="1">
        <f t="shared" si="1109"/>
        <v>0.88044424287795453</v>
      </c>
      <c r="X553" s="1">
        <f t="shared" si="1110"/>
        <v>0.35274691610640307</v>
      </c>
      <c r="Y553" s="1">
        <f t="shared" si="1111"/>
        <v>2.2000000000000002</v>
      </c>
      <c r="Z553" s="1">
        <f t="shared" si="1112"/>
        <v>1.2116882456942153</v>
      </c>
      <c r="AA553" s="1">
        <f t="shared" si="1113"/>
        <v>0.97661979285529443</v>
      </c>
      <c r="AB553" s="1">
        <f t="shared" si="1114"/>
        <v>2.7929473131811542</v>
      </c>
      <c r="AC553" s="1">
        <f t="shared" si="1115"/>
        <v>9.3694896155349507</v>
      </c>
      <c r="AD553" s="1" t="str">
        <f t="shared" si="1116"/>
        <v>NOT LIQUEFIABLE</v>
      </c>
      <c r="AE553" s="1">
        <f t="shared" si="1117"/>
        <v>0</v>
      </c>
      <c r="AF553" s="1">
        <f t="shared" si="1118"/>
        <v>5.5</v>
      </c>
      <c r="AG553" s="1">
        <f t="shared" si="1119"/>
        <v>0</v>
      </c>
      <c r="AH553" s="1" t="str">
        <f t="shared" si="1120"/>
        <v>Very Low</v>
      </c>
    </row>
    <row r="554" spans="1:45" s="1" customFormat="1" x14ac:dyDescent="0.35">
      <c r="B554" s="4" t="s">
        <v>221</v>
      </c>
      <c r="C554" s="4" t="s">
        <v>222</v>
      </c>
      <c r="D554" s="5">
        <v>10.5</v>
      </c>
      <c r="E554" s="5">
        <v>1.5</v>
      </c>
      <c r="F554" s="1">
        <v>21</v>
      </c>
      <c r="G554" s="5">
        <v>37</v>
      </c>
      <c r="H554" s="5">
        <v>83.89</v>
      </c>
      <c r="I554" s="5">
        <v>7</v>
      </c>
      <c r="J554" s="5">
        <v>0.36</v>
      </c>
      <c r="K554" s="5">
        <v>1.05</v>
      </c>
      <c r="L554" s="25" t="s">
        <v>58</v>
      </c>
      <c r="M554" s="1">
        <f t="shared" si="1099"/>
        <v>92.704499999999996</v>
      </c>
      <c r="N554" s="1">
        <f t="shared" si="1100"/>
        <v>219</v>
      </c>
      <c r="O554" s="1">
        <f t="shared" si="1101"/>
        <v>126.2955</v>
      </c>
      <c r="P554" s="1">
        <f t="shared" si="1102"/>
        <v>0.89559319369052115</v>
      </c>
      <c r="Q554" s="1">
        <f t="shared" si="1103"/>
        <v>33.136948166549281</v>
      </c>
      <c r="R554" s="1">
        <f t="shared" si="1104"/>
        <v>5.5322638752667714</v>
      </c>
      <c r="S554" s="1">
        <f t="shared" si="1105"/>
        <v>38.669212041816053</v>
      </c>
      <c r="T554" s="1">
        <f t="shared" si="1106"/>
        <v>0.30642247411177204</v>
      </c>
      <c r="U554" s="1">
        <f t="shared" si="1107"/>
        <v>0.93465500543904445</v>
      </c>
      <c r="V554" s="1">
        <f t="shared" si="1108"/>
        <v>40.114499076511414</v>
      </c>
      <c r="W554" s="1">
        <f t="shared" si="1109"/>
        <v>0.85352459901766975</v>
      </c>
      <c r="X554" s="1">
        <f t="shared" si="1110"/>
        <v>0.34632842501323879</v>
      </c>
      <c r="Y554" s="1">
        <f t="shared" si="1111"/>
        <v>2.2000000000000002</v>
      </c>
      <c r="Z554" s="1">
        <f t="shared" si="1112"/>
        <v>1.2116882456942153</v>
      </c>
      <c r="AA554" s="1">
        <f t="shared" si="1113"/>
        <v>0.93383860359598536</v>
      </c>
      <c r="AB554" s="1">
        <f t="shared" si="1114"/>
        <v>4.2910383243641208</v>
      </c>
      <c r="AC554" s="1">
        <f t="shared" si="1115"/>
        <v>14.019643604274822</v>
      </c>
      <c r="AD554" s="1" t="str">
        <f t="shared" si="1116"/>
        <v>NOT LIQUEFIABLE</v>
      </c>
      <c r="AE554" s="1">
        <f t="shared" si="1117"/>
        <v>0</v>
      </c>
      <c r="AF554" s="1">
        <f t="shared" si="1118"/>
        <v>4.75</v>
      </c>
      <c r="AG554" s="1">
        <f t="shared" si="1119"/>
        <v>0</v>
      </c>
      <c r="AH554" s="1" t="str">
        <f t="shared" si="1120"/>
        <v>Very Low</v>
      </c>
    </row>
    <row r="555" spans="1:45" s="1" customFormat="1" x14ac:dyDescent="0.35">
      <c r="B555" s="4" t="s">
        <v>221</v>
      </c>
      <c r="C555" s="4" t="s">
        <v>222</v>
      </c>
      <c r="D555" s="5">
        <v>12</v>
      </c>
      <c r="E555" s="5">
        <v>1.5</v>
      </c>
      <c r="F555" s="1">
        <v>21</v>
      </c>
      <c r="G555" s="5">
        <v>40</v>
      </c>
      <c r="H555" s="5">
        <v>83.4</v>
      </c>
      <c r="I555" s="5">
        <v>7</v>
      </c>
      <c r="J555" s="5">
        <v>0.36</v>
      </c>
      <c r="K555" s="5">
        <v>1.05</v>
      </c>
      <c r="L555" s="25" t="s">
        <v>58</v>
      </c>
      <c r="M555" s="1">
        <f t="shared" si="1099"/>
        <v>107.4195</v>
      </c>
      <c r="N555" s="1">
        <f t="shared" si="1100"/>
        <v>250.5</v>
      </c>
      <c r="O555" s="1">
        <f t="shared" si="1101"/>
        <v>143.0805</v>
      </c>
      <c r="P555" s="1">
        <f t="shared" si="1102"/>
        <v>0.8414232305218643</v>
      </c>
      <c r="Q555" s="1">
        <f t="shared" si="1103"/>
        <v>33.656929220874574</v>
      </c>
      <c r="R555" s="1">
        <f t="shared" si="1104"/>
        <v>5.5337387407074363</v>
      </c>
      <c r="S555" s="1">
        <f t="shared" si="1105"/>
        <v>39.190667961582008</v>
      </c>
      <c r="T555" s="1">
        <f t="shared" si="1106"/>
        <v>0.30321318092347688</v>
      </c>
      <c r="U555" s="1">
        <f t="shared" si="1107"/>
        <v>0.90058936665054368</v>
      </c>
      <c r="V555" s="1">
        <f t="shared" si="1108"/>
        <v>41.557313406729179</v>
      </c>
      <c r="W555" s="1">
        <f t="shared" si="1109"/>
        <v>0.82611021622301772</v>
      </c>
      <c r="X555" s="1">
        <f t="shared" si="1110"/>
        <v>0.33843956754655335</v>
      </c>
      <c r="Y555" s="1">
        <f t="shared" si="1111"/>
        <v>2.2000000000000002</v>
      </c>
      <c r="Z555" s="1">
        <f t="shared" si="1112"/>
        <v>1.2116882456942153</v>
      </c>
      <c r="AA555" s="1">
        <f t="shared" si="1113"/>
        <v>0.89640370069642672</v>
      </c>
      <c r="AB555" s="1">
        <f t="shared" si="1114"/>
        <v>7.11052225663878</v>
      </c>
      <c r="AC555" s="1">
        <f t="shared" si="1115"/>
        <v>22.819961344814782</v>
      </c>
      <c r="AD555" s="1" t="str">
        <f t="shared" si="1116"/>
        <v>NOT LIQUEFIABLE</v>
      </c>
      <c r="AE555" s="1">
        <f t="shared" si="1117"/>
        <v>0</v>
      </c>
      <c r="AF555" s="1">
        <f t="shared" si="1118"/>
        <v>4</v>
      </c>
      <c r="AG555" s="1">
        <f t="shared" si="1119"/>
        <v>0</v>
      </c>
      <c r="AH555" s="1" t="str">
        <f t="shared" si="1120"/>
        <v>Very Low</v>
      </c>
    </row>
    <row r="556" spans="1:45" s="1" customFormat="1" x14ac:dyDescent="0.35">
      <c r="B556" s="4" t="s">
        <v>221</v>
      </c>
      <c r="C556" s="4" t="s">
        <v>222</v>
      </c>
      <c r="D556" s="5">
        <v>13.5</v>
      </c>
      <c r="E556" s="5">
        <v>1.5</v>
      </c>
      <c r="F556" s="1">
        <v>21</v>
      </c>
      <c r="G556" s="5">
        <v>45</v>
      </c>
      <c r="H556" s="5">
        <v>87.43</v>
      </c>
      <c r="I556" s="5">
        <v>7</v>
      </c>
      <c r="J556" s="5">
        <v>0.36</v>
      </c>
      <c r="K556" s="5">
        <v>1.05</v>
      </c>
      <c r="L556" s="25" t="s">
        <v>58</v>
      </c>
      <c r="M556" s="1">
        <f t="shared" si="1099"/>
        <v>122.1345</v>
      </c>
      <c r="N556" s="1">
        <f t="shared" si="1100"/>
        <v>282</v>
      </c>
      <c r="O556" s="1">
        <f t="shared" si="1101"/>
        <v>159.8655</v>
      </c>
      <c r="P556" s="1">
        <f t="shared" si="1102"/>
        <v>0.79602617323651115</v>
      </c>
      <c r="Q556" s="1">
        <f t="shared" si="1103"/>
        <v>35.821177795643003</v>
      </c>
      <c r="R556" s="1">
        <f t="shared" si="1104"/>
        <v>5.521747581484151</v>
      </c>
      <c r="S556" s="1">
        <f t="shared" si="1105"/>
        <v>41.342925377127152</v>
      </c>
      <c r="T556" s="1">
        <f t="shared" si="1106"/>
        <v>0.29018779260088517</v>
      </c>
      <c r="U556" s="1">
        <f t="shared" si="1107"/>
        <v>0.87599303141326068</v>
      </c>
      <c r="V556" s="1">
        <f t="shared" si="1108"/>
        <v>44.941433995080878</v>
      </c>
      <c r="W556" s="1">
        <f t="shared" si="1109"/>
        <v>0.7986134883932493</v>
      </c>
      <c r="X556" s="1">
        <f t="shared" si="1110"/>
        <v>0.32964527601073235</v>
      </c>
      <c r="Y556" s="1">
        <f t="shared" si="1111"/>
        <v>2.2000000000000002</v>
      </c>
      <c r="Z556" s="1">
        <f t="shared" si="1112"/>
        <v>1.2116882456942153</v>
      </c>
      <c r="AA556" s="1">
        <f t="shared" si="1113"/>
        <v>0.86312607236324213</v>
      </c>
      <c r="AB556" s="1">
        <f t="shared" si="1114"/>
        <v>30.250284810198156</v>
      </c>
      <c r="AC556" s="1">
        <f t="shared" si="1115"/>
        <v>95.972706391637217</v>
      </c>
      <c r="AD556" s="1" t="str">
        <f t="shared" si="1116"/>
        <v>NOT LIQUEFIABLE</v>
      </c>
      <c r="AE556" s="1">
        <f t="shared" si="1117"/>
        <v>0</v>
      </c>
      <c r="AF556" s="1">
        <f t="shared" si="1118"/>
        <v>3.25</v>
      </c>
      <c r="AG556" s="1">
        <f t="shared" si="1119"/>
        <v>0</v>
      </c>
      <c r="AH556" s="1" t="str">
        <f t="shared" si="1120"/>
        <v>Very Low</v>
      </c>
    </row>
    <row r="557" spans="1:45" s="1" customFormat="1" x14ac:dyDescent="0.35">
      <c r="B557" s="4" t="s">
        <v>221</v>
      </c>
      <c r="C557" s="4" t="s">
        <v>222</v>
      </c>
      <c r="D557" s="5">
        <v>15</v>
      </c>
      <c r="E557" s="5">
        <v>1.5</v>
      </c>
      <c r="F557" s="1">
        <v>21</v>
      </c>
      <c r="G557" s="5">
        <v>48</v>
      </c>
      <c r="H557" s="5">
        <v>83.06</v>
      </c>
      <c r="I557" s="5">
        <v>7</v>
      </c>
      <c r="J557" s="5">
        <v>0.36</v>
      </c>
      <c r="K557" s="5">
        <v>1.05</v>
      </c>
      <c r="L557" s="25" t="s">
        <v>58</v>
      </c>
      <c r="M557" s="1">
        <f t="shared" si="1099"/>
        <v>136.84950000000001</v>
      </c>
      <c r="N557" s="1">
        <f t="shared" si="1100"/>
        <v>313.5</v>
      </c>
      <c r="O557" s="1">
        <f t="shared" si="1101"/>
        <v>176.65049999999999</v>
      </c>
      <c r="P557" s="1">
        <f t="shared" si="1102"/>
        <v>0.75726395819506398</v>
      </c>
      <c r="Q557" s="1">
        <f t="shared" si="1103"/>
        <v>36.348669993363075</v>
      </c>
      <c r="R557" s="1">
        <f t="shared" si="1104"/>
        <v>5.5347646038212099</v>
      </c>
      <c r="S557" s="1">
        <f t="shared" si="1105"/>
        <v>41.883434597184284</v>
      </c>
      <c r="T557" s="1">
        <f t="shared" si="1106"/>
        <v>0.28697027324465169</v>
      </c>
      <c r="U557" s="1">
        <f t="shared" si="1107"/>
        <v>0.85250144148398699</v>
      </c>
      <c r="V557" s="1">
        <f t="shared" si="1108"/>
        <v>46.454833795052586</v>
      </c>
      <c r="W557" s="1">
        <f t="shared" si="1109"/>
        <v>0.77141630387585125</v>
      </c>
      <c r="X557" s="1">
        <f t="shared" si="1110"/>
        <v>0.32035193014471269</v>
      </c>
      <c r="Y557" s="1">
        <f t="shared" si="1111"/>
        <v>2.2000000000000002</v>
      </c>
      <c r="Z557" s="1">
        <f t="shared" si="1112"/>
        <v>1.2116882456942153</v>
      </c>
      <c r="AA557" s="1">
        <f t="shared" si="1113"/>
        <v>0.8331739620993357</v>
      </c>
      <c r="AB557" s="1">
        <f t="shared" si="1114"/>
        <v>66.187004032956807</v>
      </c>
      <c r="AC557" s="1">
        <f t="shared" si="1115"/>
        <v>208.57966336254057</v>
      </c>
      <c r="AD557" s="1" t="str">
        <f t="shared" si="1116"/>
        <v>NOT LIQUEFIABLE</v>
      </c>
      <c r="AE557" s="1">
        <f t="shared" si="1117"/>
        <v>0</v>
      </c>
      <c r="AF557" s="1">
        <f t="shared" si="1118"/>
        <v>2.5</v>
      </c>
      <c r="AG557" s="1">
        <f t="shared" si="1119"/>
        <v>0</v>
      </c>
      <c r="AH557" s="1" t="str">
        <f t="shared" si="1120"/>
        <v>Very Low</v>
      </c>
    </row>
    <row r="558" spans="1:45" s="1" customFormat="1" x14ac:dyDescent="0.35">
      <c r="AF558" s="1" t="s">
        <v>31</v>
      </c>
      <c r="AG558" s="1">
        <f>SUM(AG548:AG557)</f>
        <v>0</v>
      </c>
      <c r="AH558" s="3" t="str">
        <f t="shared" ref="AH558" si="1121">IF(AG558&lt;=0,"Very Low",IF(AND(AG558&gt;0,AG558&lt;=5),"Low",IF(AND(AG558&gt;5,AG558&lt;=15),"High","Very High")))</f>
        <v>Very Low</v>
      </c>
    </row>
    <row r="559" spans="1:45" s="1" customFormat="1" x14ac:dyDescent="0.35">
      <c r="A559" s="1" t="s">
        <v>32</v>
      </c>
      <c r="B559" s="1" t="s">
        <v>0</v>
      </c>
      <c r="C559" s="1" t="s">
        <v>1</v>
      </c>
      <c r="E559" s="1" t="s">
        <v>3</v>
      </c>
      <c r="F559" s="1" t="s">
        <v>47</v>
      </c>
      <c r="G559" s="1" t="s">
        <v>5</v>
      </c>
      <c r="H559" s="1" t="s">
        <v>6</v>
      </c>
      <c r="I559" s="1" t="s">
        <v>7</v>
      </c>
      <c r="J559" s="1" t="s">
        <v>8</v>
      </c>
      <c r="K559" s="1" t="s">
        <v>9</v>
      </c>
      <c r="M559" s="1" t="s">
        <v>10</v>
      </c>
      <c r="O559" s="1" t="s">
        <v>12</v>
      </c>
      <c r="P559" s="1" t="s">
        <v>13</v>
      </c>
      <c r="Q559" s="1" t="s">
        <v>223</v>
      </c>
      <c r="R559" s="1" t="s">
        <v>224</v>
      </c>
      <c r="S559" s="1" t="s">
        <v>16</v>
      </c>
      <c r="T559" s="1" t="s">
        <v>17</v>
      </c>
      <c r="U559" s="1" t="s">
        <v>18</v>
      </c>
      <c r="V559" s="1" t="s">
        <v>19</v>
      </c>
      <c r="W559" s="1" t="s">
        <v>20</v>
      </c>
      <c r="X559" s="1" t="s">
        <v>21</v>
      </c>
      <c r="Y559" s="1" t="s">
        <v>22</v>
      </c>
      <c r="Z559" s="1" t="s">
        <v>23</v>
      </c>
      <c r="AA559" s="1" t="s">
        <v>24</v>
      </c>
      <c r="AB559" s="1" t="s">
        <v>225</v>
      </c>
      <c r="AC559" s="1" t="s">
        <v>26</v>
      </c>
      <c r="AD559" s="1" t="s">
        <v>27</v>
      </c>
      <c r="AE559" s="1" t="s">
        <v>28</v>
      </c>
      <c r="AF559" s="1" t="s">
        <v>29</v>
      </c>
      <c r="AG559" s="1" t="s">
        <v>30</v>
      </c>
      <c r="AH559" s="1" t="s">
        <v>27</v>
      </c>
      <c r="AI559" s="5" t="s">
        <v>34</v>
      </c>
      <c r="AJ559" s="5" t="s">
        <v>35</v>
      </c>
      <c r="AK559" s="5" t="s">
        <v>36</v>
      </c>
      <c r="AL559" s="5" t="s">
        <v>37</v>
      </c>
      <c r="AM559" s="20" t="s">
        <v>38</v>
      </c>
      <c r="AN559" s="20" t="s">
        <v>39</v>
      </c>
      <c r="AO559" s="20" t="s">
        <v>40</v>
      </c>
      <c r="AP559" s="20" t="s">
        <v>41</v>
      </c>
      <c r="AQ559" s="20" t="s">
        <v>42</v>
      </c>
    </row>
    <row r="560" spans="1:45" s="1" customFormat="1" x14ac:dyDescent="0.35">
      <c r="A560" s="1">
        <v>49</v>
      </c>
      <c r="B560" s="4" t="s">
        <v>226</v>
      </c>
      <c r="C560" s="4" t="s">
        <v>227</v>
      </c>
      <c r="D560" s="5">
        <v>1.5</v>
      </c>
      <c r="E560" s="5">
        <v>1.5</v>
      </c>
      <c r="F560" s="5">
        <v>19</v>
      </c>
      <c r="G560" s="5">
        <v>7</v>
      </c>
      <c r="H560" s="5">
        <v>4.22</v>
      </c>
      <c r="I560" s="5">
        <v>7</v>
      </c>
      <c r="J560" s="5">
        <v>0.33</v>
      </c>
      <c r="K560" s="5">
        <v>4.05</v>
      </c>
      <c r="L560" s="25" t="s">
        <v>54</v>
      </c>
      <c r="M560" s="1">
        <f t="shared" ref="M560:M569" si="1122">IF(D560&lt;=K560, 0, (D560-K560)*9.81)</f>
        <v>0</v>
      </c>
      <c r="N560" s="1">
        <f t="shared" ref="N560:N569" si="1123">IF(ROW()=2, D560*F560, N559 + (D560-D559)*F560)</f>
        <v>28.5</v>
      </c>
      <c r="O560" s="1">
        <f t="shared" ref="O560:O569" si="1124">N560 - M560</f>
        <v>28.5</v>
      </c>
      <c r="P560" s="1">
        <f t="shared" ref="P560:P569" si="1125">MIN(1.7, (101.3 / O560)^0.5)</f>
        <v>1.7</v>
      </c>
      <c r="Q560" s="1">
        <f t="shared" ref="Q560:Q569" si="1126">G560 * P560</f>
        <v>11.9</v>
      </c>
      <c r="R560" s="1">
        <f t="shared" ref="R560:R569" si="1127">EXP(1.63 + (9.7/(H560+0.01)) - ((15.7/(H560+0.01))^2))</f>
        <v>5.2604388010108391E-5</v>
      </c>
      <c r="S560" s="1">
        <f t="shared" ref="S560:S569" si="1128">Q560 + R560</f>
        <v>11.90005260438801</v>
      </c>
      <c r="T560" s="1">
        <f t="shared" ref="T560:T569" si="1129">0.784 - 0.0768 * SQRT(S560)</f>
        <v>0.51906724197769449</v>
      </c>
      <c r="U560" s="1">
        <f t="shared" ref="U560:U569" si="1130">MIN(1.7, (101.3 / O560)^T560)</f>
        <v>1.7</v>
      </c>
      <c r="V560" s="1">
        <f t="shared" ref="V560:V569" si="1131">(G560 * U560) + R560</f>
        <v>11.90005260438801</v>
      </c>
      <c r="W560" s="1">
        <f t="shared" ref="W560:W569" si="1132">EXP((-1.012 - 1.126*SIN((D560/11.73)+5.133)) + (0.106 + 0.118*SIN((D560/11.28)+5.142))*I560)</f>
        <v>0.99216797470363483</v>
      </c>
      <c r="X560" s="1">
        <f t="shared" ref="X560:X569" si="1133">0.65 * J560 * (N560 / O560) * W560</f>
        <v>0.2128200305739297</v>
      </c>
      <c r="Y560" s="1">
        <f t="shared" ref="Y560:Y569" si="1134">MIN(2.2, 1.09 + (V560 / 31.5)^2)</f>
        <v>1.2327173111486036</v>
      </c>
      <c r="Z560" s="1">
        <f t="shared" ref="Z560:Z569" si="1135">1 + (Y560 - 1) * (8.64 * EXP(-I560/4) - 1.325)</f>
        <v>1.0410529327831024</v>
      </c>
      <c r="AA560" s="1">
        <f t="shared" ref="AA560:AA569" si="1136">MIN(1.1, 1 - MIN(0.3, 1 / (18.9 - 2.55 * SQRT(V560))) * LN(O560 / 101.3))</f>
        <v>1.1000000000000001</v>
      </c>
      <c r="AB560" s="1">
        <f t="shared" ref="AB560:AB569" si="1137">EXP((V560/14.1) + (V560/126)^2 - (V560/23.6)^3 + (V560/25.4)^4 - 2.8)</f>
        <v>0.1317127108516413</v>
      </c>
      <c r="AC560" s="1">
        <f t="shared" ref="AC560:AC569" si="1138">IF(X560=0, "N/A", (AB560 * Z560 * AA560) / X560)</f>
        <v>0.70872978404262166</v>
      </c>
      <c r="AD560" s="1" t="str">
        <f t="shared" ref="AD560:AD569" si="1139">IF(AC560&gt;1, "NOT LIQUEFIABLE", "LIQUEFIABLE")</f>
        <v>LIQUEFIABLE</v>
      </c>
      <c r="AE560" s="1">
        <f t="shared" ref="AE560:AE569" si="1140">IF(AC560&lt;1, 1-AC560, 0)</f>
        <v>0.29127021595737834</v>
      </c>
      <c r="AF560" s="1">
        <f t="shared" ref="AF560:AF569" si="1141">IF(D560&lt;=20, 10 - (0.5 * D560), 0)</f>
        <v>9.25</v>
      </c>
      <c r="AG560" s="1">
        <f t="shared" ref="AG560:AG569" si="1142">AE560 * AF560 * E560</f>
        <v>4.0413742464086244</v>
      </c>
      <c r="AH560" s="1" t="str">
        <f t="shared" ref="AH560:AH569" si="1143">IF(AG560&lt;=0,"Very Low",IF(AND(AG560&gt;0,AG560&lt;=5),"Low",IF(AND(AG560&gt;5,AG560&lt;=15),"High","Very High")))</f>
        <v>Low</v>
      </c>
      <c r="AI560" s="5">
        <v>3</v>
      </c>
      <c r="AJ560" s="5">
        <v>1.5</v>
      </c>
      <c r="AK560" s="5">
        <v>25</v>
      </c>
      <c r="AL560" s="5">
        <f>MIN(1 + 0.33 * (AJ560 / AI560), 1.33)</f>
        <v>1.165</v>
      </c>
      <c r="AM560" s="20">
        <f>AVERAGEIFS(G560:G569, D560:D569, "&gt;" &amp; AJ560, D560:D569, "&lt;" &amp; (AJ560 + AI560 + 1.5))</f>
        <v>13</v>
      </c>
      <c r="AN560" s="20" cm="1">
        <f t="array" ref="AN560">_xlfn.LET(
    _xlpm.Df, AJ560,
    _xlpm.B, AI560,
    _xlpm.LayerBottoms, D560:D569,
    _xlpm.LayerTops, D560:D569 - E560:E569,
    _xlpm.N_values, G560:G569,
    _xlpm.FilteredN, _xlfn._xlws.FILTER(_xlpm.N_values, (_xlpm.LayerBottoms &gt; _xlpm.Df) * (_xlpm.LayerTops &lt; (_xlpm.Df + 2*_xlpm.B))),
    _xlpm.i, _xlfn.SEQUENCE(ROWS(_xlpm.FilteredN)),
    SUM(_xlpm.FilteredN / _xlpm.i^2) / SUM(1 / _xlpm.i^2)
)</f>
        <v>13.429268292682927</v>
      </c>
      <c r="AO560" s="20">
        <f>MIN(6 * (1 + 0.2 * (AJ560 / AI560)), 9)</f>
        <v>6.6000000000000005</v>
      </c>
      <c r="AP560" s="20">
        <f>IF(AI560&lt;=1.2,12*AM560*AL560*(AK560/25.4),8*AM560*((3.28*AI560+1)/(3.28*AI560))^2*AL560*(AK560/25.4))</f>
        <v>144.72178959114345</v>
      </c>
      <c r="AQ560" s="1" cm="1">
        <f t="array" ref="AQ560">_xlfn.LET(
    _xlpm.Df, AJ560,
    _xlpm.B, AI560,
    _xlpm.Settlement, AK560,
    _xlpm.NMeyerhof, AM560,
    _xlpm.NDesign, AN560,
    _xlpm.Nc, AO560,
    _xlpm.Fd, AL560,
    _xlpm.LayerBottoms, D560:D569,
    _xlpm.LayerThickness, E560:E569,
    _xlpm.USCS, L560:L569,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144.72178959114345</v>
      </c>
      <c r="AR560" s="1" cm="1">
        <f t="array" ref="AR560">_xlfn.LET(
    _xlpm.Df, AJ560,
    _xlpm.B, AI560,
    _xlpm.Settlement, AK560,
    _xlpm.NMeyerhof, AM560,
    _xlpm.NDesign, AN560,
    _xlpm.Nc, AO560,
    _xlpm.Fd, AL560,
    _xlpm.LayerBottoms, D560:D569,
    _xlpm.LayerThickness, E560:E569,
    _xlpm.USCS, L560:L569,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144.72178959114345</v>
      </c>
      <c r="AS560" s="1" cm="1">
        <f t="array" ref="AS560">_xlfn.LET(
    _xlpm.Df, AJ560,
    _xlpm.B, AI560,
    _xlpm.Settlement, AK560,
    _xlpm.NMeyerhof, AM560,
    _xlpm.NDesign, AN560,
    _xlpm.Nc, AO560,
    _xlpm.Fd, AL560,
    _xlpm.LayerBottoms, D560:D569,
    _xlpm.LayerThickness, E560:E569,
    _xlpm.Material, L560:L569,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144.72178959114345</v>
      </c>
    </row>
    <row r="561" spans="1:45" s="1" customFormat="1" x14ac:dyDescent="0.35">
      <c r="B561" s="4" t="s">
        <v>226</v>
      </c>
      <c r="C561" s="4" t="s">
        <v>227</v>
      </c>
      <c r="D561" s="5">
        <v>3</v>
      </c>
      <c r="E561" s="5">
        <v>1.5</v>
      </c>
      <c r="F561" s="5">
        <v>20</v>
      </c>
      <c r="G561" s="5">
        <v>11</v>
      </c>
      <c r="H561" s="5">
        <v>3.19</v>
      </c>
      <c r="I561" s="5">
        <v>7</v>
      </c>
      <c r="J561" s="5">
        <v>0.33</v>
      </c>
      <c r="K561" s="5">
        <v>4.05</v>
      </c>
      <c r="L561" s="25" t="s">
        <v>54</v>
      </c>
      <c r="M561" s="1">
        <f t="shared" si="1122"/>
        <v>0</v>
      </c>
      <c r="N561" s="1">
        <f t="shared" si="1123"/>
        <v>58.5</v>
      </c>
      <c r="O561" s="1">
        <f t="shared" si="1124"/>
        <v>58.5</v>
      </c>
      <c r="P561" s="1">
        <f t="shared" si="1125"/>
        <v>1.3159118251706425</v>
      </c>
      <c r="Q561" s="1">
        <f t="shared" si="1126"/>
        <v>14.475030076877069</v>
      </c>
      <c r="R561" s="1">
        <f t="shared" si="1127"/>
        <v>3.7181520140846709E-9</v>
      </c>
      <c r="S561" s="1">
        <f t="shared" si="1128"/>
        <v>14.475030080595221</v>
      </c>
      <c r="T561" s="1">
        <f t="shared" si="1129"/>
        <v>0.49180622624263548</v>
      </c>
      <c r="U561" s="1">
        <f t="shared" si="1130"/>
        <v>1.3100050051088257</v>
      </c>
      <c r="V561" s="1">
        <f t="shared" si="1131"/>
        <v>14.410055059915235</v>
      </c>
      <c r="W561" s="1">
        <f t="shared" si="1132"/>
        <v>0.97433785492747482</v>
      </c>
      <c r="X561" s="1">
        <f t="shared" si="1133"/>
        <v>0.20899546988194337</v>
      </c>
      <c r="Y561" s="1">
        <f t="shared" si="1134"/>
        <v>1.2992715412746674</v>
      </c>
      <c r="Z561" s="1">
        <f t="shared" si="1135"/>
        <v>1.0527935562988653</v>
      </c>
      <c r="AA561" s="1">
        <f t="shared" si="1136"/>
        <v>1.0595505996572272</v>
      </c>
      <c r="AB561" s="1">
        <f t="shared" si="1137"/>
        <v>0.15122523644951519</v>
      </c>
      <c r="AC561" s="1">
        <f t="shared" si="1138"/>
        <v>0.80714640986918351</v>
      </c>
      <c r="AD561" s="1" t="str">
        <f t="shared" si="1139"/>
        <v>LIQUEFIABLE</v>
      </c>
      <c r="AE561" s="1">
        <f t="shared" si="1140"/>
        <v>0.19285359013081649</v>
      </c>
      <c r="AF561" s="1">
        <f t="shared" si="1141"/>
        <v>8.5</v>
      </c>
      <c r="AG561" s="1">
        <f t="shared" si="1142"/>
        <v>2.4588832741679103</v>
      </c>
      <c r="AH561" s="1" t="str">
        <f t="shared" si="1143"/>
        <v>Low</v>
      </c>
    </row>
    <row r="562" spans="1:45" s="1" customFormat="1" x14ac:dyDescent="0.35">
      <c r="B562" s="4" t="s">
        <v>226</v>
      </c>
      <c r="C562" s="4" t="s">
        <v>227</v>
      </c>
      <c r="D562" s="5">
        <v>4.5</v>
      </c>
      <c r="E562" s="5">
        <v>1.5</v>
      </c>
      <c r="F562" s="5">
        <v>20</v>
      </c>
      <c r="G562" s="5">
        <v>15</v>
      </c>
      <c r="H562" s="5">
        <v>3.78</v>
      </c>
      <c r="I562" s="5">
        <v>7</v>
      </c>
      <c r="J562" s="5">
        <v>0.33</v>
      </c>
      <c r="K562" s="5">
        <v>4.05</v>
      </c>
      <c r="L562" s="25" t="s">
        <v>54</v>
      </c>
      <c r="M562" s="1">
        <f t="shared" si="1122"/>
        <v>4.4145000000000021</v>
      </c>
      <c r="N562" s="1">
        <f t="shared" si="1123"/>
        <v>88.5</v>
      </c>
      <c r="O562" s="1">
        <f t="shared" si="1124"/>
        <v>84.085499999999996</v>
      </c>
      <c r="P562" s="1">
        <f t="shared" si="1125"/>
        <v>1.0976001739448289</v>
      </c>
      <c r="Q562" s="1">
        <f t="shared" si="1126"/>
        <v>16.464002609172432</v>
      </c>
      <c r="R562" s="1">
        <f t="shared" si="1127"/>
        <v>2.327361013317353E-6</v>
      </c>
      <c r="S562" s="1">
        <f t="shared" si="1128"/>
        <v>16.464004936533446</v>
      </c>
      <c r="T562" s="1">
        <f t="shared" si="1129"/>
        <v>0.47237738773179666</v>
      </c>
      <c r="U562" s="1">
        <f t="shared" si="1130"/>
        <v>1.0919677699043959</v>
      </c>
      <c r="V562" s="1">
        <f t="shared" si="1131"/>
        <v>16.379518875926951</v>
      </c>
      <c r="W562" s="1">
        <f t="shared" si="1132"/>
        <v>0.95382538768089908</v>
      </c>
      <c r="X562" s="1">
        <f t="shared" si="1133"/>
        <v>0.21533683917790145</v>
      </c>
      <c r="Y562" s="1">
        <f t="shared" si="1134"/>
        <v>1.3603841155019878</v>
      </c>
      <c r="Z562" s="1">
        <f t="shared" si="1135"/>
        <v>1.063574234322231</v>
      </c>
      <c r="AA562" s="1">
        <f t="shared" si="1136"/>
        <v>1.0217083886928529</v>
      </c>
      <c r="AB562" s="1">
        <f t="shared" si="1137"/>
        <v>0.16816205762661393</v>
      </c>
      <c r="AC562" s="1">
        <f t="shared" si="1138"/>
        <v>0.84860277121596173</v>
      </c>
      <c r="AD562" s="1" t="str">
        <f t="shared" si="1139"/>
        <v>LIQUEFIABLE</v>
      </c>
      <c r="AE562" s="1">
        <f t="shared" si="1140"/>
        <v>0.15139722878403827</v>
      </c>
      <c r="AF562" s="1">
        <f t="shared" si="1141"/>
        <v>7.75</v>
      </c>
      <c r="AG562" s="1">
        <f t="shared" si="1142"/>
        <v>1.759992784614445</v>
      </c>
      <c r="AH562" s="1" t="str">
        <f t="shared" si="1143"/>
        <v>Low</v>
      </c>
    </row>
    <row r="563" spans="1:45" s="1" customFormat="1" x14ac:dyDescent="0.35">
      <c r="B563" s="4" t="s">
        <v>226</v>
      </c>
      <c r="C563" s="4" t="s">
        <v>227</v>
      </c>
      <c r="D563" s="5">
        <v>6</v>
      </c>
      <c r="E563" s="5">
        <v>1.5</v>
      </c>
      <c r="F563" s="5">
        <v>20</v>
      </c>
      <c r="G563" s="5">
        <v>23</v>
      </c>
      <c r="H563" s="5">
        <v>1.73</v>
      </c>
      <c r="I563" s="5">
        <v>7</v>
      </c>
      <c r="J563" s="5">
        <v>0.33</v>
      </c>
      <c r="K563" s="5">
        <v>4.05</v>
      </c>
      <c r="L563" s="25" t="s">
        <v>54</v>
      </c>
      <c r="M563" s="1">
        <f t="shared" si="1122"/>
        <v>19.129500000000004</v>
      </c>
      <c r="N563" s="1">
        <f t="shared" si="1123"/>
        <v>118.5</v>
      </c>
      <c r="O563" s="1">
        <f t="shared" si="1124"/>
        <v>99.370499999999993</v>
      </c>
      <c r="P563" s="1">
        <f t="shared" si="1125"/>
        <v>1.0096619392014918</v>
      </c>
      <c r="Q563" s="1">
        <f t="shared" si="1126"/>
        <v>23.222224601634313</v>
      </c>
      <c r="R563" s="1">
        <f t="shared" si="1127"/>
        <v>5.9044076872752974E-33</v>
      </c>
      <c r="S563" s="1">
        <f t="shared" si="1128"/>
        <v>23.222224601634313</v>
      </c>
      <c r="T563" s="1">
        <f t="shared" si="1129"/>
        <v>0.41390507429263024</v>
      </c>
      <c r="U563" s="1">
        <f t="shared" si="1130"/>
        <v>1.0079916230157302</v>
      </c>
      <c r="V563" s="1">
        <f t="shared" si="1131"/>
        <v>23.183807329361795</v>
      </c>
      <c r="W563" s="1">
        <f t="shared" si="1132"/>
        <v>0.9310442914146293</v>
      </c>
      <c r="X563" s="1">
        <f t="shared" si="1133"/>
        <v>0.23815434721823786</v>
      </c>
      <c r="Y563" s="1">
        <f t="shared" si="1134"/>
        <v>1.6316869965079062</v>
      </c>
      <c r="Z563" s="1">
        <f t="shared" si="1135"/>
        <v>1.1114339267655056</v>
      </c>
      <c r="AA563" s="1">
        <f t="shared" si="1136"/>
        <v>1.0029041871295599</v>
      </c>
      <c r="AB563" s="1">
        <f t="shared" si="1137"/>
        <v>0.25262397688098903</v>
      </c>
      <c r="AC563" s="1">
        <f t="shared" si="1138"/>
        <v>1.1823856446030887</v>
      </c>
      <c r="AD563" s="1" t="str">
        <f t="shared" si="1139"/>
        <v>NOT LIQUEFIABLE</v>
      </c>
      <c r="AE563" s="1">
        <f t="shared" si="1140"/>
        <v>0</v>
      </c>
      <c r="AF563" s="1">
        <f t="shared" si="1141"/>
        <v>7</v>
      </c>
      <c r="AG563" s="1">
        <f t="shared" si="1142"/>
        <v>0</v>
      </c>
      <c r="AH563" s="1" t="str">
        <f t="shared" si="1143"/>
        <v>Very Low</v>
      </c>
    </row>
    <row r="564" spans="1:45" s="1" customFormat="1" x14ac:dyDescent="0.35">
      <c r="B564" s="4" t="s">
        <v>226</v>
      </c>
      <c r="C564" s="4" t="s">
        <v>227</v>
      </c>
      <c r="D564" s="5">
        <v>7.5</v>
      </c>
      <c r="E564" s="5">
        <v>1.5</v>
      </c>
      <c r="F564" s="5">
        <v>20</v>
      </c>
      <c r="G564" s="5">
        <v>29</v>
      </c>
      <c r="H564" s="5">
        <v>2.1800000000000002</v>
      </c>
      <c r="I564" s="5">
        <v>7</v>
      </c>
      <c r="J564" s="5">
        <v>0.33</v>
      </c>
      <c r="K564" s="5">
        <v>4.05</v>
      </c>
      <c r="L564" s="25" t="s">
        <v>54</v>
      </c>
      <c r="M564" s="1">
        <f t="shared" si="1122"/>
        <v>33.844500000000004</v>
      </c>
      <c r="N564" s="1">
        <f t="shared" si="1123"/>
        <v>148.5</v>
      </c>
      <c r="O564" s="1">
        <f t="shared" si="1124"/>
        <v>114.65549999999999</v>
      </c>
      <c r="P564" s="1">
        <f t="shared" si="1125"/>
        <v>0.93995546312592582</v>
      </c>
      <c r="Q564" s="1">
        <f t="shared" si="1126"/>
        <v>27.258708430651847</v>
      </c>
      <c r="R564" s="1">
        <f t="shared" si="1127"/>
        <v>2.0484527972891092E-20</v>
      </c>
      <c r="S564" s="1">
        <f t="shared" si="1128"/>
        <v>27.258708430651847</v>
      </c>
      <c r="T564" s="1">
        <f t="shared" si="1129"/>
        <v>0.38302817503718806</v>
      </c>
      <c r="U564" s="1">
        <f t="shared" si="1130"/>
        <v>0.95367117973734983</v>
      </c>
      <c r="V564" s="1">
        <f t="shared" si="1131"/>
        <v>27.656464212383145</v>
      </c>
      <c r="W564" s="1">
        <f t="shared" si="1132"/>
        <v>0.90643373197707922</v>
      </c>
      <c r="X564" s="1">
        <f t="shared" si="1133"/>
        <v>0.25182272348992335</v>
      </c>
      <c r="Y564" s="1">
        <f t="shared" si="1134"/>
        <v>1.8608541322558123</v>
      </c>
      <c r="Z564" s="1">
        <f t="shared" si="1135"/>
        <v>1.1518605842132075</v>
      </c>
      <c r="AA564" s="1">
        <f t="shared" si="1136"/>
        <v>0.97744037388918292</v>
      </c>
      <c r="AB564" s="1">
        <f t="shared" si="1137"/>
        <v>0.37003214768776571</v>
      </c>
      <c r="AC564" s="1">
        <f t="shared" si="1138"/>
        <v>1.654377942320618</v>
      </c>
      <c r="AD564" s="1" t="str">
        <f t="shared" si="1139"/>
        <v>NOT LIQUEFIABLE</v>
      </c>
      <c r="AE564" s="1">
        <f t="shared" si="1140"/>
        <v>0</v>
      </c>
      <c r="AF564" s="1">
        <f t="shared" si="1141"/>
        <v>6.25</v>
      </c>
      <c r="AG564" s="1">
        <f t="shared" si="1142"/>
        <v>0</v>
      </c>
      <c r="AH564" s="1" t="str">
        <f t="shared" si="1143"/>
        <v>Very Low</v>
      </c>
    </row>
    <row r="565" spans="1:45" s="1" customFormat="1" x14ac:dyDescent="0.35">
      <c r="B565" s="4" t="s">
        <v>226</v>
      </c>
      <c r="C565" s="4" t="s">
        <v>227</v>
      </c>
      <c r="D565" s="5">
        <v>9</v>
      </c>
      <c r="E565" s="5">
        <v>1.5</v>
      </c>
      <c r="F565" s="5">
        <v>21</v>
      </c>
      <c r="G565" s="5">
        <v>34</v>
      </c>
      <c r="H565" s="5">
        <v>4.82</v>
      </c>
      <c r="I565" s="5">
        <v>7</v>
      </c>
      <c r="J565" s="5">
        <v>0.33</v>
      </c>
      <c r="K565" s="5">
        <v>4.05</v>
      </c>
      <c r="L565" s="25" t="s">
        <v>54</v>
      </c>
      <c r="M565" s="1">
        <f t="shared" si="1122"/>
        <v>48.559500000000007</v>
      </c>
      <c r="N565" s="1">
        <f t="shared" si="1123"/>
        <v>180</v>
      </c>
      <c r="O565" s="1">
        <f t="shared" si="1124"/>
        <v>131.44049999999999</v>
      </c>
      <c r="P565" s="1">
        <f t="shared" si="1125"/>
        <v>0.87789003923444908</v>
      </c>
      <c r="Q565" s="1">
        <f t="shared" si="1126"/>
        <v>29.848261333971269</v>
      </c>
      <c r="R565" s="1">
        <f t="shared" si="1127"/>
        <v>9.8036747348257823E-4</v>
      </c>
      <c r="S565" s="1">
        <f t="shared" si="1128"/>
        <v>29.84924170144475</v>
      </c>
      <c r="T565" s="1">
        <f t="shared" si="1129"/>
        <v>0.36440735066837809</v>
      </c>
      <c r="U565" s="1">
        <f t="shared" si="1130"/>
        <v>0.90944895653090185</v>
      </c>
      <c r="V565" s="1">
        <f t="shared" si="1131"/>
        <v>30.922244889524144</v>
      </c>
      <c r="W565" s="1">
        <f t="shared" si="1132"/>
        <v>0.88044424287795453</v>
      </c>
      <c r="X565" s="1">
        <f t="shared" si="1133"/>
        <v>0.25862616330216204</v>
      </c>
      <c r="Y565" s="1">
        <f t="shared" si="1134"/>
        <v>2.0536535439734966</v>
      </c>
      <c r="Z565" s="1">
        <f t="shared" si="1135"/>
        <v>1.1858717252443685</v>
      </c>
      <c r="AA565" s="1">
        <f t="shared" si="1136"/>
        <v>0.94481633718234359</v>
      </c>
      <c r="AB565" s="1">
        <f t="shared" si="1137"/>
        <v>0.54904918337841047</v>
      </c>
      <c r="AC565" s="1">
        <f t="shared" si="1138"/>
        <v>2.3786136199211318</v>
      </c>
      <c r="AD565" s="1" t="str">
        <f t="shared" si="1139"/>
        <v>NOT LIQUEFIABLE</v>
      </c>
      <c r="AE565" s="1">
        <f t="shared" si="1140"/>
        <v>0</v>
      </c>
      <c r="AF565" s="1">
        <f t="shared" si="1141"/>
        <v>5.5</v>
      </c>
      <c r="AG565" s="1">
        <f t="shared" si="1142"/>
        <v>0</v>
      </c>
      <c r="AH565" s="1" t="str">
        <f t="shared" si="1143"/>
        <v>Very Low</v>
      </c>
    </row>
    <row r="566" spans="1:45" s="1" customFormat="1" x14ac:dyDescent="0.35">
      <c r="B566" s="4" t="s">
        <v>226</v>
      </c>
      <c r="C566" s="4" t="s">
        <v>227</v>
      </c>
      <c r="D566" s="5">
        <v>10.5</v>
      </c>
      <c r="E566" s="5">
        <v>1.5</v>
      </c>
      <c r="F566" s="5">
        <v>21</v>
      </c>
      <c r="G566" s="5">
        <v>44</v>
      </c>
      <c r="H566" s="5">
        <v>3.47</v>
      </c>
      <c r="I566" s="5">
        <v>7</v>
      </c>
      <c r="J566" s="5">
        <v>0.33</v>
      </c>
      <c r="K566" s="5">
        <v>4.05</v>
      </c>
      <c r="L566" s="25" t="s">
        <v>54</v>
      </c>
      <c r="M566" s="1">
        <f t="shared" si="1122"/>
        <v>63.274500000000003</v>
      </c>
      <c r="N566" s="1">
        <f t="shared" si="1123"/>
        <v>211.5</v>
      </c>
      <c r="O566" s="1">
        <f t="shared" si="1124"/>
        <v>148.22550000000001</v>
      </c>
      <c r="P566" s="1">
        <f t="shared" si="1125"/>
        <v>0.82669109725933199</v>
      </c>
      <c r="Q566" s="1">
        <f t="shared" si="1126"/>
        <v>36.374408279410609</v>
      </c>
      <c r="R566" s="1">
        <f t="shared" si="1127"/>
        <v>1.1994601482204514E-7</v>
      </c>
      <c r="S566" s="1">
        <f t="shared" si="1128"/>
        <v>36.374408399356625</v>
      </c>
      <c r="T566" s="1">
        <f t="shared" si="1129"/>
        <v>0.32080998435045999</v>
      </c>
      <c r="U566" s="1">
        <f t="shared" si="1130"/>
        <v>0.8850458815891824</v>
      </c>
      <c r="V566" s="1">
        <f t="shared" si="1131"/>
        <v>38.942018909870043</v>
      </c>
      <c r="W566" s="1">
        <f t="shared" si="1132"/>
        <v>0.85352459901766975</v>
      </c>
      <c r="X566" s="1">
        <f t="shared" si="1133"/>
        <v>0.26123465329841944</v>
      </c>
      <c r="Y566" s="1">
        <f t="shared" si="1134"/>
        <v>2.2000000000000002</v>
      </c>
      <c r="Z566" s="1">
        <f t="shared" si="1135"/>
        <v>1.2116882456942153</v>
      </c>
      <c r="AA566" s="1">
        <f t="shared" si="1136"/>
        <v>0.88580549452503066</v>
      </c>
      <c r="AB566" s="1">
        <f t="shared" si="1137"/>
        <v>2.9731654688228026</v>
      </c>
      <c r="AC566" s="1">
        <f t="shared" si="1138"/>
        <v>12.215677495042813</v>
      </c>
      <c r="AD566" s="1" t="str">
        <f t="shared" si="1139"/>
        <v>NOT LIQUEFIABLE</v>
      </c>
      <c r="AE566" s="1">
        <f t="shared" si="1140"/>
        <v>0</v>
      </c>
      <c r="AF566" s="1">
        <f t="shared" si="1141"/>
        <v>4.75</v>
      </c>
      <c r="AG566" s="1">
        <f t="shared" si="1142"/>
        <v>0</v>
      </c>
      <c r="AH566" s="1" t="str">
        <f t="shared" si="1143"/>
        <v>Very Low</v>
      </c>
    </row>
    <row r="567" spans="1:45" s="1" customFormat="1" x14ac:dyDescent="0.35">
      <c r="B567" s="4" t="s">
        <v>226</v>
      </c>
      <c r="C567" s="4" t="s">
        <v>227</v>
      </c>
      <c r="D567" s="5">
        <v>12</v>
      </c>
      <c r="E567" s="5">
        <v>1.5</v>
      </c>
      <c r="F567" s="5">
        <v>21</v>
      </c>
      <c r="G567" s="5">
        <v>56</v>
      </c>
      <c r="H567" s="5">
        <v>4.68</v>
      </c>
      <c r="I567" s="5">
        <v>7</v>
      </c>
      <c r="J567" s="5">
        <v>0.33</v>
      </c>
      <c r="K567" s="5">
        <v>4.05</v>
      </c>
      <c r="L567" s="25" t="s">
        <v>54</v>
      </c>
      <c r="M567" s="1">
        <f t="shared" si="1122"/>
        <v>77.989500000000007</v>
      </c>
      <c r="N567" s="1">
        <f t="shared" si="1123"/>
        <v>243</v>
      </c>
      <c r="O567" s="1">
        <f t="shared" si="1124"/>
        <v>165.01049999999998</v>
      </c>
      <c r="P567" s="1">
        <f t="shared" si="1125"/>
        <v>0.78351791782633351</v>
      </c>
      <c r="Q567" s="1">
        <f t="shared" si="1126"/>
        <v>43.877003398274674</v>
      </c>
      <c r="R567" s="1">
        <f t="shared" si="1127"/>
        <v>5.487612109450373E-4</v>
      </c>
      <c r="S567" s="1">
        <f t="shared" si="1128"/>
        <v>43.877552159485617</v>
      </c>
      <c r="T567" s="1">
        <f t="shared" si="1129"/>
        <v>0.27527577878661569</v>
      </c>
      <c r="U567" s="1">
        <f t="shared" si="1130"/>
        <v>0.87431609810525113</v>
      </c>
      <c r="V567" s="1">
        <f t="shared" si="1131"/>
        <v>48.962250255105005</v>
      </c>
      <c r="W567" s="1">
        <f t="shared" si="1132"/>
        <v>0.82611021622301772</v>
      </c>
      <c r="X567" s="1">
        <f t="shared" si="1133"/>
        <v>0.26095161129322364</v>
      </c>
      <c r="Y567" s="1">
        <f t="shared" si="1134"/>
        <v>2.2000000000000002</v>
      </c>
      <c r="Z567" s="1">
        <f t="shared" si="1135"/>
        <v>1.2116882456942153</v>
      </c>
      <c r="AA567" s="1">
        <f t="shared" si="1136"/>
        <v>0.85362319090453842</v>
      </c>
      <c r="AB567" s="1">
        <f t="shared" si="1137"/>
        <v>299.14534034488935</v>
      </c>
      <c r="AC567" s="1">
        <f t="shared" si="1138"/>
        <v>1185.712394955531</v>
      </c>
      <c r="AD567" s="1" t="str">
        <f t="shared" si="1139"/>
        <v>NOT LIQUEFIABLE</v>
      </c>
      <c r="AE567" s="1">
        <f t="shared" si="1140"/>
        <v>0</v>
      </c>
      <c r="AF567" s="1">
        <f t="shared" si="1141"/>
        <v>4</v>
      </c>
      <c r="AG567" s="1">
        <f t="shared" si="1142"/>
        <v>0</v>
      </c>
      <c r="AH567" s="1" t="str">
        <f t="shared" si="1143"/>
        <v>Very Low</v>
      </c>
    </row>
    <row r="568" spans="1:45" s="1" customFormat="1" x14ac:dyDescent="0.35">
      <c r="B568" s="4" t="s">
        <v>226</v>
      </c>
      <c r="C568" s="4" t="s">
        <v>227</v>
      </c>
      <c r="D568" s="5">
        <v>13.5</v>
      </c>
      <c r="E568" s="5">
        <v>1.5</v>
      </c>
      <c r="F568" s="5">
        <v>21</v>
      </c>
      <c r="G568" s="5">
        <v>70</v>
      </c>
      <c r="H568" s="5">
        <v>2.21</v>
      </c>
      <c r="I568" s="5">
        <v>7</v>
      </c>
      <c r="J568" s="5">
        <v>0.33</v>
      </c>
      <c r="K568" s="5">
        <v>4.05</v>
      </c>
      <c r="L568" s="25" t="s">
        <v>54</v>
      </c>
      <c r="M568" s="1">
        <f t="shared" si="1122"/>
        <v>92.704499999999996</v>
      </c>
      <c r="N568" s="1">
        <f t="shared" si="1123"/>
        <v>274.5</v>
      </c>
      <c r="O568" s="1">
        <f t="shared" si="1124"/>
        <v>181.7955</v>
      </c>
      <c r="P568" s="1">
        <f t="shared" si="1125"/>
        <v>0.74647137462481672</v>
      </c>
      <c r="Q568" s="1">
        <f t="shared" si="1126"/>
        <v>52.252996223737171</v>
      </c>
      <c r="R568" s="1">
        <f t="shared" si="1127"/>
        <v>7.6665586395517055E-20</v>
      </c>
      <c r="S568" s="1">
        <f t="shared" si="1128"/>
        <v>52.252996223737171</v>
      </c>
      <c r="T568" s="1">
        <f t="shared" si="1129"/>
        <v>0.22884172306747019</v>
      </c>
      <c r="U568" s="1">
        <f t="shared" si="1130"/>
        <v>0.87474249415168903</v>
      </c>
      <c r="V568" s="1">
        <f t="shared" si="1131"/>
        <v>61.231974590618229</v>
      </c>
      <c r="W568" s="1">
        <f t="shared" si="1132"/>
        <v>0.7986134883932493</v>
      </c>
      <c r="X568" s="1">
        <f t="shared" si="1133"/>
        <v>0.25865635755542143</v>
      </c>
      <c r="Y568" s="1">
        <f t="shared" si="1134"/>
        <v>2.2000000000000002</v>
      </c>
      <c r="Z568" s="1">
        <f t="shared" si="1135"/>
        <v>1.2116882456942153</v>
      </c>
      <c r="AA568" s="1">
        <f t="shared" si="1136"/>
        <v>1.1000000000000001</v>
      </c>
      <c r="AB568" s="1">
        <f t="shared" si="1137"/>
        <v>71578758.592468485</v>
      </c>
      <c r="AC568" s="1">
        <f t="shared" si="1138"/>
        <v>368845580.95667034</v>
      </c>
      <c r="AD568" s="1" t="str">
        <f t="shared" si="1139"/>
        <v>NOT LIQUEFIABLE</v>
      </c>
      <c r="AE568" s="1">
        <f t="shared" si="1140"/>
        <v>0</v>
      </c>
      <c r="AF568" s="1">
        <f t="shared" si="1141"/>
        <v>3.25</v>
      </c>
      <c r="AG568" s="1">
        <f t="shared" si="1142"/>
        <v>0</v>
      </c>
      <c r="AH568" s="1" t="str">
        <f t="shared" si="1143"/>
        <v>Very Low</v>
      </c>
    </row>
    <row r="569" spans="1:45" s="1" customFormat="1" x14ac:dyDescent="0.35">
      <c r="B569" s="4" t="s">
        <v>226</v>
      </c>
      <c r="C569" s="4" t="s">
        <v>227</v>
      </c>
      <c r="D569" s="5">
        <v>15</v>
      </c>
      <c r="E569" s="5">
        <v>1.5</v>
      </c>
      <c r="F569" s="5">
        <v>21</v>
      </c>
      <c r="G569" s="5">
        <v>79</v>
      </c>
      <c r="H569" s="5">
        <v>1.23</v>
      </c>
      <c r="I569" s="5">
        <v>7</v>
      </c>
      <c r="J569" s="5">
        <v>0.33</v>
      </c>
      <c r="K569" s="5">
        <v>4.05</v>
      </c>
      <c r="L569" s="25" t="s">
        <v>54</v>
      </c>
      <c r="M569" s="1">
        <f t="shared" si="1122"/>
        <v>107.4195</v>
      </c>
      <c r="N569" s="1">
        <f t="shared" si="1123"/>
        <v>306</v>
      </c>
      <c r="O569" s="1">
        <f t="shared" si="1124"/>
        <v>198.5805</v>
      </c>
      <c r="P569" s="1">
        <f t="shared" si="1125"/>
        <v>0.71422726132680403</v>
      </c>
      <c r="Q569" s="1">
        <f t="shared" si="1126"/>
        <v>56.423953644817516</v>
      </c>
      <c r="R569" s="1">
        <f t="shared" si="1127"/>
        <v>3.0493368784953128E-66</v>
      </c>
      <c r="S569" s="1">
        <f t="shared" si="1128"/>
        <v>56.423953644817516</v>
      </c>
      <c r="T569" s="1">
        <f t="shared" si="1129"/>
        <v>0.2071100448560329</v>
      </c>
      <c r="U569" s="1">
        <f t="shared" si="1130"/>
        <v>0.86987351864360407</v>
      </c>
      <c r="V569" s="1">
        <f t="shared" si="1131"/>
        <v>68.720007972844726</v>
      </c>
      <c r="W569" s="1">
        <f t="shared" si="1132"/>
        <v>0.77141630387585125</v>
      </c>
      <c r="X569" s="1">
        <f t="shared" si="1133"/>
        <v>0.25497695865152548</v>
      </c>
      <c r="Y569" s="1">
        <f t="shared" si="1134"/>
        <v>2.2000000000000002</v>
      </c>
      <c r="Z569" s="1">
        <f t="shared" si="1135"/>
        <v>1.2116882456942153</v>
      </c>
      <c r="AA569" s="1">
        <f t="shared" si="1136"/>
        <v>1.1000000000000001</v>
      </c>
      <c r="AB569" s="1">
        <f t="shared" si="1137"/>
        <v>37714083413382.227</v>
      </c>
      <c r="AC569" s="1">
        <f t="shared" si="1138"/>
        <v>197145196930280.84</v>
      </c>
      <c r="AD569" s="1" t="str">
        <f t="shared" si="1139"/>
        <v>NOT LIQUEFIABLE</v>
      </c>
      <c r="AE569" s="1">
        <f t="shared" si="1140"/>
        <v>0</v>
      </c>
      <c r="AF569" s="1">
        <f t="shared" si="1141"/>
        <v>2.5</v>
      </c>
      <c r="AG569" s="1">
        <f t="shared" si="1142"/>
        <v>0</v>
      </c>
      <c r="AH569" s="1" t="str">
        <f t="shared" si="1143"/>
        <v>Very Low</v>
      </c>
    </row>
    <row r="570" spans="1:45" s="1" customFormat="1" x14ac:dyDescent="0.35">
      <c r="AF570" s="1" t="s">
        <v>31</v>
      </c>
      <c r="AG570" s="1">
        <f>SUM(AG560:AG569)</f>
        <v>8.2602503051909792</v>
      </c>
      <c r="AH570" s="3" t="str">
        <f t="shared" ref="AH570" si="1144">IF(AG570&lt;=0,"Very Low",IF(AND(AG570&gt;0,AG570&lt;=5),"Low",IF(AND(AG570&gt;5,AG570&lt;=15),"High","Very High")))</f>
        <v>High</v>
      </c>
    </row>
    <row r="571" spans="1:45" s="1" customFormat="1" x14ac:dyDescent="0.35">
      <c r="A571" s="1" t="s">
        <v>32</v>
      </c>
      <c r="B571" s="1" t="s">
        <v>0</v>
      </c>
      <c r="C571" s="1" t="s">
        <v>1</v>
      </c>
      <c r="E571" s="1" t="s">
        <v>3</v>
      </c>
      <c r="F571" s="1" t="s">
        <v>47</v>
      </c>
      <c r="G571" s="1" t="s">
        <v>5</v>
      </c>
      <c r="H571" s="1" t="s">
        <v>6</v>
      </c>
      <c r="I571" s="1" t="s">
        <v>7</v>
      </c>
      <c r="J571" s="1" t="s">
        <v>8</v>
      </c>
      <c r="K571" s="1" t="s">
        <v>9</v>
      </c>
      <c r="M571" s="1" t="s">
        <v>10</v>
      </c>
      <c r="O571" s="1" t="s">
        <v>12</v>
      </c>
      <c r="P571" s="1" t="s">
        <v>13</v>
      </c>
      <c r="Q571" s="1" t="s">
        <v>228</v>
      </c>
      <c r="R571" s="1" t="s">
        <v>229</v>
      </c>
      <c r="S571" s="1" t="s">
        <v>16</v>
      </c>
      <c r="T571" s="1" t="s">
        <v>17</v>
      </c>
      <c r="U571" s="1" t="s">
        <v>18</v>
      </c>
      <c r="V571" s="1" t="s">
        <v>19</v>
      </c>
      <c r="W571" s="1" t="s">
        <v>20</v>
      </c>
      <c r="X571" s="1" t="s">
        <v>21</v>
      </c>
      <c r="Y571" s="1" t="s">
        <v>22</v>
      </c>
      <c r="Z571" s="1" t="s">
        <v>23</v>
      </c>
      <c r="AA571" s="1" t="s">
        <v>24</v>
      </c>
      <c r="AB571" s="1" t="s">
        <v>230</v>
      </c>
      <c r="AC571" s="1" t="s">
        <v>26</v>
      </c>
      <c r="AD571" s="1" t="s">
        <v>27</v>
      </c>
      <c r="AE571" s="1" t="s">
        <v>28</v>
      </c>
      <c r="AF571" s="1" t="s">
        <v>29</v>
      </c>
      <c r="AG571" s="1" t="s">
        <v>30</v>
      </c>
      <c r="AH571" s="1" t="s">
        <v>27</v>
      </c>
      <c r="AI571" s="5" t="s">
        <v>34</v>
      </c>
      <c r="AJ571" s="5" t="s">
        <v>35</v>
      </c>
      <c r="AK571" s="5" t="s">
        <v>36</v>
      </c>
      <c r="AL571" s="5" t="s">
        <v>37</v>
      </c>
      <c r="AM571" s="20" t="s">
        <v>38</v>
      </c>
      <c r="AN571" s="20" t="s">
        <v>39</v>
      </c>
      <c r="AO571" s="20" t="s">
        <v>40</v>
      </c>
      <c r="AP571" s="20" t="s">
        <v>41</v>
      </c>
      <c r="AQ571" s="20" t="s">
        <v>42</v>
      </c>
    </row>
    <row r="572" spans="1:45" s="1" customFormat="1" x14ac:dyDescent="0.35">
      <c r="A572" s="1">
        <v>50</v>
      </c>
      <c r="B572" s="4" t="s">
        <v>231</v>
      </c>
      <c r="C572" s="4" t="s">
        <v>232</v>
      </c>
      <c r="D572" s="5">
        <v>1.5</v>
      </c>
      <c r="E572" s="5">
        <v>1.5</v>
      </c>
      <c r="F572" s="5">
        <v>19</v>
      </c>
      <c r="G572" s="5">
        <v>5</v>
      </c>
      <c r="H572" s="5">
        <v>23.26</v>
      </c>
      <c r="I572" s="5">
        <v>7</v>
      </c>
      <c r="J572" s="5">
        <v>0.36</v>
      </c>
      <c r="K572" s="5">
        <v>1</v>
      </c>
      <c r="L572" s="25" t="s">
        <v>46</v>
      </c>
      <c r="M572" s="1">
        <f t="shared" ref="M572:M581" si="1145">IF(D572&lt;=K572, 0, (D572-K572)*9.81)</f>
        <v>4.9050000000000002</v>
      </c>
      <c r="N572" s="1">
        <f t="shared" ref="N572:N581" si="1146">IF(ROW()=2, D572*F572, N571 + (D572-D571)*F572)</f>
        <v>28.5</v>
      </c>
      <c r="O572" s="1">
        <f t="shared" ref="O572:O581" si="1147">N572 - M572</f>
        <v>23.594999999999999</v>
      </c>
      <c r="P572" s="1">
        <f t="shared" ref="P572:P581" si="1148">MIN(1.7, (101.3 / O572)^0.5)</f>
        <v>1.7</v>
      </c>
      <c r="Q572" s="1">
        <f t="shared" ref="Q572:Q581" si="1149">G572 * P572</f>
        <v>8.5</v>
      </c>
      <c r="R572" s="1">
        <f t="shared" ref="R572:R581" si="1150">EXP(1.63 + (9.7/(H572+0.01)) - ((15.7/(H572+0.01))^2))</f>
        <v>4.9118037308355103</v>
      </c>
      <c r="S572" s="1">
        <f t="shared" ref="S572:S581" si="1151">Q572 + R572</f>
        <v>13.41180373083551</v>
      </c>
      <c r="T572" s="1">
        <f t="shared" ref="T572:T581" si="1152">0.784 - 0.0768 * SQRT(S572)</f>
        <v>0.502742045023855</v>
      </c>
      <c r="U572" s="1">
        <f t="shared" ref="U572:U581" si="1153">MIN(1.7, (101.3 / O572)^T572)</f>
        <v>1.7</v>
      </c>
      <c r="V572" s="1">
        <f t="shared" ref="V572:V581" si="1154">(G572 * U572) + R572</f>
        <v>13.41180373083551</v>
      </c>
      <c r="W572" s="1">
        <f t="shared" ref="W572:W581" si="1155">EXP((-1.012 - 1.126*SIN((D572/11.73)+5.133)) + (0.106 + 0.118*SIN((D572/11.28)+5.142))*I572)</f>
        <v>0.99216797470363483</v>
      </c>
      <c r="X572" s="1">
        <f t="shared" ref="X572:X581" si="1156">0.65 * J572 * (N572 / O572) * W572</f>
        <v>0.28043094822201914</v>
      </c>
      <c r="Y572" s="1">
        <f t="shared" ref="Y572:Y581" si="1157">MIN(2.2, 1.09 + (V572 / 31.5)^2)</f>
        <v>1.2712814102438432</v>
      </c>
      <c r="Z572" s="1">
        <f t="shared" ref="Z572:Z581" si="1158">1 + (Y572 - 1) * (8.64 * EXP(-I572/4) - 1.325)</f>
        <v>1.0478559048533098</v>
      </c>
      <c r="AA572" s="1">
        <f t="shared" ref="AA572:AA581" si="1159">MIN(1.1, 1 - MIN(0.3, 1 / (18.9 - 2.55 * SQRT(V572))) * LN(O572 / 101.3))</f>
        <v>1.1000000000000001</v>
      </c>
      <c r="AB572" s="1">
        <f t="shared" ref="AB572:AB581" si="1160">EXP((V572/14.1) + (V572/126)^2 - (V572/23.6)^3 + (V572/25.4)^4 - 2.8)</f>
        <v>0.14323316399397854</v>
      </c>
      <c r="AC572" s="1">
        <f t="shared" ref="AC572:AC581" si="1161">IF(X572=0, "N/A", (AB572 * Z572 * AA572) / X572)</f>
        <v>0.58872420955976712</v>
      </c>
      <c r="AD572" s="1" t="str">
        <f t="shared" ref="AD572:AD581" si="1162">IF(AC572&gt;1, "NOT LIQUEFIABLE", "LIQUEFIABLE")</f>
        <v>LIQUEFIABLE</v>
      </c>
      <c r="AE572" s="1">
        <f t="shared" ref="AE572:AE581" si="1163">IF(AC572&lt;1, 1-AC572, 0)</f>
        <v>0.41127579044023288</v>
      </c>
      <c r="AF572" s="1">
        <f t="shared" ref="AF572:AF581" si="1164">IF(D572&lt;=20, 10 - (0.5 * D572), 0)</f>
        <v>9.25</v>
      </c>
      <c r="AG572" s="1">
        <f t="shared" ref="AG572:AG581" si="1165">AE572 * AF572 * E572</f>
        <v>5.7064515923582313</v>
      </c>
      <c r="AH572" s="1" t="str">
        <f t="shared" ref="AH572:AH581" si="1166">IF(AG572&lt;=0,"Very Low",IF(AND(AG572&gt;0,AG572&lt;=5),"Low",IF(AND(AG572&gt;5,AG572&lt;=15),"High","Very High")))</f>
        <v>High</v>
      </c>
      <c r="AI572" s="5">
        <v>3</v>
      </c>
      <c r="AJ572" s="5">
        <v>1.5</v>
      </c>
      <c r="AK572" s="5">
        <v>25</v>
      </c>
      <c r="AL572" s="5">
        <f>MIN(1 + 0.33 * (AJ572 / AI572), 1.33)</f>
        <v>1.165</v>
      </c>
      <c r="AM572" s="20">
        <f>AVERAGEIFS(G572:G581, D572:D581, "&gt;" &amp; AJ572, D572:D581, "&lt;" &amp; (AJ572 + AI572 + 1.5))</f>
        <v>15.5</v>
      </c>
      <c r="AN572" s="20" cm="1">
        <f t="array" ref="AN572">_xlfn.LET(
    _xlpm.Df, AJ572,
    _xlpm.B, AI572,
    _xlpm.LayerBottoms, D572:D581,
    _xlpm.LayerTops, D572:D581 - E572:E581,
    _xlpm.N_values, G572:G581,
    _xlpm.FilteredN, _xlfn._xlws.FILTER(_xlpm.N_values, (_xlpm.LayerBottoms &gt; _xlpm.Df) * (_xlpm.LayerTops &lt; (_xlpm.Df + 2*_xlpm.B))),
    _xlpm.i, _xlfn.SEQUENCE(ROWS(_xlpm.FilteredN)),
    SUM(_xlpm.FilteredN / _xlpm.i^2) / SUM(1 / _xlpm.i^2)
)</f>
        <v>17.975609756097562</v>
      </c>
      <c r="AO572" s="20">
        <f>MIN(6 * (1 + 0.2 * (AJ572 / AI572)), 9)</f>
        <v>6.6000000000000005</v>
      </c>
      <c r="AP572" s="20">
        <f>IF(AI572&lt;=1.2,12*AM572*AL572*(AK572/25.4),8*AM572*((3.28*AI572+1)/(3.28*AI572))^2*AL572*(AK572/25.4))</f>
        <v>172.55290297405563</v>
      </c>
      <c r="AQ572" s="1" cm="1">
        <f t="array" ref="AQ572">_xlfn.LET(
    _xlpm.Df, AJ572,
    _xlpm.B, AI572,
    _xlpm.Settlement, AK572,
    _xlpm.NMeyerhof, AM572,
    _xlpm.NDesign, AN572,
    _xlpm.Nc, AO572,
    _xlpm.Fd, AL572,
    _xlpm.LayerBottoms, D572:D581,
    _xlpm.LayerThickness, E572:E581,
    _xlpm.USCS, L572:L581,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172.55290297405563</v>
      </c>
      <c r="AR572" s="1" cm="1">
        <f t="array" ref="AR572">_xlfn.LET(
    _xlpm.Df, AJ572,
    _xlpm.B, AI572,
    _xlpm.Settlement, AK572,
    _xlpm.NMeyerhof, AM572,
    _xlpm.NDesign, AN572,
    _xlpm.Nc, AO572,
    _xlpm.Fd, AL572,
    _xlpm.LayerBottoms, D572:D581,
    _xlpm.LayerThickness, E572:E581,
    _xlpm.USCS, L572:L581,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172.55290297405563</v>
      </c>
      <c r="AS572" s="1" cm="1">
        <f t="array" ref="AS572">_xlfn.LET(
    _xlpm.Df, AJ572,
    _xlpm.B, AI572,
    _xlpm.Settlement, AK572,
    _xlpm.NMeyerhof, AM572,
    _xlpm.NDesign, AN572,
    _xlpm.Nc, AO572,
    _xlpm.Fd, AL572,
    _xlpm.LayerBottoms, D572:D581,
    _xlpm.LayerThickness, E572:E581,
    _xlpm.Material, L572:L581,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172.55290297405563</v>
      </c>
    </row>
    <row r="573" spans="1:45" s="1" customFormat="1" x14ac:dyDescent="0.35">
      <c r="B573" s="4" t="s">
        <v>231</v>
      </c>
      <c r="C573" s="4" t="s">
        <v>232</v>
      </c>
      <c r="D573" s="5">
        <v>3</v>
      </c>
      <c r="E573" s="5">
        <v>1.5</v>
      </c>
      <c r="F573" s="5">
        <v>20</v>
      </c>
      <c r="G573" s="5">
        <v>20</v>
      </c>
      <c r="H573" s="5">
        <v>18.75</v>
      </c>
      <c r="I573" s="5">
        <v>7</v>
      </c>
      <c r="J573" s="5">
        <v>0.36</v>
      </c>
      <c r="K573" s="5">
        <v>1</v>
      </c>
      <c r="L573" s="25" t="s">
        <v>46</v>
      </c>
      <c r="M573" s="1">
        <f t="shared" si="1145"/>
        <v>19.62</v>
      </c>
      <c r="N573" s="1">
        <f t="shared" si="1146"/>
        <v>58.5</v>
      </c>
      <c r="O573" s="1">
        <f t="shared" si="1147"/>
        <v>38.879999999999995</v>
      </c>
      <c r="P573" s="1">
        <f t="shared" si="1148"/>
        <v>1.6141414668166851</v>
      </c>
      <c r="Q573" s="1">
        <f t="shared" si="1149"/>
        <v>32.282829336333705</v>
      </c>
      <c r="R573" s="1">
        <f t="shared" si="1150"/>
        <v>4.2489747954365171</v>
      </c>
      <c r="S573" s="1">
        <f t="shared" si="1151"/>
        <v>36.531804131770222</v>
      </c>
      <c r="T573" s="1">
        <f t="shared" si="1152"/>
        <v>0.31980893114777365</v>
      </c>
      <c r="U573" s="1">
        <f t="shared" si="1153"/>
        <v>1.358323324281139</v>
      </c>
      <c r="V573" s="1">
        <f t="shared" si="1154"/>
        <v>31.415441281059298</v>
      </c>
      <c r="W573" s="1">
        <f t="shared" si="1155"/>
        <v>0.97433785492747482</v>
      </c>
      <c r="X573" s="1">
        <f t="shared" si="1156"/>
        <v>0.34304811975571514</v>
      </c>
      <c r="Y573" s="1">
        <f t="shared" si="1157"/>
        <v>2.0846383984718413</v>
      </c>
      <c r="Z573" s="1">
        <f t="shared" si="1158"/>
        <v>1.1913376664875728</v>
      </c>
      <c r="AA573" s="1">
        <f t="shared" si="1159"/>
        <v>1.1000000000000001</v>
      </c>
      <c r="AB573" s="1">
        <f t="shared" si="1160"/>
        <v>0.58949780525983786</v>
      </c>
      <c r="AC573" s="1">
        <f t="shared" si="1161"/>
        <v>2.2519290711743096</v>
      </c>
      <c r="AD573" s="1" t="str">
        <f t="shared" si="1162"/>
        <v>NOT LIQUEFIABLE</v>
      </c>
      <c r="AE573" s="1">
        <f t="shared" si="1163"/>
        <v>0</v>
      </c>
      <c r="AF573" s="1">
        <f t="shared" si="1164"/>
        <v>8.5</v>
      </c>
      <c r="AG573" s="1">
        <f t="shared" si="1165"/>
        <v>0</v>
      </c>
      <c r="AH573" s="1" t="str">
        <f t="shared" si="1166"/>
        <v>Very Low</v>
      </c>
    </row>
    <row r="574" spans="1:45" s="1" customFormat="1" x14ac:dyDescent="0.35">
      <c r="B574" s="4" t="s">
        <v>231</v>
      </c>
      <c r="C574" s="4" t="s">
        <v>232</v>
      </c>
      <c r="D574" s="5">
        <v>4.5</v>
      </c>
      <c r="E574" s="5">
        <v>1.5</v>
      </c>
      <c r="F574" s="5">
        <v>20</v>
      </c>
      <c r="G574" s="5">
        <v>11</v>
      </c>
      <c r="H574" s="5">
        <v>25.29</v>
      </c>
      <c r="I574" s="5">
        <v>7</v>
      </c>
      <c r="J574" s="5">
        <v>0.36</v>
      </c>
      <c r="K574" s="5">
        <v>1</v>
      </c>
      <c r="L574" s="25" t="s">
        <v>46</v>
      </c>
      <c r="M574" s="1">
        <f t="shared" si="1145"/>
        <v>34.335000000000001</v>
      </c>
      <c r="N574" s="1">
        <f t="shared" si="1146"/>
        <v>88.5</v>
      </c>
      <c r="O574" s="1">
        <f t="shared" si="1147"/>
        <v>54.164999999999999</v>
      </c>
      <c r="P574" s="1">
        <f t="shared" si="1148"/>
        <v>1.3675567231817942</v>
      </c>
      <c r="Q574" s="1">
        <f t="shared" si="1149"/>
        <v>15.043123954999736</v>
      </c>
      <c r="R574" s="1">
        <f t="shared" si="1150"/>
        <v>5.0952704018649753</v>
      </c>
      <c r="S574" s="1">
        <f t="shared" si="1151"/>
        <v>20.138394356864712</v>
      </c>
      <c r="T574" s="1">
        <f t="shared" si="1152"/>
        <v>0.4393536840013611</v>
      </c>
      <c r="U574" s="1">
        <f t="shared" si="1153"/>
        <v>1.3166070605837734</v>
      </c>
      <c r="V574" s="1">
        <f t="shared" si="1154"/>
        <v>19.577948068286481</v>
      </c>
      <c r="W574" s="1">
        <f t="shared" si="1155"/>
        <v>0.95382538768089908</v>
      </c>
      <c r="X574" s="1">
        <f t="shared" si="1156"/>
        <v>0.36467774307179429</v>
      </c>
      <c r="Y574" s="1">
        <f t="shared" si="1157"/>
        <v>1.476289796487299</v>
      </c>
      <c r="Z574" s="1">
        <f t="shared" si="1158"/>
        <v>1.0840207928837093</v>
      </c>
      <c r="AA574" s="1">
        <f t="shared" si="1159"/>
        <v>1.0821911137498481</v>
      </c>
      <c r="AB574" s="1">
        <f t="shared" si="1160"/>
        <v>0.20083123613214762</v>
      </c>
      <c r="AC574" s="1">
        <f t="shared" si="1161"/>
        <v>0.64604620409549574</v>
      </c>
      <c r="AD574" s="1" t="str">
        <f t="shared" si="1162"/>
        <v>LIQUEFIABLE</v>
      </c>
      <c r="AE574" s="1">
        <f t="shared" si="1163"/>
        <v>0.35395379590450426</v>
      </c>
      <c r="AF574" s="1">
        <f t="shared" si="1164"/>
        <v>7.75</v>
      </c>
      <c r="AG574" s="1">
        <f t="shared" si="1165"/>
        <v>4.114712877389862</v>
      </c>
      <c r="AH574" s="1" t="str">
        <f t="shared" si="1166"/>
        <v>Low</v>
      </c>
    </row>
    <row r="575" spans="1:45" s="1" customFormat="1" x14ac:dyDescent="0.35">
      <c r="B575" s="4" t="s">
        <v>231</v>
      </c>
      <c r="C575" s="4" t="s">
        <v>232</v>
      </c>
      <c r="D575" s="5">
        <v>6</v>
      </c>
      <c r="E575" s="5">
        <v>1.5</v>
      </c>
      <c r="F575" s="5">
        <v>19</v>
      </c>
      <c r="G575" s="5">
        <v>7</v>
      </c>
      <c r="H575" s="5">
        <v>25.89</v>
      </c>
      <c r="I575" s="5">
        <v>7</v>
      </c>
      <c r="J575" s="5">
        <v>0.36</v>
      </c>
      <c r="K575" s="5">
        <v>1</v>
      </c>
      <c r="L575" s="25" t="s">
        <v>46</v>
      </c>
      <c r="M575" s="1">
        <f t="shared" si="1145"/>
        <v>49.050000000000004</v>
      </c>
      <c r="N575" s="1">
        <f t="shared" si="1146"/>
        <v>117</v>
      </c>
      <c r="O575" s="1">
        <f t="shared" si="1147"/>
        <v>67.949999999999989</v>
      </c>
      <c r="P575" s="1">
        <f t="shared" si="1148"/>
        <v>1.2209840540885391</v>
      </c>
      <c r="Q575" s="1">
        <f t="shared" si="1149"/>
        <v>8.5468883786197729</v>
      </c>
      <c r="R575" s="1">
        <f t="shared" si="1150"/>
        <v>5.1400668452047649</v>
      </c>
      <c r="S575" s="1">
        <f t="shared" si="1151"/>
        <v>13.686955223824537</v>
      </c>
      <c r="T575" s="1">
        <f t="shared" si="1152"/>
        <v>0.49987160159644234</v>
      </c>
      <c r="U575" s="1">
        <f t="shared" si="1153"/>
        <v>1.2209214542354525</v>
      </c>
      <c r="V575" s="1">
        <f t="shared" si="1154"/>
        <v>13.686517024852932</v>
      </c>
      <c r="W575" s="1">
        <f t="shared" si="1155"/>
        <v>0.9310442914146293</v>
      </c>
      <c r="X575" s="1">
        <f t="shared" si="1156"/>
        <v>0.37513069330904675</v>
      </c>
      <c r="Y575" s="1">
        <f t="shared" si="1157"/>
        <v>1.2787838228990569</v>
      </c>
      <c r="Z575" s="1">
        <f t="shared" si="1158"/>
        <v>1.0491793819978568</v>
      </c>
      <c r="AA575" s="1">
        <f t="shared" si="1159"/>
        <v>1.0421831630847034</v>
      </c>
      <c r="AB575" s="1">
        <f t="shared" si="1160"/>
        <v>0.14539911142073203</v>
      </c>
      <c r="AC575" s="1">
        <f t="shared" si="1161"/>
        <v>0.42381171062823098</v>
      </c>
      <c r="AD575" s="1" t="str">
        <f t="shared" si="1162"/>
        <v>LIQUEFIABLE</v>
      </c>
      <c r="AE575" s="1">
        <f t="shared" si="1163"/>
        <v>0.57618828937176902</v>
      </c>
      <c r="AF575" s="1">
        <f t="shared" si="1164"/>
        <v>7</v>
      </c>
      <c r="AG575" s="1">
        <f t="shared" si="1165"/>
        <v>6.0499770384035738</v>
      </c>
      <c r="AH575" s="1" t="str">
        <f t="shared" si="1166"/>
        <v>High</v>
      </c>
    </row>
    <row r="576" spans="1:45" s="1" customFormat="1" x14ac:dyDescent="0.35">
      <c r="B576" s="4" t="s">
        <v>231</v>
      </c>
      <c r="C576" s="4" t="s">
        <v>232</v>
      </c>
      <c r="D576" s="5">
        <v>7.5</v>
      </c>
      <c r="E576" s="5">
        <v>1.5</v>
      </c>
      <c r="F576" s="5">
        <v>21</v>
      </c>
      <c r="G576" s="5">
        <v>33</v>
      </c>
      <c r="H576" s="5">
        <v>20.89</v>
      </c>
      <c r="I576" s="5">
        <v>7</v>
      </c>
      <c r="J576" s="5">
        <v>0.36</v>
      </c>
      <c r="K576" s="5">
        <v>1</v>
      </c>
      <c r="L576" s="25" t="s">
        <v>46</v>
      </c>
      <c r="M576" s="1">
        <f t="shared" si="1145"/>
        <v>63.765000000000001</v>
      </c>
      <c r="N576" s="1">
        <f t="shared" si="1146"/>
        <v>148.5</v>
      </c>
      <c r="O576" s="1">
        <f t="shared" si="1147"/>
        <v>84.734999999999999</v>
      </c>
      <c r="P576" s="1">
        <f t="shared" si="1148"/>
        <v>1.0933854889571599</v>
      </c>
      <c r="Q576" s="1">
        <f t="shared" si="1149"/>
        <v>36.081721135586278</v>
      </c>
      <c r="R576" s="1">
        <f t="shared" si="1150"/>
        <v>4.6173416697633414</v>
      </c>
      <c r="S576" s="1">
        <f t="shared" si="1151"/>
        <v>40.69906280534962</v>
      </c>
      <c r="T576" s="1">
        <f t="shared" si="1152"/>
        <v>0.2940481246070944</v>
      </c>
      <c r="U576" s="1">
        <f t="shared" si="1153"/>
        <v>1.0539073557965803</v>
      </c>
      <c r="V576" s="1">
        <f t="shared" si="1154"/>
        <v>39.396284411050495</v>
      </c>
      <c r="W576" s="1">
        <f t="shared" si="1155"/>
        <v>0.90643373197707922</v>
      </c>
      <c r="X576" s="1">
        <f t="shared" si="1156"/>
        <v>0.37171966427652708</v>
      </c>
      <c r="Y576" s="1">
        <f t="shared" si="1157"/>
        <v>2.2000000000000002</v>
      </c>
      <c r="Z576" s="1">
        <f t="shared" si="1158"/>
        <v>1.2116882456942153</v>
      </c>
      <c r="AA576" s="1">
        <f t="shared" si="1159"/>
        <v>1.0535673015427909</v>
      </c>
      <c r="AB576" s="1">
        <f t="shared" si="1160"/>
        <v>3.4122323070276774</v>
      </c>
      <c r="AC576" s="1">
        <f t="shared" si="1161"/>
        <v>11.718613552476977</v>
      </c>
      <c r="AD576" s="1" t="str">
        <f t="shared" si="1162"/>
        <v>NOT LIQUEFIABLE</v>
      </c>
      <c r="AE576" s="1">
        <f t="shared" si="1163"/>
        <v>0</v>
      </c>
      <c r="AF576" s="1">
        <f t="shared" si="1164"/>
        <v>6.25</v>
      </c>
      <c r="AG576" s="1">
        <f t="shared" si="1165"/>
        <v>0</v>
      </c>
      <c r="AH576" s="1" t="str">
        <f t="shared" si="1166"/>
        <v>Very Low</v>
      </c>
    </row>
    <row r="577" spans="1:45" s="1" customFormat="1" x14ac:dyDescent="0.35">
      <c r="B577" s="4" t="s">
        <v>231</v>
      </c>
      <c r="C577" s="4" t="s">
        <v>232</v>
      </c>
      <c r="D577" s="5">
        <v>9</v>
      </c>
      <c r="E577" s="5">
        <v>1.5</v>
      </c>
      <c r="F577" s="5">
        <v>21</v>
      </c>
      <c r="G577" s="5">
        <v>40</v>
      </c>
      <c r="H577" s="5">
        <v>20.34</v>
      </c>
      <c r="I577" s="5">
        <v>7</v>
      </c>
      <c r="J577" s="5">
        <v>0.36</v>
      </c>
      <c r="K577" s="5">
        <v>1</v>
      </c>
      <c r="L577" s="25" t="s">
        <v>46</v>
      </c>
      <c r="M577" s="1">
        <f t="shared" si="1145"/>
        <v>78.48</v>
      </c>
      <c r="N577" s="1">
        <f t="shared" si="1146"/>
        <v>180</v>
      </c>
      <c r="O577" s="1">
        <f t="shared" si="1147"/>
        <v>101.52</v>
      </c>
      <c r="P577" s="1">
        <f t="shared" si="1148"/>
        <v>0.99891588200523718</v>
      </c>
      <c r="Q577" s="1">
        <f t="shared" si="1149"/>
        <v>39.95663528020949</v>
      </c>
      <c r="R577" s="1">
        <f t="shared" si="1150"/>
        <v>4.5332908025269569</v>
      </c>
      <c r="S577" s="1">
        <f t="shared" si="1151"/>
        <v>44.489926082736446</v>
      </c>
      <c r="T577" s="1">
        <f t="shared" si="1152"/>
        <v>0.27173809275114025</v>
      </c>
      <c r="U577" s="1">
        <f t="shared" si="1153"/>
        <v>0.99941066180757399</v>
      </c>
      <c r="V577" s="1">
        <f t="shared" si="1154"/>
        <v>44.509717274829917</v>
      </c>
      <c r="W577" s="1">
        <f t="shared" si="1155"/>
        <v>0.88044424287795453</v>
      </c>
      <c r="X577" s="1">
        <f t="shared" si="1156"/>
        <v>0.3652906965131939</v>
      </c>
      <c r="Y577" s="1">
        <f t="shared" si="1157"/>
        <v>2.2000000000000002</v>
      </c>
      <c r="Z577" s="1">
        <f t="shared" si="1158"/>
        <v>1.2116882456942153</v>
      </c>
      <c r="AA577" s="1">
        <f t="shared" si="1159"/>
        <v>0.99934917635455167</v>
      </c>
      <c r="AB577" s="1">
        <f t="shared" si="1160"/>
        <v>24.590640163406373</v>
      </c>
      <c r="AC577" s="1">
        <f t="shared" si="1161"/>
        <v>81.515346160090445</v>
      </c>
      <c r="AD577" s="1" t="str">
        <f t="shared" si="1162"/>
        <v>NOT LIQUEFIABLE</v>
      </c>
      <c r="AE577" s="1">
        <f t="shared" si="1163"/>
        <v>0</v>
      </c>
      <c r="AF577" s="1">
        <f t="shared" si="1164"/>
        <v>5.5</v>
      </c>
      <c r="AG577" s="1">
        <f t="shared" si="1165"/>
        <v>0</v>
      </c>
      <c r="AH577" s="1" t="str">
        <f t="shared" si="1166"/>
        <v>Very Low</v>
      </c>
    </row>
    <row r="578" spans="1:45" s="1" customFormat="1" x14ac:dyDescent="0.35">
      <c r="B578" s="4" t="s">
        <v>231</v>
      </c>
      <c r="C578" s="4" t="s">
        <v>232</v>
      </c>
      <c r="D578" s="5">
        <v>10.5</v>
      </c>
      <c r="E578" s="5">
        <v>1.5</v>
      </c>
      <c r="F578" s="5">
        <v>21</v>
      </c>
      <c r="G578" s="5">
        <v>52</v>
      </c>
      <c r="H578" s="5">
        <v>22.75</v>
      </c>
      <c r="I578" s="5">
        <v>7</v>
      </c>
      <c r="J578" s="5">
        <v>0.36</v>
      </c>
      <c r="K578" s="5">
        <v>1</v>
      </c>
      <c r="L578" s="25" t="s">
        <v>46</v>
      </c>
      <c r="M578" s="1">
        <f t="shared" si="1145"/>
        <v>93.195000000000007</v>
      </c>
      <c r="N578" s="1">
        <f t="shared" si="1146"/>
        <v>211.5</v>
      </c>
      <c r="O578" s="1">
        <f t="shared" si="1147"/>
        <v>118.30499999999999</v>
      </c>
      <c r="P578" s="1">
        <f t="shared" si="1148"/>
        <v>0.92534391355506762</v>
      </c>
      <c r="Q578" s="1">
        <f t="shared" si="1149"/>
        <v>48.117883504863514</v>
      </c>
      <c r="R578" s="1">
        <f t="shared" si="1150"/>
        <v>4.85667009867473</v>
      </c>
      <c r="S578" s="1">
        <f t="shared" si="1151"/>
        <v>52.97455360353824</v>
      </c>
      <c r="T578" s="1">
        <f t="shared" si="1152"/>
        <v>0.22502179734221006</v>
      </c>
      <c r="U578" s="1">
        <f t="shared" si="1153"/>
        <v>0.96568382856822421</v>
      </c>
      <c r="V578" s="1">
        <f t="shared" si="1154"/>
        <v>55.072229184222394</v>
      </c>
      <c r="W578" s="1">
        <f t="shared" si="1155"/>
        <v>0.85352459901766975</v>
      </c>
      <c r="X578" s="1">
        <f t="shared" si="1156"/>
        <v>0.3570583316849118</v>
      </c>
      <c r="Y578" s="1">
        <f t="shared" si="1157"/>
        <v>2.2000000000000002</v>
      </c>
      <c r="Z578" s="1">
        <f t="shared" si="1158"/>
        <v>1.2116882456942153</v>
      </c>
      <c r="AA578" s="1">
        <f t="shared" si="1159"/>
        <v>1.1000000000000001</v>
      </c>
      <c r="AB578" s="1">
        <f t="shared" si="1160"/>
        <v>43892.346269977752</v>
      </c>
      <c r="AC578" s="1">
        <f t="shared" si="1161"/>
        <v>163845.00476528649</v>
      </c>
      <c r="AD578" s="1" t="str">
        <f t="shared" si="1162"/>
        <v>NOT LIQUEFIABLE</v>
      </c>
      <c r="AE578" s="1">
        <f t="shared" si="1163"/>
        <v>0</v>
      </c>
      <c r="AF578" s="1">
        <f t="shared" si="1164"/>
        <v>4.75</v>
      </c>
      <c r="AG578" s="1">
        <f t="shared" si="1165"/>
        <v>0</v>
      </c>
      <c r="AH578" s="1" t="str">
        <f t="shared" si="1166"/>
        <v>Very Low</v>
      </c>
    </row>
    <row r="579" spans="1:45" s="1" customFormat="1" x14ac:dyDescent="0.35">
      <c r="B579" s="4" t="s">
        <v>231</v>
      </c>
      <c r="C579" s="4" t="s">
        <v>232</v>
      </c>
      <c r="D579" s="5">
        <v>12</v>
      </c>
      <c r="E579" s="5">
        <v>1.5</v>
      </c>
      <c r="F579" s="5">
        <v>21</v>
      </c>
      <c r="G579" s="5">
        <v>63</v>
      </c>
      <c r="H579" s="5">
        <v>24.52</v>
      </c>
      <c r="I579" s="5">
        <v>7</v>
      </c>
      <c r="J579" s="5">
        <v>0.36</v>
      </c>
      <c r="K579" s="5">
        <v>1</v>
      </c>
      <c r="L579" s="25" t="s">
        <v>46</v>
      </c>
      <c r="M579" s="1">
        <f t="shared" si="1145"/>
        <v>107.91000000000001</v>
      </c>
      <c r="N579" s="1">
        <f t="shared" si="1146"/>
        <v>243</v>
      </c>
      <c r="O579" s="1">
        <f t="shared" si="1147"/>
        <v>135.08999999999997</v>
      </c>
      <c r="P579" s="1">
        <f t="shared" si="1148"/>
        <v>0.86595060871423191</v>
      </c>
      <c r="Q579" s="1">
        <f t="shared" si="1149"/>
        <v>54.554888348996613</v>
      </c>
      <c r="R579" s="1">
        <f t="shared" si="1150"/>
        <v>5.0318736832203683</v>
      </c>
      <c r="S579" s="1">
        <f t="shared" si="1151"/>
        <v>59.586762032216981</v>
      </c>
      <c r="T579" s="1">
        <f t="shared" si="1152"/>
        <v>0.19116189116344473</v>
      </c>
      <c r="U579" s="1">
        <f t="shared" si="1153"/>
        <v>0.94645971605919799</v>
      </c>
      <c r="V579" s="1">
        <f t="shared" si="1154"/>
        <v>64.658835794949852</v>
      </c>
      <c r="W579" s="1">
        <f t="shared" si="1155"/>
        <v>0.82611021622301772</v>
      </c>
      <c r="X579" s="1">
        <f t="shared" si="1156"/>
        <v>0.3477258058692223</v>
      </c>
      <c r="Y579" s="1">
        <f t="shared" si="1157"/>
        <v>2.2000000000000002</v>
      </c>
      <c r="Z579" s="1">
        <f t="shared" si="1158"/>
        <v>1.2116882456942153</v>
      </c>
      <c r="AA579" s="1">
        <f t="shared" si="1159"/>
        <v>1.1000000000000001</v>
      </c>
      <c r="AB579" s="1">
        <f t="shared" si="1160"/>
        <v>15687845523.484201</v>
      </c>
      <c r="AC579" s="1">
        <f t="shared" si="1161"/>
        <v>60132597208.053253</v>
      </c>
      <c r="AD579" s="1" t="str">
        <f t="shared" si="1162"/>
        <v>NOT LIQUEFIABLE</v>
      </c>
      <c r="AE579" s="1">
        <f t="shared" si="1163"/>
        <v>0</v>
      </c>
      <c r="AF579" s="1">
        <f t="shared" si="1164"/>
        <v>4</v>
      </c>
      <c r="AG579" s="1">
        <f t="shared" si="1165"/>
        <v>0</v>
      </c>
      <c r="AH579" s="1" t="str">
        <f t="shared" si="1166"/>
        <v>Very Low</v>
      </c>
    </row>
    <row r="580" spans="1:45" s="1" customFormat="1" x14ac:dyDescent="0.35">
      <c r="B580" s="4" t="s">
        <v>231</v>
      </c>
      <c r="C580" s="4" t="s">
        <v>232</v>
      </c>
      <c r="D580" s="5">
        <v>13.5</v>
      </c>
      <c r="E580" s="5">
        <v>1.5</v>
      </c>
      <c r="F580" s="5">
        <v>21</v>
      </c>
      <c r="G580" s="5">
        <v>61</v>
      </c>
      <c r="H580" s="5">
        <v>20.95</v>
      </c>
      <c r="I580" s="5">
        <v>7</v>
      </c>
      <c r="J580" s="5">
        <v>0.36</v>
      </c>
      <c r="K580" s="5">
        <v>1</v>
      </c>
      <c r="L580" s="25" t="s">
        <v>46</v>
      </c>
      <c r="M580" s="1">
        <f t="shared" si="1145"/>
        <v>122.625</v>
      </c>
      <c r="N580" s="1">
        <f t="shared" si="1146"/>
        <v>274.5</v>
      </c>
      <c r="O580" s="1">
        <f t="shared" si="1147"/>
        <v>151.875</v>
      </c>
      <c r="P580" s="1">
        <f t="shared" si="1148"/>
        <v>0.81669816013853158</v>
      </c>
      <c r="Q580" s="1">
        <f t="shared" si="1149"/>
        <v>49.818587768450428</v>
      </c>
      <c r="R580" s="1">
        <f t="shared" si="1150"/>
        <v>4.6261114090586686</v>
      </c>
      <c r="S580" s="1">
        <f t="shared" si="1151"/>
        <v>54.444699177509094</v>
      </c>
      <c r="T580" s="1">
        <f t="shared" si="1152"/>
        <v>0.21731851761615573</v>
      </c>
      <c r="U580" s="1">
        <f t="shared" si="1153"/>
        <v>0.91575374760561612</v>
      </c>
      <c r="V580" s="1">
        <f t="shared" si="1154"/>
        <v>60.48709001300125</v>
      </c>
      <c r="W580" s="1">
        <f t="shared" si="1155"/>
        <v>0.7986134883932493</v>
      </c>
      <c r="X580" s="1">
        <f t="shared" si="1156"/>
        <v>0.33776026469111819</v>
      </c>
      <c r="Y580" s="1">
        <f t="shared" si="1157"/>
        <v>2.2000000000000002</v>
      </c>
      <c r="Z580" s="1">
        <f t="shared" si="1158"/>
        <v>1.2116882456942153</v>
      </c>
      <c r="AA580" s="1">
        <f t="shared" si="1159"/>
        <v>1.1000000000000001</v>
      </c>
      <c r="AB580" s="1">
        <f t="shared" si="1160"/>
        <v>25236411.63380954</v>
      </c>
      <c r="AC580" s="1">
        <f t="shared" si="1161"/>
        <v>99586994.654232517</v>
      </c>
      <c r="AD580" s="1" t="str">
        <f t="shared" si="1162"/>
        <v>NOT LIQUEFIABLE</v>
      </c>
      <c r="AE580" s="1">
        <f t="shared" si="1163"/>
        <v>0</v>
      </c>
      <c r="AF580" s="1">
        <f t="shared" si="1164"/>
        <v>3.25</v>
      </c>
      <c r="AG580" s="1">
        <f t="shared" si="1165"/>
        <v>0</v>
      </c>
      <c r="AH580" s="1" t="str">
        <f t="shared" si="1166"/>
        <v>Very Low</v>
      </c>
    </row>
    <row r="581" spans="1:45" s="1" customFormat="1" x14ac:dyDescent="0.35">
      <c r="B581" s="4" t="s">
        <v>231</v>
      </c>
      <c r="C581" s="4" t="s">
        <v>232</v>
      </c>
      <c r="D581" s="5">
        <v>15</v>
      </c>
      <c r="E581" s="5">
        <v>1.5</v>
      </c>
      <c r="F581" s="5">
        <v>21</v>
      </c>
      <c r="G581" s="5">
        <v>59</v>
      </c>
      <c r="H581" s="5">
        <v>25.34</v>
      </c>
      <c r="I581" s="5">
        <v>7</v>
      </c>
      <c r="J581" s="5">
        <v>0.36</v>
      </c>
      <c r="K581" s="5">
        <v>1</v>
      </c>
      <c r="L581" s="25" t="s">
        <v>46</v>
      </c>
      <c r="M581" s="1">
        <f t="shared" si="1145"/>
        <v>137.34</v>
      </c>
      <c r="N581" s="1">
        <f t="shared" si="1146"/>
        <v>306</v>
      </c>
      <c r="O581" s="1">
        <f t="shared" si="1147"/>
        <v>168.66</v>
      </c>
      <c r="P581" s="1">
        <f t="shared" si="1148"/>
        <v>0.77499459686055228</v>
      </c>
      <c r="Q581" s="1">
        <f t="shared" si="1149"/>
        <v>45.724681214772588</v>
      </c>
      <c r="R581" s="1">
        <f t="shared" si="1150"/>
        <v>5.0991512611226133</v>
      </c>
      <c r="S581" s="1">
        <f t="shared" si="1151"/>
        <v>50.823832475895202</v>
      </c>
      <c r="T581" s="1">
        <f t="shared" si="1152"/>
        <v>0.23648638221262108</v>
      </c>
      <c r="U581" s="1">
        <f t="shared" si="1153"/>
        <v>0.88642355512718662</v>
      </c>
      <c r="V581" s="1">
        <f t="shared" si="1154"/>
        <v>57.398141013626628</v>
      </c>
      <c r="W581" s="1">
        <f t="shared" si="1155"/>
        <v>0.77141630387585125</v>
      </c>
      <c r="X581" s="1">
        <f t="shared" si="1156"/>
        <v>0.32750203381196757</v>
      </c>
      <c r="Y581" s="1">
        <f t="shared" si="1157"/>
        <v>2.2000000000000002</v>
      </c>
      <c r="Z581" s="1">
        <f t="shared" si="1158"/>
        <v>1.2116882456942153</v>
      </c>
      <c r="AA581" s="1">
        <f t="shared" si="1159"/>
        <v>1.1000000000000001</v>
      </c>
      <c r="AB581" s="1">
        <f t="shared" si="1160"/>
        <v>523692.23152931634</v>
      </c>
      <c r="AC581" s="1">
        <f t="shared" si="1161"/>
        <v>2131305.5229353029</v>
      </c>
      <c r="AD581" s="1" t="str">
        <f t="shared" si="1162"/>
        <v>NOT LIQUEFIABLE</v>
      </c>
      <c r="AE581" s="1">
        <f t="shared" si="1163"/>
        <v>0</v>
      </c>
      <c r="AF581" s="1">
        <f t="shared" si="1164"/>
        <v>2.5</v>
      </c>
      <c r="AG581" s="1">
        <f t="shared" si="1165"/>
        <v>0</v>
      </c>
      <c r="AH581" s="1" t="str">
        <f t="shared" si="1166"/>
        <v>Very Low</v>
      </c>
    </row>
    <row r="582" spans="1:45" s="1" customFormat="1" x14ac:dyDescent="0.35">
      <c r="AF582" s="1" t="s">
        <v>31</v>
      </c>
      <c r="AG582" s="1">
        <f>SUM(AG572:AG581)</f>
        <v>15.871141508151668</v>
      </c>
      <c r="AH582" s="3" t="str">
        <f t="shared" ref="AH582" si="1167">IF(AG582&lt;=0,"Very Low",IF(AND(AG582&gt;0,AG582&lt;=5),"Low",IF(AND(AG582&gt;5,AG582&lt;=15),"High","Very High")))</f>
        <v>Very High</v>
      </c>
    </row>
    <row r="583" spans="1:45" s="1" customFormat="1" x14ac:dyDescent="0.35">
      <c r="A583" s="1" t="s">
        <v>32</v>
      </c>
      <c r="B583" s="1" t="s">
        <v>0</v>
      </c>
      <c r="C583" s="1" t="s">
        <v>1</v>
      </c>
      <c r="E583" s="1" t="s">
        <v>3</v>
      </c>
      <c r="F583" s="1" t="s">
        <v>47</v>
      </c>
      <c r="G583" s="1" t="s">
        <v>5</v>
      </c>
      <c r="H583" s="1" t="s">
        <v>6</v>
      </c>
      <c r="I583" s="1" t="s">
        <v>7</v>
      </c>
      <c r="J583" s="1" t="s">
        <v>8</v>
      </c>
      <c r="K583" s="1" t="s">
        <v>9</v>
      </c>
      <c r="M583" s="1" t="s">
        <v>10</v>
      </c>
      <c r="O583" s="1" t="s">
        <v>12</v>
      </c>
      <c r="P583" s="1" t="s">
        <v>13</v>
      </c>
      <c r="Q583" s="1" t="s">
        <v>233</v>
      </c>
      <c r="R583" s="1" t="s">
        <v>234</v>
      </c>
      <c r="S583" s="1" t="s">
        <v>16</v>
      </c>
      <c r="T583" s="1" t="s">
        <v>17</v>
      </c>
      <c r="U583" s="1" t="s">
        <v>18</v>
      </c>
      <c r="V583" s="1" t="s">
        <v>19</v>
      </c>
      <c r="W583" s="1" t="s">
        <v>20</v>
      </c>
      <c r="X583" s="1" t="s">
        <v>21</v>
      </c>
      <c r="Y583" s="1" t="s">
        <v>22</v>
      </c>
      <c r="Z583" s="1" t="s">
        <v>23</v>
      </c>
      <c r="AA583" s="1" t="s">
        <v>24</v>
      </c>
      <c r="AB583" s="1" t="s">
        <v>235</v>
      </c>
      <c r="AC583" s="1" t="s">
        <v>26</v>
      </c>
      <c r="AD583" s="1" t="s">
        <v>27</v>
      </c>
      <c r="AE583" s="1" t="s">
        <v>28</v>
      </c>
      <c r="AF583" s="1" t="s">
        <v>29</v>
      </c>
      <c r="AG583" s="1" t="s">
        <v>30</v>
      </c>
      <c r="AH583" s="1" t="s">
        <v>27</v>
      </c>
      <c r="AI583" s="5" t="s">
        <v>34</v>
      </c>
      <c r="AJ583" s="5" t="s">
        <v>35</v>
      </c>
      <c r="AK583" s="5" t="s">
        <v>36</v>
      </c>
      <c r="AL583" s="5" t="s">
        <v>37</v>
      </c>
      <c r="AM583" s="20" t="s">
        <v>38</v>
      </c>
      <c r="AN583" s="20" t="s">
        <v>39</v>
      </c>
      <c r="AO583" s="20" t="s">
        <v>40</v>
      </c>
      <c r="AP583" s="20" t="s">
        <v>41</v>
      </c>
      <c r="AQ583" s="20" t="s">
        <v>42</v>
      </c>
    </row>
    <row r="584" spans="1:45" s="1" customFormat="1" x14ac:dyDescent="0.35">
      <c r="A584" s="1">
        <v>51</v>
      </c>
      <c r="B584" s="4" t="s">
        <v>236</v>
      </c>
      <c r="C584" s="4" t="s">
        <v>237</v>
      </c>
      <c r="D584" s="5">
        <v>1.5</v>
      </c>
      <c r="E584" s="5">
        <v>1.5</v>
      </c>
      <c r="F584" s="5">
        <v>20</v>
      </c>
      <c r="G584" s="5">
        <v>14</v>
      </c>
      <c r="H584" s="5">
        <v>19.899999999999999</v>
      </c>
      <c r="I584" s="5">
        <v>7</v>
      </c>
      <c r="J584" s="5">
        <v>0.36</v>
      </c>
      <c r="K584" s="5">
        <v>1</v>
      </c>
      <c r="L584" s="25" t="s">
        <v>46</v>
      </c>
      <c r="M584" s="1">
        <f t="shared" ref="M584:M593" si="1168">IF(D584&lt;=K584, 0, (D584-K584)*9.81)</f>
        <v>4.9050000000000002</v>
      </c>
      <c r="N584" s="1">
        <f t="shared" ref="N584:N593" si="1169">IF(ROW()=2, D584*F584, N583 + (D584-D583)*F584)</f>
        <v>30</v>
      </c>
      <c r="O584" s="1">
        <f t="shared" ref="O584:O593" si="1170">N584 - M584</f>
        <v>25.094999999999999</v>
      </c>
      <c r="P584" s="1">
        <f t="shared" ref="P584:P593" si="1171">MIN(1.7, (101.3 / O584)^0.5)</f>
        <v>1.7</v>
      </c>
      <c r="Q584" s="1">
        <f t="shared" ref="Q584:Q593" si="1172">G584 * P584</f>
        <v>23.8</v>
      </c>
      <c r="R584" s="1">
        <f t="shared" ref="R584:R593" si="1173">EXP(1.63 + (9.7/(H584+0.01)) - ((15.7/(H584+0.01))^2))</f>
        <v>4.4610478353194729</v>
      </c>
      <c r="S584" s="1">
        <f t="shared" ref="S584:S593" si="1174">Q584 + R584</f>
        <v>28.261047835319474</v>
      </c>
      <c r="T584" s="1">
        <f t="shared" ref="T584:T593" si="1175">0.784 - 0.0768 * SQRT(S584)</f>
        <v>0.37572259089658816</v>
      </c>
      <c r="U584" s="1">
        <f t="shared" ref="U584:U593" si="1176">MIN(1.7, (101.3 / O584)^T584)</f>
        <v>1.6892590261867284</v>
      </c>
      <c r="V584" s="1">
        <f t="shared" ref="V584:V593" si="1177">(G584 * U584) + R584</f>
        <v>28.110674201933669</v>
      </c>
      <c r="W584" s="1">
        <f t="shared" ref="W584:W593" si="1178">EXP((-1.012 - 1.126*SIN((D584/11.73)+5.133)) + (0.106 + 0.118*SIN((D584/11.28)+5.142))*I584)</f>
        <v>0.99216797470363483</v>
      </c>
      <c r="X584" s="1">
        <f t="shared" ref="X584:X593" si="1179">0.65 * J584 * (N584 / O584) * W584</f>
        <v>0.27754609214662351</v>
      </c>
      <c r="Y584" s="1">
        <f t="shared" ref="Y584:Y593" si="1180">MIN(2.2, 1.09 + (V584 / 31.5)^2)</f>
        <v>1.886381964310667</v>
      </c>
      <c r="Z584" s="1">
        <f t="shared" ref="Z584:Z593" si="1181">1 + (Y584 - 1) * (8.64 * EXP(-I584/4) - 1.325)</f>
        <v>1.1563638691999314</v>
      </c>
      <c r="AA584" s="1">
        <f t="shared" ref="AA584:AA593" si="1182">MIN(1.1, 1 - MIN(0.3, 1 / (18.9 - 2.55 * SQRT(V584))) * LN(O584 / 101.3))</f>
        <v>1.1000000000000001</v>
      </c>
      <c r="AB584" s="1">
        <f t="shared" ref="AB584:AB593" si="1183">EXP((V584/14.1) + (V584/126)^2 - (V584/23.6)^3 + (V584/25.4)^4 - 2.8)</f>
        <v>0.38816567776094474</v>
      </c>
      <c r="AC584" s="1">
        <f t="shared" ref="AC584:AC593" si="1184">IF(X584=0, "N/A", (AB584 * Z584 * AA584) / X584)</f>
        <v>1.7789724139515057</v>
      </c>
      <c r="AD584" s="1" t="str">
        <f t="shared" ref="AD584:AD593" si="1185">IF(AC584&gt;1, "NOT LIQUEFIABLE", "LIQUEFIABLE")</f>
        <v>NOT LIQUEFIABLE</v>
      </c>
      <c r="AE584" s="1">
        <f t="shared" ref="AE584:AE593" si="1186">IF(AC584&lt;1, 1-AC584, 0)</f>
        <v>0</v>
      </c>
      <c r="AF584" s="1">
        <f t="shared" ref="AF584:AF593" si="1187">IF(D584&lt;=20, 10 - (0.5 * D584), 0)</f>
        <v>9.25</v>
      </c>
      <c r="AG584" s="1">
        <f t="shared" ref="AG584:AG593" si="1188">AE584 * AF584 * E584</f>
        <v>0</v>
      </c>
      <c r="AH584" s="1" t="str">
        <f t="shared" ref="AH584:AH593" si="1189">IF(AG584&lt;=0,"Very Low",IF(AND(AG584&gt;0,AG584&lt;=5),"Low",IF(AND(AG584&gt;5,AG584&lt;=15),"High","Very High")))</f>
        <v>Very Low</v>
      </c>
      <c r="AI584" s="5">
        <v>3</v>
      </c>
      <c r="AJ584" s="5">
        <v>1.5</v>
      </c>
      <c r="AK584" s="5">
        <v>25</v>
      </c>
      <c r="AL584" s="5">
        <f>MIN(1 + 0.33 * (AJ584 / AI584), 1.33)</f>
        <v>1.165</v>
      </c>
      <c r="AM584" s="20">
        <f>AVERAGEIFS(G584:G593, D584:D593, "&gt;" &amp; AJ584, D584:D593, "&lt;" &amp; (AJ584 + AI584 + 1.5))</f>
        <v>17</v>
      </c>
      <c r="AN584" s="20" cm="1">
        <f t="array" ref="AN584">_xlfn.LET(
    _xlpm.Df, AJ584,
    _xlpm.B, AI584,
    _xlpm.LayerBottoms, D584:D593,
    _xlpm.LayerTops, D584:D593 - E584:E593,
    _xlpm.N_values, G584:G593,
    _xlpm.FilteredN, _xlfn._xlws.FILTER(_xlpm.N_values, (_xlpm.LayerBottoms &gt; _xlpm.Df) * (_xlpm.LayerTops &lt; (_xlpm.Df + 2*_xlpm.B))),
    _xlpm.i, _xlfn.SEQUENCE(ROWS(_xlpm.FilteredN)),
    SUM(_xlpm.FilteredN / _xlpm.i^2) / SUM(1 / _xlpm.i^2)
)</f>
        <v>17.751219512195121</v>
      </c>
      <c r="AO584" s="20">
        <f>MIN(6 * (1 + 0.2 * (AJ584 / AI584)), 9)</f>
        <v>6.6000000000000005</v>
      </c>
      <c r="AP584" s="20">
        <f>IF(AI584&lt;=1.2,12*AM584*AL584*(AK584/25.4),8*AM584*((3.28*AI584+1)/(3.28*AI584))^2*AL584*(AK584/25.4))</f>
        <v>189.25157100380295</v>
      </c>
      <c r="AQ584" s="1" cm="1">
        <f t="array" ref="AQ584">_xlfn.LET(
    _xlpm.Df, AJ584,
    _xlpm.B, AI584,
    _xlpm.Settlement, AK584,
    _xlpm.NMeyerhof, AM584,
    _xlpm.NDesign, AN584,
    _xlpm.Nc, AO584,
    _xlpm.Fd, AL584,
    _xlpm.LayerBottoms, D584:D593,
    _xlpm.LayerThickness, E584:E593,
    _xlpm.USCS, L584:L593,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189.25157100380295</v>
      </c>
      <c r="AR584" s="1" cm="1">
        <f t="array" ref="AR584">_xlfn.LET(
    _xlpm.Df, AJ584,
    _xlpm.B, AI584,
    _xlpm.Settlement, AK584,
    _xlpm.NMeyerhof, AM584,
    _xlpm.NDesign, AN584,
    _xlpm.Nc, AO584,
    _xlpm.Fd, AL584,
    _xlpm.LayerBottoms, D584:D593,
    _xlpm.LayerThickness, E584:E593,
    _xlpm.USCS, L584:L593,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189.25157100380295</v>
      </c>
      <c r="AS584" s="1" cm="1">
        <f t="array" ref="AS584">_xlfn.LET(
    _xlpm.Df, AJ584,
    _xlpm.B, AI584,
    _xlpm.Settlement, AK584,
    _xlpm.NMeyerhof, AM584,
    _xlpm.NDesign, AN584,
    _xlpm.Nc, AO584,
    _xlpm.Fd, AL584,
    _xlpm.LayerBottoms, D584:D593,
    _xlpm.LayerThickness, E584:E593,
    _xlpm.Material, L584:L593,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189.25157100380295</v>
      </c>
    </row>
    <row r="585" spans="1:45" s="1" customFormat="1" x14ac:dyDescent="0.35">
      <c r="B585" s="4" t="s">
        <v>236</v>
      </c>
      <c r="C585" s="4" t="s">
        <v>237</v>
      </c>
      <c r="D585" s="5">
        <v>3</v>
      </c>
      <c r="E585" s="5">
        <v>1.5</v>
      </c>
      <c r="F585" s="5">
        <v>20</v>
      </c>
      <c r="G585" s="5">
        <v>17</v>
      </c>
      <c r="H585" s="5">
        <v>23.19</v>
      </c>
      <c r="I585" s="5">
        <v>7</v>
      </c>
      <c r="J585" s="5">
        <v>0.36</v>
      </c>
      <c r="K585" s="5">
        <v>1</v>
      </c>
      <c r="L585" s="25" t="s">
        <v>46</v>
      </c>
      <c r="M585" s="1">
        <f t="shared" si="1168"/>
        <v>19.62</v>
      </c>
      <c r="N585" s="1">
        <f t="shared" si="1169"/>
        <v>60</v>
      </c>
      <c r="O585" s="1">
        <f t="shared" si="1170"/>
        <v>40.379999999999995</v>
      </c>
      <c r="P585" s="1">
        <f t="shared" si="1171"/>
        <v>1.583877412319548</v>
      </c>
      <c r="Q585" s="1">
        <f t="shared" si="1172"/>
        <v>26.925916009432317</v>
      </c>
      <c r="R585" s="1">
        <f t="shared" si="1173"/>
        <v>4.9044741945267898</v>
      </c>
      <c r="S585" s="1">
        <f t="shared" si="1174"/>
        <v>31.830390203959105</v>
      </c>
      <c r="T585" s="1">
        <f t="shared" si="1175"/>
        <v>0.3507064727963275</v>
      </c>
      <c r="U585" s="1">
        <f t="shared" si="1176"/>
        <v>1.3806617442523934</v>
      </c>
      <c r="V585" s="1">
        <f t="shared" si="1177"/>
        <v>28.375723846817479</v>
      </c>
      <c r="W585" s="1">
        <f t="shared" si="1178"/>
        <v>0.97433785492747482</v>
      </c>
      <c r="X585" s="1">
        <f t="shared" si="1179"/>
        <v>0.3387742318767149</v>
      </c>
      <c r="Y585" s="1">
        <f t="shared" si="1180"/>
        <v>1.9014706009885072</v>
      </c>
      <c r="Z585" s="1">
        <f t="shared" si="1181"/>
        <v>1.1590256083901391</v>
      </c>
      <c r="AA585" s="1">
        <f t="shared" si="1182"/>
        <v>1.1000000000000001</v>
      </c>
      <c r="AB585" s="1">
        <f t="shared" si="1183"/>
        <v>0.39953593123923159</v>
      </c>
      <c r="AC585" s="1">
        <f t="shared" si="1184"/>
        <v>1.5035960986001715</v>
      </c>
      <c r="AD585" s="1" t="str">
        <f t="shared" si="1185"/>
        <v>NOT LIQUEFIABLE</v>
      </c>
      <c r="AE585" s="1">
        <f t="shared" si="1186"/>
        <v>0</v>
      </c>
      <c r="AF585" s="1">
        <f t="shared" si="1187"/>
        <v>8.5</v>
      </c>
      <c r="AG585" s="1">
        <f t="shared" si="1188"/>
        <v>0</v>
      </c>
      <c r="AH585" s="1" t="str">
        <f t="shared" si="1189"/>
        <v>Very Low</v>
      </c>
    </row>
    <row r="586" spans="1:45" s="1" customFormat="1" x14ac:dyDescent="0.35">
      <c r="B586" s="4" t="s">
        <v>236</v>
      </c>
      <c r="C586" s="4" t="s">
        <v>237</v>
      </c>
      <c r="D586" s="5">
        <v>4.5</v>
      </c>
      <c r="E586" s="5">
        <v>1.5</v>
      </c>
      <c r="F586" s="5">
        <v>20</v>
      </c>
      <c r="G586" s="5">
        <v>17</v>
      </c>
      <c r="H586" s="5">
        <v>23.63</v>
      </c>
      <c r="I586" s="5">
        <v>7</v>
      </c>
      <c r="J586" s="5">
        <v>0.36</v>
      </c>
      <c r="K586" s="5">
        <v>1</v>
      </c>
      <c r="L586" s="25" t="s">
        <v>46</v>
      </c>
      <c r="M586" s="1">
        <f t="shared" si="1168"/>
        <v>34.335000000000001</v>
      </c>
      <c r="N586" s="1">
        <f t="shared" si="1169"/>
        <v>90</v>
      </c>
      <c r="O586" s="1">
        <f t="shared" si="1170"/>
        <v>55.664999999999999</v>
      </c>
      <c r="P586" s="1">
        <f t="shared" si="1171"/>
        <v>1.3490051758684605</v>
      </c>
      <c r="Q586" s="1">
        <f t="shared" si="1172"/>
        <v>22.933087989763827</v>
      </c>
      <c r="R586" s="1">
        <f t="shared" si="1173"/>
        <v>4.949342292285265</v>
      </c>
      <c r="S586" s="1">
        <f t="shared" si="1174"/>
        <v>27.882430282049093</v>
      </c>
      <c r="T586" s="1">
        <f t="shared" si="1175"/>
        <v>0.37846668991710042</v>
      </c>
      <c r="U586" s="1">
        <f t="shared" si="1176"/>
        <v>1.2543295271599977</v>
      </c>
      <c r="V586" s="1">
        <f t="shared" si="1177"/>
        <v>26.272944254005225</v>
      </c>
      <c r="W586" s="1">
        <f t="shared" si="1178"/>
        <v>0.95382538768089908</v>
      </c>
      <c r="X586" s="1">
        <f t="shared" si="1179"/>
        <v>0.36086522347183569</v>
      </c>
      <c r="Y586" s="1">
        <f t="shared" si="1180"/>
        <v>1.7856589566884016</v>
      </c>
      <c r="Z586" s="1">
        <f t="shared" si="1181"/>
        <v>1.138595638546096</v>
      </c>
      <c r="AA586" s="1">
        <f t="shared" si="1182"/>
        <v>1.1000000000000001</v>
      </c>
      <c r="AB586" s="1">
        <f t="shared" si="1183"/>
        <v>0.32361932272630906</v>
      </c>
      <c r="AC586" s="1">
        <f t="shared" si="1184"/>
        <v>1.1231858266818899</v>
      </c>
      <c r="AD586" s="1" t="str">
        <f t="shared" si="1185"/>
        <v>NOT LIQUEFIABLE</v>
      </c>
      <c r="AE586" s="1">
        <f t="shared" si="1186"/>
        <v>0</v>
      </c>
      <c r="AF586" s="1">
        <f t="shared" si="1187"/>
        <v>7.75</v>
      </c>
      <c r="AG586" s="1">
        <f t="shared" si="1188"/>
        <v>0</v>
      </c>
      <c r="AH586" s="1" t="str">
        <f t="shared" si="1189"/>
        <v>Very Low</v>
      </c>
    </row>
    <row r="587" spans="1:45" s="1" customFormat="1" x14ac:dyDescent="0.35">
      <c r="B587" s="4" t="s">
        <v>236</v>
      </c>
      <c r="C587" s="4" t="s">
        <v>237</v>
      </c>
      <c r="D587" s="5">
        <v>6</v>
      </c>
      <c r="E587" s="5">
        <v>1.5</v>
      </c>
      <c r="F587" s="5">
        <v>20</v>
      </c>
      <c r="G587" s="5">
        <v>21</v>
      </c>
      <c r="H587" s="5">
        <v>22.74</v>
      </c>
      <c r="I587" s="5">
        <v>7</v>
      </c>
      <c r="J587" s="5">
        <v>0.36</v>
      </c>
      <c r="K587" s="5">
        <v>1</v>
      </c>
      <c r="L587" s="25" t="s">
        <v>46</v>
      </c>
      <c r="M587" s="1">
        <f t="shared" si="1168"/>
        <v>49.050000000000004</v>
      </c>
      <c r="N587" s="1">
        <f t="shared" si="1169"/>
        <v>120</v>
      </c>
      <c r="O587" s="1">
        <f t="shared" si="1170"/>
        <v>70.949999999999989</v>
      </c>
      <c r="P587" s="1">
        <f t="shared" si="1171"/>
        <v>1.1948916404499597</v>
      </c>
      <c r="Q587" s="1">
        <f t="shared" si="1172"/>
        <v>25.092724449449154</v>
      </c>
      <c r="R587" s="1">
        <f t="shared" si="1173"/>
        <v>4.8555479866283076</v>
      </c>
      <c r="S587" s="1">
        <f t="shared" si="1174"/>
        <v>29.94827243607746</v>
      </c>
      <c r="T587" s="1">
        <f t="shared" si="1175"/>
        <v>0.36371188642388486</v>
      </c>
      <c r="U587" s="1">
        <f t="shared" si="1176"/>
        <v>1.1382839330306842</v>
      </c>
      <c r="V587" s="1">
        <f t="shared" si="1177"/>
        <v>28.759510580272675</v>
      </c>
      <c r="W587" s="1">
        <f t="shared" si="1178"/>
        <v>0.9310442914146293</v>
      </c>
      <c r="X587" s="1">
        <f t="shared" si="1179"/>
        <v>0.36848095423428884</v>
      </c>
      <c r="Y587" s="1">
        <f t="shared" si="1180"/>
        <v>1.9235696133200464</v>
      </c>
      <c r="Z587" s="1">
        <f t="shared" si="1181"/>
        <v>1.1629240260168379</v>
      </c>
      <c r="AA587" s="1">
        <f t="shared" si="1182"/>
        <v>1.0681566917325356</v>
      </c>
      <c r="AB587" s="1">
        <f t="shared" si="1183"/>
        <v>0.41713424560192458</v>
      </c>
      <c r="AC587" s="1">
        <f t="shared" si="1184"/>
        <v>1.4062000503482155</v>
      </c>
      <c r="AD587" s="1" t="str">
        <f t="shared" si="1185"/>
        <v>NOT LIQUEFIABLE</v>
      </c>
      <c r="AE587" s="1">
        <f t="shared" si="1186"/>
        <v>0</v>
      </c>
      <c r="AF587" s="1">
        <f t="shared" si="1187"/>
        <v>7</v>
      </c>
      <c r="AG587" s="1">
        <f t="shared" si="1188"/>
        <v>0</v>
      </c>
      <c r="AH587" s="1" t="str">
        <f t="shared" si="1189"/>
        <v>Very Low</v>
      </c>
    </row>
    <row r="588" spans="1:45" s="1" customFormat="1" x14ac:dyDescent="0.35">
      <c r="B588" s="4" t="s">
        <v>236</v>
      </c>
      <c r="C588" s="4" t="s">
        <v>237</v>
      </c>
      <c r="D588" s="5">
        <v>7.5</v>
      </c>
      <c r="E588" s="5">
        <v>1.5</v>
      </c>
      <c r="F588" s="5">
        <v>20</v>
      </c>
      <c r="G588" s="5">
        <v>27</v>
      </c>
      <c r="H588" s="5">
        <v>22.25</v>
      </c>
      <c r="I588" s="5">
        <v>7</v>
      </c>
      <c r="J588" s="5">
        <v>0.36</v>
      </c>
      <c r="K588" s="5">
        <v>1</v>
      </c>
      <c r="L588" s="25" t="s">
        <v>46</v>
      </c>
      <c r="M588" s="1">
        <f t="shared" si="1168"/>
        <v>63.765000000000001</v>
      </c>
      <c r="N588" s="1">
        <f t="shared" si="1169"/>
        <v>150</v>
      </c>
      <c r="O588" s="1">
        <f t="shared" si="1170"/>
        <v>86.234999999999999</v>
      </c>
      <c r="P588" s="1">
        <f t="shared" si="1171"/>
        <v>1.0838344194396594</v>
      </c>
      <c r="Q588" s="1">
        <f t="shared" si="1172"/>
        <v>29.263529324870802</v>
      </c>
      <c r="R588" s="1">
        <f t="shared" si="1173"/>
        <v>4.7985305000520126</v>
      </c>
      <c r="S588" s="1">
        <f t="shared" si="1174"/>
        <v>34.062059824922812</v>
      </c>
      <c r="T588" s="1">
        <f t="shared" si="1175"/>
        <v>0.33577438299250162</v>
      </c>
      <c r="U588" s="1">
        <f t="shared" si="1176"/>
        <v>1.0555512355250751</v>
      </c>
      <c r="V588" s="1">
        <f t="shared" si="1177"/>
        <v>33.298413859229044</v>
      </c>
      <c r="W588" s="1">
        <f t="shared" si="1178"/>
        <v>0.90643373197707922</v>
      </c>
      <c r="X588" s="1">
        <f t="shared" si="1179"/>
        <v>0.36894328280159422</v>
      </c>
      <c r="Y588" s="1">
        <f t="shared" si="1180"/>
        <v>2.2000000000000002</v>
      </c>
      <c r="Z588" s="1">
        <f t="shared" si="1181"/>
        <v>1.2116882456942153</v>
      </c>
      <c r="AA588" s="1">
        <f t="shared" si="1182"/>
        <v>1.0384705969575609</v>
      </c>
      <c r="AB588" s="1">
        <f t="shared" si="1183"/>
        <v>0.79946904836683041</v>
      </c>
      <c r="AC588" s="1">
        <f t="shared" si="1184"/>
        <v>2.7266358861400053</v>
      </c>
      <c r="AD588" s="1" t="str">
        <f t="shared" si="1185"/>
        <v>NOT LIQUEFIABLE</v>
      </c>
      <c r="AE588" s="1">
        <f t="shared" si="1186"/>
        <v>0</v>
      </c>
      <c r="AF588" s="1">
        <f t="shared" si="1187"/>
        <v>6.25</v>
      </c>
      <c r="AG588" s="1">
        <f t="shared" si="1188"/>
        <v>0</v>
      </c>
      <c r="AH588" s="1" t="str">
        <f t="shared" si="1189"/>
        <v>Very Low</v>
      </c>
    </row>
    <row r="589" spans="1:45" s="1" customFormat="1" x14ac:dyDescent="0.35">
      <c r="B589" s="4" t="s">
        <v>236</v>
      </c>
      <c r="C589" s="4" t="s">
        <v>237</v>
      </c>
      <c r="D589" s="5">
        <v>9</v>
      </c>
      <c r="E589" s="5">
        <v>1.5</v>
      </c>
      <c r="F589" s="5">
        <v>21</v>
      </c>
      <c r="G589" s="5">
        <v>31</v>
      </c>
      <c r="H589" s="5">
        <v>29.12</v>
      </c>
      <c r="I589" s="5">
        <v>7</v>
      </c>
      <c r="J589" s="5">
        <v>0.36</v>
      </c>
      <c r="K589" s="5">
        <v>1</v>
      </c>
      <c r="L589" s="25" t="s">
        <v>46</v>
      </c>
      <c r="M589" s="1">
        <f t="shared" si="1168"/>
        <v>78.48</v>
      </c>
      <c r="N589" s="1">
        <f t="shared" si="1169"/>
        <v>181.5</v>
      </c>
      <c r="O589" s="1">
        <f t="shared" si="1170"/>
        <v>103.02</v>
      </c>
      <c r="P589" s="1">
        <f t="shared" si="1171"/>
        <v>0.99161696878089911</v>
      </c>
      <c r="Q589" s="1">
        <f t="shared" si="1172"/>
        <v>30.740126032207872</v>
      </c>
      <c r="R589" s="1">
        <f t="shared" si="1173"/>
        <v>5.3255108446263879</v>
      </c>
      <c r="S589" s="1">
        <f t="shared" si="1174"/>
        <v>36.065636876834262</v>
      </c>
      <c r="T589" s="1">
        <f t="shared" si="1175"/>
        <v>0.32278011528944367</v>
      </c>
      <c r="U589" s="1">
        <f t="shared" si="1176"/>
        <v>0.99458017793936637</v>
      </c>
      <c r="V589" s="1">
        <f t="shared" si="1177"/>
        <v>36.157496360746748</v>
      </c>
      <c r="W589" s="1">
        <f t="shared" si="1178"/>
        <v>0.88044424287795453</v>
      </c>
      <c r="X589" s="1">
        <f t="shared" si="1179"/>
        <v>0.36297172820102508</v>
      </c>
      <c r="Y589" s="1">
        <f t="shared" si="1180"/>
        <v>2.2000000000000002</v>
      </c>
      <c r="Z589" s="1">
        <f t="shared" si="1181"/>
        <v>1.2116882456942153</v>
      </c>
      <c r="AA589" s="1">
        <f t="shared" si="1182"/>
        <v>0.99527929082111721</v>
      </c>
      <c r="AB589" s="1">
        <f t="shared" si="1183"/>
        <v>1.4286905762043465</v>
      </c>
      <c r="AC589" s="1">
        <f t="shared" si="1184"/>
        <v>4.7468033849726368</v>
      </c>
      <c r="AD589" s="1" t="str">
        <f t="shared" si="1185"/>
        <v>NOT LIQUEFIABLE</v>
      </c>
      <c r="AE589" s="1">
        <f t="shared" si="1186"/>
        <v>0</v>
      </c>
      <c r="AF589" s="1">
        <f t="shared" si="1187"/>
        <v>5.5</v>
      </c>
      <c r="AG589" s="1">
        <f t="shared" si="1188"/>
        <v>0</v>
      </c>
      <c r="AH589" s="1" t="str">
        <f t="shared" si="1189"/>
        <v>Very Low</v>
      </c>
    </row>
    <row r="590" spans="1:45" s="1" customFormat="1" x14ac:dyDescent="0.35">
      <c r="B590" s="4" t="s">
        <v>236</v>
      </c>
      <c r="C590" s="4" t="s">
        <v>237</v>
      </c>
      <c r="D590" s="5">
        <v>10.5</v>
      </c>
      <c r="E590" s="5">
        <v>1.5</v>
      </c>
      <c r="F590" s="5">
        <v>21</v>
      </c>
      <c r="G590" s="5">
        <v>37</v>
      </c>
      <c r="H590" s="5">
        <v>22.91</v>
      </c>
      <c r="I590" s="5">
        <v>7</v>
      </c>
      <c r="J590" s="5">
        <v>0.36</v>
      </c>
      <c r="K590" s="5">
        <v>1</v>
      </c>
      <c r="L590" s="25" t="s">
        <v>46</v>
      </c>
      <c r="M590" s="1">
        <f t="shared" si="1168"/>
        <v>93.195000000000007</v>
      </c>
      <c r="N590" s="1">
        <f t="shared" si="1169"/>
        <v>213</v>
      </c>
      <c r="O590" s="1">
        <f t="shared" si="1170"/>
        <v>119.80499999999999</v>
      </c>
      <c r="P590" s="1">
        <f t="shared" si="1171"/>
        <v>0.91953285436455856</v>
      </c>
      <c r="Q590" s="1">
        <f t="shared" si="1172"/>
        <v>34.022715611488664</v>
      </c>
      <c r="R590" s="1">
        <f t="shared" si="1173"/>
        <v>4.8744053807603152</v>
      </c>
      <c r="S590" s="1">
        <f t="shared" si="1174"/>
        <v>38.897120992248979</v>
      </c>
      <c r="T590" s="1">
        <f t="shared" si="1175"/>
        <v>0.30501716636050247</v>
      </c>
      <c r="U590" s="1">
        <f t="shared" si="1176"/>
        <v>0.95011193202995781</v>
      </c>
      <c r="V590" s="1">
        <f t="shared" si="1177"/>
        <v>40.028546865868755</v>
      </c>
      <c r="W590" s="1">
        <f t="shared" si="1178"/>
        <v>0.85352459901766975</v>
      </c>
      <c r="X590" s="1">
        <f t="shared" si="1179"/>
        <v>0.35508846095103458</v>
      </c>
      <c r="Y590" s="1">
        <f t="shared" si="1180"/>
        <v>2.2000000000000002</v>
      </c>
      <c r="Z590" s="1">
        <f t="shared" si="1181"/>
        <v>1.2116882456942153</v>
      </c>
      <c r="AA590" s="1">
        <f t="shared" si="1182"/>
        <v>0.94966629706515271</v>
      </c>
      <c r="AB590" s="1">
        <f t="shared" si="1183"/>
        <v>4.1718133693720478</v>
      </c>
      <c r="AC590" s="1">
        <f t="shared" si="1184"/>
        <v>13.519176324426965</v>
      </c>
      <c r="AD590" s="1" t="str">
        <f t="shared" si="1185"/>
        <v>NOT LIQUEFIABLE</v>
      </c>
      <c r="AE590" s="1">
        <f t="shared" si="1186"/>
        <v>0</v>
      </c>
      <c r="AF590" s="1">
        <f t="shared" si="1187"/>
        <v>4.75</v>
      </c>
      <c r="AG590" s="1">
        <f t="shared" si="1188"/>
        <v>0</v>
      </c>
      <c r="AH590" s="1" t="str">
        <f t="shared" si="1189"/>
        <v>Very Low</v>
      </c>
    </row>
    <row r="591" spans="1:45" s="1" customFormat="1" x14ac:dyDescent="0.35">
      <c r="B591" s="4" t="s">
        <v>236</v>
      </c>
      <c r="C591" s="4" t="s">
        <v>237</v>
      </c>
      <c r="D591" s="5">
        <v>12</v>
      </c>
      <c r="E591" s="5">
        <v>1.5</v>
      </c>
      <c r="F591" s="5">
        <v>21</v>
      </c>
      <c r="G591" s="5">
        <v>53</v>
      </c>
      <c r="H591" s="5">
        <v>22.48</v>
      </c>
      <c r="I591" s="5">
        <v>7</v>
      </c>
      <c r="J591" s="5">
        <v>0.36</v>
      </c>
      <c r="K591" s="5">
        <v>1</v>
      </c>
      <c r="L591" s="25" t="s">
        <v>46</v>
      </c>
      <c r="M591" s="1">
        <f t="shared" si="1168"/>
        <v>107.91000000000001</v>
      </c>
      <c r="N591" s="1">
        <f t="shared" si="1169"/>
        <v>244.5</v>
      </c>
      <c r="O591" s="1">
        <f t="shared" si="1170"/>
        <v>136.58999999999997</v>
      </c>
      <c r="P591" s="1">
        <f t="shared" si="1171"/>
        <v>0.86118264709115344</v>
      </c>
      <c r="Q591" s="1">
        <f t="shared" si="1172"/>
        <v>45.642680295831134</v>
      </c>
      <c r="R591" s="1">
        <f t="shared" si="1173"/>
        <v>4.8257969438931525</v>
      </c>
      <c r="S591" s="1">
        <f t="shared" si="1174"/>
        <v>50.468477239724287</v>
      </c>
      <c r="T591" s="1">
        <f t="shared" si="1175"/>
        <v>0.23840382039971053</v>
      </c>
      <c r="U591" s="1">
        <f t="shared" si="1176"/>
        <v>0.93122135955005769</v>
      </c>
      <c r="V591" s="1">
        <f t="shared" si="1177"/>
        <v>54.180529000046214</v>
      </c>
      <c r="W591" s="1">
        <f t="shared" si="1178"/>
        <v>0.82611021622301772</v>
      </c>
      <c r="X591" s="1">
        <f t="shared" si="1179"/>
        <v>0.34603004466481818</v>
      </c>
      <c r="Y591" s="1">
        <f t="shared" si="1180"/>
        <v>2.2000000000000002</v>
      </c>
      <c r="Z591" s="1">
        <f t="shared" si="1181"/>
        <v>1.2116882456942153</v>
      </c>
      <c r="AA591" s="1">
        <f t="shared" si="1182"/>
        <v>0.91033080197195126</v>
      </c>
      <c r="AB591" s="1">
        <f t="shared" si="1183"/>
        <v>18592.088220369962</v>
      </c>
      <c r="AC591" s="1">
        <f t="shared" si="1184"/>
        <v>59265.846977493842</v>
      </c>
      <c r="AD591" s="1" t="str">
        <f t="shared" si="1185"/>
        <v>NOT LIQUEFIABLE</v>
      </c>
      <c r="AE591" s="1">
        <f t="shared" si="1186"/>
        <v>0</v>
      </c>
      <c r="AF591" s="1">
        <f t="shared" si="1187"/>
        <v>4</v>
      </c>
      <c r="AG591" s="1">
        <f t="shared" si="1188"/>
        <v>0</v>
      </c>
      <c r="AH591" s="1" t="str">
        <f t="shared" si="1189"/>
        <v>Very Low</v>
      </c>
    </row>
    <row r="592" spans="1:45" s="1" customFormat="1" x14ac:dyDescent="0.35">
      <c r="B592" s="4" t="s">
        <v>236</v>
      </c>
      <c r="C592" s="4" t="s">
        <v>237</v>
      </c>
      <c r="D592" s="5">
        <v>13.5</v>
      </c>
      <c r="E592" s="5">
        <v>1.5</v>
      </c>
      <c r="F592" s="5">
        <v>21</v>
      </c>
      <c r="G592" s="5">
        <v>73</v>
      </c>
      <c r="H592" s="5">
        <v>19</v>
      </c>
      <c r="I592" s="5">
        <v>7</v>
      </c>
      <c r="J592" s="5">
        <v>0.36</v>
      </c>
      <c r="K592" s="5">
        <v>1</v>
      </c>
      <c r="L592" s="25" t="s">
        <v>46</v>
      </c>
      <c r="M592" s="1">
        <f t="shared" si="1168"/>
        <v>122.625</v>
      </c>
      <c r="N592" s="1">
        <f t="shared" si="1169"/>
        <v>276</v>
      </c>
      <c r="O592" s="1">
        <f t="shared" si="1170"/>
        <v>153.375</v>
      </c>
      <c r="P592" s="1">
        <f t="shared" si="1171"/>
        <v>0.81269471367575163</v>
      </c>
      <c r="Q592" s="1">
        <f t="shared" si="1172"/>
        <v>59.326714098329866</v>
      </c>
      <c r="R592" s="1">
        <f t="shared" si="1173"/>
        <v>4.2981218259821743</v>
      </c>
      <c r="S592" s="1">
        <f t="shared" si="1174"/>
        <v>63.624835924312038</v>
      </c>
      <c r="T592" s="1">
        <f t="shared" si="1175"/>
        <v>0.17140343435323258</v>
      </c>
      <c r="U592" s="1">
        <f t="shared" si="1176"/>
        <v>0.93137055981978079</v>
      </c>
      <c r="V592" s="1">
        <f t="shared" si="1177"/>
        <v>72.28817269282618</v>
      </c>
      <c r="W592" s="1">
        <f t="shared" si="1178"/>
        <v>0.7986134883932493</v>
      </c>
      <c r="X592" s="1">
        <f t="shared" si="1179"/>
        <v>0.33628461962112216</v>
      </c>
      <c r="Y592" s="1">
        <f t="shared" si="1180"/>
        <v>2.2000000000000002</v>
      </c>
      <c r="Z592" s="1">
        <f t="shared" si="1181"/>
        <v>1.2116882456942153</v>
      </c>
      <c r="AA592" s="1">
        <f t="shared" si="1182"/>
        <v>1.1000000000000001</v>
      </c>
      <c r="AB592" s="1">
        <f t="shared" si="1183"/>
        <v>1.459348001456521E+17</v>
      </c>
      <c r="AC592" s="1">
        <f t="shared" si="1184"/>
        <v>5.7840953413447744E+17</v>
      </c>
      <c r="AD592" s="1" t="str">
        <f t="shared" si="1185"/>
        <v>NOT LIQUEFIABLE</v>
      </c>
      <c r="AE592" s="1">
        <f t="shared" si="1186"/>
        <v>0</v>
      </c>
      <c r="AF592" s="1">
        <f t="shared" si="1187"/>
        <v>3.25</v>
      </c>
      <c r="AG592" s="1">
        <f t="shared" si="1188"/>
        <v>0</v>
      </c>
      <c r="AH592" s="1" t="str">
        <f t="shared" si="1189"/>
        <v>Very Low</v>
      </c>
    </row>
    <row r="593" spans="1:45" s="1" customFormat="1" x14ac:dyDescent="0.35">
      <c r="B593" s="4" t="s">
        <v>236</v>
      </c>
      <c r="C593" s="4" t="s">
        <v>237</v>
      </c>
      <c r="D593" s="5">
        <v>15</v>
      </c>
      <c r="E593" s="5">
        <v>1.5</v>
      </c>
      <c r="F593" s="5">
        <v>21</v>
      </c>
      <c r="G593" s="5">
        <v>90</v>
      </c>
      <c r="H593" s="5">
        <v>20.97</v>
      </c>
      <c r="I593" s="5">
        <v>7</v>
      </c>
      <c r="J593" s="5">
        <v>0.36</v>
      </c>
      <c r="K593" s="5">
        <v>1</v>
      </c>
      <c r="L593" s="25" t="s">
        <v>46</v>
      </c>
      <c r="M593" s="1">
        <f t="shared" si="1168"/>
        <v>137.34</v>
      </c>
      <c r="N593" s="1">
        <f t="shared" si="1169"/>
        <v>307.5</v>
      </c>
      <c r="O593" s="1">
        <f t="shared" si="1170"/>
        <v>170.16</v>
      </c>
      <c r="P593" s="1">
        <f t="shared" si="1171"/>
        <v>0.77157115668967891</v>
      </c>
      <c r="Q593" s="1">
        <f t="shared" si="1172"/>
        <v>69.441404102071104</v>
      </c>
      <c r="R593" s="1">
        <f t="shared" si="1173"/>
        <v>4.6290177228967702</v>
      </c>
      <c r="S593" s="1">
        <f t="shared" si="1174"/>
        <v>74.07042182496788</v>
      </c>
      <c r="T593" s="1">
        <f t="shared" si="1175"/>
        <v>0.1230271376032912</v>
      </c>
      <c r="U593" s="1">
        <f t="shared" si="1176"/>
        <v>0.93818477187997573</v>
      </c>
      <c r="V593" s="1">
        <f t="shared" si="1177"/>
        <v>89.065647192094588</v>
      </c>
      <c r="W593" s="1">
        <f t="shared" si="1178"/>
        <v>0.77141630387585125</v>
      </c>
      <c r="X593" s="1">
        <f t="shared" si="1179"/>
        <v>0.32620627730011093</v>
      </c>
      <c r="Y593" s="1">
        <f t="shared" si="1180"/>
        <v>2.2000000000000002</v>
      </c>
      <c r="Z593" s="1">
        <f t="shared" si="1181"/>
        <v>1.2116882456942153</v>
      </c>
      <c r="AA593" s="1">
        <f t="shared" si="1182"/>
        <v>1.1000000000000001</v>
      </c>
      <c r="AB593" s="1">
        <f t="shared" si="1183"/>
        <v>1.1441965046050304E+44</v>
      </c>
      <c r="AC593" s="1">
        <f t="shared" si="1184"/>
        <v>4.6751105268605945E+44</v>
      </c>
      <c r="AD593" s="1" t="str">
        <f t="shared" si="1185"/>
        <v>NOT LIQUEFIABLE</v>
      </c>
      <c r="AE593" s="1">
        <f t="shared" si="1186"/>
        <v>0</v>
      </c>
      <c r="AF593" s="1">
        <f t="shared" si="1187"/>
        <v>2.5</v>
      </c>
      <c r="AG593" s="1">
        <f t="shared" si="1188"/>
        <v>0</v>
      </c>
      <c r="AH593" s="1" t="str">
        <f t="shared" si="1189"/>
        <v>Very Low</v>
      </c>
    </row>
    <row r="594" spans="1:45" s="1" customFormat="1" x14ac:dyDescent="0.35">
      <c r="AF594" s="1" t="s">
        <v>31</v>
      </c>
      <c r="AG594" s="1">
        <f>SUM(AG584:AG593)</f>
        <v>0</v>
      </c>
      <c r="AH594" s="3" t="str">
        <f t="shared" ref="AH594" si="1190">IF(AG594&lt;=0,"Very Low",IF(AND(AG594&gt;0,AG594&lt;=5),"Low",IF(AND(AG594&gt;5,AG594&lt;=15),"High","Very High")))</f>
        <v>Very Low</v>
      </c>
    </row>
    <row r="595" spans="1:45" s="1" customFormat="1" x14ac:dyDescent="0.35">
      <c r="A595" s="1" t="s">
        <v>32</v>
      </c>
      <c r="B595" s="1" t="s">
        <v>0</v>
      </c>
      <c r="C595" s="1" t="s">
        <v>1</v>
      </c>
      <c r="E595" s="1" t="s">
        <v>3</v>
      </c>
      <c r="F595" s="1" t="s">
        <v>47</v>
      </c>
      <c r="G595" s="1" t="s">
        <v>5</v>
      </c>
      <c r="H595" s="1" t="s">
        <v>6</v>
      </c>
      <c r="I595" s="1" t="s">
        <v>7</v>
      </c>
      <c r="J595" s="1" t="s">
        <v>8</v>
      </c>
      <c r="K595" s="1" t="s">
        <v>9</v>
      </c>
      <c r="M595" s="1" t="s">
        <v>10</v>
      </c>
      <c r="O595" s="1" t="s">
        <v>12</v>
      </c>
      <c r="P595" s="1" t="s">
        <v>13</v>
      </c>
      <c r="Q595" s="1" t="s">
        <v>233</v>
      </c>
      <c r="R595" s="1" t="s">
        <v>234</v>
      </c>
      <c r="S595" s="1" t="s">
        <v>16</v>
      </c>
      <c r="T595" s="1" t="s">
        <v>17</v>
      </c>
      <c r="U595" s="1" t="s">
        <v>18</v>
      </c>
      <c r="V595" s="1" t="s">
        <v>19</v>
      </c>
      <c r="W595" s="1" t="s">
        <v>20</v>
      </c>
      <c r="X595" s="1" t="s">
        <v>21</v>
      </c>
      <c r="Y595" s="1" t="s">
        <v>22</v>
      </c>
      <c r="Z595" s="1" t="s">
        <v>23</v>
      </c>
      <c r="AA595" s="1" t="s">
        <v>24</v>
      </c>
      <c r="AB595" s="1" t="s">
        <v>235</v>
      </c>
      <c r="AC595" s="1" t="s">
        <v>26</v>
      </c>
      <c r="AD595" s="1" t="s">
        <v>27</v>
      </c>
      <c r="AE595" s="1" t="s">
        <v>28</v>
      </c>
      <c r="AF595" s="1" t="s">
        <v>29</v>
      </c>
      <c r="AG595" s="1" t="s">
        <v>30</v>
      </c>
      <c r="AH595" s="1" t="s">
        <v>27</v>
      </c>
      <c r="AI595" s="5" t="s">
        <v>34</v>
      </c>
      <c r="AJ595" s="5" t="s">
        <v>35</v>
      </c>
      <c r="AK595" s="5" t="s">
        <v>36</v>
      </c>
      <c r="AL595" s="5" t="s">
        <v>37</v>
      </c>
      <c r="AM595" s="20" t="s">
        <v>38</v>
      </c>
      <c r="AN595" s="20" t="s">
        <v>39</v>
      </c>
      <c r="AO595" s="20" t="s">
        <v>40</v>
      </c>
      <c r="AP595" s="20" t="s">
        <v>41</v>
      </c>
      <c r="AQ595" s="20" t="s">
        <v>42</v>
      </c>
    </row>
    <row r="596" spans="1:45" s="1" customFormat="1" x14ac:dyDescent="0.35">
      <c r="A596" s="1">
        <v>52</v>
      </c>
      <c r="B596" s="5" t="s">
        <v>238</v>
      </c>
      <c r="C596" s="5" t="s">
        <v>239</v>
      </c>
      <c r="D596" s="5">
        <v>1.5</v>
      </c>
      <c r="E596" s="5">
        <v>1.5</v>
      </c>
      <c r="F596" s="5">
        <v>17</v>
      </c>
      <c r="G596" s="5">
        <v>9</v>
      </c>
      <c r="H596" s="5">
        <v>67.099999999999994</v>
      </c>
      <c r="I596" s="5">
        <v>7</v>
      </c>
      <c r="J596" s="5">
        <v>0.2</v>
      </c>
      <c r="K596" s="5">
        <v>4.3</v>
      </c>
      <c r="L596" s="25" t="s">
        <v>62</v>
      </c>
      <c r="M596" s="1">
        <f t="shared" ref="M596:M605" si="1191">IF(D596&lt;=K596, 0, (D596-K596)*9.81)</f>
        <v>0</v>
      </c>
      <c r="N596" s="1">
        <f t="shared" ref="N596:N605" si="1192">IF(ROW()=2, D596*F596, N595 + (D596-D595)*F596)</f>
        <v>25.5</v>
      </c>
      <c r="O596" s="1">
        <f t="shared" ref="O596:O605" si="1193">N596 - M596</f>
        <v>25.5</v>
      </c>
      <c r="P596" s="1">
        <f t="shared" ref="P596:P605" si="1194">MIN(1.7, (101.3 / O596)^0.5)</f>
        <v>1.7</v>
      </c>
      <c r="Q596" s="1">
        <f t="shared" ref="Q596:Q605" si="1195">G596 * P596</f>
        <v>15.299999999999999</v>
      </c>
      <c r="R596" s="1">
        <f t="shared" ref="R596:R605" si="1196">EXP(1.63 + (9.7/(H596+0.01)) - ((15.7/(H596+0.01))^2))</f>
        <v>5.5834613356097549</v>
      </c>
      <c r="S596" s="1">
        <f t="shared" ref="S596:S605" si="1197">Q596 + R596</f>
        <v>20.883461335609752</v>
      </c>
      <c r="T596" s="1">
        <f t="shared" ref="T596:T605" si="1198">0.784 - 0.0768 * SQRT(S596)</f>
        <v>0.4330360887667411</v>
      </c>
      <c r="U596" s="1">
        <f t="shared" ref="U596:U605" si="1199">MIN(1.7, (101.3 / O596)^T596)</f>
        <v>1.7</v>
      </c>
      <c r="V596" s="1">
        <f t="shared" ref="V596:V605" si="1200">(G596 * U596) + R596</f>
        <v>20.883461335609752</v>
      </c>
      <c r="W596" s="1">
        <f t="shared" ref="W596:W605" si="1201">EXP((-1.012 - 1.126*SIN((D596/11.73)+5.133)) + (0.106 + 0.118*SIN((D596/11.28)+5.142))*I596)</f>
        <v>0.99216797470363483</v>
      </c>
      <c r="X596" s="1">
        <f t="shared" ref="X596:X605" si="1202">0.65 * J596 * (N596 / O596) * W596</f>
        <v>0.12898183671147254</v>
      </c>
      <c r="Y596" s="1">
        <f t="shared" ref="Y596:Y605" si="1203">MIN(2.2, 1.09 + (V596 / 31.5)^2)</f>
        <v>1.5295252782624413</v>
      </c>
      <c r="Z596" s="1">
        <f t="shared" ref="Z596:Z605" si="1204">1 + (Y596 - 1) * (8.64 * EXP(-I596/4) - 1.325)</f>
        <v>1.0934118976717646</v>
      </c>
      <c r="AA596" s="1">
        <f t="shared" ref="AA596:AA605" si="1205">MIN(1.1, 1 - MIN(0.3, 1 / (18.9 - 2.55 * SQRT(V596))) * LN(O596 / 101.3))</f>
        <v>1.1000000000000001</v>
      </c>
      <c r="AB596" s="1">
        <f t="shared" ref="AB596:AB605" si="1206">EXP((V596/14.1) + (V596/126)^2 - (V596/23.6)^3 + (V596/25.4)^4 - 2.8)</f>
        <v>0.2171042108626158</v>
      </c>
      <c r="AC596" s="1">
        <f t="shared" ref="AC596:AC605" si="1207">IF(X596=0, "N/A", (AB596 * Z596 * AA596) / X596)</f>
        <v>2.0244924911026643</v>
      </c>
      <c r="AD596" s="1" t="str">
        <f t="shared" ref="AD596:AD605" si="1208">IF(AC596&gt;1, "NOT LIQUEFIABLE", "LIQUEFIABLE")</f>
        <v>NOT LIQUEFIABLE</v>
      </c>
      <c r="AE596" s="1">
        <f t="shared" ref="AE596:AE605" si="1209">IF(AC596&lt;1, 1-AC596, 0)</f>
        <v>0</v>
      </c>
      <c r="AF596" s="1">
        <f t="shared" ref="AF596:AF605" si="1210">IF(D596&lt;=20, 10 - (0.5 * D596), 0)</f>
        <v>9.25</v>
      </c>
      <c r="AG596" s="1">
        <f t="shared" ref="AG596:AG605" si="1211">AE596 * AF596 * E596</f>
        <v>0</v>
      </c>
      <c r="AH596" s="1" t="str">
        <f t="shared" ref="AH596:AH605" si="1212">IF(AG596&lt;=0,"Very Low",IF(AND(AG596&gt;0,AG596&lt;=5),"Low",IF(AND(AG596&gt;5,AG596&lt;=15),"High","Very High")))</f>
        <v>Very Low</v>
      </c>
      <c r="AI596" s="5">
        <v>3</v>
      </c>
      <c r="AJ596" s="5">
        <v>1.5</v>
      </c>
      <c r="AK596" s="5">
        <v>25</v>
      </c>
      <c r="AL596" s="5">
        <f>MIN(1 + 0.33 * (AJ596 / AI596), 1.33)</f>
        <v>1.165</v>
      </c>
      <c r="AM596" s="20">
        <f>AVERAGEIFS(G596:G605, D596:D605, "&gt;" &amp; AJ596, D596:D605, "&lt;" &amp; (AJ596 + AI596 + 1.5))</f>
        <v>7</v>
      </c>
      <c r="AN596" s="20" cm="1">
        <f t="array" ref="AN596">_xlfn.LET(
    _xlpm.Df, AJ596,
    _xlpm.B, AI596,
    _xlpm.LayerBottoms, D596:D605,
    _xlpm.LayerTops, D596:D605 - E596:E605,
    _xlpm.N_values, G596:G605,
    _xlpm.FilteredN, _xlfn._xlws.FILTER(_xlpm.N_values, (_xlpm.LayerBottoms &gt; _xlpm.Df) * (_xlpm.LayerTops &lt; (_xlpm.Df + 2*_xlpm.B))),
    _xlpm.i, _xlfn.SEQUENCE(ROWS(_xlpm.FilteredN)),
    SUM(_xlpm.FilteredN / _xlpm.i^2) / SUM(1 / _xlpm.i^2)
)</f>
        <v>9.2926829268292668</v>
      </c>
      <c r="AO596" s="20">
        <f>MIN(6 * (1 + 0.2 * (AJ596 / AI596)), 9)</f>
        <v>6.6000000000000005</v>
      </c>
      <c r="AP596" s="20">
        <f>IF(AI596&lt;=1.2,12*AM596*AL596*(AK596/25.4),8*AM596*((3.28*AI596+1)/(3.28*AI596))^2*AL596*(AK596/25.4))</f>
        <v>77.927117472154166</v>
      </c>
      <c r="AQ596" s="1" t="str" cm="1">
        <f t="array" ref="AQ596">_xlfn.LET(
    _xlpm.Df, AJ596,
    _xlpm.B, AI596,
    _xlpm.Settlement, AK596,
    _xlpm.NMeyerhof, AM596,
    _xlpm.NDesign, AN596,
    _xlpm.Nc, AO596,
    _xlpm.Fd, AL596,
    _xlpm.LayerBottoms, D596:D605,
    _xlpm.LayerThickness, E596:E605,
    _xlpm.USCS, L596:L605,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596" s="1" cm="1">
        <f t="array" ref="AR596">_xlfn.LET(
    _xlpm.Df, AJ596,
    _xlpm.B, AI596,
    _xlpm.Settlement, AK596,
    _xlpm.NMeyerhof, AM596,
    _xlpm.NDesign, AN596,
    _xlpm.Nc, AO596,
    _xlpm.Fd, AL596,
    _xlpm.LayerBottoms, D596:D605,
    _xlpm.LayerThickness, E596:E605,
    _xlpm.USCS, L596:L605,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77.927117472154166</v>
      </c>
      <c r="AS596" s="1" cm="1">
        <f t="array" ref="AS596">_xlfn.LET(
    _xlpm.Df, AJ596,
    _xlpm.B, AI596,
    _xlpm.Settlement, AK596,
    _xlpm.NMeyerhof, AM596,
    _xlpm.NDesign, AN596,
    _xlpm.Nc, AO596,
    _xlpm.Fd, AL596,
    _xlpm.LayerBottoms, D596:D605,
    _xlpm.LayerThickness, E596:E605,
    _xlpm.Material, L596:L605,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77.927117472154166</v>
      </c>
    </row>
    <row r="597" spans="1:45" s="1" customFormat="1" x14ac:dyDescent="0.35">
      <c r="B597" s="5" t="s">
        <v>238</v>
      </c>
      <c r="C597" s="5" t="s">
        <v>239</v>
      </c>
      <c r="D597" s="5">
        <v>3</v>
      </c>
      <c r="E597" s="5">
        <v>1.5</v>
      </c>
      <c r="F597" s="5">
        <v>17</v>
      </c>
      <c r="G597" s="5">
        <v>10</v>
      </c>
      <c r="H597" s="5">
        <v>65.099999999999994</v>
      </c>
      <c r="I597" s="5">
        <v>7</v>
      </c>
      <c r="J597" s="5">
        <v>0.2</v>
      </c>
      <c r="K597" s="5">
        <v>4.3</v>
      </c>
      <c r="L597" s="25" t="s">
        <v>62</v>
      </c>
      <c r="M597" s="1">
        <f t="shared" si="1191"/>
        <v>0</v>
      </c>
      <c r="N597" s="1">
        <f t="shared" si="1192"/>
        <v>51</v>
      </c>
      <c r="O597" s="1">
        <f t="shared" si="1193"/>
        <v>51</v>
      </c>
      <c r="P597" s="1">
        <f t="shared" si="1194"/>
        <v>1.4093525143852128</v>
      </c>
      <c r="Q597" s="1">
        <f t="shared" si="1195"/>
        <v>14.093525143852128</v>
      </c>
      <c r="R597" s="1">
        <f t="shared" si="1196"/>
        <v>5.5891922870907988</v>
      </c>
      <c r="S597" s="1">
        <f t="shared" si="1197"/>
        <v>19.682717430942926</v>
      </c>
      <c r="T597" s="1">
        <f t="shared" si="1198"/>
        <v>0.4432751971753674</v>
      </c>
      <c r="U597" s="1">
        <f t="shared" si="1199"/>
        <v>1.3555433657956744</v>
      </c>
      <c r="V597" s="1">
        <f t="shared" si="1200"/>
        <v>19.144625945047544</v>
      </c>
      <c r="W597" s="1">
        <f t="shared" si="1201"/>
        <v>0.97433785492747482</v>
      </c>
      <c r="X597" s="1">
        <f t="shared" si="1202"/>
        <v>0.12666392114057173</v>
      </c>
      <c r="Y597" s="1">
        <f t="shared" si="1203"/>
        <v>1.4593793928705343</v>
      </c>
      <c r="Z597" s="1">
        <f t="shared" si="1204"/>
        <v>1.0810376814873643</v>
      </c>
      <c r="AA597" s="1">
        <f t="shared" si="1205"/>
        <v>1.0886345917870923</v>
      </c>
      <c r="AB597" s="1">
        <f t="shared" si="1206"/>
        <v>0.19588431163303888</v>
      </c>
      <c r="AC597" s="1">
        <f t="shared" si="1207"/>
        <v>1.8199928791675166</v>
      </c>
      <c r="AD597" s="1" t="str">
        <f t="shared" si="1208"/>
        <v>NOT LIQUEFIABLE</v>
      </c>
      <c r="AE597" s="1">
        <f t="shared" si="1209"/>
        <v>0</v>
      </c>
      <c r="AF597" s="1">
        <f t="shared" si="1210"/>
        <v>8.5</v>
      </c>
      <c r="AG597" s="1">
        <f t="shared" si="1211"/>
        <v>0</v>
      </c>
      <c r="AH597" s="1" t="str">
        <f t="shared" si="1212"/>
        <v>Very Low</v>
      </c>
    </row>
    <row r="598" spans="1:45" s="1" customFormat="1" x14ac:dyDescent="0.35">
      <c r="B598" s="5" t="s">
        <v>238</v>
      </c>
      <c r="C598" s="5" t="s">
        <v>239</v>
      </c>
      <c r="D598" s="5">
        <v>4.5</v>
      </c>
      <c r="E598" s="5">
        <v>1.5</v>
      </c>
      <c r="F598" s="5">
        <v>17</v>
      </c>
      <c r="G598" s="5">
        <v>4</v>
      </c>
      <c r="H598" s="5">
        <v>63.9</v>
      </c>
      <c r="I598" s="5">
        <v>7</v>
      </c>
      <c r="J598" s="5">
        <v>0.2</v>
      </c>
      <c r="K598" s="5">
        <v>4.3</v>
      </c>
      <c r="L598" s="25" t="s">
        <v>62</v>
      </c>
      <c r="M598" s="1">
        <f t="shared" si="1191"/>
        <v>1.9620000000000017</v>
      </c>
      <c r="N598" s="1">
        <f t="shared" si="1192"/>
        <v>76.5</v>
      </c>
      <c r="O598" s="1">
        <f t="shared" si="1193"/>
        <v>74.537999999999997</v>
      </c>
      <c r="P598" s="1">
        <f t="shared" si="1194"/>
        <v>1.1657779989597832</v>
      </c>
      <c r="Q598" s="1">
        <f t="shared" si="1195"/>
        <v>4.6631119958391327</v>
      </c>
      <c r="R598" s="1">
        <f t="shared" si="1196"/>
        <v>5.5925094453708573</v>
      </c>
      <c r="S598" s="1">
        <f t="shared" si="1197"/>
        <v>10.255621441209989</v>
      </c>
      <c r="T598" s="1">
        <f t="shared" si="1198"/>
        <v>0.53805261414399541</v>
      </c>
      <c r="U598" s="1">
        <f t="shared" si="1199"/>
        <v>1.1794666614480773</v>
      </c>
      <c r="V598" s="1">
        <f t="shared" si="1200"/>
        <v>10.310376091163167</v>
      </c>
      <c r="W598" s="1">
        <f t="shared" si="1201"/>
        <v>0.95382538768089908</v>
      </c>
      <c r="X598" s="1">
        <f t="shared" si="1202"/>
        <v>0.12726117524600261</v>
      </c>
      <c r="Y598" s="1">
        <f t="shared" si="1203"/>
        <v>1.1971341447631434</v>
      </c>
      <c r="Z598" s="1">
        <f t="shared" si="1204"/>
        <v>1.0347758177261162</v>
      </c>
      <c r="AA598" s="1">
        <f t="shared" si="1205"/>
        <v>1.028638641978461</v>
      </c>
      <c r="AB598" s="1">
        <f t="shared" si="1206"/>
        <v>0.12023500149666369</v>
      </c>
      <c r="AC598" s="1">
        <f t="shared" si="1207"/>
        <v>1.0056435893784785</v>
      </c>
      <c r="AD598" s="1" t="str">
        <f t="shared" si="1208"/>
        <v>NOT LIQUEFIABLE</v>
      </c>
      <c r="AE598" s="1">
        <f t="shared" si="1209"/>
        <v>0</v>
      </c>
      <c r="AF598" s="1">
        <f t="shared" si="1210"/>
        <v>7.75</v>
      </c>
      <c r="AG598" s="1">
        <f t="shared" si="1211"/>
        <v>0</v>
      </c>
      <c r="AH598" s="1" t="str">
        <f t="shared" si="1212"/>
        <v>Very Low</v>
      </c>
    </row>
    <row r="599" spans="1:45" s="1" customFormat="1" x14ac:dyDescent="0.35">
      <c r="B599" s="5" t="s">
        <v>238</v>
      </c>
      <c r="C599" s="5" t="s">
        <v>239</v>
      </c>
      <c r="D599" s="5">
        <v>6</v>
      </c>
      <c r="E599" s="5">
        <v>1.5</v>
      </c>
      <c r="F599" s="5">
        <v>17</v>
      </c>
      <c r="G599" s="5">
        <v>15</v>
      </c>
      <c r="H599" s="5">
        <v>66.8</v>
      </c>
      <c r="I599" s="5">
        <v>7</v>
      </c>
      <c r="J599" s="5">
        <v>0.2</v>
      </c>
      <c r="K599" s="5">
        <v>4.3</v>
      </c>
      <c r="L599" s="25" t="s">
        <v>62</v>
      </c>
      <c r="M599" s="1">
        <f t="shared" si="1191"/>
        <v>16.677000000000003</v>
      </c>
      <c r="N599" s="1">
        <f t="shared" si="1192"/>
        <v>102</v>
      </c>
      <c r="O599" s="1">
        <f t="shared" si="1193"/>
        <v>85.322999999999993</v>
      </c>
      <c r="P599" s="1">
        <f t="shared" si="1194"/>
        <v>1.0896114646677495</v>
      </c>
      <c r="Q599" s="1">
        <f t="shared" si="1195"/>
        <v>16.344171970016241</v>
      </c>
      <c r="R599" s="1">
        <f t="shared" si="1196"/>
        <v>5.5843347309042013</v>
      </c>
      <c r="S599" s="1">
        <f t="shared" si="1197"/>
        <v>21.928506700920444</v>
      </c>
      <c r="T599" s="1">
        <f t="shared" si="1198"/>
        <v>0.42436185496580464</v>
      </c>
      <c r="U599" s="1">
        <f t="shared" si="1199"/>
        <v>1.0755567869099638</v>
      </c>
      <c r="V599" s="1">
        <f t="shared" si="1200"/>
        <v>21.717686534553657</v>
      </c>
      <c r="W599" s="1">
        <f t="shared" si="1201"/>
        <v>0.9310442914146293</v>
      </c>
      <c r="X599" s="1">
        <f t="shared" si="1202"/>
        <v>0.14469307577274576</v>
      </c>
      <c r="Y599" s="1">
        <f t="shared" si="1203"/>
        <v>1.5653418074206433</v>
      </c>
      <c r="Z599" s="1">
        <f t="shared" si="1204"/>
        <v>1.099730179525394</v>
      </c>
      <c r="AA599" s="1">
        <f t="shared" si="1205"/>
        <v>1.0244629217250081</v>
      </c>
      <c r="AB599" s="1">
        <f t="shared" si="1206"/>
        <v>0.22880971847460616</v>
      </c>
      <c r="AC599" s="1">
        <f t="shared" si="1207"/>
        <v>1.7815954963566807</v>
      </c>
      <c r="AD599" s="1" t="str">
        <f t="shared" si="1208"/>
        <v>NOT LIQUEFIABLE</v>
      </c>
      <c r="AE599" s="1">
        <f t="shared" si="1209"/>
        <v>0</v>
      </c>
      <c r="AF599" s="1">
        <f t="shared" si="1210"/>
        <v>7</v>
      </c>
      <c r="AG599" s="1">
        <f t="shared" si="1211"/>
        <v>0</v>
      </c>
      <c r="AH599" s="1" t="str">
        <f t="shared" si="1212"/>
        <v>Very Low</v>
      </c>
    </row>
    <row r="600" spans="1:45" s="1" customFormat="1" x14ac:dyDescent="0.35">
      <c r="B600" s="5" t="s">
        <v>238</v>
      </c>
      <c r="C600" s="5" t="s">
        <v>239</v>
      </c>
      <c r="D600" s="5">
        <v>7.5</v>
      </c>
      <c r="E600" s="5">
        <v>1.5</v>
      </c>
      <c r="F600" s="5">
        <v>21</v>
      </c>
      <c r="G600" s="5">
        <v>9</v>
      </c>
      <c r="H600" s="5">
        <v>27</v>
      </c>
      <c r="I600" s="5">
        <v>7</v>
      </c>
      <c r="J600" s="5">
        <v>0.2</v>
      </c>
      <c r="K600" s="5">
        <v>4.3</v>
      </c>
      <c r="L600" s="25" t="s">
        <v>46</v>
      </c>
      <c r="M600" s="1">
        <f t="shared" si="1191"/>
        <v>31.392000000000003</v>
      </c>
      <c r="N600" s="1">
        <f t="shared" si="1192"/>
        <v>133.5</v>
      </c>
      <c r="O600" s="1">
        <f t="shared" si="1193"/>
        <v>102.108</v>
      </c>
      <c r="P600" s="1">
        <f t="shared" si="1194"/>
        <v>0.99603554657666049</v>
      </c>
      <c r="Q600" s="1">
        <f t="shared" si="1195"/>
        <v>8.9643199191899452</v>
      </c>
      <c r="R600" s="1">
        <f t="shared" si="1196"/>
        <v>5.2135231568324194</v>
      </c>
      <c r="S600" s="1">
        <f t="shared" si="1197"/>
        <v>14.177843076022365</v>
      </c>
      <c r="T600" s="1">
        <f t="shared" si="1198"/>
        <v>0.49482129894351118</v>
      </c>
      <c r="U600" s="1">
        <f t="shared" si="1199"/>
        <v>0.99607652735710239</v>
      </c>
      <c r="V600" s="1">
        <f t="shared" si="1200"/>
        <v>14.178211903046341</v>
      </c>
      <c r="W600" s="1">
        <f t="shared" si="1201"/>
        <v>0.90643373197707922</v>
      </c>
      <c r="X600" s="1">
        <f t="shared" si="1202"/>
        <v>0.1540639070245447</v>
      </c>
      <c r="Y600" s="1">
        <f t="shared" si="1203"/>
        <v>1.292591779055364</v>
      </c>
      <c r="Z600" s="1">
        <f t="shared" si="1204"/>
        <v>1.0516152003439829</v>
      </c>
      <c r="AA600" s="1">
        <f t="shared" si="1205"/>
        <v>0.9991455730721317</v>
      </c>
      <c r="AB600" s="1">
        <f t="shared" si="1206"/>
        <v>0.1493383374896817</v>
      </c>
      <c r="AC600" s="1">
        <f t="shared" si="1207"/>
        <v>1.0184882624327536</v>
      </c>
      <c r="AD600" s="1" t="str">
        <f t="shared" si="1208"/>
        <v>NOT LIQUEFIABLE</v>
      </c>
      <c r="AE600" s="1">
        <f t="shared" si="1209"/>
        <v>0</v>
      </c>
      <c r="AF600" s="1">
        <f t="shared" si="1210"/>
        <v>6.25</v>
      </c>
      <c r="AG600" s="1">
        <f t="shared" si="1211"/>
        <v>0</v>
      </c>
      <c r="AH600" s="1" t="str">
        <f t="shared" si="1212"/>
        <v>Very Low</v>
      </c>
    </row>
    <row r="601" spans="1:45" s="1" customFormat="1" x14ac:dyDescent="0.35">
      <c r="B601" s="5" t="s">
        <v>238</v>
      </c>
      <c r="C601" s="5" t="s">
        <v>239</v>
      </c>
      <c r="D601" s="5">
        <v>9</v>
      </c>
      <c r="E601" s="5">
        <v>1.5</v>
      </c>
      <c r="F601" s="5">
        <v>20</v>
      </c>
      <c r="G601" s="5">
        <v>17</v>
      </c>
      <c r="H601" s="5">
        <v>29.2</v>
      </c>
      <c r="I601" s="5">
        <v>7</v>
      </c>
      <c r="J601" s="5">
        <v>0.2</v>
      </c>
      <c r="K601" s="5">
        <v>4.3</v>
      </c>
      <c r="L601" s="25" t="s">
        <v>46</v>
      </c>
      <c r="M601" s="1">
        <f t="shared" si="1191"/>
        <v>46.107000000000006</v>
      </c>
      <c r="N601" s="1">
        <f t="shared" si="1192"/>
        <v>163.5</v>
      </c>
      <c r="O601" s="1">
        <f t="shared" si="1193"/>
        <v>117.393</v>
      </c>
      <c r="P601" s="1">
        <f t="shared" si="1194"/>
        <v>0.928931354633037</v>
      </c>
      <c r="Q601" s="1">
        <f t="shared" si="1195"/>
        <v>15.791833028761628</v>
      </c>
      <c r="R601" s="1">
        <f t="shared" si="1196"/>
        <v>5.329117254772517</v>
      </c>
      <c r="S601" s="1">
        <f t="shared" si="1197"/>
        <v>21.120950283534146</v>
      </c>
      <c r="T601" s="1">
        <f t="shared" si="1198"/>
        <v>0.43104613077577347</v>
      </c>
      <c r="U601" s="1">
        <f t="shared" si="1199"/>
        <v>0.93842361558177989</v>
      </c>
      <c r="V601" s="1">
        <f t="shared" si="1200"/>
        <v>21.282318719662776</v>
      </c>
      <c r="W601" s="1">
        <f t="shared" si="1201"/>
        <v>0.88044424287795453</v>
      </c>
      <c r="X601" s="1">
        <f t="shared" si="1202"/>
        <v>0.15941191027038176</v>
      </c>
      <c r="Y601" s="1">
        <f t="shared" si="1203"/>
        <v>1.546474769549316</v>
      </c>
      <c r="Z601" s="1">
        <f t="shared" si="1204"/>
        <v>1.0964019044017044</v>
      </c>
      <c r="AA601" s="1">
        <f t="shared" si="1205"/>
        <v>0.97933886390851754</v>
      </c>
      <c r="AB601" s="1">
        <f t="shared" si="1206"/>
        <v>0.22255691064821656</v>
      </c>
      <c r="AC601" s="1">
        <f t="shared" si="1207"/>
        <v>1.4990740580945181</v>
      </c>
      <c r="AD601" s="1" t="str">
        <f t="shared" si="1208"/>
        <v>NOT LIQUEFIABLE</v>
      </c>
      <c r="AE601" s="1">
        <f t="shared" si="1209"/>
        <v>0</v>
      </c>
      <c r="AF601" s="1">
        <f t="shared" si="1210"/>
        <v>5.5</v>
      </c>
      <c r="AG601" s="1">
        <f t="shared" si="1211"/>
        <v>0</v>
      </c>
      <c r="AH601" s="1" t="str">
        <f t="shared" si="1212"/>
        <v>Very Low</v>
      </c>
    </row>
    <row r="602" spans="1:45" s="1" customFormat="1" x14ac:dyDescent="0.35">
      <c r="B602" s="5" t="s">
        <v>238</v>
      </c>
      <c r="C602" s="5" t="s">
        <v>239</v>
      </c>
      <c r="D602" s="5">
        <v>10.5</v>
      </c>
      <c r="E602" s="5">
        <v>1.5</v>
      </c>
      <c r="F602" s="5">
        <v>21</v>
      </c>
      <c r="G602" s="5">
        <v>13</v>
      </c>
      <c r="H602" s="5">
        <v>22.6</v>
      </c>
      <c r="I602" s="5">
        <v>7</v>
      </c>
      <c r="J602" s="5">
        <v>0.2</v>
      </c>
      <c r="K602" s="5">
        <v>4.3</v>
      </c>
      <c r="L602" s="25" t="s">
        <v>46</v>
      </c>
      <c r="M602" s="1">
        <f t="shared" si="1191"/>
        <v>60.822000000000003</v>
      </c>
      <c r="N602" s="1">
        <f t="shared" si="1192"/>
        <v>195</v>
      </c>
      <c r="O602" s="1">
        <f t="shared" si="1193"/>
        <v>134.178</v>
      </c>
      <c r="P602" s="1">
        <f t="shared" si="1194"/>
        <v>0.8688885327053405</v>
      </c>
      <c r="Q602" s="1">
        <f t="shared" si="1195"/>
        <v>11.295550925169426</v>
      </c>
      <c r="R602" s="1">
        <f t="shared" si="1196"/>
        <v>4.8396670998102556</v>
      </c>
      <c r="S602" s="1">
        <f t="shared" si="1197"/>
        <v>16.135218024979682</v>
      </c>
      <c r="T602" s="1">
        <f t="shared" si="1198"/>
        <v>0.47550463801921411</v>
      </c>
      <c r="U602" s="1">
        <f t="shared" si="1199"/>
        <v>0.87489162698915079</v>
      </c>
      <c r="V602" s="1">
        <f t="shared" si="1200"/>
        <v>16.213258250669217</v>
      </c>
      <c r="W602" s="1">
        <f t="shared" si="1201"/>
        <v>0.85352459901766975</v>
      </c>
      <c r="X602" s="1">
        <f t="shared" si="1202"/>
        <v>0.16125481513435833</v>
      </c>
      <c r="Y602" s="1">
        <f t="shared" si="1203"/>
        <v>1.3549228955433545</v>
      </c>
      <c r="Z602" s="1">
        <f t="shared" si="1204"/>
        <v>1.0626108375952366</v>
      </c>
      <c r="AA602" s="1">
        <f t="shared" si="1205"/>
        <v>0.96743828088320372</v>
      </c>
      <c r="AB602" s="1">
        <f t="shared" si="1206"/>
        <v>0.16666034075021932</v>
      </c>
      <c r="AC602" s="1">
        <f t="shared" si="1207"/>
        <v>1.062470995018068</v>
      </c>
      <c r="AD602" s="1" t="str">
        <f t="shared" si="1208"/>
        <v>NOT LIQUEFIABLE</v>
      </c>
      <c r="AE602" s="1">
        <f t="shared" si="1209"/>
        <v>0</v>
      </c>
      <c r="AF602" s="1">
        <f t="shared" si="1210"/>
        <v>4.75</v>
      </c>
      <c r="AG602" s="1">
        <f t="shared" si="1211"/>
        <v>0</v>
      </c>
      <c r="AH602" s="1" t="str">
        <f t="shared" si="1212"/>
        <v>Very Low</v>
      </c>
    </row>
    <row r="603" spans="1:45" s="1" customFormat="1" x14ac:dyDescent="0.35">
      <c r="B603" s="5" t="s">
        <v>238</v>
      </c>
      <c r="C603" s="5" t="s">
        <v>239</v>
      </c>
      <c r="D603" s="5">
        <v>12</v>
      </c>
      <c r="E603" s="5">
        <v>1.5</v>
      </c>
      <c r="F603" s="5">
        <v>20</v>
      </c>
      <c r="G603" s="5">
        <v>18</v>
      </c>
      <c r="H603" s="5">
        <v>25.2</v>
      </c>
      <c r="I603" s="5">
        <v>7</v>
      </c>
      <c r="J603" s="5">
        <v>0.2</v>
      </c>
      <c r="K603" s="5">
        <v>4.3</v>
      </c>
      <c r="L603" s="25" t="s">
        <v>46</v>
      </c>
      <c r="M603" s="1">
        <f t="shared" si="1191"/>
        <v>75.537000000000006</v>
      </c>
      <c r="N603" s="1">
        <f t="shared" si="1192"/>
        <v>225</v>
      </c>
      <c r="O603" s="1">
        <f t="shared" si="1193"/>
        <v>149.46299999999999</v>
      </c>
      <c r="P603" s="1">
        <f t="shared" si="1194"/>
        <v>0.82326163101790051</v>
      </c>
      <c r="Q603" s="1">
        <f t="shared" si="1195"/>
        <v>14.818709358322209</v>
      </c>
      <c r="R603" s="1">
        <f t="shared" si="1196"/>
        <v>5.0882148019630815</v>
      </c>
      <c r="S603" s="1">
        <f t="shared" si="1197"/>
        <v>19.906924160285293</v>
      </c>
      <c r="T603" s="1">
        <f t="shared" si="1198"/>
        <v>0.44134008644260547</v>
      </c>
      <c r="U603" s="1">
        <f t="shared" si="1199"/>
        <v>0.84226151471626876</v>
      </c>
      <c r="V603" s="1">
        <f t="shared" si="1200"/>
        <v>20.248922066855918</v>
      </c>
      <c r="W603" s="1">
        <f t="shared" si="1201"/>
        <v>0.82611021622301772</v>
      </c>
      <c r="X603" s="1">
        <f t="shared" si="1202"/>
        <v>0.16167027173630444</v>
      </c>
      <c r="Y603" s="1">
        <f t="shared" si="1203"/>
        <v>1.5032213100222773</v>
      </c>
      <c r="Z603" s="1">
        <f t="shared" si="1204"/>
        <v>1.0887716969288006</v>
      </c>
      <c r="AA603" s="1">
        <f t="shared" si="1205"/>
        <v>0.94761663832177923</v>
      </c>
      <c r="AB603" s="1">
        <f t="shared" si="1206"/>
        <v>0.20891641236761024</v>
      </c>
      <c r="AC603" s="1">
        <f t="shared" si="1207"/>
        <v>1.3332509173180285</v>
      </c>
      <c r="AD603" s="1" t="str">
        <f t="shared" si="1208"/>
        <v>NOT LIQUEFIABLE</v>
      </c>
      <c r="AE603" s="1">
        <f t="shared" si="1209"/>
        <v>0</v>
      </c>
      <c r="AF603" s="1">
        <f t="shared" si="1210"/>
        <v>4</v>
      </c>
      <c r="AG603" s="1">
        <f t="shared" si="1211"/>
        <v>0</v>
      </c>
      <c r="AH603" s="1" t="str">
        <f t="shared" si="1212"/>
        <v>Very Low</v>
      </c>
    </row>
    <row r="604" spans="1:45" s="1" customFormat="1" x14ac:dyDescent="0.35">
      <c r="B604" s="5" t="s">
        <v>238</v>
      </c>
      <c r="C604" s="5" t="s">
        <v>239</v>
      </c>
      <c r="D604" s="5">
        <v>13.5</v>
      </c>
      <c r="E604" s="5">
        <v>1.5</v>
      </c>
      <c r="F604" s="5">
        <v>23</v>
      </c>
      <c r="G604" s="5">
        <v>100</v>
      </c>
      <c r="H604" s="5"/>
      <c r="I604" s="5">
        <v>7</v>
      </c>
      <c r="J604" s="5">
        <v>0.2</v>
      </c>
      <c r="K604" s="5">
        <v>4.3</v>
      </c>
      <c r="L604" s="25" t="s">
        <v>240</v>
      </c>
      <c r="M604" s="1">
        <f t="shared" si="1191"/>
        <v>90.251999999999995</v>
      </c>
      <c r="N604" s="1">
        <f t="shared" si="1192"/>
        <v>259.5</v>
      </c>
      <c r="O604" s="1">
        <f t="shared" si="1193"/>
        <v>169.24799999999999</v>
      </c>
      <c r="P604" s="1">
        <f t="shared" si="1194"/>
        <v>0.77364718564589774</v>
      </c>
      <c r="Q604" s="1">
        <f t="shared" si="1195"/>
        <v>77.364718564589779</v>
      </c>
      <c r="R604" s="1">
        <f t="shared" si="1196"/>
        <v>0</v>
      </c>
      <c r="S604" s="1">
        <f t="shared" si="1197"/>
        <v>77.364718564589779</v>
      </c>
      <c r="T604" s="1">
        <f t="shared" si="1198"/>
        <v>0.10848858068393397</v>
      </c>
      <c r="U604" s="1">
        <f t="shared" si="1199"/>
        <v>0.94583714502888683</v>
      </c>
      <c r="V604" s="1">
        <f t="shared" si="1200"/>
        <v>94.583714502888682</v>
      </c>
      <c r="W604" s="1">
        <f t="shared" si="1201"/>
        <v>0.7986134883932493</v>
      </c>
      <c r="X604" s="1">
        <f t="shared" si="1202"/>
        <v>0.15918194620288731</v>
      </c>
      <c r="Y604" s="1">
        <f t="shared" si="1203"/>
        <v>2.2000000000000002</v>
      </c>
      <c r="Z604" s="1">
        <f t="shared" si="1204"/>
        <v>1.2116882456942153</v>
      </c>
      <c r="AA604" s="1">
        <f t="shared" si="1205"/>
        <v>1.0869991805430885</v>
      </c>
      <c r="AB604" s="1">
        <f t="shared" si="1206"/>
        <v>3.0903060061428514E+57</v>
      </c>
      <c r="AC604" s="1">
        <f t="shared" si="1207"/>
        <v>2.5569826862837927E+58</v>
      </c>
      <c r="AD604" s="1" t="str">
        <f t="shared" si="1208"/>
        <v>NOT LIQUEFIABLE</v>
      </c>
      <c r="AE604" s="1">
        <f t="shared" si="1209"/>
        <v>0</v>
      </c>
      <c r="AF604" s="1">
        <f t="shared" si="1210"/>
        <v>3.25</v>
      </c>
      <c r="AG604" s="1">
        <f t="shared" si="1211"/>
        <v>0</v>
      </c>
      <c r="AH604" s="1" t="str">
        <f t="shared" si="1212"/>
        <v>Very Low</v>
      </c>
    </row>
    <row r="605" spans="1:45" s="1" customFormat="1" x14ac:dyDescent="0.35">
      <c r="B605" s="5" t="s">
        <v>238</v>
      </c>
      <c r="C605" s="5" t="s">
        <v>239</v>
      </c>
      <c r="D605" s="5">
        <v>15</v>
      </c>
      <c r="E605" s="5">
        <v>1.5</v>
      </c>
      <c r="F605" s="5">
        <v>23</v>
      </c>
      <c r="G605" s="5">
        <v>100</v>
      </c>
      <c r="H605" s="5"/>
      <c r="I605" s="5">
        <v>7</v>
      </c>
      <c r="J605" s="5">
        <v>0.2</v>
      </c>
      <c r="K605" s="5">
        <v>4.3</v>
      </c>
      <c r="L605" s="25" t="s">
        <v>240</v>
      </c>
      <c r="M605" s="1">
        <f t="shared" si="1191"/>
        <v>104.967</v>
      </c>
      <c r="N605" s="1">
        <f t="shared" si="1192"/>
        <v>294</v>
      </c>
      <c r="O605" s="1">
        <f t="shared" si="1193"/>
        <v>189.03300000000002</v>
      </c>
      <c r="P605" s="1">
        <f t="shared" si="1194"/>
        <v>0.73204184901527047</v>
      </c>
      <c r="Q605" s="1">
        <f t="shared" si="1195"/>
        <v>73.204184901527043</v>
      </c>
      <c r="R605" s="1">
        <f t="shared" si="1196"/>
        <v>0</v>
      </c>
      <c r="S605" s="1">
        <f t="shared" si="1197"/>
        <v>73.204184901527043</v>
      </c>
      <c r="T605" s="1">
        <f t="shared" si="1198"/>
        <v>0.12690346861851198</v>
      </c>
      <c r="U605" s="1">
        <f t="shared" si="1199"/>
        <v>0.92388576154271951</v>
      </c>
      <c r="V605" s="1">
        <f t="shared" si="1200"/>
        <v>92.388576154271945</v>
      </c>
      <c r="W605" s="1">
        <f t="shared" si="1201"/>
        <v>0.77141630387585125</v>
      </c>
      <c r="X605" s="1">
        <f t="shared" si="1202"/>
        <v>0.15597028632109228</v>
      </c>
      <c r="Y605" s="1">
        <f t="shared" si="1203"/>
        <v>2.2000000000000002</v>
      </c>
      <c r="Z605" s="1">
        <f t="shared" si="1204"/>
        <v>1.2116882456942153</v>
      </c>
      <c r="AA605" s="1">
        <f t="shared" si="1205"/>
        <v>1.1000000000000001</v>
      </c>
      <c r="AB605" s="1">
        <f t="shared" si="1206"/>
        <v>6.7062529708306505E+51</v>
      </c>
      <c r="AC605" s="1">
        <f t="shared" si="1207"/>
        <v>5.7308843228938652E+52</v>
      </c>
      <c r="AD605" s="1" t="str">
        <f t="shared" si="1208"/>
        <v>NOT LIQUEFIABLE</v>
      </c>
      <c r="AE605" s="1">
        <f t="shared" si="1209"/>
        <v>0</v>
      </c>
      <c r="AF605" s="1">
        <f t="shared" si="1210"/>
        <v>2.5</v>
      </c>
      <c r="AG605" s="1">
        <f t="shared" si="1211"/>
        <v>0</v>
      </c>
      <c r="AH605" s="1" t="str">
        <f t="shared" si="1212"/>
        <v>Very Low</v>
      </c>
    </row>
    <row r="606" spans="1:45" s="1" customFormat="1" x14ac:dyDescent="0.35">
      <c r="AF606" s="1" t="s">
        <v>31</v>
      </c>
      <c r="AG606" s="1">
        <f>SUM(AG596:AG605)</f>
        <v>0</v>
      </c>
      <c r="AH606" s="3" t="str">
        <f t="shared" ref="AH606" si="1213">IF(AG606&lt;=0,"Very Low",IF(AND(AG606&gt;0,AG606&lt;=5),"Low",IF(AND(AG606&gt;5,AG606&lt;=15),"High","Very High")))</f>
        <v>Very Low</v>
      </c>
    </row>
    <row r="607" spans="1:45" s="1" customFormat="1" x14ac:dyDescent="0.35">
      <c r="A607" s="1" t="s">
        <v>32</v>
      </c>
      <c r="B607" s="1" t="s">
        <v>0</v>
      </c>
      <c r="C607" s="1" t="s">
        <v>1</v>
      </c>
      <c r="E607" s="1" t="s">
        <v>3</v>
      </c>
      <c r="F607" s="1" t="s">
        <v>47</v>
      </c>
      <c r="G607" s="1" t="s">
        <v>5</v>
      </c>
      <c r="H607" s="1" t="s">
        <v>6</v>
      </c>
      <c r="I607" s="1" t="s">
        <v>7</v>
      </c>
      <c r="J607" s="1" t="s">
        <v>8</v>
      </c>
      <c r="K607" s="1" t="s">
        <v>9</v>
      </c>
      <c r="M607" s="1" t="s">
        <v>10</v>
      </c>
      <c r="O607" s="1" t="s">
        <v>12</v>
      </c>
      <c r="P607" s="1" t="s">
        <v>13</v>
      </c>
      <c r="Q607" s="1" t="s">
        <v>233</v>
      </c>
      <c r="R607" s="1" t="s">
        <v>234</v>
      </c>
      <c r="S607" s="1" t="s">
        <v>16</v>
      </c>
      <c r="T607" s="1" t="s">
        <v>17</v>
      </c>
      <c r="U607" s="1" t="s">
        <v>18</v>
      </c>
      <c r="V607" s="1" t="s">
        <v>19</v>
      </c>
      <c r="W607" s="1" t="s">
        <v>20</v>
      </c>
      <c r="X607" s="1" t="s">
        <v>21</v>
      </c>
      <c r="Y607" s="1" t="s">
        <v>22</v>
      </c>
      <c r="Z607" s="1" t="s">
        <v>23</v>
      </c>
      <c r="AA607" s="1" t="s">
        <v>24</v>
      </c>
      <c r="AB607" s="1" t="s">
        <v>235</v>
      </c>
      <c r="AC607" s="1" t="s">
        <v>26</v>
      </c>
      <c r="AD607" s="1" t="s">
        <v>27</v>
      </c>
      <c r="AE607" s="1" t="s">
        <v>28</v>
      </c>
      <c r="AF607" s="1" t="s">
        <v>29</v>
      </c>
      <c r="AG607" s="1" t="s">
        <v>30</v>
      </c>
      <c r="AH607" s="1" t="s">
        <v>27</v>
      </c>
      <c r="AI607" s="5" t="s">
        <v>34</v>
      </c>
      <c r="AJ607" s="5" t="s">
        <v>35</v>
      </c>
      <c r="AK607" s="5" t="s">
        <v>36</v>
      </c>
      <c r="AL607" s="5" t="s">
        <v>37</v>
      </c>
      <c r="AM607" s="20" t="s">
        <v>38</v>
      </c>
      <c r="AN607" s="20" t="s">
        <v>39</v>
      </c>
      <c r="AO607" s="20" t="s">
        <v>40</v>
      </c>
      <c r="AP607" s="20" t="s">
        <v>41</v>
      </c>
      <c r="AQ607" s="20" t="s">
        <v>42</v>
      </c>
    </row>
    <row r="608" spans="1:45" s="1" customFormat="1" x14ac:dyDescent="0.35">
      <c r="A608" s="1">
        <v>53</v>
      </c>
      <c r="B608" s="5" t="s">
        <v>241</v>
      </c>
      <c r="C608" s="5" t="s">
        <v>242</v>
      </c>
      <c r="D608" s="5">
        <v>1.5</v>
      </c>
      <c r="E608" s="5">
        <v>1.5</v>
      </c>
      <c r="F608" s="5">
        <v>17.7</v>
      </c>
      <c r="G608" s="5">
        <v>15</v>
      </c>
      <c r="H608" s="5">
        <v>58</v>
      </c>
      <c r="I608" s="5">
        <v>7</v>
      </c>
      <c r="J608" s="5">
        <v>0.4</v>
      </c>
      <c r="K608" s="5">
        <v>6</v>
      </c>
      <c r="L608" s="25" t="s">
        <v>45</v>
      </c>
      <c r="M608" s="1">
        <f t="shared" ref="M608:M616" si="1214">IF(D608&lt;=K608, 0, (D608-K608)*9.81)</f>
        <v>0</v>
      </c>
      <c r="N608" s="1">
        <f t="shared" ref="N608:N616" si="1215">IF(ROW()=2, D608*F608, N607 + (D608-D607)*F608)</f>
        <v>26.549999999999997</v>
      </c>
      <c r="O608" s="1">
        <f t="shared" ref="O608:O616" si="1216">N608 - M608</f>
        <v>26.549999999999997</v>
      </c>
      <c r="P608" s="1">
        <f t="shared" ref="P608:P616" si="1217">MIN(1.7, (101.3 / O608)^0.5)</f>
        <v>1.7</v>
      </c>
      <c r="Q608" s="1">
        <f t="shared" ref="Q608:Q616" si="1218">G608 * P608</f>
        <v>25.5</v>
      </c>
      <c r="R608" s="1">
        <f t="shared" ref="R608:R616" si="1219">EXP(1.63 + (9.7/(H608+0.01)) - ((15.7/(H608+0.01))^2))</f>
        <v>5.6067146276834201</v>
      </c>
      <c r="S608" s="1">
        <f t="shared" ref="S608:S616" si="1220">Q608 + R608</f>
        <v>31.10671462768342</v>
      </c>
      <c r="T608" s="1">
        <f t="shared" ref="T608:T616" si="1221">0.784 - 0.0768 * SQRT(S608)</f>
        <v>0.35566033514792567</v>
      </c>
      <c r="U608" s="1">
        <f t="shared" ref="U608:U616" si="1222">MIN(1.7, (101.3 / O608)^T608)</f>
        <v>1.6100244122122886</v>
      </c>
      <c r="V608" s="1">
        <f t="shared" ref="V608:V616" si="1223">(G608 * U608) + R608</f>
        <v>29.757080810867748</v>
      </c>
      <c r="W608" s="1">
        <f t="shared" ref="W608:W616" si="1224">EXP((-1.012 - 1.126*SIN((D608/11.73)+5.133)) + (0.106 + 0.118*SIN((D608/11.28)+5.142))*I608)</f>
        <v>0.99216797470363483</v>
      </c>
      <c r="X608" s="1">
        <f t="shared" ref="X608:X616" si="1225">0.65 * J608 * (N608 / O608) * W608</f>
        <v>0.25796367342294507</v>
      </c>
      <c r="Y608" s="1">
        <f t="shared" ref="Y608:Y616" si="1226">MIN(2.2, 1.09 + (V608 / 31.5)^2)</f>
        <v>1.9823999580594744</v>
      </c>
      <c r="Z608" s="1">
        <f t="shared" ref="Z608:Z616" si="1227">1 + (Y608 - 1) * (8.64 * EXP(-I608/4) - 1.325)</f>
        <v>1.1733021030764006</v>
      </c>
      <c r="AA608" s="1">
        <f t="shared" ref="AA608:AA616" si="1228">MIN(1.1, 1 - MIN(0.3, 1 / (18.9 - 2.55 * SQRT(V608))) * LN(O608 / 101.3))</f>
        <v>1.1000000000000001</v>
      </c>
      <c r="AB608" s="1">
        <f t="shared" ref="AB608:AB616" si="1229">EXP((V608/14.1) + (V608/126)^2 - (V608/23.6)^3 + (V608/25.4)^4 - 2.8)</f>
        <v>0.47016883837792262</v>
      </c>
      <c r="AC608" s="1">
        <f t="shared" ref="AC608:AC616" si="1230">IF(X608=0, "N/A", (AB608 * Z608 * AA608) / X608)</f>
        <v>2.3523277037611416</v>
      </c>
      <c r="AD608" s="1" t="str">
        <f t="shared" ref="AD608:AD616" si="1231">IF(AC608&gt;1, "NOT LIQUEFIABLE", "LIQUEFIABLE")</f>
        <v>NOT LIQUEFIABLE</v>
      </c>
      <c r="AE608" s="1">
        <f t="shared" ref="AE608:AE616" si="1232">IF(AC608&lt;1, 1-AC608, 0)</f>
        <v>0</v>
      </c>
      <c r="AF608" s="1">
        <f t="shared" ref="AF608:AF616" si="1233">IF(D608&lt;=20, 10 - (0.5 * D608), 0)</f>
        <v>9.25</v>
      </c>
      <c r="AG608" s="1">
        <f t="shared" ref="AG608:AG616" si="1234">AE608 * AF608 * E608</f>
        <v>0</v>
      </c>
      <c r="AH608" s="1" t="str">
        <f t="shared" ref="AH608:AH616" si="1235">IF(AG608&lt;=0,"Very Low",IF(AND(AG608&gt;0,AG608&lt;=5),"Low",IF(AND(AG608&gt;5,AG608&lt;=15),"High","Very High")))</f>
        <v>Very Low</v>
      </c>
      <c r="AI608" s="5">
        <v>3</v>
      </c>
      <c r="AJ608" s="5">
        <v>1.5</v>
      </c>
      <c r="AK608" s="5">
        <v>25</v>
      </c>
      <c r="AL608" s="5">
        <f>MIN(1 + 0.33 * (AJ608 / AI608), 1.33)</f>
        <v>1.165</v>
      </c>
      <c r="AM608" s="20">
        <f>AVERAGEIFS(G608:G616, D608:D616, "&gt;" &amp; AJ608, D608:D616, "&lt;" &amp; (AJ608 + AI608 + 1.5))</f>
        <v>18</v>
      </c>
      <c r="AN608" s="20" cm="1">
        <f t="array" ref="AN608">_xlfn.LET(
    _xlpm.Df, AJ608,
    _xlpm.B, AI608,
    _xlpm.LayerBottoms, D608:D616,
    _xlpm.LayerTops, D608:D616 - E608:E616,
    _xlpm.N_values, G608:G616,
    _xlpm.FilteredN, _xlfn._xlws.FILTER(_xlpm.N_values, (_xlpm.LayerBottoms &gt; _xlpm.Df) * (_xlpm.LayerTops &lt; (_xlpm.Df + 2*_xlpm.B))),
    _xlpm.i, _xlfn.SEQUENCE(ROWS(_xlpm.FilteredN)),
    SUM(_xlpm.FilteredN / _xlpm.i^2) / SUM(1 / _xlpm.i^2)
)</f>
        <v>23.521951219512196</v>
      </c>
      <c r="AO608" s="20">
        <f>MIN(6 * (1 + 0.2 * (AJ608 / AI608)), 9)</f>
        <v>6.6000000000000005</v>
      </c>
      <c r="AP608" s="20">
        <f>IF(AI608&lt;=1.2,12*AM608*AL608*(AK608/25.4),8*AM608*((3.28*AI608+1)/(3.28*AI608))^2*AL608*(AK608/25.4))</f>
        <v>200.38401635696786</v>
      </c>
      <c r="AQ608" s="1" t="str" cm="1">
        <f t="array" ref="AQ608">_xlfn.LET(
    _xlpm.Df, AJ608,
    _xlpm.B, AI608,
    _xlpm.Settlement, AK608,
    _xlpm.NMeyerhof, AM608,
    _xlpm.NDesign, AN608,
    _xlpm.Nc, AO608,
    _xlpm.Fd, AL608,
    _xlpm.LayerBottoms, D608:D616,
    _xlpm.LayerThickness, E608:E616,
    _xlpm.USCS, L608:L616,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608" s="1" cm="1">
        <f t="array" ref="AR608">_xlfn.LET(
    _xlpm.Df, AJ608,
    _xlpm.B, AI608,
    _xlpm.Settlement, AK608,
    _xlpm.NMeyerhof, AM608,
    _xlpm.NDesign, AN608,
    _xlpm.Nc, AO608,
    _xlpm.Fd, AL608,
    _xlpm.LayerBottoms, D608:D616,
    _xlpm.LayerThickness, E608:E616,
    _xlpm.USCS, L608:L616,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200.38401635696786</v>
      </c>
      <c r="AS608" s="1" t="str" cm="1">
        <f t="array" ref="AS608">_xlfn.LET(
    _xlpm.Df, AJ608,
    _xlpm.B, AI608,
    _xlpm.Settlement, AK608,
    _xlpm.NMeyerhof, AM608,
    _xlpm.NDesign, AN608,
    _xlpm.Nc, AO608,
    _xlpm.Fd, AL608,
    _xlpm.LayerBottoms, D608:D616,
    _xlpm.LayerThickness, E608:E616,
    _xlpm.Material, L608:L616,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N/A - Rock/Cobble Detected (Use Rock Mechanics)</v>
      </c>
    </row>
    <row r="609" spans="1:45" s="1" customFormat="1" x14ac:dyDescent="0.35">
      <c r="B609" s="5" t="s">
        <v>241</v>
      </c>
      <c r="C609" s="5" t="s">
        <v>242</v>
      </c>
      <c r="D609" s="5">
        <v>3</v>
      </c>
      <c r="E609" s="5">
        <v>1.5</v>
      </c>
      <c r="F609" s="5">
        <v>18</v>
      </c>
      <c r="G609" s="5">
        <v>16</v>
      </c>
      <c r="H609" s="5">
        <v>55</v>
      </c>
      <c r="I609" s="5">
        <v>7</v>
      </c>
      <c r="J609" s="5">
        <v>0.4</v>
      </c>
      <c r="K609" s="5">
        <v>6</v>
      </c>
      <c r="L609" s="25" t="s">
        <v>45</v>
      </c>
      <c r="M609" s="1">
        <f t="shared" si="1214"/>
        <v>0</v>
      </c>
      <c r="N609" s="1">
        <f t="shared" si="1215"/>
        <v>53.55</v>
      </c>
      <c r="O609" s="1">
        <f t="shared" si="1216"/>
        <v>53.55</v>
      </c>
      <c r="P609" s="1">
        <f t="shared" si="1217"/>
        <v>1.3753872215987279</v>
      </c>
      <c r="Q609" s="1">
        <f t="shared" si="1218"/>
        <v>22.006195545579647</v>
      </c>
      <c r="R609" s="1">
        <f t="shared" si="1219"/>
        <v>5.6118301772242258</v>
      </c>
      <c r="S609" s="1">
        <f t="shared" si="1220"/>
        <v>27.618025722803871</v>
      </c>
      <c r="T609" s="1">
        <f t="shared" si="1221"/>
        <v>0.38039407333480518</v>
      </c>
      <c r="U609" s="1">
        <f t="shared" si="1222"/>
        <v>1.2744185605149485</v>
      </c>
      <c r="V609" s="1">
        <f t="shared" si="1223"/>
        <v>26.002527145463404</v>
      </c>
      <c r="W609" s="1">
        <f t="shared" si="1224"/>
        <v>0.97433785492747482</v>
      </c>
      <c r="X609" s="1">
        <f t="shared" si="1225"/>
        <v>0.25332784228114347</v>
      </c>
      <c r="Y609" s="1">
        <f t="shared" si="1226"/>
        <v>1.7714123637697772</v>
      </c>
      <c r="Z609" s="1">
        <f t="shared" si="1227"/>
        <v>1.1360824416610433</v>
      </c>
      <c r="AA609" s="1">
        <f t="shared" si="1228"/>
        <v>1.1000000000000001</v>
      </c>
      <c r="AB609" s="1">
        <f t="shared" si="1229"/>
        <v>0.31584720993756898</v>
      </c>
      <c r="AC609" s="1">
        <f t="shared" si="1230"/>
        <v>1.5581047580447978</v>
      </c>
      <c r="AD609" s="1" t="str">
        <f t="shared" si="1231"/>
        <v>NOT LIQUEFIABLE</v>
      </c>
      <c r="AE609" s="1">
        <f t="shared" si="1232"/>
        <v>0</v>
      </c>
      <c r="AF609" s="1">
        <f t="shared" si="1233"/>
        <v>8.5</v>
      </c>
      <c r="AG609" s="1">
        <f t="shared" si="1234"/>
        <v>0</v>
      </c>
      <c r="AH609" s="1" t="str">
        <f t="shared" si="1235"/>
        <v>Very Low</v>
      </c>
    </row>
    <row r="610" spans="1:45" s="1" customFormat="1" x14ac:dyDescent="0.35">
      <c r="B610" s="5" t="s">
        <v>241</v>
      </c>
      <c r="C610" s="5" t="s">
        <v>242</v>
      </c>
      <c r="D610" s="5">
        <v>4.5</v>
      </c>
      <c r="E610" s="5">
        <v>1.5</v>
      </c>
      <c r="F610" s="5">
        <v>17.5</v>
      </c>
      <c r="G610" s="5">
        <v>20</v>
      </c>
      <c r="H610" s="5">
        <v>52</v>
      </c>
      <c r="I610" s="5">
        <v>7</v>
      </c>
      <c r="J610" s="5">
        <v>0.4</v>
      </c>
      <c r="K610" s="5">
        <v>6</v>
      </c>
      <c r="L610" s="25" t="s">
        <v>45</v>
      </c>
      <c r="M610" s="1">
        <f t="shared" si="1214"/>
        <v>0</v>
      </c>
      <c r="N610" s="1">
        <f t="shared" si="1215"/>
        <v>79.8</v>
      </c>
      <c r="O610" s="1">
        <f t="shared" si="1216"/>
        <v>79.8</v>
      </c>
      <c r="P610" s="1">
        <f t="shared" si="1217"/>
        <v>1.1266869835483337</v>
      </c>
      <c r="Q610" s="1">
        <f t="shared" si="1218"/>
        <v>22.533739670966675</v>
      </c>
      <c r="R610" s="1">
        <f t="shared" si="1219"/>
        <v>5.6146547643010516</v>
      </c>
      <c r="S610" s="1">
        <f t="shared" si="1220"/>
        <v>28.148394435267726</v>
      </c>
      <c r="T610" s="1">
        <f t="shared" si="1221"/>
        <v>0.37653713544192341</v>
      </c>
      <c r="U610" s="1">
        <f t="shared" si="1222"/>
        <v>1.0939858760577328</v>
      </c>
      <c r="V610" s="1">
        <f t="shared" si="1223"/>
        <v>27.494372285455707</v>
      </c>
      <c r="W610" s="1">
        <f t="shared" si="1224"/>
        <v>0.95382538768089908</v>
      </c>
      <c r="X610" s="1">
        <f t="shared" si="1225"/>
        <v>0.24799460079703378</v>
      </c>
      <c r="Y610" s="1">
        <f t="shared" si="1226"/>
        <v>1.8518448046069387</v>
      </c>
      <c r="Z610" s="1">
        <f t="shared" si="1227"/>
        <v>1.1502712769091454</v>
      </c>
      <c r="AA610" s="1">
        <f t="shared" si="1228"/>
        <v>1.04314713518927</v>
      </c>
      <c r="AB610" s="1">
        <f t="shared" si="1229"/>
        <v>0.36394375378645311</v>
      </c>
      <c r="AC610" s="1">
        <f t="shared" si="1230"/>
        <v>1.7609129585160717</v>
      </c>
      <c r="AD610" s="1" t="str">
        <f t="shared" si="1231"/>
        <v>NOT LIQUEFIABLE</v>
      </c>
      <c r="AE610" s="1">
        <f t="shared" si="1232"/>
        <v>0</v>
      </c>
      <c r="AF610" s="1">
        <f t="shared" si="1233"/>
        <v>7.75</v>
      </c>
      <c r="AG610" s="1">
        <f t="shared" si="1234"/>
        <v>0</v>
      </c>
      <c r="AH610" s="1" t="str">
        <f t="shared" si="1235"/>
        <v>Very Low</v>
      </c>
    </row>
    <row r="611" spans="1:45" s="1" customFormat="1" x14ac:dyDescent="0.35">
      <c r="B611" s="5" t="s">
        <v>241</v>
      </c>
      <c r="C611" s="5" t="s">
        <v>242</v>
      </c>
      <c r="D611" s="5">
        <v>6</v>
      </c>
      <c r="E611" s="5">
        <v>1.5</v>
      </c>
      <c r="F611" s="5">
        <v>23</v>
      </c>
      <c r="G611" s="5">
        <v>100</v>
      </c>
      <c r="H611" s="5"/>
      <c r="I611" s="5">
        <v>7</v>
      </c>
      <c r="J611" s="5">
        <v>0.4</v>
      </c>
      <c r="K611" s="5">
        <v>6</v>
      </c>
      <c r="L611" s="25" t="s">
        <v>102</v>
      </c>
      <c r="M611" s="1">
        <f t="shared" si="1214"/>
        <v>0</v>
      </c>
      <c r="N611" s="1">
        <f t="shared" si="1215"/>
        <v>114.3</v>
      </c>
      <c r="O611" s="1">
        <f t="shared" si="1216"/>
        <v>114.3</v>
      </c>
      <c r="P611" s="1">
        <f t="shared" si="1217"/>
        <v>0.94141607006300798</v>
      </c>
      <c r="Q611" s="1">
        <f t="shared" si="1218"/>
        <v>94.141607006300802</v>
      </c>
      <c r="R611" s="1">
        <f t="shared" si="1219"/>
        <v>0</v>
      </c>
      <c r="S611" s="1">
        <f t="shared" si="1220"/>
        <v>94.141607006300802</v>
      </c>
      <c r="T611" s="1">
        <f t="shared" si="1221"/>
        <v>3.8835728104974487E-2</v>
      </c>
      <c r="U611" s="1">
        <f t="shared" si="1222"/>
        <v>0.99532194434024868</v>
      </c>
      <c r="V611" s="1">
        <f t="shared" si="1223"/>
        <v>99.532194434024873</v>
      </c>
      <c r="W611" s="1">
        <f t="shared" si="1224"/>
        <v>0.9310442914146293</v>
      </c>
      <c r="X611" s="1">
        <f t="shared" si="1225"/>
        <v>0.24207151576780361</v>
      </c>
      <c r="Y611" s="1">
        <f t="shared" si="1226"/>
        <v>2.2000000000000002</v>
      </c>
      <c r="Z611" s="1">
        <f t="shared" si="1227"/>
        <v>1.2116882456942153</v>
      </c>
      <c r="AA611" s="1">
        <f t="shared" si="1228"/>
        <v>1.0184609939675968</v>
      </c>
      <c r="AB611" s="1">
        <f t="shared" si="1229"/>
        <v>8.759319453512932E+71</v>
      </c>
      <c r="AC611" s="1">
        <f t="shared" si="1230"/>
        <v>4.4654164851192006E+72</v>
      </c>
      <c r="AD611" s="1" t="str">
        <f t="shared" si="1231"/>
        <v>NOT LIQUEFIABLE</v>
      </c>
      <c r="AE611" s="1">
        <f t="shared" si="1232"/>
        <v>0</v>
      </c>
      <c r="AF611" s="1">
        <f t="shared" si="1233"/>
        <v>7</v>
      </c>
      <c r="AG611" s="1">
        <f t="shared" si="1234"/>
        <v>0</v>
      </c>
      <c r="AH611" s="1" t="str">
        <f t="shared" si="1235"/>
        <v>Very Low</v>
      </c>
    </row>
    <row r="612" spans="1:45" s="1" customFormat="1" x14ac:dyDescent="0.35">
      <c r="B612" s="5" t="s">
        <v>241</v>
      </c>
      <c r="C612" s="5" t="s">
        <v>242</v>
      </c>
      <c r="D612" s="5">
        <v>7.5</v>
      </c>
      <c r="E612" s="5">
        <v>1.5</v>
      </c>
      <c r="F612" s="5">
        <v>17.8</v>
      </c>
      <c r="G612" s="5">
        <v>22</v>
      </c>
      <c r="H612" s="5">
        <v>55</v>
      </c>
      <c r="I612" s="5">
        <v>7</v>
      </c>
      <c r="J612" s="5">
        <v>0.4</v>
      </c>
      <c r="K612" s="5">
        <v>6</v>
      </c>
      <c r="L612" s="25" t="s">
        <v>45</v>
      </c>
      <c r="M612" s="1">
        <f t="shared" si="1214"/>
        <v>14.715</v>
      </c>
      <c r="N612" s="1">
        <f t="shared" si="1215"/>
        <v>141</v>
      </c>
      <c r="O612" s="1">
        <f t="shared" si="1216"/>
        <v>126.285</v>
      </c>
      <c r="P612" s="1">
        <f t="shared" si="1217"/>
        <v>0.8956304250840873</v>
      </c>
      <c r="Q612" s="1">
        <f t="shared" si="1218"/>
        <v>19.703869351849921</v>
      </c>
      <c r="R612" s="1">
        <f t="shared" si="1219"/>
        <v>5.6118301772242258</v>
      </c>
      <c r="S612" s="1">
        <f t="shared" si="1220"/>
        <v>25.315699529074145</v>
      </c>
      <c r="T612" s="1">
        <f t="shared" si="1221"/>
        <v>0.39758303402882761</v>
      </c>
      <c r="U612" s="1">
        <f t="shared" si="1222"/>
        <v>0.91608226753648281</v>
      </c>
      <c r="V612" s="1">
        <f t="shared" si="1223"/>
        <v>25.765640063026851</v>
      </c>
      <c r="W612" s="1">
        <f t="shared" si="1224"/>
        <v>0.90643373197707922</v>
      </c>
      <c r="X612" s="1">
        <f t="shared" si="1225"/>
        <v>0.26313386874355404</v>
      </c>
      <c r="Y612" s="1">
        <f t="shared" si="1226"/>
        <v>1.7590533714864747</v>
      </c>
      <c r="Z612" s="1">
        <f t="shared" si="1227"/>
        <v>1.1339022304985429</v>
      </c>
      <c r="AA612" s="1">
        <f t="shared" si="1228"/>
        <v>0.96298754534536557</v>
      </c>
      <c r="AB612" s="1">
        <f t="shared" si="1229"/>
        <v>0.30933654769441676</v>
      </c>
      <c r="AC612" s="1">
        <f t="shared" si="1230"/>
        <v>1.2836622309548171</v>
      </c>
      <c r="AD612" s="1" t="str">
        <f t="shared" si="1231"/>
        <v>NOT LIQUEFIABLE</v>
      </c>
      <c r="AE612" s="1">
        <f t="shared" si="1232"/>
        <v>0</v>
      </c>
      <c r="AF612" s="1">
        <f t="shared" si="1233"/>
        <v>6.25</v>
      </c>
      <c r="AG612" s="1">
        <f t="shared" si="1234"/>
        <v>0</v>
      </c>
      <c r="AH612" s="1" t="str">
        <f t="shared" si="1235"/>
        <v>Very Low</v>
      </c>
    </row>
    <row r="613" spans="1:45" s="1" customFormat="1" x14ac:dyDescent="0.35">
      <c r="B613" s="5" t="s">
        <v>241</v>
      </c>
      <c r="C613" s="5" t="s">
        <v>242</v>
      </c>
      <c r="D613" s="5">
        <v>9</v>
      </c>
      <c r="E613" s="5">
        <v>1.5</v>
      </c>
      <c r="F613" s="5">
        <v>18.100000000000001</v>
      </c>
      <c r="G613" s="5">
        <v>30</v>
      </c>
      <c r="H613" s="5">
        <v>57</v>
      </c>
      <c r="I613" s="5">
        <v>7</v>
      </c>
      <c r="J613" s="5">
        <v>0.4</v>
      </c>
      <c r="K613" s="5">
        <v>6</v>
      </c>
      <c r="L613" s="25" t="s">
        <v>45</v>
      </c>
      <c r="M613" s="1">
        <f t="shared" si="1214"/>
        <v>29.43</v>
      </c>
      <c r="N613" s="1">
        <f t="shared" si="1215"/>
        <v>168.15</v>
      </c>
      <c r="O613" s="1">
        <f t="shared" si="1216"/>
        <v>138.72</v>
      </c>
      <c r="P613" s="1">
        <f t="shared" si="1217"/>
        <v>0.85454548243236261</v>
      </c>
      <c r="Q613" s="1">
        <f t="shared" si="1218"/>
        <v>25.636364472970879</v>
      </c>
      <c r="R613" s="1">
        <f t="shared" si="1219"/>
        <v>5.6086260622473505</v>
      </c>
      <c r="S613" s="1">
        <f t="shared" si="1220"/>
        <v>31.244990535218228</v>
      </c>
      <c r="T613" s="1">
        <f t="shared" si="1221"/>
        <v>0.35470936071881848</v>
      </c>
      <c r="U613" s="1">
        <f t="shared" si="1222"/>
        <v>0.8944821133036488</v>
      </c>
      <c r="V613" s="1">
        <f t="shared" si="1223"/>
        <v>32.443089461356813</v>
      </c>
      <c r="W613" s="1">
        <f t="shared" si="1224"/>
        <v>0.88044424287795453</v>
      </c>
      <c r="X613" s="1">
        <f t="shared" si="1225"/>
        <v>0.27748083805061491</v>
      </c>
      <c r="Y613" s="1">
        <f t="shared" si="1226"/>
        <v>2.1507750605166054</v>
      </c>
      <c r="Z613" s="1">
        <f t="shared" si="1227"/>
        <v>1.2030046281245121</v>
      </c>
      <c r="AA613" s="1">
        <f t="shared" si="1228"/>
        <v>0.92815190907625178</v>
      </c>
      <c r="AB613" s="1">
        <f t="shared" si="1229"/>
        <v>0.69138827290628913</v>
      </c>
      <c r="AC613" s="1">
        <f t="shared" si="1230"/>
        <v>2.7821168837531243</v>
      </c>
      <c r="AD613" s="1" t="str">
        <f t="shared" si="1231"/>
        <v>NOT LIQUEFIABLE</v>
      </c>
      <c r="AE613" s="1">
        <f t="shared" si="1232"/>
        <v>0</v>
      </c>
      <c r="AF613" s="1">
        <f t="shared" si="1233"/>
        <v>5.5</v>
      </c>
      <c r="AG613" s="1">
        <f t="shared" si="1234"/>
        <v>0</v>
      </c>
      <c r="AH613" s="1" t="str">
        <f t="shared" si="1235"/>
        <v>Very Low</v>
      </c>
    </row>
    <row r="614" spans="1:45" s="1" customFormat="1" x14ac:dyDescent="0.35">
      <c r="B614" s="5" t="s">
        <v>241</v>
      </c>
      <c r="C614" s="5" t="s">
        <v>242</v>
      </c>
      <c r="D614" s="5">
        <v>10.5</v>
      </c>
      <c r="E614" s="5">
        <v>1.5</v>
      </c>
      <c r="F614" s="5">
        <v>18.399999999999999</v>
      </c>
      <c r="G614" s="5">
        <v>63</v>
      </c>
      <c r="H614" s="5">
        <v>59</v>
      </c>
      <c r="I614" s="5">
        <v>7</v>
      </c>
      <c r="J614" s="5">
        <v>0.4</v>
      </c>
      <c r="K614" s="5">
        <v>6</v>
      </c>
      <c r="L614" s="25" t="s">
        <v>45</v>
      </c>
      <c r="M614" s="1">
        <f t="shared" si="1214"/>
        <v>44.145000000000003</v>
      </c>
      <c r="N614" s="1">
        <f t="shared" si="1215"/>
        <v>195.75</v>
      </c>
      <c r="O614" s="1">
        <f t="shared" si="1216"/>
        <v>151.60499999999999</v>
      </c>
      <c r="P614" s="1">
        <f t="shared" si="1217"/>
        <v>0.81742508343343223</v>
      </c>
      <c r="Q614" s="1">
        <f t="shared" si="1218"/>
        <v>51.497780256306228</v>
      </c>
      <c r="R614" s="1">
        <f t="shared" si="1219"/>
        <v>5.6046286675599841</v>
      </c>
      <c r="S614" s="1">
        <f t="shared" si="1220"/>
        <v>57.102408923866214</v>
      </c>
      <c r="T614" s="1">
        <f t="shared" si="1221"/>
        <v>0.20365207641354954</v>
      </c>
      <c r="U614" s="1">
        <f t="shared" si="1222"/>
        <v>0.92116979830589174</v>
      </c>
      <c r="V614" s="1">
        <f t="shared" si="1223"/>
        <v>63.638325960831168</v>
      </c>
      <c r="W614" s="1">
        <f t="shared" si="1224"/>
        <v>0.85352459901766975</v>
      </c>
      <c r="X614" s="1">
        <f t="shared" si="1225"/>
        <v>0.2865349722436879</v>
      </c>
      <c r="Y614" s="1">
        <f t="shared" si="1226"/>
        <v>2.2000000000000002</v>
      </c>
      <c r="Z614" s="1">
        <f t="shared" si="1227"/>
        <v>1.2116882456942153</v>
      </c>
      <c r="AA614" s="1">
        <f t="shared" si="1228"/>
        <v>1.1000000000000001</v>
      </c>
      <c r="AB614" s="1">
        <f t="shared" si="1229"/>
        <v>2834186899.4468699</v>
      </c>
      <c r="AC614" s="1">
        <f t="shared" si="1230"/>
        <v>13183612519.604235</v>
      </c>
      <c r="AD614" s="1" t="str">
        <f t="shared" si="1231"/>
        <v>NOT LIQUEFIABLE</v>
      </c>
      <c r="AE614" s="1">
        <f t="shared" si="1232"/>
        <v>0</v>
      </c>
      <c r="AF614" s="1">
        <f t="shared" si="1233"/>
        <v>4.75</v>
      </c>
      <c r="AG614" s="1">
        <f t="shared" si="1234"/>
        <v>0</v>
      </c>
      <c r="AH614" s="1" t="str">
        <f t="shared" si="1235"/>
        <v>Very Low</v>
      </c>
    </row>
    <row r="615" spans="1:45" s="1" customFormat="1" x14ac:dyDescent="0.35">
      <c r="B615" s="5" t="s">
        <v>241</v>
      </c>
      <c r="C615" s="5" t="s">
        <v>242</v>
      </c>
      <c r="D615" s="5">
        <v>12</v>
      </c>
      <c r="E615" s="5">
        <v>1.5</v>
      </c>
      <c r="F615" s="5">
        <v>18</v>
      </c>
      <c r="G615" s="5">
        <v>55</v>
      </c>
      <c r="H615" s="5">
        <v>55</v>
      </c>
      <c r="I615" s="5">
        <v>7</v>
      </c>
      <c r="J615" s="5">
        <v>0.4</v>
      </c>
      <c r="K615" s="5">
        <v>6</v>
      </c>
      <c r="L615" s="25" t="s">
        <v>45</v>
      </c>
      <c r="M615" s="1">
        <f t="shared" si="1214"/>
        <v>58.86</v>
      </c>
      <c r="N615" s="1">
        <f t="shared" si="1215"/>
        <v>222.75</v>
      </c>
      <c r="O615" s="1">
        <f t="shared" si="1216"/>
        <v>163.89</v>
      </c>
      <c r="P615" s="1">
        <f t="shared" si="1217"/>
        <v>0.78619177331214729</v>
      </c>
      <c r="Q615" s="1">
        <f t="shared" si="1218"/>
        <v>43.240547532168101</v>
      </c>
      <c r="R615" s="1">
        <f t="shared" si="1219"/>
        <v>5.6118301772242258</v>
      </c>
      <c r="S615" s="1">
        <f t="shared" si="1220"/>
        <v>48.852377709392329</v>
      </c>
      <c r="T615" s="1">
        <f t="shared" si="1221"/>
        <v>0.24721042456038134</v>
      </c>
      <c r="U615" s="1">
        <f t="shared" si="1222"/>
        <v>0.88786535482293616</v>
      </c>
      <c r="V615" s="1">
        <f t="shared" si="1223"/>
        <v>54.444424692485718</v>
      </c>
      <c r="W615" s="1">
        <f t="shared" si="1224"/>
        <v>0.82611021622301772</v>
      </c>
      <c r="X615" s="1">
        <f t="shared" si="1225"/>
        <v>0.29192856899478964</v>
      </c>
      <c r="Y615" s="1">
        <f t="shared" si="1226"/>
        <v>2.2000000000000002</v>
      </c>
      <c r="Z615" s="1">
        <f t="shared" si="1227"/>
        <v>1.2116882456942153</v>
      </c>
      <c r="AA615" s="1">
        <f t="shared" si="1228"/>
        <v>0.8556672820536706</v>
      </c>
      <c r="AB615" s="1">
        <f t="shared" si="1229"/>
        <v>23852.702201008688</v>
      </c>
      <c r="AC615" s="1">
        <f t="shared" si="1230"/>
        <v>84714.31605237865</v>
      </c>
      <c r="AD615" s="1" t="str">
        <f t="shared" si="1231"/>
        <v>NOT LIQUEFIABLE</v>
      </c>
      <c r="AE615" s="1">
        <f t="shared" si="1232"/>
        <v>0</v>
      </c>
      <c r="AF615" s="1">
        <f t="shared" si="1233"/>
        <v>4</v>
      </c>
      <c r="AG615" s="1">
        <f t="shared" si="1234"/>
        <v>0</v>
      </c>
      <c r="AH615" s="1" t="str">
        <f t="shared" si="1235"/>
        <v>Very Low</v>
      </c>
    </row>
    <row r="616" spans="1:45" s="1" customFormat="1" x14ac:dyDescent="0.35">
      <c r="B616" s="5" t="s">
        <v>241</v>
      </c>
      <c r="C616" s="5" t="s">
        <v>242</v>
      </c>
      <c r="D616" s="5">
        <v>13.5</v>
      </c>
      <c r="E616" s="5">
        <v>1.5</v>
      </c>
      <c r="F616" s="5">
        <v>23</v>
      </c>
      <c r="G616" s="5">
        <v>100</v>
      </c>
      <c r="H616" s="5"/>
      <c r="I616" s="5">
        <v>7</v>
      </c>
      <c r="J616" s="5">
        <v>0.4</v>
      </c>
      <c r="K616" s="5">
        <v>6</v>
      </c>
      <c r="L616" s="25" t="s">
        <v>102</v>
      </c>
      <c r="M616" s="1">
        <f t="shared" si="1214"/>
        <v>73.575000000000003</v>
      </c>
      <c r="N616" s="1">
        <f t="shared" si="1215"/>
        <v>257.25</v>
      </c>
      <c r="O616" s="1">
        <f t="shared" si="1216"/>
        <v>183.67500000000001</v>
      </c>
      <c r="P616" s="1">
        <f t="shared" si="1217"/>
        <v>0.74264232726259516</v>
      </c>
      <c r="Q616" s="1">
        <f t="shared" si="1218"/>
        <v>74.264232726259522</v>
      </c>
      <c r="R616" s="1">
        <f t="shared" si="1219"/>
        <v>0</v>
      </c>
      <c r="S616" s="1">
        <f t="shared" si="1220"/>
        <v>74.264232726259522</v>
      </c>
      <c r="T616" s="1">
        <f t="shared" si="1221"/>
        <v>0.12216295960762902</v>
      </c>
      <c r="U616" s="1">
        <f t="shared" si="1222"/>
        <v>0.92988262094769181</v>
      </c>
      <c r="V616" s="1">
        <f t="shared" si="1223"/>
        <v>92.988262094769183</v>
      </c>
      <c r="W616" s="1">
        <f t="shared" si="1224"/>
        <v>0.7986134883932493</v>
      </c>
      <c r="X616" s="1">
        <f t="shared" si="1225"/>
        <v>0.29081400937080426</v>
      </c>
      <c r="Y616" s="1">
        <f t="shared" si="1226"/>
        <v>2.2000000000000002</v>
      </c>
      <c r="Z616" s="1">
        <f t="shared" si="1227"/>
        <v>1.2116882456942153</v>
      </c>
      <c r="AA616" s="1">
        <f t="shared" si="1228"/>
        <v>1.1000000000000001</v>
      </c>
      <c r="AB616" s="1">
        <f t="shared" si="1229"/>
        <v>2.1396729900195013E+53</v>
      </c>
      <c r="AC616" s="1">
        <f t="shared" si="1230"/>
        <v>9.8065367585621448E+53</v>
      </c>
      <c r="AD616" s="1" t="str">
        <f t="shared" si="1231"/>
        <v>NOT LIQUEFIABLE</v>
      </c>
      <c r="AE616" s="1">
        <f t="shared" si="1232"/>
        <v>0</v>
      </c>
      <c r="AF616" s="1">
        <f t="shared" si="1233"/>
        <v>3.25</v>
      </c>
      <c r="AG616" s="1">
        <f t="shared" si="1234"/>
        <v>0</v>
      </c>
      <c r="AH616" s="1" t="str">
        <f t="shared" si="1235"/>
        <v>Very Low</v>
      </c>
    </row>
    <row r="617" spans="1:45" s="1" customFormat="1" x14ac:dyDescent="0.35"/>
    <row r="618" spans="1:45" s="1" customFormat="1" x14ac:dyDescent="0.35">
      <c r="AF618" s="1" t="s">
        <v>31</v>
      </c>
      <c r="AG618" s="1">
        <f>SUM(AG608:AG617)</f>
        <v>0</v>
      </c>
      <c r="AH618" s="3" t="str">
        <f t="shared" ref="AH618" si="1236">IF(AG618&lt;=0,"Very Low",IF(AND(AG618&gt;0,AG618&lt;=5),"Low",IF(AND(AG618&gt;5,AG618&lt;=15),"High","Very High")))</f>
        <v>Very Low</v>
      </c>
    </row>
    <row r="619" spans="1:45" s="1" customFormat="1" x14ac:dyDescent="0.35">
      <c r="A619" s="1" t="s">
        <v>32</v>
      </c>
      <c r="B619" s="1" t="s">
        <v>0</v>
      </c>
      <c r="C619" s="1" t="s">
        <v>1</v>
      </c>
      <c r="E619" s="1" t="s">
        <v>3</v>
      </c>
      <c r="F619" s="1" t="s">
        <v>47</v>
      </c>
      <c r="G619" s="1" t="s">
        <v>5</v>
      </c>
      <c r="H619" s="1" t="s">
        <v>6</v>
      </c>
      <c r="I619" s="1" t="s">
        <v>7</v>
      </c>
      <c r="J619" s="1" t="s">
        <v>8</v>
      </c>
      <c r="K619" s="1" t="s">
        <v>9</v>
      </c>
      <c r="M619" s="1" t="s">
        <v>10</v>
      </c>
      <c r="O619" s="1" t="s">
        <v>12</v>
      </c>
      <c r="P619" s="1" t="s">
        <v>13</v>
      </c>
      <c r="Q619" s="1" t="s">
        <v>233</v>
      </c>
      <c r="R619" s="1" t="s">
        <v>234</v>
      </c>
      <c r="S619" s="1" t="s">
        <v>16</v>
      </c>
      <c r="T619" s="1" t="s">
        <v>17</v>
      </c>
      <c r="U619" s="1" t="s">
        <v>18</v>
      </c>
      <c r="V619" s="1" t="s">
        <v>19</v>
      </c>
      <c r="W619" s="1" t="s">
        <v>20</v>
      </c>
      <c r="X619" s="1" t="s">
        <v>21</v>
      </c>
      <c r="Y619" s="1" t="s">
        <v>22</v>
      </c>
      <c r="Z619" s="1" t="s">
        <v>23</v>
      </c>
      <c r="AA619" s="1" t="s">
        <v>24</v>
      </c>
      <c r="AB619" s="1" t="s">
        <v>235</v>
      </c>
      <c r="AC619" s="1" t="s">
        <v>26</v>
      </c>
      <c r="AD619" s="1" t="s">
        <v>27</v>
      </c>
      <c r="AE619" s="1" t="s">
        <v>28</v>
      </c>
      <c r="AF619" s="1" t="s">
        <v>29</v>
      </c>
      <c r="AG619" s="1" t="s">
        <v>30</v>
      </c>
      <c r="AH619" s="1" t="s">
        <v>27</v>
      </c>
      <c r="AI619" s="5" t="s">
        <v>34</v>
      </c>
      <c r="AJ619" s="5" t="s">
        <v>35</v>
      </c>
      <c r="AK619" s="5" t="s">
        <v>36</v>
      </c>
      <c r="AL619" s="5" t="s">
        <v>37</v>
      </c>
      <c r="AM619" s="20" t="s">
        <v>38</v>
      </c>
      <c r="AN619" s="20" t="s">
        <v>39</v>
      </c>
      <c r="AO619" s="20" t="s">
        <v>40</v>
      </c>
      <c r="AP619" s="20" t="s">
        <v>41</v>
      </c>
      <c r="AQ619" s="20" t="s">
        <v>42</v>
      </c>
    </row>
    <row r="620" spans="1:45" s="1" customFormat="1" x14ac:dyDescent="0.35">
      <c r="A620" s="1">
        <v>54</v>
      </c>
      <c r="B620" s="5" t="s">
        <v>243</v>
      </c>
      <c r="C620" s="5" t="s">
        <v>244</v>
      </c>
      <c r="D620" s="5">
        <v>1.5</v>
      </c>
      <c r="E620" s="5">
        <v>1.5</v>
      </c>
      <c r="F620" s="5">
        <v>20</v>
      </c>
      <c r="G620" s="5">
        <v>8</v>
      </c>
      <c r="H620" s="5">
        <v>51.98</v>
      </c>
      <c r="I620" s="5">
        <v>7</v>
      </c>
      <c r="J620" s="5">
        <v>0.3</v>
      </c>
      <c r="K620" s="5">
        <v>1.05</v>
      </c>
      <c r="L620" s="25" t="s">
        <v>45</v>
      </c>
      <c r="M620" s="1">
        <f t="shared" ref="M620:M629" si="1237">IF(D620&lt;=K620, 0, (D620-K620)*9.81)</f>
        <v>4.4144999999999994</v>
      </c>
      <c r="N620" s="1">
        <f t="shared" ref="N620:N629" si="1238">IF(ROW()=2, D620*F620, N619 + (D620-D619)*F620)</f>
        <v>30</v>
      </c>
      <c r="O620" s="1">
        <f t="shared" ref="O620:O629" si="1239">N620 - M620</f>
        <v>25.5855</v>
      </c>
      <c r="P620" s="1">
        <f t="shared" ref="P620:P629" si="1240">MIN(1.7, (101.3 / O620)^0.5)</f>
        <v>1.7</v>
      </c>
      <c r="Q620" s="1">
        <f t="shared" ref="Q620:Q629" si="1241">G620 * P620</f>
        <v>13.6</v>
      </c>
      <c r="R620" s="1">
        <f t="shared" ref="R620:R629" si="1242">EXP(1.63 + (9.7/(H620+0.01)) - ((15.7/(H620+0.01))^2))</f>
        <v>5.6146638845942771</v>
      </c>
      <c r="S620" s="1">
        <f t="shared" ref="S620:S629" si="1243">Q620 + R620</f>
        <v>19.214663884594277</v>
      </c>
      <c r="T620" s="1">
        <f t="shared" ref="T620:T629" si="1244">0.784 - 0.0768 * SQRT(S620)</f>
        <v>0.44735077735026729</v>
      </c>
      <c r="U620" s="1">
        <f t="shared" ref="U620:U629" si="1245">MIN(1.7, (101.3 / O620)^T620)</f>
        <v>1.7</v>
      </c>
      <c r="V620" s="1">
        <f t="shared" ref="V620:V629" si="1246">(G620 * U620) + R620</f>
        <v>19.214663884594277</v>
      </c>
      <c r="W620" s="1">
        <f t="shared" ref="W620:W629" si="1247">EXP((-1.012 - 1.126*SIN((D620/11.73)+5.133)) + (0.106 + 0.118*SIN((D620/11.28)+5.142))*I620)</f>
        <v>0.99216797470363483</v>
      </c>
      <c r="X620" s="1">
        <f t="shared" ref="X620:X629" si="1248">0.65 * J620 * (N620 / O620) * W620</f>
        <v>0.22685437658112073</v>
      </c>
      <c r="Y620" s="1">
        <f t="shared" ref="Y620:Y629" si="1249">MIN(2.2, 1.09 + (V620 / 31.5)^2)</f>
        <v>1.4620869823108407</v>
      </c>
      <c r="Z620" s="1">
        <f t="shared" ref="Z620:Z629" si="1250">1 + (Y620 - 1) * (8.64 * EXP(-I620/4) - 1.325)</f>
        <v>1.0815153188695965</v>
      </c>
      <c r="AA620" s="1">
        <f t="shared" ref="AA620:AA629" si="1251">MIN(1.1, 1 - MIN(0.3, 1 / (18.9 - 2.55 * SQRT(V620))) * LN(O620 / 101.3))</f>
        <v>1.1000000000000001</v>
      </c>
      <c r="AB620" s="1">
        <f t="shared" ref="AB620:AB629" si="1252">EXP((V620/14.1) + (V620/126)^2 - (V620/23.6)^3 + (V620/25.4)^4 - 2.8)</f>
        <v>0.19667038556434335</v>
      </c>
      <c r="AC620" s="1">
        <f t="shared" ref="AC620:AC629" si="1253">IF(X620=0, "N/A", (AB620 * Z620 * AA620) / X620)</f>
        <v>1.0313763470538293</v>
      </c>
      <c r="AD620" s="1" t="str">
        <f t="shared" ref="AD620:AD629" si="1254">IF(AC620&gt;1, "NOT LIQUEFIABLE", "LIQUEFIABLE")</f>
        <v>NOT LIQUEFIABLE</v>
      </c>
      <c r="AE620" s="1">
        <f t="shared" ref="AE620:AE629" si="1255">IF(AC620&lt;1, 1-AC620, 0)</f>
        <v>0</v>
      </c>
      <c r="AF620" s="1">
        <f t="shared" ref="AF620:AF629" si="1256">IF(D620&lt;=20, 10 - (0.5 * D620), 0)</f>
        <v>9.25</v>
      </c>
      <c r="AG620" s="1">
        <f t="shared" ref="AG620:AG629" si="1257">AE620 * AF620 * E620</f>
        <v>0</v>
      </c>
      <c r="AH620" s="1" t="str">
        <f t="shared" ref="AH620:AH630" si="1258">IF(AG620&lt;=0,"Very Low",IF(AND(AG620&gt;0,AG620&lt;=5),"Low",IF(AND(AG620&gt;5,AG620&lt;=15),"High","Very High")))</f>
        <v>Very Low</v>
      </c>
      <c r="AI620" s="5">
        <v>3</v>
      </c>
      <c r="AJ620" s="5">
        <v>1.5</v>
      </c>
      <c r="AK620" s="5">
        <v>25</v>
      </c>
      <c r="AL620" s="5">
        <f>MIN(1 + 0.33 * (AJ620 / AI620), 1.33)</f>
        <v>1.165</v>
      </c>
      <c r="AM620" s="20">
        <f>AVERAGEIFS(G620:G629, D620:D629, "&gt;" &amp; AJ620, D620:D629, "&lt;" &amp; (AJ620 + AI620 + 1.5))</f>
        <v>14.5</v>
      </c>
      <c r="AN620" s="20" cm="1">
        <f t="array" ref="AN620">_xlfn.LET(
    _xlpm.Df, AJ620,
    _xlpm.B, AI620,
    _xlpm.LayerBottoms, D620:D629,
    _xlpm.LayerTops, D620:D629 - E620:E629,
    _xlpm.N_values, G620:G629,
    _xlpm.FilteredN, _xlfn._xlws.FILTER(_xlpm.N_values, (_xlpm.LayerBottoms &gt; _xlpm.Df) * (_xlpm.LayerTops &lt; (_xlpm.Df + 2*_xlpm.B))),
    _xlpm.i, _xlfn.SEQUENCE(ROWS(_xlpm.FilteredN)),
    SUM(_xlpm.FilteredN / _xlpm.i^2) / SUM(1 / _xlpm.i^2)
)</f>
        <v>15.75609756097561</v>
      </c>
      <c r="AO620" s="20">
        <f>MIN(6 * (1 + 0.2 * (AJ620 / AI620)), 9)</f>
        <v>6.6000000000000005</v>
      </c>
      <c r="AP620" s="20">
        <f>IF(AI620&lt;=1.2,12*AM620*AL620*(AK620/25.4),8*AM620*((3.28*AI620+1)/(3.28*AI620))^2*AL620*(AK620/25.4))</f>
        <v>161.42045762089077</v>
      </c>
      <c r="AQ620" s="1" t="str" cm="1">
        <f t="array" ref="AQ620">_xlfn.LET(
    _xlpm.Df, AJ620,
    _xlpm.B, AI620,
    _xlpm.Settlement, AK620,
    _xlpm.NMeyerhof, AM620,
    _xlpm.NDesign, AN620,
    _xlpm.Nc, AO620,
    _xlpm.Fd, AL620,
    _xlpm.LayerBottoms, D620:D629,
    _xlpm.LayerThickness, E620:E629,
    _xlpm.USCS, L620:L629,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620" s="1" cm="1">
        <f t="array" ref="AR620">_xlfn.LET(
    _xlpm.Df, AJ620,
    _xlpm.B, AI620,
    _xlpm.Settlement, AK620,
    _xlpm.NMeyerhof, AM620,
    _xlpm.NDesign, AN620,
    _xlpm.Nc, AO620,
    _xlpm.Fd, AL620,
    _xlpm.LayerBottoms, D620:D629,
    _xlpm.LayerThickness, E620:E629,
    _xlpm.USCS, L620:L629,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161.42045762089077</v>
      </c>
      <c r="AS620" s="1" cm="1">
        <f t="array" ref="AS620">_xlfn.LET(
    _xlpm.Df, AJ620,
    _xlpm.B, AI620,
    _xlpm.Settlement, AK620,
    _xlpm.NMeyerhof, AM620,
    _xlpm.NDesign, AN620,
    _xlpm.Nc, AO620,
    _xlpm.Fd, AL620,
    _xlpm.LayerBottoms, D620:D629,
    _xlpm.LayerThickness, E620:E629,
    _xlpm.Material, L620:L629,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161.42045762089077</v>
      </c>
    </row>
    <row r="621" spans="1:45" s="1" customFormat="1" x14ac:dyDescent="0.35">
      <c r="B621" s="5" t="s">
        <v>243</v>
      </c>
      <c r="C621" s="5" t="s">
        <v>244</v>
      </c>
      <c r="D621" s="5">
        <v>3</v>
      </c>
      <c r="E621" s="5">
        <v>1.5</v>
      </c>
      <c r="F621" s="5">
        <v>21</v>
      </c>
      <c r="G621" s="5">
        <v>17</v>
      </c>
      <c r="H621" s="5">
        <v>51.61</v>
      </c>
      <c r="I621" s="5">
        <v>7</v>
      </c>
      <c r="J621" s="5">
        <v>0.3</v>
      </c>
      <c r="K621" s="5">
        <v>1.05</v>
      </c>
      <c r="L621" s="25" t="s">
        <v>45</v>
      </c>
      <c r="M621" s="1">
        <f t="shared" si="1237"/>
        <v>19.1295</v>
      </c>
      <c r="N621" s="1">
        <f t="shared" si="1238"/>
        <v>61.5</v>
      </c>
      <c r="O621" s="1">
        <f t="shared" si="1239"/>
        <v>42.3705</v>
      </c>
      <c r="P621" s="1">
        <f t="shared" si="1240"/>
        <v>1.5462258450068811</v>
      </c>
      <c r="Q621" s="1">
        <f t="shared" si="1241"/>
        <v>26.285839365116978</v>
      </c>
      <c r="R621" s="1">
        <f t="shared" si="1242"/>
        <v>5.6148061696838276</v>
      </c>
      <c r="S621" s="1">
        <f t="shared" si="1243"/>
        <v>31.900645534800805</v>
      </c>
      <c r="T621" s="1">
        <f t="shared" si="1244"/>
        <v>0.35022855843291917</v>
      </c>
      <c r="U621" s="1">
        <f t="shared" si="1245"/>
        <v>1.3569928818996553</v>
      </c>
      <c r="V621" s="1">
        <f t="shared" si="1246"/>
        <v>28.683685161977966</v>
      </c>
      <c r="W621" s="1">
        <f t="shared" si="1247"/>
        <v>0.97433785492747482</v>
      </c>
      <c r="X621" s="1">
        <f t="shared" si="1248"/>
        <v>0.27577552129943572</v>
      </c>
      <c r="Y621" s="1">
        <f t="shared" si="1249"/>
        <v>1.919179938998715</v>
      </c>
      <c r="Z621" s="1">
        <f t="shared" si="1250"/>
        <v>1.1621496573032948</v>
      </c>
      <c r="AA621" s="1">
        <f t="shared" si="1251"/>
        <v>1.1000000000000001</v>
      </c>
      <c r="AB621" s="1">
        <f t="shared" si="1252"/>
        <v>0.41354544938740306</v>
      </c>
      <c r="AC621" s="1">
        <f t="shared" si="1253"/>
        <v>1.9170007186365889</v>
      </c>
      <c r="AD621" s="1" t="str">
        <f t="shared" si="1254"/>
        <v>NOT LIQUEFIABLE</v>
      </c>
      <c r="AE621" s="1">
        <f t="shared" si="1255"/>
        <v>0</v>
      </c>
      <c r="AF621" s="1">
        <f t="shared" si="1256"/>
        <v>8.5</v>
      </c>
      <c r="AG621" s="1">
        <f t="shared" si="1257"/>
        <v>0</v>
      </c>
      <c r="AH621" s="1" t="str">
        <f t="shared" si="1258"/>
        <v>Very Low</v>
      </c>
    </row>
    <row r="622" spans="1:45" s="1" customFormat="1" x14ac:dyDescent="0.35">
      <c r="B622" s="5" t="s">
        <v>243</v>
      </c>
      <c r="C622" s="5" t="s">
        <v>244</v>
      </c>
      <c r="D622" s="5">
        <v>4.5</v>
      </c>
      <c r="E622" s="5">
        <v>1.5</v>
      </c>
      <c r="F622" s="5">
        <v>20</v>
      </c>
      <c r="G622" s="5">
        <v>12</v>
      </c>
      <c r="H622" s="5">
        <v>59.98</v>
      </c>
      <c r="I622" s="5">
        <v>7</v>
      </c>
      <c r="J622" s="5">
        <v>0.3</v>
      </c>
      <c r="K622" s="5">
        <v>1.05</v>
      </c>
      <c r="L622" s="25" t="s">
        <v>45</v>
      </c>
      <c r="M622" s="1">
        <f t="shared" si="1237"/>
        <v>33.844500000000004</v>
      </c>
      <c r="N622" s="1">
        <f t="shared" si="1238"/>
        <v>91.5</v>
      </c>
      <c r="O622" s="1">
        <f t="shared" si="1239"/>
        <v>57.655499999999996</v>
      </c>
      <c r="P622" s="1">
        <f t="shared" si="1240"/>
        <v>1.3255140982921574</v>
      </c>
      <c r="Q622" s="1">
        <f t="shared" si="1241"/>
        <v>15.906169179505888</v>
      </c>
      <c r="R622" s="1">
        <f t="shared" si="1242"/>
        <v>5.6024350988309886</v>
      </c>
      <c r="S622" s="1">
        <f t="shared" si="1243"/>
        <v>21.508604278336875</v>
      </c>
      <c r="T622" s="1">
        <f t="shared" si="1244"/>
        <v>0.42782180007942983</v>
      </c>
      <c r="U622" s="1">
        <f t="shared" si="1245"/>
        <v>1.2726746304196286</v>
      </c>
      <c r="V622" s="1">
        <f t="shared" si="1246"/>
        <v>20.87453066386653</v>
      </c>
      <c r="W622" s="1">
        <f t="shared" si="1247"/>
        <v>0.95382538768089908</v>
      </c>
      <c r="X622" s="1">
        <f t="shared" si="1248"/>
        <v>0.29517790114900472</v>
      </c>
      <c r="Y622" s="1">
        <f t="shared" si="1249"/>
        <v>1.5291494385857436</v>
      </c>
      <c r="Z622" s="1">
        <f t="shared" si="1250"/>
        <v>1.0933455969702459</v>
      </c>
      <c r="AA622" s="1">
        <f t="shared" si="1251"/>
        <v>1.0777445421541871</v>
      </c>
      <c r="AB622" s="1">
        <f t="shared" si="1252"/>
        <v>0.21698495272892196</v>
      </c>
      <c r="AC622" s="1">
        <f t="shared" si="1253"/>
        <v>0.86620177630448503</v>
      </c>
      <c r="AD622" s="1" t="str">
        <f t="shared" si="1254"/>
        <v>LIQUEFIABLE</v>
      </c>
      <c r="AE622" s="1">
        <f t="shared" si="1255"/>
        <v>0.13379822369551497</v>
      </c>
      <c r="AF622" s="1">
        <f t="shared" si="1256"/>
        <v>7.75</v>
      </c>
      <c r="AG622" s="1">
        <f t="shared" si="1257"/>
        <v>1.5554043504603614</v>
      </c>
      <c r="AH622" s="1" t="str">
        <f t="shared" si="1258"/>
        <v>Low</v>
      </c>
    </row>
    <row r="623" spans="1:45" s="1" customFormat="1" x14ac:dyDescent="0.35">
      <c r="B623" s="5" t="s">
        <v>243</v>
      </c>
      <c r="C623" s="5" t="s">
        <v>244</v>
      </c>
      <c r="D623" s="5">
        <v>6</v>
      </c>
      <c r="E623" s="5">
        <v>1.5</v>
      </c>
      <c r="F623" s="5">
        <v>20</v>
      </c>
      <c r="G623" s="5">
        <v>14</v>
      </c>
      <c r="H623" s="5">
        <v>31.09</v>
      </c>
      <c r="I623" s="5">
        <v>7</v>
      </c>
      <c r="J623" s="5">
        <v>0.3</v>
      </c>
      <c r="K623" s="5">
        <v>1.05</v>
      </c>
      <c r="L623" s="25" t="s">
        <v>46</v>
      </c>
      <c r="M623" s="1">
        <f t="shared" si="1237"/>
        <v>48.559500000000007</v>
      </c>
      <c r="N623" s="1">
        <f t="shared" si="1238"/>
        <v>121.5</v>
      </c>
      <c r="O623" s="1">
        <f t="shared" si="1239"/>
        <v>72.940499999999986</v>
      </c>
      <c r="P623" s="1">
        <f t="shared" si="1240"/>
        <v>1.1784749478076939</v>
      </c>
      <c r="Q623" s="1">
        <f t="shared" si="1241"/>
        <v>16.498649269307716</v>
      </c>
      <c r="R623" s="1">
        <f t="shared" si="1242"/>
        <v>5.4035205356952778</v>
      </c>
      <c r="S623" s="1">
        <f t="shared" si="1243"/>
        <v>21.902169805002995</v>
      </c>
      <c r="T623" s="1">
        <f t="shared" si="1244"/>
        <v>0.42457788878442548</v>
      </c>
      <c r="U623" s="1">
        <f t="shared" si="1245"/>
        <v>1.1496405961529101</v>
      </c>
      <c r="V623" s="1">
        <f t="shared" si="1246"/>
        <v>21.498488881836021</v>
      </c>
      <c r="W623" s="1">
        <f t="shared" si="1247"/>
        <v>0.9310442914146293</v>
      </c>
      <c r="X623" s="1">
        <f t="shared" si="1248"/>
        <v>0.30242138283040432</v>
      </c>
      <c r="Y623" s="1">
        <f t="shared" si="1249"/>
        <v>1.5557949349482763</v>
      </c>
      <c r="Z623" s="1">
        <f t="shared" si="1250"/>
        <v>1.0980460456207759</v>
      </c>
      <c r="AA623" s="1">
        <f t="shared" si="1251"/>
        <v>1.0464127690419101</v>
      </c>
      <c r="AB623" s="1">
        <f t="shared" si="1252"/>
        <v>0.22562047021760595</v>
      </c>
      <c r="AC623" s="1">
        <f t="shared" si="1253"/>
        <v>0.85721465656025886</v>
      </c>
      <c r="AD623" s="1" t="str">
        <f t="shared" si="1254"/>
        <v>LIQUEFIABLE</v>
      </c>
      <c r="AE623" s="1">
        <f t="shared" si="1255"/>
        <v>0.14278534343974114</v>
      </c>
      <c r="AF623" s="1">
        <f t="shared" si="1256"/>
        <v>7</v>
      </c>
      <c r="AG623" s="1">
        <f t="shared" si="1257"/>
        <v>1.4992461061172819</v>
      </c>
      <c r="AH623" s="1" t="str">
        <f t="shared" si="1258"/>
        <v>Low</v>
      </c>
    </row>
    <row r="624" spans="1:45" s="1" customFormat="1" x14ac:dyDescent="0.35">
      <c r="B624" s="5" t="s">
        <v>243</v>
      </c>
      <c r="C624" s="5" t="s">
        <v>244</v>
      </c>
      <c r="D624" s="5">
        <v>7.5</v>
      </c>
      <c r="E624" s="5">
        <v>1.5</v>
      </c>
      <c r="F624" s="5">
        <v>20</v>
      </c>
      <c r="G624" s="5">
        <v>14</v>
      </c>
      <c r="H624" s="5">
        <v>32.020000000000003</v>
      </c>
      <c r="I624" s="5">
        <v>7</v>
      </c>
      <c r="J624" s="5">
        <v>0.3</v>
      </c>
      <c r="K624" s="5">
        <v>1.05</v>
      </c>
      <c r="L624" s="25" t="s">
        <v>46</v>
      </c>
      <c r="M624" s="1">
        <f t="shared" si="1237"/>
        <v>63.274500000000003</v>
      </c>
      <c r="N624" s="1">
        <f t="shared" si="1238"/>
        <v>151.5</v>
      </c>
      <c r="O624" s="1">
        <f t="shared" si="1239"/>
        <v>88.225499999999997</v>
      </c>
      <c r="P624" s="1">
        <f t="shared" si="1240"/>
        <v>1.0715382010052494</v>
      </c>
      <c r="Q624" s="1">
        <f t="shared" si="1241"/>
        <v>15.001534814073493</v>
      </c>
      <c r="R624" s="1">
        <f t="shared" si="1242"/>
        <v>5.4334750336998354</v>
      </c>
      <c r="S624" s="1">
        <f t="shared" si="1243"/>
        <v>20.43500984777333</v>
      </c>
      <c r="T624" s="1">
        <f t="shared" si="1244"/>
        <v>0.43682483890040391</v>
      </c>
      <c r="U624" s="1">
        <f t="shared" si="1245"/>
        <v>1.0622241749068078</v>
      </c>
      <c r="V624" s="1">
        <f t="shared" si="1246"/>
        <v>20.304613482395144</v>
      </c>
      <c r="W624" s="1">
        <f t="shared" si="1247"/>
        <v>0.90643373197707922</v>
      </c>
      <c r="X624" s="1">
        <f t="shared" si="1248"/>
        <v>0.30352130083629864</v>
      </c>
      <c r="Y624" s="1">
        <f t="shared" si="1249"/>
        <v>1.5054974337812674</v>
      </c>
      <c r="Z624" s="1">
        <f t="shared" si="1250"/>
        <v>1.0891732208000702</v>
      </c>
      <c r="AA624" s="1">
        <f t="shared" si="1251"/>
        <v>1.0186503396716871</v>
      </c>
      <c r="AB624" s="1">
        <f t="shared" si="1252"/>
        <v>0.20961279923049478</v>
      </c>
      <c r="AC624" s="1">
        <f t="shared" si="1253"/>
        <v>0.76621510992959374</v>
      </c>
      <c r="AD624" s="1" t="str">
        <f t="shared" si="1254"/>
        <v>LIQUEFIABLE</v>
      </c>
      <c r="AE624" s="1">
        <f t="shared" si="1255"/>
        <v>0.23378489007040626</v>
      </c>
      <c r="AF624" s="1">
        <f t="shared" si="1256"/>
        <v>6.25</v>
      </c>
      <c r="AG624" s="1">
        <f t="shared" si="1257"/>
        <v>2.1917333444100588</v>
      </c>
      <c r="AH624" s="1" t="str">
        <f t="shared" si="1258"/>
        <v>Low</v>
      </c>
    </row>
    <row r="625" spans="1:45" s="1" customFormat="1" x14ac:dyDescent="0.35">
      <c r="B625" s="5" t="s">
        <v>243</v>
      </c>
      <c r="C625" s="5" t="s">
        <v>244</v>
      </c>
      <c r="D625" s="5">
        <v>9</v>
      </c>
      <c r="E625" s="5">
        <v>1.5</v>
      </c>
      <c r="F625" s="5">
        <v>20</v>
      </c>
      <c r="G625" s="5">
        <v>18</v>
      </c>
      <c r="H625" s="5">
        <v>34.340000000000003</v>
      </c>
      <c r="I625" s="5">
        <v>7</v>
      </c>
      <c r="J625" s="5">
        <v>0.3</v>
      </c>
      <c r="K625" s="5">
        <v>1.05</v>
      </c>
      <c r="L625" s="25" t="s">
        <v>46</v>
      </c>
      <c r="M625" s="1">
        <f t="shared" si="1237"/>
        <v>77.989500000000007</v>
      </c>
      <c r="N625" s="1">
        <f t="shared" si="1238"/>
        <v>181.5</v>
      </c>
      <c r="O625" s="1">
        <f t="shared" si="1239"/>
        <v>103.51049999999999</v>
      </c>
      <c r="P625" s="1">
        <f t="shared" si="1240"/>
        <v>0.98926471611959355</v>
      </c>
      <c r="Q625" s="1">
        <f t="shared" si="1241"/>
        <v>17.806764890152685</v>
      </c>
      <c r="R625" s="1">
        <f t="shared" si="1242"/>
        <v>5.4930499066301657</v>
      </c>
      <c r="S625" s="1">
        <f t="shared" si="1243"/>
        <v>23.299814796782851</v>
      </c>
      <c r="T625" s="1">
        <f t="shared" si="1244"/>
        <v>0.41328730851645173</v>
      </c>
      <c r="U625" s="1">
        <f t="shared" si="1245"/>
        <v>0.99111819172578985</v>
      </c>
      <c r="V625" s="1">
        <f t="shared" si="1246"/>
        <v>23.333177357694382</v>
      </c>
      <c r="W625" s="1">
        <f t="shared" si="1247"/>
        <v>0.88044424287795453</v>
      </c>
      <c r="X625" s="1">
        <f t="shared" si="1248"/>
        <v>0.30104311027439734</v>
      </c>
      <c r="Y625" s="1">
        <f t="shared" si="1249"/>
        <v>1.6386895093027181</v>
      </c>
      <c r="Z625" s="1">
        <f t="shared" si="1250"/>
        <v>1.1126692181396596</v>
      </c>
      <c r="AA625" s="1">
        <f t="shared" si="1251"/>
        <v>0.99672053644625169</v>
      </c>
      <c r="AB625" s="1">
        <f t="shared" si="1252"/>
        <v>0.25532876986255854</v>
      </c>
      <c r="AC625" s="1">
        <f t="shared" si="1253"/>
        <v>0.94061205545662807</v>
      </c>
      <c r="AD625" s="1" t="str">
        <f t="shared" si="1254"/>
        <v>LIQUEFIABLE</v>
      </c>
      <c r="AE625" s="1">
        <f t="shared" si="1255"/>
        <v>5.9387944543371929E-2</v>
      </c>
      <c r="AF625" s="1">
        <f t="shared" si="1256"/>
        <v>5.5</v>
      </c>
      <c r="AG625" s="1">
        <f t="shared" si="1257"/>
        <v>0.48995054248281844</v>
      </c>
      <c r="AH625" s="1" t="str">
        <f t="shared" si="1258"/>
        <v>Low</v>
      </c>
    </row>
    <row r="626" spans="1:45" s="1" customFormat="1" x14ac:dyDescent="0.35">
      <c r="B626" s="5" t="s">
        <v>243</v>
      </c>
      <c r="C626" s="5" t="s">
        <v>244</v>
      </c>
      <c r="D626" s="5">
        <v>10.5</v>
      </c>
      <c r="E626" s="5">
        <v>1.5</v>
      </c>
      <c r="F626" s="5">
        <v>21</v>
      </c>
      <c r="G626" s="5">
        <v>29</v>
      </c>
      <c r="H626" s="5">
        <v>34.270000000000003</v>
      </c>
      <c r="I626" s="5">
        <v>7</v>
      </c>
      <c r="J626" s="5">
        <v>0.3</v>
      </c>
      <c r="K626" s="5">
        <v>1.05</v>
      </c>
      <c r="L626" s="25" t="s">
        <v>46</v>
      </c>
      <c r="M626" s="1">
        <f t="shared" si="1237"/>
        <v>92.704499999999996</v>
      </c>
      <c r="N626" s="1">
        <f t="shared" si="1238"/>
        <v>213</v>
      </c>
      <c r="O626" s="1">
        <f t="shared" si="1239"/>
        <v>120.2955</v>
      </c>
      <c r="P626" s="1">
        <f t="shared" si="1240"/>
        <v>0.91765626060256478</v>
      </c>
      <c r="Q626" s="1">
        <f t="shared" si="1241"/>
        <v>26.612031557474378</v>
      </c>
      <c r="R626" s="1">
        <f t="shared" si="1242"/>
        <v>5.4915263487091828</v>
      </c>
      <c r="S626" s="1">
        <f t="shared" si="1243"/>
        <v>32.103557906183561</v>
      </c>
      <c r="T626" s="1">
        <f t="shared" si="1244"/>
        <v>0.3488511870812836</v>
      </c>
      <c r="U626" s="1">
        <f t="shared" si="1245"/>
        <v>0.94180668688898694</v>
      </c>
      <c r="V626" s="1">
        <f t="shared" si="1246"/>
        <v>32.803920268489804</v>
      </c>
      <c r="W626" s="1">
        <f t="shared" si="1247"/>
        <v>0.85352459901766975</v>
      </c>
      <c r="X626" s="1">
        <f t="shared" si="1248"/>
        <v>0.29470050184918734</v>
      </c>
      <c r="Y626" s="1">
        <f t="shared" si="1249"/>
        <v>2.1745020760709863</v>
      </c>
      <c r="Z626" s="1">
        <f t="shared" si="1250"/>
        <v>1.2071902367064007</v>
      </c>
      <c r="AA626" s="1">
        <f t="shared" si="1251"/>
        <v>0.95998444386512316</v>
      </c>
      <c r="AB626" s="1">
        <f t="shared" si="1252"/>
        <v>0.73401309129578185</v>
      </c>
      <c r="AC626" s="1">
        <f t="shared" si="1253"/>
        <v>2.8864420331939566</v>
      </c>
      <c r="AD626" s="1" t="str">
        <f t="shared" si="1254"/>
        <v>NOT LIQUEFIABLE</v>
      </c>
      <c r="AE626" s="1">
        <f t="shared" si="1255"/>
        <v>0</v>
      </c>
      <c r="AF626" s="1">
        <f t="shared" si="1256"/>
        <v>4.75</v>
      </c>
      <c r="AG626" s="1">
        <f t="shared" si="1257"/>
        <v>0</v>
      </c>
      <c r="AH626" s="1" t="str">
        <f t="shared" si="1258"/>
        <v>Very Low</v>
      </c>
    </row>
    <row r="627" spans="1:45" s="1" customFormat="1" x14ac:dyDescent="0.35">
      <c r="B627" s="5" t="s">
        <v>243</v>
      </c>
      <c r="C627" s="5" t="s">
        <v>244</v>
      </c>
      <c r="D627" s="5">
        <v>12</v>
      </c>
      <c r="E627" s="5">
        <v>1.5</v>
      </c>
      <c r="F627" s="5">
        <v>21</v>
      </c>
      <c r="G627" s="5">
        <v>41</v>
      </c>
      <c r="H627" s="5">
        <v>33.65</v>
      </c>
      <c r="I627" s="5">
        <v>7</v>
      </c>
      <c r="J627" s="5">
        <v>0.3</v>
      </c>
      <c r="K627" s="5">
        <v>1.05</v>
      </c>
      <c r="L627" s="25" t="s">
        <v>46</v>
      </c>
      <c r="M627" s="1">
        <f t="shared" si="1237"/>
        <v>107.4195</v>
      </c>
      <c r="N627" s="1">
        <f t="shared" si="1238"/>
        <v>244.5</v>
      </c>
      <c r="O627" s="1">
        <f t="shared" si="1239"/>
        <v>137.0805</v>
      </c>
      <c r="P627" s="1">
        <f t="shared" si="1240"/>
        <v>0.85964052902263544</v>
      </c>
      <c r="Q627" s="1">
        <f t="shared" si="1241"/>
        <v>35.24526168992805</v>
      </c>
      <c r="R627" s="1">
        <f t="shared" si="1242"/>
        <v>5.4773415697812498</v>
      </c>
      <c r="S627" s="1">
        <f t="shared" si="1243"/>
        <v>40.722603259709302</v>
      </c>
      <c r="T627" s="1">
        <f t="shared" si="1244"/>
        <v>0.29390645030714013</v>
      </c>
      <c r="U627" s="1">
        <f t="shared" si="1245"/>
        <v>0.91493578977013135</v>
      </c>
      <c r="V627" s="1">
        <f t="shared" si="1246"/>
        <v>42.989708950356636</v>
      </c>
      <c r="W627" s="1">
        <f t="shared" si="1247"/>
        <v>0.82611021622301772</v>
      </c>
      <c r="X627" s="1">
        <f t="shared" si="1248"/>
        <v>0.28732656967236719</v>
      </c>
      <c r="Y627" s="1">
        <f t="shared" si="1249"/>
        <v>2.2000000000000002</v>
      </c>
      <c r="Z627" s="1">
        <f t="shared" si="1250"/>
        <v>1.2116882456942153</v>
      </c>
      <c r="AA627" s="1">
        <f t="shared" si="1251"/>
        <v>0.90925542002493254</v>
      </c>
      <c r="AB627" s="1">
        <f t="shared" si="1252"/>
        <v>12.512235055387176</v>
      </c>
      <c r="AC627" s="1">
        <f t="shared" si="1253"/>
        <v>47.977310637291339</v>
      </c>
      <c r="AD627" s="1" t="str">
        <f t="shared" si="1254"/>
        <v>NOT LIQUEFIABLE</v>
      </c>
      <c r="AE627" s="1">
        <f t="shared" si="1255"/>
        <v>0</v>
      </c>
      <c r="AF627" s="1">
        <f t="shared" si="1256"/>
        <v>4</v>
      </c>
      <c r="AG627" s="1">
        <f t="shared" si="1257"/>
        <v>0</v>
      </c>
      <c r="AH627" s="1" t="str">
        <f t="shared" si="1258"/>
        <v>Very Low</v>
      </c>
    </row>
    <row r="628" spans="1:45" s="1" customFormat="1" x14ac:dyDescent="0.35">
      <c r="B628" s="5" t="s">
        <v>243</v>
      </c>
      <c r="C628" s="5" t="s">
        <v>244</v>
      </c>
      <c r="D628" s="5">
        <v>13.5</v>
      </c>
      <c r="E628" s="5">
        <v>1.5</v>
      </c>
      <c r="F628" s="5">
        <v>21</v>
      </c>
      <c r="G628" s="5">
        <v>48</v>
      </c>
      <c r="H628" s="5">
        <v>28.37</v>
      </c>
      <c r="I628" s="5">
        <v>7</v>
      </c>
      <c r="J628" s="5">
        <v>0.3</v>
      </c>
      <c r="K628" s="5">
        <v>1.05</v>
      </c>
      <c r="L628" s="25" t="s">
        <v>46</v>
      </c>
      <c r="M628" s="1">
        <f t="shared" si="1237"/>
        <v>122.1345</v>
      </c>
      <c r="N628" s="1">
        <f t="shared" si="1238"/>
        <v>276</v>
      </c>
      <c r="O628" s="1">
        <f t="shared" si="1239"/>
        <v>153.8655</v>
      </c>
      <c r="P628" s="1">
        <f t="shared" si="1240"/>
        <v>0.81139830559553294</v>
      </c>
      <c r="Q628" s="1">
        <f t="shared" si="1241"/>
        <v>38.947118668585581</v>
      </c>
      <c r="R628" s="1">
        <f t="shared" si="1242"/>
        <v>5.2896526370145001</v>
      </c>
      <c r="S628" s="1">
        <f t="shared" si="1243"/>
        <v>44.23677130560008</v>
      </c>
      <c r="T628" s="1">
        <f t="shared" si="1244"/>
        <v>0.27319759790546938</v>
      </c>
      <c r="U628" s="1">
        <f t="shared" si="1245"/>
        <v>0.89208440305780545</v>
      </c>
      <c r="V628" s="1">
        <f t="shared" si="1246"/>
        <v>48.10970398378916</v>
      </c>
      <c r="W628" s="1">
        <f t="shared" si="1247"/>
        <v>0.7986134883932493</v>
      </c>
      <c r="X628" s="1">
        <f t="shared" si="1248"/>
        <v>0.2793438291580938</v>
      </c>
      <c r="Y628" s="1">
        <f t="shared" si="1249"/>
        <v>2.2000000000000002</v>
      </c>
      <c r="Z628" s="1">
        <f t="shared" si="1250"/>
        <v>1.2116882456942153</v>
      </c>
      <c r="AA628" s="1">
        <f t="shared" si="1251"/>
        <v>0.87460227012398817</v>
      </c>
      <c r="AB628" s="1">
        <f t="shared" si="1252"/>
        <v>173.60876219794977</v>
      </c>
      <c r="AC628" s="1">
        <f t="shared" si="1253"/>
        <v>658.61869460358992</v>
      </c>
      <c r="AD628" s="1" t="str">
        <f t="shared" si="1254"/>
        <v>NOT LIQUEFIABLE</v>
      </c>
      <c r="AE628" s="1">
        <f t="shared" si="1255"/>
        <v>0</v>
      </c>
      <c r="AF628" s="1">
        <f t="shared" si="1256"/>
        <v>3.25</v>
      </c>
      <c r="AG628" s="1">
        <f t="shared" si="1257"/>
        <v>0</v>
      </c>
      <c r="AH628" s="1" t="str">
        <f t="shared" si="1258"/>
        <v>Very Low</v>
      </c>
    </row>
    <row r="629" spans="1:45" s="1" customFormat="1" x14ac:dyDescent="0.35">
      <c r="B629" s="5" t="s">
        <v>243</v>
      </c>
      <c r="C629" s="5" t="s">
        <v>244</v>
      </c>
      <c r="D629" s="5">
        <v>15</v>
      </c>
      <c r="E629" s="5">
        <v>1.5</v>
      </c>
      <c r="F629" s="5">
        <v>21</v>
      </c>
      <c r="G629" s="5">
        <v>54</v>
      </c>
      <c r="H629" s="5">
        <v>33.35</v>
      </c>
      <c r="I629" s="5">
        <v>7</v>
      </c>
      <c r="J629" s="5">
        <v>0.3</v>
      </c>
      <c r="K629" s="5">
        <v>1.05</v>
      </c>
      <c r="L629" s="25" t="s">
        <v>46</v>
      </c>
      <c r="M629" s="1">
        <f t="shared" si="1237"/>
        <v>136.84950000000001</v>
      </c>
      <c r="N629" s="1">
        <f t="shared" si="1238"/>
        <v>307.5</v>
      </c>
      <c r="O629" s="1">
        <f t="shared" si="1239"/>
        <v>170.65049999999999</v>
      </c>
      <c r="P629" s="1">
        <f t="shared" si="1240"/>
        <v>0.77046149691061505</v>
      </c>
      <c r="Q629" s="1">
        <f t="shared" si="1241"/>
        <v>41.60492083317321</v>
      </c>
      <c r="R629" s="1">
        <f t="shared" si="1242"/>
        <v>5.4700125250912128</v>
      </c>
      <c r="S629" s="1">
        <f t="shared" si="1243"/>
        <v>47.074933358264424</v>
      </c>
      <c r="T629" s="1">
        <f t="shared" si="1244"/>
        <v>0.25706617594706493</v>
      </c>
      <c r="U629" s="1">
        <f t="shared" si="1245"/>
        <v>0.87453056853087219</v>
      </c>
      <c r="V629" s="1">
        <f t="shared" si="1246"/>
        <v>52.694663225758312</v>
      </c>
      <c r="W629" s="1">
        <f t="shared" si="1247"/>
        <v>0.77141630387585125</v>
      </c>
      <c r="X629" s="1">
        <f t="shared" si="1248"/>
        <v>0.27105721999733801</v>
      </c>
      <c r="Y629" s="1">
        <f t="shared" si="1249"/>
        <v>2.2000000000000002</v>
      </c>
      <c r="Z629" s="1">
        <f t="shared" si="1250"/>
        <v>1.2116882456942153</v>
      </c>
      <c r="AA629" s="1">
        <f t="shared" si="1251"/>
        <v>0.84354064177977517</v>
      </c>
      <c r="AB629" s="1">
        <f t="shared" si="1252"/>
        <v>4935.5391379540606</v>
      </c>
      <c r="AC629" s="1">
        <f t="shared" si="1253"/>
        <v>18611.035047284731</v>
      </c>
      <c r="AD629" s="1" t="str">
        <f t="shared" si="1254"/>
        <v>NOT LIQUEFIABLE</v>
      </c>
      <c r="AE629" s="1">
        <f t="shared" si="1255"/>
        <v>0</v>
      </c>
      <c r="AF629" s="1">
        <f t="shared" si="1256"/>
        <v>2.5</v>
      </c>
      <c r="AG629" s="1">
        <f t="shared" si="1257"/>
        <v>0</v>
      </c>
      <c r="AH629" s="1" t="str">
        <f t="shared" si="1258"/>
        <v>Very Low</v>
      </c>
    </row>
    <row r="630" spans="1:45" s="1" customFormat="1" x14ac:dyDescent="0.35">
      <c r="AF630" s="1" t="s">
        <v>31</v>
      </c>
      <c r="AG630" s="1">
        <f>SUM(AG620:AG629)</f>
        <v>5.7363343434705207</v>
      </c>
      <c r="AH630" s="1" t="str">
        <f t="shared" si="1258"/>
        <v>High</v>
      </c>
    </row>
    <row r="631" spans="1:45" s="1" customFormat="1" x14ac:dyDescent="0.35">
      <c r="A631" s="1" t="s">
        <v>32</v>
      </c>
      <c r="B631" s="1" t="s">
        <v>0</v>
      </c>
      <c r="C631" s="1" t="s">
        <v>1</v>
      </c>
      <c r="E631" s="1" t="s">
        <v>3</v>
      </c>
      <c r="F631" s="1" t="s">
        <v>47</v>
      </c>
      <c r="G631" s="1" t="s">
        <v>5</v>
      </c>
      <c r="H631" s="1" t="s">
        <v>6</v>
      </c>
      <c r="I631" s="1" t="s">
        <v>7</v>
      </c>
      <c r="J631" s="1" t="s">
        <v>8</v>
      </c>
      <c r="K631" s="1" t="s">
        <v>9</v>
      </c>
      <c r="M631" s="1" t="s">
        <v>10</v>
      </c>
      <c r="O631" s="1" t="s">
        <v>12</v>
      </c>
      <c r="P631" s="1" t="s">
        <v>13</v>
      </c>
      <c r="Q631" s="1" t="s">
        <v>233</v>
      </c>
      <c r="R631" s="1" t="s">
        <v>234</v>
      </c>
      <c r="S631" s="1" t="s">
        <v>16</v>
      </c>
      <c r="T631" s="1" t="s">
        <v>17</v>
      </c>
      <c r="U631" s="1" t="s">
        <v>18</v>
      </c>
      <c r="V631" s="1" t="s">
        <v>19</v>
      </c>
      <c r="W631" s="1" t="s">
        <v>20</v>
      </c>
      <c r="X631" s="1" t="s">
        <v>21</v>
      </c>
      <c r="Y631" s="1" t="s">
        <v>22</v>
      </c>
      <c r="Z631" s="1" t="s">
        <v>23</v>
      </c>
      <c r="AA631" s="1" t="s">
        <v>24</v>
      </c>
      <c r="AB631" s="1" t="s">
        <v>235</v>
      </c>
      <c r="AC631" s="1" t="s">
        <v>26</v>
      </c>
      <c r="AD631" s="1" t="s">
        <v>27</v>
      </c>
      <c r="AE631" s="1" t="s">
        <v>28</v>
      </c>
      <c r="AF631" s="1" t="s">
        <v>29</v>
      </c>
      <c r="AG631" s="1" t="s">
        <v>30</v>
      </c>
      <c r="AH631" s="1" t="s">
        <v>27</v>
      </c>
      <c r="AI631" s="5" t="s">
        <v>34</v>
      </c>
      <c r="AJ631" s="5" t="s">
        <v>35</v>
      </c>
      <c r="AK631" s="5" t="s">
        <v>36</v>
      </c>
      <c r="AL631" s="5" t="s">
        <v>37</v>
      </c>
      <c r="AM631" s="20" t="s">
        <v>38</v>
      </c>
      <c r="AN631" s="20" t="s">
        <v>39</v>
      </c>
      <c r="AO631" s="20" t="s">
        <v>40</v>
      </c>
      <c r="AP631" s="20" t="s">
        <v>41</v>
      </c>
      <c r="AQ631" s="20" t="s">
        <v>42</v>
      </c>
    </row>
    <row r="632" spans="1:45" s="1" customFormat="1" x14ac:dyDescent="0.35">
      <c r="A632" s="1">
        <v>55</v>
      </c>
      <c r="B632" s="5" t="s">
        <v>245</v>
      </c>
      <c r="C632" s="5" t="s">
        <v>246</v>
      </c>
      <c r="D632" s="5">
        <v>1.5</v>
      </c>
      <c r="E632" s="5">
        <v>1.5</v>
      </c>
      <c r="F632" s="5">
        <v>17</v>
      </c>
      <c r="G632" s="5">
        <v>17</v>
      </c>
      <c r="H632" s="5">
        <v>65.56</v>
      </c>
      <c r="I632" s="5">
        <v>7</v>
      </c>
      <c r="J632" s="5">
        <v>0.3</v>
      </c>
      <c r="K632" s="5" t="s">
        <v>247</v>
      </c>
      <c r="L632" s="25" t="s">
        <v>62</v>
      </c>
      <c r="M632" s="1">
        <f t="shared" ref="M632:M641" si="1259">IF(D632&lt;=K632, 0, (D632-K632)*9.81)</f>
        <v>0</v>
      </c>
      <c r="N632" s="1">
        <f t="shared" ref="N632:N641" si="1260">IF(ROW()=2, D632*F632, N631 + (D632-D631)*F632)</f>
        <v>25.5</v>
      </c>
      <c r="O632" s="1">
        <f t="shared" ref="O632:O641" si="1261">N632 - M632</f>
        <v>25.5</v>
      </c>
      <c r="P632" s="1">
        <f t="shared" ref="P632:P641" si="1262">MIN(1.7, (101.3 / O632)^0.5)</f>
        <v>1.7</v>
      </c>
      <c r="Q632" s="1">
        <f t="shared" ref="Q632:Q641" si="1263">G632 * P632</f>
        <v>28.9</v>
      </c>
      <c r="R632" s="1">
        <f t="shared" ref="R632:R641" si="1264">EXP(1.63 + (9.7/(H632+0.01)) - ((15.7/(H632+0.01))^2))</f>
        <v>5.587894618523535</v>
      </c>
      <c r="S632" s="1">
        <f t="shared" ref="S632:S641" si="1265">Q632 + R632</f>
        <v>34.487894618523534</v>
      </c>
      <c r="T632" s="1">
        <f t="shared" ref="T632:T641" si="1266">0.784 - 0.0768 * SQRT(S632)</f>
        <v>0.33298128691288187</v>
      </c>
      <c r="U632" s="1">
        <f t="shared" ref="U632:U641" si="1267">MIN(1.7, (101.3 / O632)^T632)</f>
        <v>1.5829924910523556</v>
      </c>
      <c r="V632" s="1">
        <f t="shared" ref="V632:V641" si="1268">(G632 * U632) + R632</f>
        <v>32.498766966413584</v>
      </c>
      <c r="W632" s="1">
        <f t="shared" ref="W632:W641" si="1269">EXP((-1.012 - 1.126*SIN((D632/11.73)+5.133)) + (0.106 + 0.118*SIN((D632/11.28)+5.142))*I632)</f>
        <v>0.99216797470363483</v>
      </c>
      <c r="X632" s="1">
        <f t="shared" ref="X632:X641" si="1270">0.65 * J632 * (N632 / O632) * W632</f>
        <v>0.19347275506720879</v>
      </c>
      <c r="Y632" s="1">
        <f t="shared" ref="Y632:Y641" si="1271">MIN(2.2, 1.09 + (V632 / 31.5)^2)</f>
        <v>2.1544191023807056</v>
      </c>
      <c r="Z632" s="1">
        <f t="shared" ref="Z632:Z641" si="1272">1 + (Y632 - 1) * (8.64 * EXP(-I632/4) - 1.325)</f>
        <v>1.2036474621490518</v>
      </c>
      <c r="AA632" s="1">
        <f t="shared" ref="AA632:AA641" si="1273">MIN(1.1, 1 - MIN(0.3, 1 / (18.9 - 2.55 * SQRT(V632))) * LN(O632 / 101.3))</f>
        <v>1.1000000000000001</v>
      </c>
      <c r="AB632" s="1">
        <f t="shared" ref="AB632:AB641" si="1274">EXP((V632/14.1) + (V632/126)^2 - (V632/23.6)^3 + (V632/25.4)^4 - 2.8)</f>
        <v>0.69770620476160117</v>
      </c>
      <c r="AC632" s="1">
        <f t="shared" ref="AC632:AC641" si="1275">IF(X632=0, "N/A", (AB632 * Z632 * AA632) / X632)</f>
        <v>4.7746853691866953</v>
      </c>
      <c r="AD632" s="1" t="str">
        <f t="shared" ref="AD632:AD641" si="1276">IF(AC632&gt;1, "NOT LIQUEFIABLE", "LIQUEFIABLE")</f>
        <v>NOT LIQUEFIABLE</v>
      </c>
      <c r="AE632" s="1">
        <f t="shared" ref="AE632:AE641" si="1277">IF(AC632&lt;1, 1-AC632, 0)</f>
        <v>0</v>
      </c>
      <c r="AF632" s="1">
        <f t="shared" ref="AF632:AF641" si="1278">IF(D632&lt;=20, 10 - (0.5 * D632), 0)</f>
        <v>9.25</v>
      </c>
      <c r="AG632" s="1">
        <f t="shared" ref="AG632:AG641" si="1279">AE632 * AF632 * E632</f>
        <v>0</v>
      </c>
      <c r="AH632" s="1" t="str">
        <f t="shared" ref="AH632:AH641" si="1280">IF(AG632&lt;=0,"Very Low",IF(AND(AG632&gt;0,AG632&lt;=5),"Low",IF(AND(AG632&gt;5,AG632&lt;=15),"High","Very High")))</f>
        <v>Very Low</v>
      </c>
      <c r="AI632" s="5">
        <v>3</v>
      </c>
      <c r="AJ632" s="5">
        <v>1.5</v>
      </c>
      <c r="AK632" s="5">
        <v>25</v>
      </c>
      <c r="AL632" s="5">
        <f>MIN(1 + 0.33 * (AJ632 / AI632), 1.33)</f>
        <v>1.165</v>
      </c>
      <c r="AM632" s="20">
        <f>AVERAGEIFS(G632:G641, D632:D641, "&gt;" &amp; AJ632, D632:D641, "&lt;" &amp; (AJ632 + AI632 + 1.5))</f>
        <v>19.5</v>
      </c>
      <c r="AN632" s="20" cm="1">
        <f t="array" ref="AN632">_xlfn.LET(
    _xlpm.Df, AJ632,
    _xlpm.B, AI632,
    _xlpm.LayerBottoms, D632:D641,
    _xlpm.LayerTops, D632:D641 - E632:E641,
    _xlpm.N_values, G632:G641,
    _xlpm.FilteredN, _xlfn._xlws.FILTER(_xlpm.N_values, (_xlpm.LayerBottoms &gt; _xlpm.Df) * (_xlpm.LayerTops &lt; (_xlpm.Df + 2*_xlpm.B))),
    _xlpm.i, _xlfn.SEQUENCE(ROWS(_xlpm.FilteredN)),
    SUM(_xlpm.FilteredN / _xlpm.i^2) / SUM(1 / _xlpm.i^2)
)</f>
        <v>24.565853658536582</v>
      </c>
      <c r="AO632" s="20">
        <f>MIN(6 * (1 + 0.2 * (AJ632 / AI632)), 9)</f>
        <v>6.6000000000000005</v>
      </c>
      <c r="AP632" s="20">
        <f>IF(AI632&lt;=1.2,12*AM632*AL632*(AK632/25.4),8*AM632*((3.28*AI632+1)/(3.28*AI632))^2*AL632*(AK632/25.4))</f>
        <v>217.08268438671519</v>
      </c>
      <c r="AQ632" s="1" cm="1">
        <f t="array" ref="AQ632">_xlfn.LET(
    _xlpm.Df, AJ632,
    _xlpm.B, AI632,
    _xlpm.Settlement, AK632,
    _xlpm.NMeyerhof, AM632,
    _xlpm.NDesign, AN632,
    _xlpm.Nc, AO632,
    _xlpm.Fd, AL632,
    _xlpm.LayerBottoms, D632:D641,
    _xlpm.LayerThickness, E632:E641,
    _xlpm.USCS, L632:L641,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324.26926829268291</v>
      </c>
      <c r="AR632" s="1" cm="1">
        <f t="array" ref="AR632">_xlfn.LET(
    _xlpm.Df, AJ632,
    _xlpm.B, AI632,
    _xlpm.Settlement, AK632,
    _xlpm.NMeyerhof, AM632,
    _xlpm.NDesign, AN632,
    _xlpm.Nc, AO632,
    _xlpm.Fd, AL632,
    _xlpm.LayerBottoms, D632:D641,
    _xlpm.LayerThickness, E632:E641,
    _xlpm.USCS, L632:L641,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324.26926829268291</v>
      </c>
      <c r="AS632" s="1" cm="1">
        <f t="array" ref="AS632">_xlfn.LET(
    _xlpm.Df, AJ632,
    _xlpm.B, AI632,
    _xlpm.Settlement, AK632,
    _xlpm.NMeyerhof, AM632,
    _xlpm.NDesign, AN632,
    _xlpm.Nc, AO632,
    _xlpm.Fd, AL632,
    _xlpm.LayerBottoms, D632:D641,
    _xlpm.LayerThickness, E632:E641,
    _xlpm.Material, L632:L641,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324.26926829268291</v>
      </c>
    </row>
    <row r="633" spans="1:45" s="1" customFormat="1" x14ac:dyDescent="0.35">
      <c r="B633" s="5" t="s">
        <v>245</v>
      </c>
      <c r="C633" s="5" t="s">
        <v>246</v>
      </c>
      <c r="D633" s="5">
        <v>3</v>
      </c>
      <c r="E633" s="5">
        <v>1.5</v>
      </c>
      <c r="F633" s="5">
        <v>17</v>
      </c>
      <c r="G633" s="5">
        <v>25</v>
      </c>
      <c r="H633" s="5">
        <v>62.17</v>
      </c>
      <c r="I633" s="5">
        <v>7</v>
      </c>
      <c r="J633" s="5">
        <v>0.3</v>
      </c>
      <c r="K633" s="5" t="s">
        <v>247</v>
      </c>
      <c r="L633" s="25" t="s">
        <v>62</v>
      </c>
      <c r="M633" s="1">
        <f t="shared" si="1259"/>
        <v>0</v>
      </c>
      <c r="N633" s="1">
        <f t="shared" si="1260"/>
        <v>51</v>
      </c>
      <c r="O633" s="1">
        <f t="shared" si="1261"/>
        <v>51</v>
      </c>
      <c r="P633" s="1">
        <f t="shared" si="1262"/>
        <v>1.4093525143852128</v>
      </c>
      <c r="Q633" s="1">
        <f t="shared" si="1263"/>
        <v>35.233812859630319</v>
      </c>
      <c r="R633" s="1">
        <f t="shared" si="1264"/>
        <v>5.5970860722412521</v>
      </c>
      <c r="S633" s="1">
        <f t="shared" si="1265"/>
        <v>40.830898931871573</v>
      </c>
      <c r="T633" s="1">
        <f t="shared" si="1266"/>
        <v>0.29325521773948315</v>
      </c>
      <c r="U633" s="1">
        <f t="shared" si="1267"/>
        <v>1.2229299208411726</v>
      </c>
      <c r="V633" s="1">
        <f t="shared" si="1268"/>
        <v>36.170334093270569</v>
      </c>
      <c r="W633" s="1">
        <f t="shared" si="1269"/>
        <v>0.97433785492747482</v>
      </c>
      <c r="X633" s="1">
        <f t="shared" si="1270"/>
        <v>0.1899958817108576</v>
      </c>
      <c r="Y633" s="1">
        <f t="shared" si="1271"/>
        <v>2.2000000000000002</v>
      </c>
      <c r="Z633" s="1">
        <f t="shared" si="1272"/>
        <v>1.2116882456942153</v>
      </c>
      <c r="AA633" s="1">
        <f t="shared" si="1273"/>
        <v>1.1000000000000001</v>
      </c>
      <c r="AB633" s="1">
        <f t="shared" si="1274"/>
        <v>1.4329429008782828</v>
      </c>
      <c r="AC633" s="1">
        <f t="shared" si="1275"/>
        <v>10.052365659305554</v>
      </c>
      <c r="AD633" s="1" t="str">
        <f t="shared" si="1276"/>
        <v>NOT LIQUEFIABLE</v>
      </c>
      <c r="AE633" s="1">
        <f t="shared" si="1277"/>
        <v>0</v>
      </c>
      <c r="AF633" s="1">
        <f t="shared" si="1278"/>
        <v>8.5</v>
      </c>
      <c r="AG633" s="1">
        <f t="shared" si="1279"/>
        <v>0</v>
      </c>
      <c r="AH633" s="1" t="str">
        <f t="shared" si="1280"/>
        <v>Very Low</v>
      </c>
    </row>
    <row r="634" spans="1:45" s="1" customFormat="1" x14ac:dyDescent="0.35">
      <c r="B634" s="5" t="s">
        <v>245</v>
      </c>
      <c r="C634" s="5" t="s">
        <v>246</v>
      </c>
      <c r="D634" s="5">
        <v>4.5</v>
      </c>
      <c r="E634" s="5">
        <v>1.5</v>
      </c>
      <c r="F634" s="5">
        <v>17</v>
      </c>
      <c r="G634" s="5">
        <v>14</v>
      </c>
      <c r="H634" s="5">
        <v>62.85</v>
      </c>
      <c r="I634" s="5">
        <v>7</v>
      </c>
      <c r="J634" s="5">
        <v>0.3</v>
      </c>
      <c r="K634" s="5" t="s">
        <v>247</v>
      </c>
      <c r="L634" s="25" t="s">
        <v>62</v>
      </c>
      <c r="M634" s="1">
        <f t="shared" si="1259"/>
        <v>0</v>
      </c>
      <c r="N634" s="1">
        <f t="shared" si="1260"/>
        <v>76.5</v>
      </c>
      <c r="O634" s="1">
        <f t="shared" si="1261"/>
        <v>76.5</v>
      </c>
      <c r="P634" s="1">
        <f t="shared" si="1262"/>
        <v>1.1507315093174202</v>
      </c>
      <c r="Q634" s="1">
        <f t="shared" si="1263"/>
        <v>16.110241130443882</v>
      </c>
      <c r="R634" s="1">
        <f t="shared" si="1264"/>
        <v>5.5953193813761173</v>
      </c>
      <c r="S634" s="1">
        <f t="shared" si="1265"/>
        <v>21.70556051182</v>
      </c>
      <c r="T634" s="1">
        <f t="shared" si="1266"/>
        <v>0.42619473839358207</v>
      </c>
      <c r="U634" s="1">
        <f t="shared" si="1267"/>
        <v>1.1271289386997532</v>
      </c>
      <c r="V634" s="1">
        <f t="shared" si="1268"/>
        <v>21.375124523172662</v>
      </c>
      <c r="W634" s="1">
        <f t="shared" si="1269"/>
        <v>0.95382538768089908</v>
      </c>
      <c r="X634" s="1">
        <f t="shared" si="1270"/>
        <v>0.18599595059777532</v>
      </c>
      <c r="Y634" s="1">
        <f t="shared" si="1271"/>
        <v>1.5504645486330435</v>
      </c>
      <c r="Z634" s="1">
        <f t="shared" si="1272"/>
        <v>1.0971057288474892</v>
      </c>
      <c r="AA634" s="1">
        <f t="shared" si="1273"/>
        <v>1.0394901522317708</v>
      </c>
      <c r="AB634" s="1">
        <f t="shared" si="1274"/>
        <v>0.22386247545629034</v>
      </c>
      <c r="AC634" s="1">
        <f t="shared" si="1275"/>
        <v>1.3726084714559752</v>
      </c>
      <c r="AD634" s="1" t="str">
        <f t="shared" si="1276"/>
        <v>NOT LIQUEFIABLE</v>
      </c>
      <c r="AE634" s="1">
        <f t="shared" si="1277"/>
        <v>0</v>
      </c>
      <c r="AF634" s="1">
        <f t="shared" si="1278"/>
        <v>7.75</v>
      </c>
      <c r="AG634" s="1">
        <f t="shared" si="1279"/>
        <v>0</v>
      </c>
      <c r="AH634" s="1" t="str">
        <f t="shared" si="1280"/>
        <v>Very Low</v>
      </c>
    </row>
    <row r="635" spans="1:45" s="1" customFormat="1" x14ac:dyDescent="0.35">
      <c r="B635" s="5" t="s">
        <v>245</v>
      </c>
      <c r="C635" s="5" t="s">
        <v>246</v>
      </c>
      <c r="D635" s="5">
        <v>6</v>
      </c>
      <c r="E635" s="5">
        <v>1.5</v>
      </c>
      <c r="F635" s="5">
        <v>17</v>
      </c>
      <c r="G635" s="5">
        <v>29</v>
      </c>
      <c r="H635" s="5">
        <v>61.15</v>
      </c>
      <c r="I635" s="5">
        <v>7</v>
      </c>
      <c r="J635" s="5">
        <v>0.3</v>
      </c>
      <c r="K635" s="5" t="s">
        <v>247</v>
      </c>
      <c r="L635" s="25" t="s">
        <v>62</v>
      </c>
      <c r="M635" s="1">
        <f t="shared" si="1259"/>
        <v>0</v>
      </c>
      <c r="N635" s="1">
        <f t="shared" si="1260"/>
        <v>102</v>
      </c>
      <c r="O635" s="1">
        <f t="shared" si="1261"/>
        <v>102</v>
      </c>
      <c r="P635" s="1">
        <f t="shared" si="1262"/>
        <v>0.99656272000409529</v>
      </c>
      <c r="Q635" s="1">
        <f t="shared" si="1263"/>
        <v>28.900318880118764</v>
      </c>
      <c r="R635" s="1">
        <f t="shared" si="1264"/>
        <v>5.5996471592644212</v>
      </c>
      <c r="S635" s="1">
        <f t="shared" si="1265"/>
        <v>34.499966039383182</v>
      </c>
      <c r="T635" s="1">
        <f t="shared" si="1266"/>
        <v>0.33290236124301048</v>
      </c>
      <c r="U635" s="1">
        <f t="shared" si="1267"/>
        <v>0.99771012627392752</v>
      </c>
      <c r="V635" s="1">
        <f t="shared" si="1268"/>
        <v>34.533240821208324</v>
      </c>
      <c r="W635" s="1">
        <f t="shared" si="1269"/>
        <v>0.9310442914146293</v>
      </c>
      <c r="X635" s="1">
        <f t="shared" si="1270"/>
        <v>0.18155363682585271</v>
      </c>
      <c r="Y635" s="1">
        <f t="shared" si="1271"/>
        <v>2.2000000000000002</v>
      </c>
      <c r="Z635" s="1">
        <f t="shared" si="1272"/>
        <v>1.2116882456942153</v>
      </c>
      <c r="AA635" s="1">
        <f t="shared" si="1273"/>
        <v>0.99824098860951693</v>
      </c>
      <c r="AB635" s="1">
        <f t="shared" si="1274"/>
        <v>1.0079612023692308</v>
      </c>
      <c r="AC635" s="1">
        <f t="shared" si="1275"/>
        <v>6.7152959346939287</v>
      </c>
      <c r="AD635" s="1" t="str">
        <f t="shared" si="1276"/>
        <v>NOT LIQUEFIABLE</v>
      </c>
      <c r="AE635" s="1">
        <f t="shared" si="1277"/>
        <v>0</v>
      </c>
      <c r="AF635" s="1">
        <f t="shared" si="1278"/>
        <v>7</v>
      </c>
      <c r="AG635" s="1">
        <f t="shared" si="1279"/>
        <v>0</v>
      </c>
      <c r="AH635" s="1" t="str">
        <f t="shared" si="1280"/>
        <v>Very Low</v>
      </c>
    </row>
    <row r="636" spans="1:45" s="1" customFormat="1" x14ac:dyDescent="0.35">
      <c r="B636" s="5" t="s">
        <v>245</v>
      </c>
      <c r="C636" s="5" t="s">
        <v>246</v>
      </c>
      <c r="D636" s="5">
        <v>7.5</v>
      </c>
      <c r="E636" s="5">
        <v>1.5</v>
      </c>
      <c r="F636" s="5">
        <v>17</v>
      </c>
      <c r="G636" s="5">
        <v>52</v>
      </c>
      <c r="H636" s="5">
        <v>62.68</v>
      </c>
      <c r="I636" s="5">
        <v>7</v>
      </c>
      <c r="J636" s="5">
        <v>0.3</v>
      </c>
      <c r="K636" s="5" t="s">
        <v>247</v>
      </c>
      <c r="L636" s="25" t="s">
        <v>62</v>
      </c>
      <c r="M636" s="1">
        <f t="shared" si="1259"/>
        <v>0</v>
      </c>
      <c r="N636" s="1">
        <f t="shared" si="1260"/>
        <v>127.5</v>
      </c>
      <c r="O636" s="1">
        <f t="shared" si="1261"/>
        <v>127.5</v>
      </c>
      <c r="P636" s="1">
        <f t="shared" si="1262"/>
        <v>0.89135279430849856</v>
      </c>
      <c r="Q636" s="1">
        <f t="shared" si="1263"/>
        <v>46.350345304041923</v>
      </c>
      <c r="R636" s="1">
        <f t="shared" si="1264"/>
        <v>5.5957651939167956</v>
      </c>
      <c r="S636" s="1">
        <f t="shared" si="1265"/>
        <v>51.94611049795872</v>
      </c>
      <c r="T636" s="1">
        <f t="shared" si="1266"/>
        <v>0.23047436664280851</v>
      </c>
      <c r="U636" s="1">
        <f t="shared" si="1267"/>
        <v>0.94836483112074699</v>
      </c>
      <c r="V636" s="1">
        <f t="shared" si="1268"/>
        <v>54.910736412195639</v>
      </c>
      <c r="W636" s="1">
        <f t="shared" si="1269"/>
        <v>0.90643373197707922</v>
      </c>
      <c r="X636" s="1">
        <f t="shared" si="1270"/>
        <v>0.17675457773553047</v>
      </c>
      <c r="Y636" s="1">
        <f t="shared" si="1271"/>
        <v>2.2000000000000002</v>
      </c>
      <c r="Z636" s="1">
        <f t="shared" si="1272"/>
        <v>1.2116882456942153</v>
      </c>
      <c r="AA636" s="1">
        <f t="shared" si="1273"/>
        <v>0.93099101399684703</v>
      </c>
      <c r="AB636" s="1">
        <f t="shared" si="1274"/>
        <v>37432.67202926967</v>
      </c>
      <c r="AC636" s="1">
        <f t="shared" si="1275"/>
        <v>238900.2162635623</v>
      </c>
      <c r="AD636" s="1" t="str">
        <f t="shared" si="1276"/>
        <v>NOT LIQUEFIABLE</v>
      </c>
      <c r="AE636" s="1">
        <f t="shared" si="1277"/>
        <v>0</v>
      </c>
      <c r="AF636" s="1">
        <f t="shared" si="1278"/>
        <v>6.25</v>
      </c>
      <c r="AG636" s="1">
        <f t="shared" si="1279"/>
        <v>0</v>
      </c>
      <c r="AH636" s="1" t="str">
        <f t="shared" si="1280"/>
        <v>Very Low</v>
      </c>
    </row>
    <row r="637" spans="1:45" s="1" customFormat="1" x14ac:dyDescent="0.35">
      <c r="B637" s="5" t="s">
        <v>245</v>
      </c>
      <c r="C637" s="5" t="s">
        <v>246</v>
      </c>
      <c r="D637" s="5">
        <v>9</v>
      </c>
      <c r="E637" s="5">
        <v>1.5</v>
      </c>
      <c r="F637" s="5">
        <v>17</v>
      </c>
      <c r="G637" s="5">
        <v>36</v>
      </c>
      <c r="H637" s="5">
        <v>61.98</v>
      </c>
      <c r="I637" s="5">
        <v>7</v>
      </c>
      <c r="J637" s="5">
        <v>0.3</v>
      </c>
      <c r="K637" s="5" t="s">
        <v>247</v>
      </c>
      <c r="L637" s="25" t="s">
        <v>62</v>
      </c>
      <c r="M637" s="1">
        <f t="shared" si="1259"/>
        <v>0</v>
      </c>
      <c r="N637" s="1">
        <f t="shared" si="1260"/>
        <v>153</v>
      </c>
      <c r="O637" s="1">
        <f t="shared" si="1261"/>
        <v>153</v>
      </c>
      <c r="P637" s="1">
        <f t="shared" si="1262"/>
        <v>0.81369005356337853</v>
      </c>
      <c r="Q637" s="1">
        <f t="shared" si="1263"/>
        <v>29.292841928281629</v>
      </c>
      <c r="R637" s="1">
        <f t="shared" si="1264"/>
        <v>5.5975715511574906</v>
      </c>
      <c r="S637" s="1">
        <f t="shared" si="1265"/>
        <v>34.890413479439118</v>
      </c>
      <c r="T637" s="1">
        <f t="shared" si="1266"/>
        <v>0.3303569328194611</v>
      </c>
      <c r="U637" s="1">
        <f t="shared" si="1267"/>
        <v>0.87264785309051962</v>
      </c>
      <c r="V637" s="1">
        <f t="shared" si="1268"/>
        <v>37.012894262416197</v>
      </c>
      <c r="W637" s="1">
        <f t="shared" si="1269"/>
        <v>0.88044424287795453</v>
      </c>
      <c r="X637" s="1">
        <f t="shared" si="1270"/>
        <v>0.17168662736120113</v>
      </c>
      <c r="Y637" s="1">
        <f t="shared" si="1271"/>
        <v>2.2000000000000002</v>
      </c>
      <c r="Z637" s="1">
        <f t="shared" si="1272"/>
        <v>1.2116882456942153</v>
      </c>
      <c r="AA637" s="1">
        <f t="shared" si="1273"/>
        <v>0.87822779158513431</v>
      </c>
      <c r="AB637" s="1">
        <f t="shared" si="1274"/>
        <v>1.7552930977592323</v>
      </c>
      <c r="AC637" s="1">
        <f t="shared" si="1275"/>
        <v>10.879557877648315</v>
      </c>
      <c r="AD637" s="1" t="str">
        <f t="shared" si="1276"/>
        <v>NOT LIQUEFIABLE</v>
      </c>
      <c r="AE637" s="1">
        <f t="shared" si="1277"/>
        <v>0</v>
      </c>
      <c r="AF637" s="1">
        <f t="shared" si="1278"/>
        <v>5.5</v>
      </c>
      <c r="AG637" s="1">
        <f t="shared" si="1279"/>
        <v>0</v>
      </c>
      <c r="AH637" s="1" t="str">
        <f t="shared" si="1280"/>
        <v>Very Low</v>
      </c>
    </row>
    <row r="638" spans="1:45" s="1" customFormat="1" x14ac:dyDescent="0.35">
      <c r="B638" s="5" t="s">
        <v>245</v>
      </c>
      <c r="C638" s="5" t="s">
        <v>246</v>
      </c>
      <c r="D638" s="5">
        <v>10.5</v>
      </c>
      <c r="E638" s="5">
        <v>1.5</v>
      </c>
      <c r="F638" s="5">
        <v>17</v>
      </c>
      <c r="G638" s="5">
        <v>28</v>
      </c>
      <c r="H638" s="5">
        <v>61.35</v>
      </c>
      <c r="I638" s="5">
        <v>7</v>
      </c>
      <c r="J638" s="5">
        <v>0.3</v>
      </c>
      <c r="K638" s="5" t="s">
        <v>247</v>
      </c>
      <c r="L638" s="25" t="s">
        <v>62</v>
      </c>
      <c r="M638" s="1">
        <f t="shared" si="1259"/>
        <v>0</v>
      </c>
      <c r="N638" s="1">
        <f t="shared" si="1260"/>
        <v>178.5</v>
      </c>
      <c r="O638" s="1">
        <f t="shared" si="1261"/>
        <v>178.5</v>
      </c>
      <c r="P638" s="1">
        <f t="shared" si="1262"/>
        <v>0.75333060657397988</v>
      </c>
      <c r="Q638" s="1">
        <f t="shared" si="1263"/>
        <v>21.093256984071438</v>
      </c>
      <c r="R638" s="1">
        <f t="shared" si="1264"/>
        <v>5.5991539891016551</v>
      </c>
      <c r="S638" s="1">
        <f t="shared" si="1265"/>
        <v>26.692410973173093</v>
      </c>
      <c r="T638" s="1">
        <f t="shared" si="1266"/>
        <v>0.38721511357108318</v>
      </c>
      <c r="U638" s="1">
        <f t="shared" si="1267"/>
        <v>0.80303401195374702</v>
      </c>
      <c r="V638" s="1">
        <f t="shared" si="1268"/>
        <v>28.084106323806573</v>
      </c>
      <c r="W638" s="1">
        <f t="shared" si="1269"/>
        <v>0.85352459901766975</v>
      </c>
      <c r="X638" s="1">
        <f t="shared" si="1270"/>
        <v>0.1664372968084456</v>
      </c>
      <c r="Y638" s="1">
        <f t="shared" si="1271"/>
        <v>1.8848773272933963</v>
      </c>
      <c r="Z638" s="1">
        <f t="shared" si="1272"/>
        <v>1.1560984408911041</v>
      </c>
      <c r="AA638" s="1">
        <f t="shared" si="1273"/>
        <v>0.89482765703491207</v>
      </c>
      <c r="AB638" s="1">
        <f t="shared" si="1274"/>
        <v>0.38705919800115485</v>
      </c>
      <c r="AC638" s="1">
        <f t="shared" si="1275"/>
        <v>2.405807935069189</v>
      </c>
      <c r="AD638" s="1" t="str">
        <f t="shared" si="1276"/>
        <v>NOT LIQUEFIABLE</v>
      </c>
      <c r="AE638" s="1">
        <f t="shared" si="1277"/>
        <v>0</v>
      </c>
      <c r="AF638" s="1">
        <f t="shared" si="1278"/>
        <v>4.75</v>
      </c>
      <c r="AG638" s="1">
        <f t="shared" si="1279"/>
        <v>0</v>
      </c>
      <c r="AH638" s="1" t="str">
        <f t="shared" si="1280"/>
        <v>Very Low</v>
      </c>
    </row>
    <row r="639" spans="1:45" s="1" customFormat="1" x14ac:dyDescent="0.35">
      <c r="B639" s="5" t="s">
        <v>245</v>
      </c>
      <c r="C639" s="5" t="s">
        <v>246</v>
      </c>
      <c r="D639" s="5">
        <v>12</v>
      </c>
      <c r="E639" s="5">
        <v>1.5</v>
      </c>
      <c r="F639" s="5">
        <v>17</v>
      </c>
      <c r="G639" s="5">
        <v>16</v>
      </c>
      <c r="H639" s="5">
        <v>61.14</v>
      </c>
      <c r="I639" s="5">
        <v>7</v>
      </c>
      <c r="J639" s="5">
        <v>0.3</v>
      </c>
      <c r="K639" s="5" t="s">
        <v>247</v>
      </c>
      <c r="L639" s="25" t="s">
        <v>62</v>
      </c>
      <c r="M639" s="1">
        <f t="shared" si="1259"/>
        <v>0</v>
      </c>
      <c r="N639" s="1">
        <f t="shared" si="1260"/>
        <v>204</v>
      </c>
      <c r="O639" s="1">
        <f t="shared" si="1261"/>
        <v>204</v>
      </c>
      <c r="P639" s="1">
        <f t="shared" si="1262"/>
        <v>0.7046762571926064</v>
      </c>
      <c r="Q639" s="1">
        <f t="shared" si="1263"/>
        <v>11.274820115081702</v>
      </c>
      <c r="R639" s="1">
        <f t="shared" si="1264"/>
        <v>5.5996716970437319</v>
      </c>
      <c r="S639" s="1">
        <f t="shared" si="1265"/>
        <v>16.874491812125434</v>
      </c>
      <c r="T639" s="1">
        <f t="shared" si="1266"/>
        <v>0.46851655735054704</v>
      </c>
      <c r="U639" s="1">
        <f t="shared" si="1267"/>
        <v>0.72037935473814807</v>
      </c>
      <c r="V639" s="1">
        <f t="shared" si="1268"/>
        <v>17.125741372854101</v>
      </c>
      <c r="W639" s="1">
        <f t="shared" si="1269"/>
        <v>0.82611021622301772</v>
      </c>
      <c r="X639" s="1">
        <f t="shared" si="1270"/>
        <v>0.16109149216348845</v>
      </c>
      <c r="Y639" s="1">
        <f t="shared" si="1271"/>
        <v>1.3855817763364946</v>
      </c>
      <c r="Z639" s="1">
        <f t="shared" si="1272"/>
        <v>1.0680192748369433</v>
      </c>
      <c r="AA639" s="1">
        <f t="shared" si="1273"/>
        <v>0.91613621300348336</v>
      </c>
      <c r="AB639" s="1">
        <f t="shared" si="1274"/>
        <v>0.17509922490146679</v>
      </c>
      <c r="AC639" s="1">
        <f t="shared" si="1275"/>
        <v>1.0635324860585751</v>
      </c>
      <c r="AD639" s="1" t="str">
        <f t="shared" si="1276"/>
        <v>NOT LIQUEFIABLE</v>
      </c>
      <c r="AE639" s="1">
        <f t="shared" si="1277"/>
        <v>0</v>
      </c>
      <c r="AF639" s="1">
        <f t="shared" si="1278"/>
        <v>4</v>
      </c>
      <c r="AG639" s="1">
        <f t="shared" si="1279"/>
        <v>0</v>
      </c>
      <c r="AH639" s="1" t="str">
        <f t="shared" si="1280"/>
        <v>Very Low</v>
      </c>
    </row>
    <row r="640" spans="1:45" s="1" customFormat="1" x14ac:dyDescent="0.35">
      <c r="B640" s="5" t="s">
        <v>245</v>
      </c>
      <c r="C640" s="5" t="s">
        <v>246</v>
      </c>
      <c r="D640" s="5">
        <v>13.5</v>
      </c>
      <c r="E640" s="5">
        <v>1.5</v>
      </c>
      <c r="F640" s="5">
        <v>17</v>
      </c>
      <c r="G640" s="5">
        <v>20</v>
      </c>
      <c r="H640" s="5">
        <v>62.01</v>
      </c>
      <c r="I640" s="5">
        <v>7</v>
      </c>
      <c r="J640" s="5">
        <v>0.3</v>
      </c>
      <c r="K640" s="5" t="s">
        <v>247</v>
      </c>
      <c r="L640" s="25" t="s">
        <v>62</v>
      </c>
      <c r="M640" s="1">
        <f t="shared" si="1259"/>
        <v>0</v>
      </c>
      <c r="N640" s="1">
        <f t="shared" si="1260"/>
        <v>229.5</v>
      </c>
      <c r="O640" s="1">
        <f t="shared" si="1261"/>
        <v>229.5</v>
      </c>
      <c r="P640" s="1">
        <f t="shared" si="1262"/>
        <v>0.66437514666939679</v>
      </c>
      <c r="Q640" s="1">
        <f t="shared" si="1263"/>
        <v>13.287502933387936</v>
      </c>
      <c r="R640" s="1">
        <f t="shared" si="1264"/>
        <v>5.5974951427139583</v>
      </c>
      <c r="S640" s="1">
        <f t="shared" si="1265"/>
        <v>18.884998076101894</v>
      </c>
      <c r="T640" s="1">
        <f t="shared" si="1266"/>
        <v>0.45025121565406834</v>
      </c>
      <c r="U640" s="1">
        <f t="shared" si="1267"/>
        <v>0.69196290759159418</v>
      </c>
      <c r="V640" s="1">
        <f t="shared" si="1268"/>
        <v>19.436753294545841</v>
      </c>
      <c r="W640" s="1">
        <f t="shared" si="1269"/>
        <v>0.7986134883932493</v>
      </c>
      <c r="X640" s="1">
        <f t="shared" si="1270"/>
        <v>0.15572963023668362</v>
      </c>
      <c r="Y640" s="1">
        <f t="shared" si="1271"/>
        <v>1.4707380988995098</v>
      </c>
      <c r="Z640" s="1">
        <f t="shared" si="1272"/>
        <v>1.0830414352812228</v>
      </c>
      <c r="AA640" s="1">
        <f t="shared" si="1273"/>
        <v>0.89320449103316479</v>
      </c>
      <c r="AB640" s="1">
        <f t="shared" si="1274"/>
        <v>0.19919706972672838</v>
      </c>
      <c r="AC640" s="1">
        <f t="shared" si="1275"/>
        <v>1.2373930243155256</v>
      </c>
      <c r="AD640" s="1" t="str">
        <f t="shared" si="1276"/>
        <v>NOT LIQUEFIABLE</v>
      </c>
      <c r="AE640" s="1">
        <f t="shared" si="1277"/>
        <v>0</v>
      </c>
      <c r="AF640" s="1">
        <f t="shared" si="1278"/>
        <v>3.25</v>
      </c>
      <c r="AG640" s="1">
        <f t="shared" si="1279"/>
        <v>0</v>
      </c>
      <c r="AH640" s="1" t="str">
        <f t="shared" si="1280"/>
        <v>Very Low</v>
      </c>
    </row>
    <row r="641" spans="1:45" s="1" customFormat="1" x14ac:dyDescent="0.35">
      <c r="B641" s="5" t="s">
        <v>245</v>
      </c>
      <c r="C641" s="5" t="s">
        <v>246</v>
      </c>
      <c r="D641" s="5">
        <v>15</v>
      </c>
      <c r="E641" s="5">
        <v>1.5</v>
      </c>
      <c r="F641" s="5">
        <v>17</v>
      </c>
      <c r="G641" s="5">
        <v>55</v>
      </c>
      <c r="H641" s="5">
        <v>61.27</v>
      </c>
      <c r="I641" s="5">
        <v>7</v>
      </c>
      <c r="J641" s="5">
        <v>0.3</v>
      </c>
      <c r="K641" s="5" t="s">
        <v>247</v>
      </c>
      <c r="L641" s="25" t="s">
        <v>62</v>
      </c>
      <c r="M641" s="1">
        <f t="shared" si="1259"/>
        <v>0</v>
      </c>
      <c r="N641" s="1">
        <f t="shared" si="1260"/>
        <v>255</v>
      </c>
      <c r="O641" s="1">
        <f t="shared" si="1261"/>
        <v>255</v>
      </c>
      <c r="P641" s="1">
        <f t="shared" si="1262"/>
        <v>0.63028160528511723</v>
      </c>
      <c r="Q641" s="1">
        <f t="shared" si="1263"/>
        <v>34.665488290681445</v>
      </c>
      <c r="R641" s="1">
        <f t="shared" si="1264"/>
        <v>5.5993518058576317</v>
      </c>
      <c r="S641" s="1">
        <f t="shared" si="1265"/>
        <v>40.264840096539075</v>
      </c>
      <c r="T641" s="1">
        <f t="shared" si="1266"/>
        <v>0.29666880825150277</v>
      </c>
      <c r="U641" s="1">
        <f t="shared" si="1267"/>
        <v>0.76042494780071046</v>
      </c>
      <c r="V641" s="1">
        <f t="shared" si="1268"/>
        <v>47.422723934896702</v>
      </c>
      <c r="W641" s="1">
        <f t="shared" si="1269"/>
        <v>0.77141630387585125</v>
      </c>
      <c r="X641" s="1">
        <f t="shared" si="1270"/>
        <v>0.15042617925579099</v>
      </c>
      <c r="Y641" s="1">
        <f t="shared" si="1271"/>
        <v>2.2000000000000002</v>
      </c>
      <c r="Z641" s="1">
        <f t="shared" si="1272"/>
        <v>1.2116882456942153</v>
      </c>
      <c r="AA641" s="1">
        <f t="shared" si="1273"/>
        <v>0.72304685982886352</v>
      </c>
      <c r="AB641" s="1">
        <f t="shared" si="1274"/>
        <v>114.68150730401109</v>
      </c>
      <c r="AC641" s="1">
        <f t="shared" si="1275"/>
        <v>667.92439671382965</v>
      </c>
      <c r="AD641" s="1" t="str">
        <f t="shared" si="1276"/>
        <v>NOT LIQUEFIABLE</v>
      </c>
      <c r="AE641" s="1">
        <f t="shared" si="1277"/>
        <v>0</v>
      </c>
      <c r="AF641" s="1">
        <f t="shared" si="1278"/>
        <v>2.5</v>
      </c>
      <c r="AG641" s="1">
        <f t="shared" si="1279"/>
        <v>0</v>
      </c>
      <c r="AH641" s="1" t="str">
        <f t="shared" si="1280"/>
        <v>Very Low</v>
      </c>
    </row>
    <row r="642" spans="1:45" s="1" customFormat="1" x14ac:dyDescent="0.35">
      <c r="AF642" s="1" t="s">
        <v>31</v>
      </c>
      <c r="AG642" s="1">
        <f>SUM(AG632:AG641)</f>
        <v>0</v>
      </c>
      <c r="AH642" s="1" t="str">
        <f t="shared" ref="AH642" si="1281">IF(AG642&lt;=0,"Very Low",IF(AND(AG642&gt;0,AG642&lt;=5),"Low",IF(AND(AG642&gt;5,AG642&lt;=15),"High","Very High")))</f>
        <v>Very Low</v>
      </c>
    </row>
    <row r="643" spans="1:45" s="1" customFormat="1" x14ac:dyDescent="0.35">
      <c r="A643" s="1" t="s">
        <v>32</v>
      </c>
      <c r="B643" s="1" t="s">
        <v>0</v>
      </c>
      <c r="C643" s="1" t="s">
        <v>1</v>
      </c>
      <c r="E643" s="1" t="s">
        <v>3</v>
      </c>
      <c r="F643" s="1" t="s">
        <v>47</v>
      </c>
      <c r="G643" s="1" t="s">
        <v>5</v>
      </c>
      <c r="H643" s="1" t="s">
        <v>6</v>
      </c>
      <c r="I643" s="1" t="s">
        <v>7</v>
      </c>
      <c r="J643" s="1" t="s">
        <v>8</v>
      </c>
      <c r="K643" s="1" t="s">
        <v>9</v>
      </c>
      <c r="M643" s="1" t="s">
        <v>10</v>
      </c>
      <c r="O643" s="1" t="s">
        <v>12</v>
      </c>
      <c r="P643" s="1" t="s">
        <v>13</v>
      </c>
      <c r="Q643" s="1" t="s">
        <v>233</v>
      </c>
      <c r="R643" s="1" t="s">
        <v>234</v>
      </c>
      <c r="S643" s="1" t="s">
        <v>16</v>
      </c>
      <c r="T643" s="1" t="s">
        <v>17</v>
      </c>
      <c r="U643" s="1" t="s">
        <v>18</v>
      </c>
      <c r="V643" s="1" t="s">
        <v>19</v>
      </c>
      <c r="W643" s="1" t="s">
        <v>20</v>
      </c>
      <c r="X643" s="1" t="s">
        <v>21</v>
      </c>
      <c r="Y643" s="1" t="s">
        <v>22</v>
      </c>
      <c r="Z643" s="1" t="s">
        <v>23</v>
      </c>
      <c r="AA643" s="1" t="s">
        <v>24</v>
      </c>
      <c r="AB643" s="1" t="s">
        <v>235</v>
      </c>
      <c r="AC643" s="1" t="s">
        <v>26</v>
      </c>
      <c r="AD643" s="1" t="s">
        <v>27</v>
      </c>
      <c r="AE643" s="1" t="s">
        <v>28</v>
      </c>
      <c r="AF643" s="1" t="s">
        <v>29</v>
      </c>
      <c r="AG643" s="1" t="s">
        <v>30</v>
      </c>
      <c r="AH643" s="1" t="s">
        <v>27</v>
      </c>
      <c r="AI643" s="5" t="s">
        <v>34</v>
      </c>
      <c r="AJ643" s="5" t="s">
        <v>35</v>
      </c>
      <c r="AK643" s="5" t="s">
        <v>36</v>
      </c>
      <c r="AL643" s="5" t="s">
        <v>37</v>
      </c>
      <c r="AM643" s="20" t="s">
        <v>38</v>
      </c>
      <c r="AN643" s="20" t="s">
        <v>39</v>
      </c>
      <c r="AO643" s="20" t="s">
        <v>40</v>
      </c>
      <c r="AP643" s="20" t="s">
        <v>41</v>
      </c>
      <c r="AQ643" s="20" t="s">
        <v>42</v>
      </c>
    </row>
    <row r="644" spans="1:45" s="1" customFormat="1" x14ac:dyDescent="0.35">
      <c r="A644" s="1">
        <v>56</v>
      </c>
      <c r="B644" s="5" t="s">
        <v>248</v>
      </c>
      <c r="C644" s="5" t="s">
        <v>249</v>
      </c>
      <c r="D644" s="5">
        <v>1.5</v>
      </c>
      <c r="E644" s="5">
        <v>1.5</v>
      </c>
      <c r="F644" s="5">
        <v>17.7</v>
      </c>
      <c r="G644" s="5">
        <v>7</v>
      </c>
      <c r="H644" s="5">
        <v>57.74</v>
      </c>
      <c r="I644" s="5">
        <v>7</v>
      </c>
      <c r="J644" s="5">
        <v>0.4</v>
      </c>
      <c r="K644" s="5">
        <v>3</v>
      </c>
      <c r="L644" s="25" t="s">
        <v>45</v>
      </c>
      <c r="M644" s="1">
        <f t="shared" ref="M644:M653" si="1282">IF(D644&lt;=K644, 0, (D644-K644)*9.81)</f>
        <v>0</v>
      </c>
      <c r="N644" s="1">
        <f t="shared" ref="N644:N653" si="1283">IF(ROW()=2, D644*F644, N643 + (D644-D643)*F644)</f>
        <v>26.549999999999997</v>
      </c>
      <c r="O644" s="1">
        <f t="shared" ref="O644:O653" si="1284">N644 - M644</f>
        <v>26.549999999999997</v>
      </c>
      <c r="P644" s="1">
        <f t="shared" ref="P644:P653" si="1285">MIN(1.7, (101.3 / O644)^0.5)</f>
        <v>1.7</v>
      </c>
      <c r="Q644" s="1">
        <f t="shared" ref="Q644:Q653" si="1286">G644 * P644</f>
        <v>11.9</v>
      </c>
      <c r="R644" s="1">
        <f t="shared" ref="R644:R653" si="1287">EXP(1.63 + (9.7/(H644+0.01)) - ((15.7/(H644+0.01))^2))</f>
        <v>5.6072292801947174</v>
      </c>
      <c r="S644" s="1">
        <f t="shared" ref="S644:S653" si="1288">Q644 + R644</f>
        <v>17.507229280194718</v>
      </c>
      <c r="T644" s="1">
        <f t="shared" ref="T644:T653" si="1289">0.784 - 0.0768 * SQRT(S644)</f>
        <v>0.4626561965283667</v>
      </c>
      <c r="U644" s="1">
        <f t="shared" ref="U644:U653" si="1290">MIN(1.7, (101.3 / O644)^T644)</f>
        <v>1.7</v>
      </c>
      <c r="V644" s="1">
        <f t="shared" ref="V644:V653" si="1291">(G644 * U644) + R644</f>
        <v>17.507229280194718</v>
      </c>
      <c r="W644" s="1">
        <f t="shared" ref="W644:W653" si="1292">EXP((-1.012 - 1.126*SIN((D644/11.73)+5.133)) + (0.106 + 0.118*SIN((D644/11.28)+5.142))*I644)</f>
        <v>0.99216797470363483</v>
      </c>
      <c r="X644" s="1">
        <f t="shared" ref="X644:X653" si="1293">0.65 * J644 * (N644 / O644) * W644</f>
        <v>0.25796367342294507</v>
      </c>
      <c r="Y644" s="1">
        <f t="shared" ref="Y644:Y653" si="1294">MIN(2.2, 1.09 + (V644 / 31.5)^2)</f>
        <v>1.3988970290444014</v>
      </c>
      <c r="Z644" s="1">
        <f t="shared" ref="Z644:Z653" si="1295">1 + (Y644 - 1) * (8.64 * EXP(-I644/4) - 1.325)</f>
        <v>1.0703681769092031</v>
      </c>
      <c r="AA644" s="1">
        <f t="shared" ref="AA644:AA653" si="1296">MIN(1.1, 1 - MIN(0.3, 1 / (18.9 - 2.55 * SQRT(V644))) * LN(O644 / 101.3))</f>
        <v>1.1000000000000001</v>
      </c>
      <c r="AB644" s="1">
        <f t="shared" ref="AB644:AB653" si="1297">EXP((V644/14.1) + (V644/126)^2 - (V644/23.6)^3 + (V644/25.4)^4 - 2.8)</f>
        <v>0.17878247576745573</v>
      </c>
      <c r="AC644" s="1">
        <f t="shared" ref="AC644:AC653" si="1298">IF(X644=0, "N/A", (AB644 * Z644 * AA644) / X644)</f>
        <v>0.81600396335825576</v>
      </c>
      <c r="AD644" s="1" t="str">
        <f t="shared" ref="AD644:AD653" si="1299">IF(AC644&gt;1, "NOT LIQUEFIABLE", "LIQUEFIABLE")</f>
        <v>LIQUEFIABLE</v>
      </c>
      <c r="AE644" s="1">
        <f t="shared" ref="AE644:AE653" si="1300">IF(AC644&lt;1, 1-AC644, 0)</f>
        <v>0.18399603664174424</v>
      </c>
      <c r="AF644" s="1">
        <f t="shared" ref="AF644:AF653" si="1301">IF(D644&lt;=20, 10 - (0.5 * D644), 0)</f>
        <v>9.25</v>
      </c>
      <c r="AG644" s="1">
        <f t="shared" ref="AG644:AG653" si="1302">AE644 * AF644 * E644</f>
        <v>2.5529450084042011</v>
      </c>
      <c r="AH644" s="1" t="str">
        <f t="shared" ref="AH644:AH653" si="1303">IF(AG644&lt;=0,"Very Low",IF(AND(AG644&gt;0,AG644&lt;=5),"Low",IF(AND(AG644&gt;5,AG644&lt;=15),"High","Very High")))</f>
        <v>Low</v>
      </c>
      <c r="AI644" s="5">
        <v>3</v>
      </c>
      <c r="AJ644" s="5">
        <v>1.5</v>
      </c>
      <c r="AK644" s="5">
        <v>25</v>
      </c>
      <c r="AL644" s="5">
        <f>MIN(1 + 0.33 * (AJ644 / AI644), 1.33)</f>
        <v>1.165</v>
      </c>
      <c r="AM644" s="20">
        <f>AVERAGEIFS(G644:G653, D644:D653, "&gt;" &amp; AJ644, D644:D653, "&lt;" &amp; (AJ644 + AI644 + 1.5))</f>
        <v>9</v>
      </c>
      <c r="AN644" s="20" cm="1">
        <f t="array" ref="AN644">_xlfn.LET(
    _xlpm.Df, AJ644,
    _xlpm.B, AI644,
    _xlpm.LayerBottoms, D644:D653,
    _xlpm.LayerTops, D644:D653 - E644:E653,
    _xlpm.N_values, G644:G653,
    _xlpm.FilteredN, _xlfn._xlws.FILTER(_xlpm.N_values, (_xlpm.LayerBottoms &gt; _xlpm.Df) * (_xlpm.LayerTops &lt; (_xlpm.Df + 2*_xlpm.B))),
    _xlpm.i, _xlfn.SEQUENCE(ROWS(_xlpm.FilteredN)),
    SUM(_xlpm.FilteredN / _xlpm.i^2) / SUM(1 / _xlpm.i^2)
)</f>
        <v>8.9951219512195113</v>
      </c>
      <c r="AO644" s="20">
        <f>MIN(6 * (1 + 0.2 * (AJ644 / AI644)), 9)</f>
        <v>6.6000000000000005</v>
      </c>
      <c r="AP644" s="20">
        <f>IF(AI644&lt;=1.2,12*AM644*AL644*(AK644/25.4),8*AM644*((3.28*AI644+1)/(3.28*AI644))^2*AL644*(AK644/25.4))</f>
        <v>100.19200817848393</v>
      </c>
      <c r="AQ644" s="1" cm="1">
        <f t="array" ref="AQ644">_xlfn.LET(
    _xlpm.Df, AJ644,
    _xlpm.B, AI644,
    _xlpm.Settlement, AK644,
    _xlpm.NMeyerhof, AM644,
    _xlpm.NDesign, AN644,
    _xlpm.Nc, AO644,
    _xlpm.Fd, AL644,
    _xlpm.LayerBottoms, D644:D653,
    _xlpm.LayerThickness, E644:E653,
    _xlpm.USCS, L644:L653,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118.73560975609756</v>
      </c>
      <c r="AR644" s="1" cm="1">
        <f t="array" ref="AR644">_xlfn.LET(
    _xlpm.Df, AJ644,
    _xlpm.B, AI644,
    _xlpm.Settlement, AK644,
    _xlpm.NMeyerhof, AM644,
    _xlpm.NDesign, AN644,
    _xlpm.Nc, AO644,
    _xlpm.Fd, AL644,
    _xlpm.LayerBottoms, D644:D653,
    _xlpm.LayerThickness, E644:E653,
    _xlpm.USCS, L644:L653,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118.73560975609756</v>
      </c>
      <c r="AS644" s="1" cm="1">
        <f t="array" ref="AS644">_xlfn.LET(
    _xlpm.Df, AJ644,
    _xlpm.B, AI644,
    _xlpm.Settlement, AK644,
    _xlpm.NMeyerhof, AM644,
    _xlpm.NDesign, AN644,
    _xlpm.Nc, AO644,
    _xlpm.Fd, AL644,
    _xlpm.LayerBottoms, D644:D653,
    _xlpm.LayerThickness, E644:E653,
    _xlpm.Material, L644:L653,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118.73560975609756</v>
      </c>
    </row>
    <row r="645" spans="1:45" s="1" customFormat="1" x14ac:dyDescent="0.35">
      <c r="B645" s="5" t="s">
        <v>248</v>
      </c>
      <c r="C645" s="5" t="s">
        <v>249</v>
      </c>
      <c r="D645" s="5">
        <v>3</v>
      </c>
      <c r="E645" s="5">
        <v>1.5</v>
      </c>
      <c r="F645" s="5">
        <v>18.100000000000001</v>
      </c>
      <c r="G645" s="5">
        <v>8</v>
      </c>
      <c r="H645" s="5">
        <v>53.54</v>
      </c>
      <c r="I645" s="5">
        <v>7</v>
      </c>
      <c r="J645" s="5">
        <v>0.4</v>
      </c>
      <c r="K645" s="5">
        <v>3</v>
      </c>
      <c r="L645" s="25" t="s">
        <v>45</v>
      </c>
      <c r="M645" s="1">
        <f t="shared" si="1282"/>
        <v>0</v>
      </c>
      <c r="N645" s="1">
        <f t="shared" si="1283"/>
        <v>53.7</v>
      </c>
      <c r="O645" s="1">
        <f t="shared" si="1284"/>
        <v>53.7</v>
      </c>
      <c r="P645" s="1">
        <f t="shared" si="1285"/>
        <v>1.373464946415327</v>
      </c>
      <c r="Q645" s="1">
        <f t="shared" si="1286"/>
        <v>10.987719571322616</v>
      </c>
      <c r="R645" s="1">
        <f t="shared" si="1287"/>
        <v>5.6135442827332183</v>
      </c>
      <c r="S645" s="1">
        <f t="shared" si="1288"/>
        <v>16.601263854055833</v>
      </c>
      <c r="T645" s="1">
        <f t="shared" si="1289"/>
        <v>0.47108109914141294</v>
      </c>
      <c r="U645" s="1">
        <f t="shared" si="1290"/>
        <v>1.3484862236034429</v>
      </c>
      <c r="V645" s="1">
        <f t="shared" si="1291"/>
        <v>16.401434071560761</v>
      </c>
      <c r="W645" s="1">
        <f t="shared" si="1292"/>
        <v>0.97433785492747482</v>
      </c>
      <c r="X645" s="1">
        <f t="shared" si="1293"/>
        <v>0.25332784228114347</v>
      </c>
      <c r="Y645" s="1">
        <f t="shared" si="1294"/>
        <v>1.3611081275925969</v>
      </c>
      <c r="Z645" s="1">
        <f t="shared" si="1295"/>
        <v>1.0637019550299998</v>
      </c>
      <c r="AA645" s="1">
        <f t="shared" si="1296"/>
        <v>1.0740330785711591</v>
      </c>
      <c r="AB645" s="1">
        <f t="shared" si="1297"/>
        <v>0.16836113430086661</v>
      </c>
      <c r="AC645" s="1">
        <f t="shared" si="1298"/>
        <v>0.7592705124570599</v>
      </c>
      <c r="AD645" s="1" t="str">
        <f t="shared" si="1299"/>
        <v>LIQUEFIABLE</v>
      </c>
      <c r="AE645" s="1">
        <f t="shared" si="1300"/>
        <v>0.2407294875429401</v>
      </c>
      <c r="AF645" s="1">
        <f t="shared" si="1301"/>
        <v>8.5</v>
      </c>
      <c r="AG645" s="1">
        <f t="shared" si="1302"/>
        <v>3.0693009661724862</v>
      </c>
      <c r="AH645" s="1" t="str">
        <f t="shared" si="1303"/>
        <v>Low</v>
      </c>
    </row>
    <row r="646" spans="1:45" s="1" customFormat="1" x14ac:dyDescent="0.35">
      <c r="B646" s="5" t="s">
        <v>248</v>
      </c>
      <c r="C646" s="5" t="s">
        <v>249</v>
      </c>
      <c r="D646" s="5">
        <v>4.5</v>
      </c>
      <c r="E646" s="5">
        <v>1.5</v>
      </c>
      <c r="F646" s="5">
        <v>18.5</v>
      </c>
      <c r="G646" s="5">
        <v>10</v>
      </c>
      <c r="H646" s="5">
        <v>55.21</v>
      </c>
      <c r="I646" s="5">
        <v>7</v>
      </c>
      <c r="J646" s="5">
        <v>0.4</v>
      </c>
      <c r="K646" s="5">
        <v>3</v>
      </c>
      <c r="L646" s="25" t="s">
        <v>45</v>
      </c>
      <c r="M646" s="1">
        <f t="shared" si="1282"/>
        <v>14.715</v>
      </c>
      <c r="N646" s="1">
        <f t="shared" si="1283"/>
        <v>81.45</v>
      </c>
      <c r="O646" s="1">
        <f t="shared" si="1284"/>
        <v>66.734999999999999</v>
      </c>
      <c r="P646" s="1">
        <f t="shared" si="1285"/>
        <v>1.2320487438774603</v>
      </c>
      <c r="Q646" s="1">
        <f t="shared" si="1286"/>
        <v>12.320487438774602</v>
      </c>
      <c r="R646" s="1">
        <f t="shared" si="1287"/>
        <v>5.6115371218186274</v>
      </c>
      <c r="S646" s="1">
        <f t="shared" si="1288"/>
        <v>17.932024560593231</v>
      </c>
      <c r="T646" s="1">
        <f t="shared" si="1289"/>
        <v>0.45878102062721898</v>
      </c>
      <c r="U646" s="1">
        <f t="shared" si="1290"/>
        <v>1.211035047887131</v>
      </c>
      <c r="V646" s="1">
        <f t="shared" si="1291"/>
        <v>17.721887600689939</v>
      </c>
      <c r="W646" s="1">
        <f t="shared" si="1292"/>
        <v>0.95382538768089908</v>
      </c>
      <c r="X646" s="1">
        <f t="shared" si="1293"/>
        <v>0.30267715943535478</v>
      </c>
      <c r="Y646" s="1">
        <f t="shared" si="1294"/>
        <v>1.4065183170889271</v>
      </c>
      <c r="Z646" s="1">
        <f t="shared" si="1295"/>
        <v>1.0717126244892665</v>
      </c>
      <c r="AA646" s="1">
        <f t="shared" si="1296"/>
        <v>1.0511142886106311</v>
      </c>
      <c r="AB646" s="1">
        <f t="shared" si="1297"/>
        <v>0.18089984101592232</v>
      </c>
      <c r="AC646" s="1">
        <f t="shared" si="1298"/>
        <v>0.67326621543793286</v>
      </c>
      <c r="AD646" s="1" t="str">
        <f t="shared" si="1299"/>
        <v>LIQUEFIABLE</v>
      </c>
      <c r="AE646" s="1">
        <f t="shared" si="1300"/>
        <v>0.32673378456206714</v>
      </c>
      <c r="AF646" s="1">
        <f t="shared" si="1301"/>
        <v>7.75</v>
      </c>
      <c r="AG646" s="1">
        <f t="shared" si="1302"/>
        <v>3.7982802455340305</v>
      </c>
      <c r="AH646" s="1" t="str">
        <f t="shared" si="1303"/>
        <v>Low</v>
      </c>
    </row>
    <row r="647" spans="1:45" s="1" customFormat="1" x14ac:dyDescent="0.35">
      <c r="B647" s="5" t="s">
        <v>248</v>
      </c>
      <c r="C647" s="5" t="s">
        <v>249</v>
      </c>
      <c r="D647" s="5">
        <v>6</v>
      </c>
      <c r="E647" s="5">
        <v>1.5</v>
      </c>
      <c r="F647" s="5">
        <v>18.2</v>
      </c>
      <c r="G647" s="5">
        <v>14</v>
      </c>
      <c r="H647" s="5">
        <v>58.89</v>
      </c>
      <c r="I647" s="5">
        <v>7</v>
      </c>
      <c r="J647" s="5">
        <v>0.4</v>
      </c>
      <c r="K647" s="5">
        <v>3</v>
      </c>
      <c r="L647" s="25" t="s">
        <v>45</v>
      </c>
      <c r="M647" s="1">
        <f t="shared" si="1282"/>
        <v>29.43</v>
      </c>
      <c r="N647" s="1">
        <f t="shared" si="1283"/>
        <v>108.75</v>
      </c>
      <c r="O647" s="1">
        <f t="shared" si="1284"/>
        <v>79.319999999999993</v>
      </c>
      <c r="P647" s="1">
        <f t="shared" si="1285"/>
        <v>1.1300908794715809</v>
      </c>
      <c r="Q647" s="1">
        <f t="shared" si="1286"/>
        <v>15.821272312602133</v>
      </c>
      <c r="R647" s="1">
        <f t="shared" si="1287"/>
        <v>5.6048660075833592</v>
      </c>
      <c r="S647" s="1">
        <f t="shared" si="1288"/>
        <v>21.426138320185494</v>
      </c>
      <c r="T647" s="1">
        <f t="shared" si="1289"/>
        <v>0.42850526574131814</v>
      </c>
      <c r="U647" s="1">
        <f t="shared" si="1290"/>
        <v>1.1105003950442194</v>
      </c>
      <c r="V647" s="1">
        <f t="shared" si="1291"/>
        <v>21.151871538202428</v>
      </c>
      <c r="W647" s="1">
        <f t="shared" si="1292"/>
        <v>0.9310442914146293</v>
      </c>
      <c r="X647" s="1">
        <f t="shared" si="1293"/>
        <v>0.33188700630041157</v>
      </c>
      <c r="Y647" s="1">
        <f t="shared" si="1294"/>
        <v>1.5408961144556494</v>
      </c>
      <c r="Z647" s="1">
        <f t="shared" si="1295"/>
        <v>1.095417791309945</v>
      </c>
      <c r="AA647" s="1">
        <f t="shared" si="1296"/>
        <v>1.0341031054406322</v>
      </c>
      <c r="AB647" s="1">
        <f t="shared" si="1297"/>
        <v>0.22074580119077139</v>
      </c>
      <c r="AC647" s="1">
        <f t="shared" si="1298"/>
        <v>0.75343507548251831</v>
      </c>
      <c r="AD647" s="1" t="str">
        <f t="shared" si="1299"/>
        <v>LIQUEFIABLE</v>
      </c>
      <c r="AE647" s="1">
        <f t="shared" si="1300"/>
        <v>0.24656492451748169</v>
      </c>
      <c r="AF647" s="1">
        <f t="shared" si="1301"/>
        <v>7</v>
      </c>
      <c r="AG647" s="1">
        <f t="shared" si="1302"/>
        <v>2.5889317074335576</v>
      </c>
      <c r="AH647" s="1" t="str">
        <f t="shared" si="1303"/>
        <v>Low</v>
      </c>
    </row>
    <row r="648" spans="1:45" s="1" customFormat="1" x14ac:dyDescent="0.35">
      <c r="B648" s="5" t="s">
        <v>248</v>
      </c>
      <c r="C648" s="5" t="s">
        <v>249</v>
      </c>
      <c r="D648" s="5">
        <v>7.5</v>
      </c>
      <c r="E648" s="5">
        <v>1.5</v>
      </c>
      <c r="F648" s="5">
        <v>17.899999999999999</v>
      </c>
      <c r="G648" s="5">
        <v>12</v>
      </c>
      <c r="H648" s="5">
        <v>59.07</v>
      </c>
      <c r="I648" s="5">
        <v>7</v>
      </c>
      <c r="J648" s="5">
        <v>0.4</v>
      </c>
      <c r="K648" s="5">
        <v>3</v>
      </c>
      <c r="L648" s="25" t="s">
        <v>45</v>
      </c>
      <c r="M648" s="1">
        <f t="shared" si="1282"/>
        <v>44.145000000000003</v>
      </c>
      <c r="N648" s="1">
        <f t="shared" si="1283"/>
        <v>135.6</v>
      </c>
      <c r="O648" s="1">
        <f t="shared" si="1284"/>
        <v>91.454999999999984</v>
      </c>
      <c r="P648" s="1">
        <f t="shared" si="1285"/>
        <v>1.0524488445217361</v>
      </c>
      <c r="Q648" s="1">
        <f t="shared" si="1286"/>
        <v>12.629386134260834</v>
      </c>
      <c r="R648" s="1">
        <f t="shared" si="1287"/>
        <v>5.6044766635971452</v>
      </c>
      <c r="S648" s="1">
        <f t="shared" si="1288"/>
        <v>18.233862797857981</v>
      </c>
      <c r="T648" s="1">
        <f t="shared" si="1289"/>
        <v>0.45605534169796602</v>
      </c>
      <c r="U648" s="1">
        <f t="shared" si="1290"/>
        <v>1.0477309310274645</v>
      </c>
      <c r="V648" s="1">
        <f t="shared" si="1291"/>
        <v>18.177247835926721</v>
      </c>
      <c r="W648" s="1">
        <f t="shared" si="1292"/>
        <v>0.90643373197707922</v>
      </c>
      <c r="X648" s="1">
        <f t="shared" si="1293"/>
        <v>0.34943117002442636</v>
      </c>
      <c r="Y648" s="1">
        <f t="shared" si="1294"/>
        <v>1.4229930349092494</v>
      </c>
      <c r="Z648" s="1">
        <f t="shared" si="1295"/>
        <v>1.0746188779173425</v>
      </c>
      <c r="AA648" s="1">
        <f t="shared" si="1296"/>
        <v>1.0127351402290308</v>
      </c>
      <c r="AB648" s="1">
        <f t="shared" si="1297"/>
        <v>0.18550702521856924</v>
      </c>
      <c r="AC648" s="1">
        <f t="shared" si="1298"/>
        <v>0.57776211897537921</v>
      </c>
      <c r="AD648" s="1" t="str">
        <f t="shared" si="1299"/>
        <v>LIQUEFIABLE</v>
      </c>
      <c r="AE648" s="1">
        <f t="shared" si="1300"/>
        <v>0.42223788102462079</v>
      </c>
      <c r="AF648" s="1">
        <f t="shared" si="1301"/>
        <v>6.25</v>
      </c>
      <c r="AG648" s="1">
        <f t="shared" si="1302"/>
        <v>3.95848013460582</v>
      </c>
      <c r="AH648" s="1" t="str">
        <f t="shared" si="1303"/>
        <v>Low</v>
      </c>
    </row>
    <row r="649" spans="1:45" s="1" customFormat="1" x14ac:dyDescent="0.35">
      <c r="B649" s="5" t="s">
        <v>248</v>
      </c>
      <c r="C649" s="5" t="s">
        <v>249</v>
      </c>
      <c r="D649" s="5">
        <v>9</v>
      </c>
      <c r="E649" s="5">
        <v>1.5</v>
      </c>
      <c r="F649" s="5">
        <v>17.7</v>
      </c>
      <c r="G649" s="5">
        <v>14</v>
      </c>
      <c r="H649" s="5">
        <v>58.59</v>
      </c>
      <c r="I649" s="5">
        <v>7</v>
      </c>
      <c r="J649" s="5">
        <v>0.4</v>
      </c>
      <c r="K649" s="5">
        <v>3</v>
      </c>
      <c r="L649" s="25" t="s">
        <v>45</v>
      </c>
      <c r="M649" s="1">
        <f t="shared" si="1282"/>
        <v>58.86</v>
      </c>
      <c r="N649" s="1">
        <f t="shared" si="1283"/>
        <v>162.14999999999998</v>
      </c>
      <c r="O649" s="1">
        <f t="shared" si="1284"/>
        <v>103.28999999999998</v>
      </c>
      <c r="P649" s="1">
        <f t="shared" si="1285"/>
        <v>0.99032007761794738</v>
      </c>
      <c r="Q649" s="1">
        <f t="shared" si="1286"/>
        <v>13.864481086651264</v>
      </c>
      <c r="R649" s="1">
        <f t="shared" si="1287"/>
        <v>5.6055036399595224</v>
      </c>
      <c r="S649" s="1">
        <f t="shared" si="1288"/>
        <v>19.469984726610786</v>
      </c>
      <c r="T649" s="1">
        <f t="shared" si="1289"/>
        <v>0.44512149269408552</v>
      </c>
      <c r="U649" s="1">
        <f t="shared" si="1290"/>
        <v>0.99137792274737568</v>
      </c>
      <c r="V649" s="1">
        <f t="shared" si="1291"/>
        <v>19.484794558422784</v>
      </c>
      <c r="W649" s="1">
        <f t="shared" si="1292"/>
        <v>0.88044424287795453</v>
      </c>
      <c r="X649" s="1">
        <f t="shared" si="1293"/>
        <v>0.35936343145988664</v>
      </c>
      <c r="Y649" s="1">
        <f t="shared" si="1294"/>
        <v>1.4726225436975986</v>
      </c>
      <c r="Z649" s="1">
        <f t="shared" si="1295"/>
        <v>1.0833738642924018</v>
      </c>
      <c r="AA649" s="1">
        <f t="shared" si="1296"/>
        <v>0.99745494251998601</v>
      </c>
      <c r="AB649" s="1">
        <f t="shared" si="1297"/>
        <v>0.19975061628164201</v>
      </c>
      <c r="AC649" s="1">
        <f t="shared" si="1298"/>
        <v>0.60065609358329841</v>
      </c>
      <c r="AD649" s="1" t="str">
        <f t="shared" si="1299"/>
        <v>LIQUEFIABLE</v>
      </c>
      <c r="AE649" s="1">
        <f t="shared" si="1300"/>
        <v>0.39934390641670159</v>
      </c>
      <c r="AF649" s="1">
        <f t="shared" si="1301"/>
        <v>5.5</v>
      </c>
      <c r="AG649" s="1">
        <f t="shared" si="1302"/>
        <v>3.2945872279377886</v>
      </c>
      <c r="AH649" s="1" t="str">
        <f t="shared" si="1303"/>
        <v>Low</v>
      </c>
    </row>
    <row r="650" spans="1:45" s="1" customFormat="1" x14ac:dyDescent="0.35">
      <c r="B650" s="5" t="s">
        <v>248</v>
      </c>
      <c r="C650" s="5" t="s">
        <v>249</v>
      </c>
      <c r="D650" s="5">
        <v>10.5</v>
      </c>
      <c r="E650" s="5">
        <v>1.5</v>
      </c>
      <c r="F650" s="5">
        <v>18.3</v>
      </c>
      <c r="G650" s="5">
        <v>12</v>
      </c>
      <c r="H650" s="5">
        <v>58.38</v>
      </c>
      <c r="I650" s="5">
        <v>7</v>
      </c>
      <c r="J650" s="5">
        <v>0.4</v>
      </c>
      <c r="K650" s="5">
        <v>3</v>
      </c>
      <c r="L650" s="25" t="s">
        <v>45</v>
      </c>
      <c r="M650" s="1">
        <f t="shared" si="1282"/>
        <v>73.575000000000003</v>
      </c>
      <c r="N650" s="1">
        <f t="shared" si="1283"/>
        <v>189.59999999999997</v>
      </c>
      <c r="O650" s="1">
        <f t="shared" si="1284"/>
        <v>116.02499999999996</v>
      </c>
      <c r="P650" s="1">
        <f t="shared" si="1285"/>
        <v>0.9343916184433102</v>
      </c>
      <c r="Q650" s="1">
        <f t="shared" si="1286"/>
        <v>11.212699421319723</v>
      </c>
      <c r="R650" s="1">
        <f t="shared" si="1287"/>
        <v>5.6059413486829985</v>
      </c>
      <c r="S650" s="1">
        <f t="shared" si="1288"/>
        <v>16.818640770002723</v>
      </c>
      <c r="T650" s="1">
        <f t="shared" si="1289"/>
        <v>0.46903908220977508</v>
      </c>
      <c r="U650" s="1">
        <f t="shared" si="1290"/>
        <v>0.93832618647065835</v>
      </c>
      <c r="V650" s="1">
        <f t="shared" si="1291"/>
        <v>16.865855586330898</v>
      </c>
      <c r="W650" s="1">
        <f t="shared" si="1292"/>
        <v>0.85352459901766975</v>
      </c>
      <c r="X650" s="1">
        <f t="shared" si="1293"/>
        <v>0.36264036744817973</v>
      </c>
      <c r="Y650" s="1">
        <f t="shared" si="1294"/>
        <v>1.3766788457132471</v>
      </c>
      <c r="Z650" s="1">
        <f t="shared" si="1295"/>
        <v>1.0664487366992994</v>
      </c>
      <c r="AA650" s="1">
        <f t="shared" si="1296"/>
        <v>0.98389594257621527</v>
      </c>
      <c r="AB650" s="1">
        <f t="shared" si="1297"/>
        <v>0.17264490075271607</v>
      </c>
      <c r="AC650" s="1">
        <f t="shared" si="1298"/>
        <v>0.49953596690044177</v>
      </c>
      <c r="AD650" s="1" t="str">
        <f t="shared" si="1299"/>
        <v>LIQUEFIABLE</v>
      </c>
      <c r="AE650" s="1">
        <f t="shared" si="1300"/>
        <v>0.50046403309955823</v>
      </c>
      <c r="AF650" s="1">
        <f t="shared" si="1301"/>
        <v>4.75</v>
      </c>
      <c r="AG650" s="1">
        <f t="shared" si="1302"/>
        <v>3.5658062358343523</v>
      </c>
      <c r="AH650" s="1" t="str">
        <f t="shared" si="1303"/>
        <v>Low</v>
      </c>
    </row>
    <row r="651" spans="1:45" s="1" customFormat="1" x14ac:dyDescent="0.35">
      <c r="B651" s="5" t="s">
        <v>248</v>
      </c>
      <c r="C651" s="5" t="s">
        <v>249</v>
      </c>
      <c r="D651" s="5">
        <v>12</v>
      </c>
      <c r="E651" s="5">
        <v>1.5</v>
      </c>
      <c r="F651" s="5">
        <v>18.100000000000001</v>
      </c>
      <c r="G651" s="5">
        <v>13</v>
      </c>
      <c r="H651" s="5">
        <v>55.56</v>
      </c>
      <c r="I651" s="5">
        <v>7</v>
      </c>
      <c r="J651" s="5">
        <v>0.4</v>
      </c>
      <c r="K651" s="5">
        <v>3</v>
      </c>
      <c r="L651" s="25" t="s">
        <v>45</v>
      </c>
      <c r="M651" s="1">
        <f t="shared" si="1282"/>
        <v>88.29</v>
      </c>
      <c r="N651" s="1">
        <f t="shared" si="1283"/>
        <v>216.74999999999997</v>
      </c>
      <c r="O651" s="1">
        <f t="shared" si="1284"/>
        <v>128.45999999999998</v>
      </c>
      <c r="P651" s="1">
        <f t="shared" si="1285"/>
        <v>0.88801594480693657</v>
      </c>
      <c r="Q651" s="1">
        <f t="shared" si="1286"/>
        <v>11.544207282490175</v>
      </c>
      <c r="R651" s="1">
        <f t="shared" si="1287"/>
        <v>5.611024752844763</v>
      </c>
      <c r="S651" s="1">
        <f t="shared" si="1288"/>
        <v>17.15523203533494</v>
      </c>
      <c r="T651" s="1">
        <f t="shared" si="1289"/>
        <v>0.46590304025329959</v>
      </c>
      <c r="U651" s="1">
        <f t="shared" si="1290"/>
        <v>0.89523726984750873</v>
      </c>
      <c r="V651" s="1">
        <f t="shared" si="1291"/>
        <v>17.249109260862376</v>
      </c>
      <c r="W651" s="1">
        <f t="shared" si="1292"/>
        <v>0.82611021622301772</v>
      </c>
      <c r="X651" s="1">
        <f t="shared" si="1293"/>
        <v>0.36241196664524494</v>
      </c>
      <c r="Y651" s="1">
        <f t="shared" si="1294"/>
        <v>1.3898556515930141</v>
      </c>
      <c r="Z651" s="1">
        <f t="shared" si="1295"/>
        <v>1.0687732157997503</v>
      </c>
      <c r="AA651" s="1">
        <f t="shared" si="1296"/>
        <v>0.9714139145816153</v>
      </c>
      <c r="AB651" s="1">
        <f t="shared" si="1297"/>
        <v>0.17627956057037003</v>
      </c>
      <c r="AC651" s="1">
        <f t="shared" si="1298"/>
        <v>0.50499759682027334</v>
      </c>
      <c r="AD651" s="1" t="str">
        <f t="shared" si="1299"/>
        <v>LIQUEFIABLE</v>
      </c>
      <c r="AE651" s="1">
        <f t="shared" si="1300"/>
        <v>0.49500240317972666</v>
      </c>
      <c r="AF651" s="1">
        <f t="shared" si="1301"/>
        <v>4</v>
      </c>
      <c r="AG651" s="1">
        <f t="shared" si="1302"/>
        <v>2.9700144190783599</v>
      </c>
      <c r="AH651" s="1" t="str">
        <f t="shared" si="1303"/>
        <v>Low</v>
      </c>
    </row>
    <row r="652" spans="1:45" s="1" customFormat="1" x14ac:dyDescent="0.35">
      <c r="B652" s="5" t="s">
        <v>248</v>
      </c>
      <c r="C652" s="5" t="s">
        <v>249</v>
      </c>
      <c r="D652" s="5">
        <v>13.5</v>
      </c>
      <c r="E652" s="5">
        <v>1.5</v>
      </c>
      <c r="F652" s="5">
        <v>18.100000000000001</v>
      </c>
      <c r="G652" s="5">
        <v>15</v>
      </c>
      <c r="H652" s="5">
        <v>56.14</v>
      </c>
      <c r="I652" s="5">
        <v>7</v>
      </c>
      <c r="J652" s="5">
        <v>0.4</v>
      </c>
      <c r="K652" s="5">
        <v>3</v>
      </c>
      <c r="L652" s="25" t="s">
        <v>45</v>
      </c>
      <c r="M652" s="1">
        <f t="shared" si="1282"/>
        <v>103.00500000000001</v>
      </c>
      <c r="N652" s="1">
        <f t="shared" si="1283"/>
        <v>243.89999999999998</v>
      </c>
      <c r="O652" s="1">
        <f t="shared" si="1284"/>
        <v>140.89499999999998</v>
      </c>
      <c r="P652" s="1">
        <f t="shared" si="1285"/>
        <v>0.84792400798584744</v>
      </c>
      <c r="Q652" s="1">
        <f t="shared" si="1286"/>
        <v>12.718860119787712</v>
      </c>
      <c r="R652" s="1">
        <f t="shared" si="1287"/>
        <v>5.6101127484814937</v>
      </c>
      <c r="S652" s="1">
        <f t="shared" si="1288"/>
        <v>18.328972868269204</v>
      </c>
      <c r="T652" s="1">
        <f t="shared" si="1289"/>
        <v>0.45520115430473279</v>
      </c>
      <c r="U652" s="1">
        <f t="shared" si="1290"/>
        <v>0.8605497553737621</v>
      </c>
      <c r="V652" s="1">
        <f t="shared" si="1291"/>
        <v>18.518359079087926</v>
      </c>
      <c r="W652" s="1">
        <f t="shared" si="1292"/>
        <v>0.7986134883932493</v>
      </c>
      <c r="X652" s="1">
        <f t="shared" si="1293"/>
        <v>0.35943983642407118</v>
      </c>
      <c r="Y652" s="1">
        <f t="shared" si="1294"/>
        <v>1.4356080856457931</v>
      </c>
      <c r="Z652" s="1">
        <f t="shared" si="1295"/>
        <v>1.0768442595504779</v>
      </c>
      <c r="AA652" s="1">
        <f t="shared" si="1296"/>
        <v>0.95837701499950534</v>
      </c>
      <c r="AB652" s="1">
        <f t="shared" si="1297"/>
        <v>0.18906920821615705</v>
      </c>
      <c r="AC652" s="1">
        <f t="shared" si="1298"/>
        <v>0.54285505234157116</v>
      </c>
      <c r="AD652" s="1" t="str">
        <f t="shared" si="1299"/>
        <v>LIQUEFIABLE</v>
      </c>
      <c r="AE652" s="1">
        <f t="shared" si="1300"/>
        <v>0.45714494765842884</v>
      </c>
      <c r="AF652" s="1">
        <f t="shared" si="1301"/>
        <v>3.25</v>
      </c>
      <c r="AG652" s="1">
        <f t="shared" si="1302"/>
        <v>2.2285816198348405</v>
      </c>
      <c r="AH652" s="1" t="str">
        <f t="shared" si="1303"/>
        <v>Low</v>
      </c>
    </row>
    <row r="653" spans="1:45" s="1" customFormat="1" x14ac:dyDescent="0.35">
      <c r="B653" s="5" t="s">
        <v>248</v>
      </c>
      <c r="C653" s="5" t="s">
        <v>249</v>
      </c>
      <c r="D653" s="5">
        <v>15</v>
      </c>
      <c r="E653" s="5">
        <v>1.5</v>
      </c>
      <c r="F653" s="5">
        <v>17.7</v>
      </c>
      <c r="G653" s="5">
        <v>18</v>
      </c>
      <c r="H653" s="5">
        <v>52.97</v>
      </c>
      <c r="I653" s="5">
        <v>7</v>
      </c>
      <c r="J653" s="5">
        <v>0.4</v>
      </c>
      <c r="K653" s="5">
        <v>3</v>
      </c>
      <c r="L653" s="25" t="s">
        <v>45</v>
      </c>
      <c r="M653" s="1">
        <f t="shared" si="1282"/>
        <v>117.72</v>
      </c>
      <c r="N653" s="1">
        <f t="shared" si="1283"/>
        <v>270.45</v>
      </c>
      <c r="O653" s="1">
        <f t="shared" si="1284"/>
        <v>152.72999999999999</v>
      </c>
      <c r="P653" s="1">
        <f t="shared" si="1285"/>
        <v>0.81440896701849919</v>
      </c>
      <c r="Q653" s="1">
        <f t="shared" si="1286"/>
        <v>14.659361406332986</v>
      </c>
      <c r="R653" s="1">
        <f t="shared" si="1287"/>
        <v>5.6140456239998162</v>
      </c>
      <c r="S653" s="1">
        <f t="shared" si="1288"/>
        <v>20.273407030332802</v>
      </c>
      <c r="T653" s="1">
        <f t="shared" si="1289"/>
        <v>0.43820031769449225</v>
      </c>
      <c r="U653" s="1">
        <f t="shared" si="1290"/>
        <v>0.83533821775124606</v>
      </c>
      <c r="V653" s="1">
        <f t="shared" si="1291"/>
        <v>20.650133543522244</v>
      </c>
      <c r="W653" s="1">
        <f t="shared" si="1292"/>
        <v>0.77141630387585125</v>
      </c>
      <c r="X653" s="1">
        <f t="shared" si="1293"/>
        <v>0.35516061179623021</v>
      </c>
      <c r="Y653" s="1">
        <f t="shared" si="1294"/>
        <v>1.5197586448629909</v>
      </c>
      <c r="Z653" s="1">
        <f t="shared" si="1295"/>
        <v>1.0916889964295411</v>
      </c>
      <c r="AA653" s="1">
        <f t="shared" si="1296"/>
        <v>0.94384915935354485</v>
      </c>
      <c r="AB653" s="1">
        <f t="shared" si="1297"/>
        <v>0.21402721833879174</v>
      </c>
      <c r="AC653" s="1">
        <f t="shared" si="1298"/>
        <v>0.62093442477930483</v>
      </c>
      <c r="AD653" s="1" t="str">
        <f t="shared" si="1299"/>
        <v>LIQUEFIABLE</v>
      </c>
      <c r="AE653" s="1">
        <f t="shared" si="1300"/>
        <v>0.37906557522069517</v>
      </c>
      <c r="AF653" s="1">
        <f t="shared" si="1301"/>
        <v>2.5</v>
      </c>
      <c r="AG653" s="1">
        <f t="shared" si="1302"/>
        <v>1.421495907077607</v>
      </c>
      <c r="AH653" s="1" t="str">
        <f t="shared" si="1303"/>
        <v>Low</v>
      </c>
    </row>
    <row r="654" spans="1:45" s="1" customFormat="1" x14ac:dyDescent="0.35">
      <c r="AF654" s="1" t="s">
        <v>31</v>
      </c>
      <c r="AG654" s="1">
        <f>SUM(AG644:AG653)</f>
        <v>29.448423471913042</v>
      </c>
      <c r="AH654" s="1" t="str">
        <f t="shared" ref="AH654" si="1304">IF(AG654&lt;=0,"Very Low",IF(AND(AG654&gt;0,AG654&lt;=5),"Low",IF(AND(AG654&gt;5,AG654&lt;=15),"High","Very High")))</f>
        <v>Very High</v>
      </c>
    </row>
    <row r="655" spans="1:45" s="1" customFormat="1" x14ac:dyDescent="0.35">
      <c r="A655" s="1" t="s">
        <v>32</v>
      </c>
      <c r="B655" s="1" t="s">
        <v>0</v>
      </c>
      <c r="C655" s="1" t="s">
        <v>1</v>
      </c>
      <c r="E655" s="1" t="s">
        <v>3</v>
      </c>
      <c r="F655" s="1" t="s">
        <v>47</v>
      </c>
      <c r="G655" s="1" t="s">
        <v>5</v>
      </c>
      <c r="H655" s="1" t="s">
        <v>6</v>
      </c>
      <c r="I655" s="1" t="s">
        <v>7</v>
      </c>
      <c r="J655" s="1" t="s">
        <v>8</v>
      </c>
      <c r="K655" s="1" t="s">
        <v>9</v>
      </c>
      <c r="M655" s="1" t="s">
        <v>10</v>
      </c>
      <c r="O655" s="1" t="s">
        <v>12</v>
      </c>
      <c r="P655" s="1" t="s">
        <v>13</v>
      </c>
      <c r="Q655" s="1" t="s">
        <v>233</v>
      </c>
      <c r="R655" s="1" t="s">
        <v>234</v>
      </c>
      <c r="S655" s="1" t="s">
        <v>16</v>
      </c>
      <c r="T655" s="1" t="s">
        <v>17</v>
      </c>
      <c r="U655" s="1" t="s">
        <v>18</v>
      </c>
      <c r="V655" s="1" t="s">
        <v>19</v>
      </c>
      <c r="W655" s="1" t="s">
        <v>20</v>
      </c>
      <c r="X655" s="1" t="s">
        <v>21</v>
      </c>
      <c r="Y655" s="1" t="s">
        <v>22</v>
      </c>
      <c r="Z655" s="1" t="s">
        <v>23</v>
      </c>
      <c r="AA655" s="1" t="s">
        <v>24</v>
      </c>
      <c r="AB655" s="1" t="s">
        <v>235</v>
      </c>
      <c r="AC655" s="1" t="s">
        <v>26</v>
      </c>
      <c r="AD655" s="1" t="s">
        <v>27</v>
      </c>
      <c r="AE655" s="1" t="s">
        <v>28</v>
      </c>
      <c r="AF655" s="1" t="s">
        <v>29</v>
      </c>
      <c r="AG655" s="1" t="s">
        <v>30</v>
      </c>
      <c r="AH655" s="1" t="s">
        <v>27</v>
      </c>
      <c r="AI655" s="5" t="s">
        <v>34</v>
      </c>
      <c r="AJ655" s="5" t="s">
        <v>35</v>
      </c>
      <c r="AK655" s="5" t="s">
        <v>36</v>
      </c>
      <c r="AL655" s="5" t="s">
        <v>37</v>
      </c>
      <c r="AM655" s="20" t="s">
        <v>38</v>
      </c>
      <c r="AN655" s="20" t="s">
        <v>39</v>
      </c>
      <c r="AO655" s="20" t="s">
        <v>40</v>
      </c>
      <c r="AP655" s="20" t="s">
        <v>41</v>
      </c>
      <c r="AQ655" s="20" t="s">
        <v>42</v>
      </c>
    </row>
    <row r="656" spans="1:45" s="1" customFormat="1" x14ac:dyDescent="0.35">
      <c r="A656" s="1">
        <v>57</v>
      </c>
      <c r="B656" s="5" t="s">
        <v>250</v>
      </c>
      <c r="C656" s="5" t="s">
        <v>251</v>
      </c>
      <c r="D656" s="5">
        <v>1.5</v>
      </c>
      <c r="E656" s="5">
        <v>1.5</v>
      </c>
      <c r="F656" s="5">
        <v>17</v>
      </c>
      <c r="G656" s="5">
        <v>27</v>
      </c>
      <c r="H656" s="5">
        <v>66.64</v>
      </c>
      <c r="I656" s="5">
        <v>7</v>
      </c>
      <c r="J656" s="5">
        <v>0.3</v>
      </c>
      <c r="K656" s="5">
        <v>3</v>
      </c>
      <c r="L656" s="25" t="s">
        <v>62</v>
      </c>
      <c r="M656" s="1">
        <f t="shared" ref="M656:M665" si="1305">IF(D656&lt;=K656, 0, (D656-K656)*9.81)</f>
        <v>0</v>
      </c>
      <c r="N656" s="1">
        <f t="shared" ref="N656:N665" si="1306">IF(ROW()=2, D656*F656, N655 + (D656-D655)*F656)</f>
        <v>25.5</v>
      </c>
      <c r="O656" s="1">
        <f t="shared" ref="O656:O665" si="1307">N656 - M656</f>
        <v>25.5</v>
      </c>
      <c r="P656" s="1">
        <f t="shared" ref="P656:P665" si="1308">MIN(1.7, (101.3 / O656)^0.5)</f>
        <v>1.7</v>
      </c>
      <c r="Q656" s="1">
        <f t="shared" ref="Q656:Q665" si="1309">G656 * P656</f>
        <v>45.9</v>
      </c>
      <c r="R656" s="1">
        <f t="shared" ref="R656:R665" si="1310">EXP(1.63 + (9.7/(H656+0.01)) - ((15.7/(H656+0.01))^2))</f>
        <v>5.5847987260776941</v>
      </c>
      <c r="S656" s="1">
        <f t="shared" ref="S656:S665" si="1311">Q656 + R656</f>
        <v>51.484798726077692</v>
      </c>
      <c r="T656" s="1">
        <f t="shared" ref="T656:T665" si="1312">0.784 - 0.0768 * SQRT(S656)</f>
        <v>0.23293766301978103</v>
      </c>
      <c r="U656" s="1">
        <f t="shared" ref="U656:U665" si="1313">MIN(1.7, (101.3 / O656)^T656)</f>
        <v>1.3789413489714488</v>
      </c>
      <c r="V656" s="1">
        <f t="shared" ref="V656:V665" si="1314">(G656 * U656) + R656</f>
        <v>42.81621514830681</v>
      </c>
      <c r="W656" s="1">
        <f t="shared" ref="W656:W665" si="1315">EXP((-1.012 - 1.126*SIN((D656/11.73)+5.133)) + (0.106 + 0.118*SIN((D656/11.28)+5.142))*I656)</f>
        <v>0.99216797470363483</v>
      </c>
      <c r="X656" s="1">
        <f t="shared" ref="X656:X665" si="1316">0.65 * J656 * (N656 / O656) * W656</f>
        <v>0.19347275506720879</v>
      </c>
      <c r="Y656" s="1">
        <f t="shared" ref="Y656:Y665" si="1317">MIN(2.2, 1.09 + (V656 / 31.5)^2)</f>
        <v>2.2000000000000002</v>
      </c>
      <c r="Z656" s="1">
        <f t="shared" ref="Z656:Z665" si="1318">1 + (Y656 - 1) * (8.64 * EXP(-I656/4) - 1.325)</f>
        <v>1.2116882456942153</v>
      </c>
      <c r="AA656" s="1">
        <f t="shared" ref="AA656:AA665" si="1319">MIN(1.1, 1 - MIN(0.3, 1 / (18.9 - 2.55 * SQRT(V656))) * LN(O656 / 101.3))</f>
        <v>1.1000000000000001</v>
      </c>
      <c r="AB656" s="1">
        <f t="shared" ref="AB656:AB665" si="1320">EXP((V656/14.1) + (V656/126)^2 - (V656/23.6)^3 + (V656/25.4)^4 - 2.8)</f>
        <v>11.642766432521611</v>
      </c>
      <c r="AC656" s="1">
        <f t="shared" ref="AC656:AC665" si="1321">IF(X656=0, "N/A", (AB656 * Z656 * AA656) / X656)</f>
        <v>80.208417725916291</v>
      </c>
      <c r="AD656" s="1" t="str">
        <f t="shared" ref="AD656:AD665" si="1322">IF(AC656&gt;1, "NOT LIQUEFIABLE", "LIQUEFIABLE")</f>
        <v>NOT LIQUEFIABLE</v>
      </c>
      <c r="AE656" s="1">
        <f t="shared" ref="AE656:AE665" si="1323">IF(AC656&lt;1, 1-AC656, 0)</f>
        <v>0</v>
      </c>
      <c r="AF656" s="1">
        <f t="shared" ref="AF656:AF665" si="1324">IF(D656&lt;=20, 10 - (0.5 * D656), 0)</f>
        <v>9.25</v>
      </c>
      <c r="AG656" s="1">
        <f t="shared" ref="AG656:AG665" si="1325">AE656 * AF656 * E656</f>
        <v>0</v>
      </c>
      <c r="AH656" s="1" t="str">
        <f t="shared" ref="AH656:AH665" si="1326">IF(AG656&lt;=0,"Very Low",IF(AND(AG656&gt;0,AG656&lt;=5),"Low",IF(AND(AG656&gt;5,AG656&lt;=15),"High","Very High")))</f>
        <v>Very Low</v>
      </c>
      <c r="AI656" s="5">
        <v>3</v>
      </c>
      <c r="AJ656" s="5">
        <v>1.5</v>
      </c>
      <c r="AK656" s="5">
        <v>25</v>
      </c>
      <c r="AL656" s="5">
        <f>MIN(1 + 0.33 * (AJ656 / AI656), 1.33)</f>
        <v>1.165</v>
      </c>
      <c r="AM656" s="20">
        <f>AVERAGEIFS(G656:G665, D656:D665, "&gt;" &amp; AJ656, D656:D665, "&lt;" &amp; (AJ656 + AI656 + 1.5))</f>
        <v>29.5</v>
      </c>
      <c r="AN656" s="20" cm="1">
        <f t="array" ref="AN656">_xlfn.LET(
    _xlpm.Df, AJ656,
    _xlpm.B, AI656,
    _xlpm.LayerBottoms, D656:D665,
    _xlpm.LayerTops, D656:D665 - E656:E665,
    _xlpm.N_values, G656:G665,
    _xlpm.FilteredN, _xlfn._xlws.FILTER(_xlpm.N_values, (_xlpm.LayerBottoms &gt; _xlpm.Df) * (_xlpm.LayerTops &lt; (_xlpm.Df + 2*_xlpm.B))),
    _xlpm.i, _xlfn.SEQUENCE(ROWS(_xlpm.FilteredN)),
    SUM(_xlpm.FilteredN / _xlpm.i^2) / SUM(1 / _xlpm.i^2)
)</f>
        <v>30.297560975609755</v>
      </c>
      <c r="AO656" s="20">
        <f>MIN(6 * (1 + 0.2 * (AJ656 / AI656)), 9)</f>
        <v>6.6000000000000005</v>
      </c>
      <c r="AP656" s="20">
        <f>IF(AI656&lt;=1.2,12*AM656*AL656*(AK656/25.4),8*AM656*((3.28*AI656+1)/(3.28*AI656))^2*AL656*(AK656/25.4))</f>
        <v>328.4071379183639</v>
      </c>
      <c r="AQ656" s="1" cm="1">
        <f t="array" ref="AQ656">_xlfn.LET(
    _xlpm.Df, AJ656,
    _xlpm.B, AI656,
    _xlpm.Settlement, AK656,
    _xlpm.NMeyerhof, AM656,
    _xlpm.NDesign, AN656,
    _xlpm.Nc, AO656,
    _xlpm.Fd, AL656,
    _xlpm.LayerBottoms, D656:D665,
    _xlpm.LayerThickness, E656:E665,
    _xlpm.USCS, L656:L665,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399.92780487804879</v>
      </c>
      <c r="AR656" s="1" cm="1">
        <f t="array" ref="AR656">_xlfn.LET(
    _xlpm.Df, AJ656,
    _xlpm.B, AI656,
    _xlpm.Settlement, AK656,
    _xlpm.NMeyerhof, AM656,
    _xlpm.NDesign, AN656,
    _xlpm.Nc, AO656,
    _xlpm.Fd, AL656,
    _xlpm.LayerBottoms, D656:D665,
    _xlpm.LayerThickness, E656:E665,
    _xlpm.USCS, L656:L665,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399.92780487804879</v>
      </c>
      <c r="AS656" s="1" cm="1">
        <f t="array" ref="AS656">_xlfn.LET(
    _xlpm.Df, AJ656,
    _xlpm.B, AI656,
    _xlpm.Settlement, AK656,
    _xlpm.NMeyerhof, AM656,
    _xlpm.NDesign, AN656,
    _xlpm.Nc, AO656,
    _xlpm.Fd, AL656,
    _xlpm.LayerBottoms, D656:D665,
    _xlpm.LayerThickness, E656:E665,
    _xlpm.Material, L656:L665,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399.92780487804879</v>
      </c>
    </row>
    <row r="657" spans="1:45" s="1" customFormat="1" x14ac:dyDescent="0.35">
      <c r="B657" s="5" t="s">
        <v>250</v>
      </c>
      <c r="C657" s="5" t="s">
        <v>251</v>
      </c>
      <c r="D657" s="5">
        <v>3</v>
      </c>
      <c r="E657" s="5">
        <v>1.5</v>
      </c>
      <c r="F657" s="5">
        <v>17</v>
      </c>
      <c r="G657" s="5">
        <v>33</v>
      </c>
      <c r="H657" s="5">
        <v>63.86</v>
      </c>
      <c r="I657" s="5">
        <v>7</v>
      </c>
      <c r="J657" s="5">
        <v>0.3</v>
      </c>
      <c r="K657" s="5">
        <v>3</v>
      </c>
      <c r="L657" s="25" t="s">
        <v>62</v>
      </c>
      <c r="M657" s="1">
        <f t="shared" si="1305"/>
        <v>0</v>
      </c>
      <c r="N657" s="1">
        <f t="shared" si="1306"/>
        <v>51</v>
      </c>
      <c r="O657" s="1">
        <f t="shared" si="1307"/>
        <v>51</v>
      </c>
      <c r="P657" s="1">
        <f t="shared" si="1308"/>
        <v>1.4093525143852128</v>
      </c>
      <c r="Q657" s="1">
        <f t="shared" si="1309"/>
        <v>46.508632974712022</v>
      </c>
      <c r="R657" s="1">
        <f t="shared" si="1310"/>
        <v>5.5926181706168272</v>
      </c>
      <c r="S657" s="1">
        <f t="shared" si="1311"/>
        <v>52.101251145328845</v>
      </c>
      <c r="T657" s="1">
        <f t="shared" si="1312"/>
        <v>0.22964841160557292</v>
      </c>
      <c r="U657" s="1">
        <f t="shared" si="1313"/>
        <v>1.170696297354763</v>
      </c>
      <c r="V657" s="1">
        <f t="shared" si="1314"/>
        <v>44.225595983324013</v>
      </c>
      <c r="W657" s="1">
        <f t="shared" si="1315"/>
        <v>0.97433785492747482</v>
      </c>
      <c r="X657" s="1">
        <f t="shared" si="1316"/>
        <v>0.1899958817108576</v>
      </c>
      <c r="Y657" s="1">
        <f t="shared" si="1317"/>
        <v>2.2000000000000002</v>
      </c>
      <c r="Z657" s="1">
        <f t="shared" si="1318"/>
        <v>1.2116882456942153</v>
      </c>
      <c r="AA657" s="1">
        <f t="shared" si="1319"/>
        <v>1.1000000000000001</v>
      </c>
      <c r="AB657" s="1">
        <f t="shared" si="1320"/>
        <v>21.537782163616868</v>
      </c>
      <c r="AC657" s="1">
        <f t="shared" si="1321"/>
        <v>151.09161828182036</v>
      </c>
      <c r="AD657" s="1" t="str">
        <f t="shared" si="1322"/>
        <v>NOT LIQUEFIABLE</v>
      </c>
      <c r="AE657" s="1">
        <f t="shared" si="1323"/>
        <v>0</v>
      </c>
      <c r="AF657" s="1">
        <f t="shared" si="1324"/>
        <v>8.5</v>
      </c>
      <c r="AG657" s="1">
        <f t="shared" si="1325"/>
        <v>0</v>
      </c>
      <c r="AH657" s="1" t="str">
        <f t="shared" si="1326"/>
        <v>Very Low</v>
      </c>
    </row>
    <row r="658" spans="1:45" s="1" customFormat="1" x14ac:dyDescent="0.35">
      <c r="B658" s="5" t="s">
        <v>250</v>
      </c>
      <c r="C658" s="5" t="s">
        <v>251</v>
      </c>
      <c r="D658" s="5">
        <v>4.5</v>
      </c>
      <c r="E658" s="5">
        <v>1.5</v>
      </c>
      <c r="F658" s="5">
        <v>18</v>
      </c>
      <c r="G658" s="5">
        <v>26</v>
      </c>
      <c r="H658" s="5">
        <v>63.94</v>
      </c>
      <c r="I658" s="5">
        <v>7</v>
      </c>
      <c r="J658" s="5">
        <v>0.3</v>
      </c>
      <c r="K658" s="5">
        <v>3</v>
      </c>
      <c r="L658" s="25" t="s">
        <v>62</v>
      </c>
      <c r="M658" s="1">
        <f t="shared" si="1305"/>
        <v>14.715</v>
      </c>
      <c r="N658" s="1">
        <f t="shared" si="1306"/>
        <v>78</v>
      </c>
      <c r="O658" s="1">
        <f t="shared" si="1307"/>
        <v>63.284999999999997</v>
      </c>
      <c r="P658" s="1">
        <f t="shared" si="1308"/>
        <v>1.2651858628047272</v>
      </c>
      <c r="Q658" s="1">
        <f t="shared" si="1309"/>
        <v>32.894832432922911</v>
      </c>
      <c r="R658" s="1">
        <f t="shared" si="1310"/>
        <v>5.5924005940061257</v>
      </c>
      <c r="S658" s="1">
        <f t="shared" si="1311"/>
        <v>38.487233026929033</v>
      </c>
      <c r="T658" s="1">
        <f t="shared" si="1312"/>
        <v>0.30754754977148685</v>
      </c>
      <c r="U658" s="1">
        <f t="shared" si="1313"/>
        <v>1.1556720981612885</v>
      </c>
      <c r="V658" s="1">
        <f t="shared" si="1314"/>
        <v>35.639875146199628</v>
      </c>
      <c r="W658" s="1">
        <f t="shared" si="1315"/>
        <v>0.95382538768089908</v>
      </c>
      <c r="X658" s="1">
        <f t="shared" si="1316"/>
        <v>0.22924364615037493</v>
      </c>
      <c r="Y658" s="1">
        <f t="shared" si="1317"/>
        <v>2.2000000000000002</v>
      </c>
      <c r="Z658" s="1">
        <f t="shared" si="1318"/>
        <v>1.2116882456942153</v>
      </c>
      <c r="AA658" s="1">
        <f t="shared" si="1319"/>
        <v>1.1000000000000001</v>
      </c>
      <c r="AB658" s="1">
        <f t="shared" si="1320"/>
        <v>1.271016038955034</v>
      </c>
      <c r="AC658" s="1">
        <f t="shared" si="1321"/>
        <v>7.389878595930405</v>
      </c>
      <c r="AD658" s="1" t="str">
        <f t="shared" si="1322"/>
        <v>NOT LIQUEFIABLE</v>
      </c>
      <c r="AE658" s="1">
        <f t="shared" si="1323"/>
        <v>0</v>
      </c>
      <c r="AF658" s="1">
        <f t="shared" si="1324"/>
        <v>7.75</v>
      </c>
      <c r="AG658" s="1">
        <f t="shared" si="1325"/>
        <v>0</v>
      </c>
      <c r="AH658" s="1" t="str">
        <f t="shared" si="1326"/>
        <v>Very Low</v>
      </c>
    </row>
    <row r="659" spans="1:45" s="1" customFormat="1" x14ac:dyDescent="0.35">
      <c r="B659" s="5" t="s">
        <v>250</v>
      </c>
      <c r="C659" s="5" t="s">
        <v>251</v>
      </c>
      <c r="D659" s="5">
        <v>6</v>
      </c>
      <c r="E659" s="5">
        <v>1.5</v>
      </c>
      <c r="F659" s="5">
        <v>17</v>
      </c>
      <c r="G659" s="5">
        <v>22</v>
      </c>
      <c r="H659" s="5">
        <v>62.05</v>
      </c>
      <c r="I659" s="5">
        <v>7</v>
      </c>
      <c r="J659" s="5">
        <v>0.3</v>
      </c>
      <c r="K659" s="5">
        <v>3</v>
      </c>
      <c r="L659" s="25" t="s">
        <v>62</v>
      </c>
      <c r="M659" s="1">
        <f t="shared" si="1305"/>
        <v>29.43</v>
      </c>
      <c r="N659" s="1">
        <f t="shared" si="1306"/>
        <v>103.5</v>
      </c>
      <c r="O659" s="1">
        <f t="shared" si="1307"/>
        <v>74.069999999999993</v>
      </c>
      <c r="P659" s="1">
        <f t="shared" si="1308"/>
        <v>1.1694550950708054</v>
      </c>
      <c r="Q659" s="1">
        <f t="shared" si="1309"/>
        <v>25.728012091557719</v>
      </c>
      <c r="R659" s="1">
        <f t="shared" si="1310"/>
        <v>5.597393120425795</v>
      </c>
      <c r="S659" s="1">
        <f t="shared" si="1311"/>
        <v>31.325405211983515</v>
      </c>
      <c r="T659" s="1">
        <f t="shared" si="1312"/>
        <v>0.35415728686235759</v>
      </c>
      <c r="U659" s="1">
        <f t="shared" si="1313"/>
        <v>1.1172586854113393</v>
      </c>
      <c r="V659" s="1">
        <f t="shared" si="1314"/>
        <v>30.17708419947526</v>
      </c>
      <c r="W659" s="1">
        <f t="shared" si="1315"/>
        <v>0.9310442914146293</v>
      </c>
      <c r="X659" s="1">
        <f t="shared" si="1316"/>
        <v>0.2536897719923823</v>
      </c>
      <c r="Y659" s="1">
        <f t="shared" si="1317"/>
        <v>2.0077691214736402</v>
      </c>
      <c r="Z659" s="1">
        <f t="shared" si="1318"/>
        <v>1.1777773978246295</v>
      </c>
      <c r="AA659" s="1">
        <f t="shared" si="1319"/>
        <v>1.0639986429041293</v>
      </c>
      <c r="AB659" s="1">
        <f t="shared" si="1320"/>
        <v>0.49621252525097287</v>
      </c>
      <c r="AC659" s="1">
        <f t="shared" si="1321"/>
        <v>2.4511452871839969</v>
      </c>
      <c r="AD659" s="1" t="str">
        <f t="shared" si="1322"/>
        <v>NOT LIQUEFIABLE</v>
      </c>
      <c r="AE659" s="1">
        <f t="shared" si="1323"/>
        <v>0</v>
      </c>
      <c r="AF659" s="1">
        <f t="shared" si="1324"/>
        <v>7</v>
      </c>
      <c r="AG659" s="1">
        <f t="shared" si="1325"/>
        <v>0</v>
      </c>
      <c r="AH659" s="1" t="str">
        <f t="shared" si="1326"/>
        <v>Very Low</v>
      </c>
    </row>
    <row r="660" spans="1:45" s="1" customFormat="1" x14ac:dyDescent="0.35">
      <c r="B660" s="5" t="s">
        <v>250</v>
      </c>
      <c r="C660" s="5" t="s">
        <v>251</v>
      </c>
      <c r="D660" s="5">
        <v>7.5</v>
      </c>
      <c r="E660" s="5">
        <v>1.5</v>
      </c>
      <c r="F660" s="5">
        <v>17</v>
      </c>
      <c r="G660" s="5">
        <v>19</v>
      </c>
      <c r="H660" s="5">
        <v>62.04</v>
      </c>
      <c r="I660" s="5">
        <v>7</v>
      </c>
      <c r="J660" s="5">
        <v>0.3</v>
      </c>
      <c r="K660" s="5">
        <v>3</v>
      </c>
      <c r="L660" s="25" t="s">
        <v>62</v>
      </c>
      <c r="M660" s="1">
        <f t="shared" si="1305"/>
        <v>44.145000000000003</v>
      </c>
      <c r="N660" s="1">
        <f t="shared" si="1306"/>
        <v>129</v>
      </c>
      <c r="O660" s="1">
        <f t="shared" si="1307"/>
        <v>84.85499999999999</v>
      </c>
      <c r="P660" s="1">
        <f t="shared" si="1308"/>
        <v>1.0926120950574121</v>
      </c>
      <c r="Q660" s="1">
        <f t="shared" si="1309"/>
        <v>20.759629806090828</v>
      </c>
      <c r="R660" s="1">
        <f t="shared" si="1310"/>
        <v>5.597418641422764</v>
      </c>
      <c r="S660" s="1">
        <f t="shared" si="1311"/>
        <v>26.357048447513591</v>
      </c>
      <c r="T660" s="1">
        <f t="shared" si="1312"/>
        <v>0.38971558814091761</v>
      </c>
      <c r="U660" s="1">
        <f t="shared" si="1313"/>
        <v>1.0714739148870065</v>
      </c>
      <c r="V660" s="1">
        <f t="shared" si="1314"/>
        <v>25.955423024275888</v>
      </c>
      <c r="W660" s="1">
        <f t="shared" si="1315"/>
        <v>0.90643373197707922</v>
      </c>
      <c r="X660" s="1">
        <f t="shared" si="1316"/>
        <v>0.2687094517457243</v>
      </c>
      <c r="Y660" s="1">
        <f t="shared" si="1317"/>
        <v>1.7689458144309507</v>
      </c>
      <c r="Z660" s="1">
        <f t="shared" si="1318"/>
        <v>1.135647325408998</v>
      </c>
      <c r="AA660" s="1">
        <f t="shared" si="1319"/>
        <v>1.0299801903230312</v>
      </c>
      <c r="AB660" s="1">
        <f t="shared" si="1320"/>
        <v>0.31453100786987298</v>
      </c>
      <c r="AC660" s="1">
        <f t="shared" si="1321"/>
        <v>1.3691558240603108</v>
      </c>
      <c r="AD660" s="1" t="str">
        <f t="shared" si="1322"/>
        <v>NOT LIQUEFIABLE</v>
      </c>
      <c r="AE660" s="1">
        <f t="shared" si="1323"/>
        <v>0</v>
      </c>
      <c r="AF660" s="1">
        <f t="shared" si="1324"/>
        <v>6.25</v>
      </c>
      <c r="AG660" s="1">
        <f t="shared" si="1325"/>
        <v>0</v>
      </c>
      <c r="AH660" s="1" t="str">
        <f t="shared" si="1326"/>
        <v>Very Low</v>
      </c>
    </row>
    <row r="661" spans="1:45" s="1" customFormat="1" x14ac:dyDescent="0.35">
      <c r="B661" s="5" t="s">
        <v>250</v>
      </c>
      <c r="C661" s="5" t="s">
        <v>251</v>
      </c>
      <c r="D661" s="5">
        <v>9</v>
      </c>
      <c r="E661" s="5">
        <v>1.5</v>
      </c>
      <c r="F661" s="5">
        <v>18</v>
      </c>
      <c r="G661" s="5">
        <v>24</v>
      </c>
      <c r="H661" s="5">
        <v>56.18</v>
      </c>
      <c r="I661" s="5">
        <v>7</v>
      </c>
      <c r="J661" s="5">
        <v>0.3</v>
      </c>
      <c r="K661" s="5">
        <v>3</v>
      </c>
      <c r="L661" s="25" t="s">
        <v>62</v>
      </c>
      <c r="M661" s="1">
        <f t="shared" si="1305"/>
        <v>58.86</v>
      </c>
      <c r="N661" s="1">
        <f t="shared" si="1306"/>
        <v>156</v>
      </c>
      <c r="O661" s="1">
        <f t="shared" si="1307"/>
        <v>97.14</v>
      </c>
      <c r="P661" s="1">
        <f t="shared" si="1308"/>
        <v>1.0211879302872617</v>
      </c>
      <c r="Q661" s="1">
        <f t="shared" si="1309"/>
        <v>24.508510326894282</v>
      </c>
      <c r="R661" s="1">
        <f t="shared" si="1310"/>
        <v>5.610047069989303</v>
      </c>
      <c r="S661" s="1">
        <f t="shared" si="1311"/>
        <v>30.118557396883585</v>
      </c>
      <c r="T661" s="1">
        <f t="shared" si="1312"/>
        <v>0.36251870743697939</v>
      </c>
      <c r="U661" s="1">
        <f t="shared" si="1313"/>
        <v>1.0153176915884545</v>
      </c>
      <c r="V661" s="1">
        <f t="shared" si="1314"/>
        <v>29.977671668112212</v>
      </c>
      <c r="W661" s="1">
        <f t="shared" si="1315"/>
        <v>0.88044424287795453</v>
      </c>
      <c r="X661" s="1">
        <f t="shared" si="1316"/>
        <v>0.27571663442811795</v>
      </c>
      <c r="Y661" s="1">
        <f t="shared" si="1317"/>
        <v>1.9956798172246286</v>
      </c>
      <c r="Z661" s="1">
        <f t="shared" si="1318"/>
        <v>1.1756447614845156</v>
      </c>
      <c r="AA661" s="1">
        <f t="shared" si="1319"/>
        <v>1.0084914647393106</v>
      </c>
      <c r="AB661" s="1">
        <f t="shared" si="1320"/>
        <v>0.4835408916760694</v>
      </c>
      <c r="AC661" s="1">
        <f t="shared" si="1321"/>
        <v>2.0793068219494928</v>
      </c>
      <c r="AD661" s="1" t="str">
        <f t="shared" si="1322"/>
        <v>NOT LIQUEFIABLE</v>
      </c>
      <c r="AE661" s="1">
        <f t="shared" si="1323"/>
        <v>0</v>
      </c>
      <c r="AF661" s="1">
        <f t="shared" si="1324"/>
        <v>5.5</v>
      </c>
      <c r="AG661" s="1">
        <f t="shared" si="1325"/>
        <v>0</v>
      </c>
      <c r="AH661" s="1" t="str">
        <f t="shared" si="1326"/>
        <v>Very Low</v>
      </c>
    </row>
    <row r="662" spans="1:45" s="1" customFormat="1" x14ac:dyDescent="0.35">
      <c r="B662" s="5" t="s">
        <v>250</v>
      </c>
      <c r="C662" s="5" t="s">
        <v>251</v>
      </c>
      <c r="D662" s="5">
        <v>10.5</v>
      </c>
      <c r="E662" s="5">
        <v>1.5</v>
      </c>
      <c r="F662" s="5">
        <v>17</v>
      </c>
      <c r="G662" s="5">
        <v>25</v>
      </c>
      <c r="H662" s="5">
        <v>63.1</v>
      </c>
      <c r="I662" s="5">
        <v>7</v>
      </c>
      <c r="J662" s="5">
        <v>0.3</v>
      </c>
      <c r="K662" s="5">
        <v>3</v>
      </c>
      <c r="L662" s="25" t="s">
        <v>62</v>
      </c>
      <c r="M662" s="1">
        <f t="shared" si="1305"/>
        <v>73.575000000000003</v>
      </c>
      <c r="N662" s="1">
        <f t="shared" si="1306"/>
        <v>181.5</v>
      </c>
      <c r="O662" s="1">
        <f t="shared" si="1307"/>
        <v>107.925</v>
      </c>
      <c r="P662" s="1">
        <f t="shared" si="1308"/>
        <v>0.96882133480924193</v>
      </c>
      <c r="Q662" s="1">
        <f t="shared" si="1309"/>
        <v>24.220533370231049</v>
      </c>
      <c r="R662" s="1">
        <f t="shared" si="1310"/>
        <v>5.5946589760517043</v>
      </c>
      <c r="S662" s="1">
        <f t="shared" si="1311"/>
        <v>29.815192346282753</v>
      </c>
      <c r="T662" s="1">
        <f t="shared" si="1312"/>
        <v>0.36464673590809055</v>
      </c>
      <c r="U662" s="1">
        <f t="shared" si="1313"/>
        <v>0.97716435376864164</v>
      </c>
      <c r="V662" s="1">
        <f t="shared" si="1314"/>
        <v>30.023767820267746</v>
      </c>
      <c r="W662" s="1">
        <f t="shared" si="1315"/>
        <v>0.85352459901766975</v>
      </c>
      <c r="X662" s="1">
        <f t="shared" si="1316"/>
        <v>0.27990149984464097</v>
      </c>
      <c r="Y662" s="1">
        <f t="shared" si="1317"/>
        <v>1.9984672553543414</v>
      </c>
      <c r="Z662" s="1">
        <f t="shared" si="1318"/>
        <v>1.1761364847242322</v>
      </c>
      <c r="AA662" s="1">
        <f t="shared" si="1319"/>
        <v>0.98714366811644549</v>
      </c>
      <c r="AB662" s="1">
        <f t="shared" si="1320"/>
        <v>0.48641959428071918</v>
      </c>
      <c r="AC662" s="1">
        <f t="shared" si="1321"/>
        <v>2.0176411278610589</v>
      </c>
      <c r="AD662" s="1" t="str">
        <f t="shared" si="1322"/>
        <v>NOT LIQUEFIABLE</v>
      </c>
      <c r="AE662" s="1">
        <f t="shared" si="1323"/>
        <v>0</v>
      </c>
      <c r="AF662" s="1">
        <f t="shared" si="1324"/>
        <v>4.75</v>
      </c>
      <c r="AG662" s="1">
        <f t="shared" si="1325"/>
        <v>0</v>
      </c>
      <c r="AH662" s="1" t="str">
        <f t="shared" si="1326"/>
        <v>Very Low</v>
      </c>
    </row>
    <row r="663" spans="1:45" s="1" customFormat="1" x14ac:dyDescent="0.35">
      <c r="B663" s="5" t="s">
        <v>250</v>
      </c>
      <c r="C663" s="5" t="s">
        <v>251</v>
      </c>
      <c r="D663" s="5">
        <v>12</v>
      </c>
      <c r="E663" s="5">
        <v>1.5</v>
      </c>
      <c r="F663" s="5">
        <v>17</v>
      </c>
      <c r="G663" s="5">
        <v>31</v>
      </c>
      <c r="H663" s="5">
        <v>64</v>
      </c>
      <c r="I663" s="5">
        <v>7</v>
      </c>
      <c r="J663" s="5">
        <v>0.3</v>
      </c>
      <c r="K663" s="5">
        <v>3</v>
      </c>
      <c r="L663" s="25" t="s">
        <v>62</v>
      </c>
      <c r="M663" s="1">
        <f t="shared" si="1305"/>
        <v>88.29</v>
      </c>
      <c r="N663" s="1">
        <f t="shared" si="1306"/>
        <v>207</v>
      </c>
      <c r="O663" s="1">
        <f t="shared" si="1307"/>
        <v>118.71</v>
      </c>
      <c r="P663" s="1">
        <f t="shared" si="1308"/>
        <v>0.92376407834763485</v>
      </c>
      <c r="Q663" s="1">
        <f t="shared" si="1309"/>
        <v>28.636686428776681</v>
      </c>
      <c r="R663" s="1">
        <f t="shared" si="1310"/>
        <v>5.5922370821110903</v>
      </c>
      <c r="S663" s="1">
        <f t="shared" si="1311"/>
        <v>34.228923510887768</v>
      </c>
      <c r="T663" s="1">
        <f t="shared" si="1312"/>
        <v>0.33467783739408247</v>
      </c>
      <c r="U663" s="1">
        <f t="shared" si="1313"/>
        <v>0.94830514517343645</v>
      </c>
      <c r="V663" s="1">
        <f t="shared" si="1314"/>
        <v>34.989696582487625</v>
      </c>
      <c r="W663" s="1">
        <f t="shared" si="1315"/>
        <v>0.82611021622301772</v>
      </c>
      <c r="X663" s="1">
        <f t="shared" si="1316"/>
        <v>0.2809025261380011</v>
      </c>
      <c r="Y663" s="1">
        <f t="shared" si="1317"/>
        <v>2.2000000000000002</v>
      </c>
      <c r="Z663" s="1">
        <f t="shared" si="1318"/>
        <v>1.2116882456942153</v>
      </c>
      <c r="AA663" s="1">
        <f t="shared" si="1319"/>
        <v>0.95844127249802469</v>
      </c>
      <c r="AB663" s="1">
        <f t="shared" si="1320"/>
        <v>1.1059173500298174</v>
      </c>
      <c r="AC663" s="1">
        <f t="shared" si="1321"/>
        <v>4.572181148480615</v>
      </c>
      <c r="AD663" s="1" t="str">
        <f t="shared" si="1322"/>
        <v>NOT LIQUEFIABLE</v>
      </c>
      <c r="AE663" s="1">
        <f t="shared" si="1323"/>
        <v>0</v>
      </c>
      <c r="AF663" s="1">
        <f t="shared" si="1324"/>
        <v>4</v>
      </c>
      <c r="AG663" s="1">
        <f t="shared" si="1325"/>
        <v>0</v>
      </c>
      <c r="AH663" s="1" t="str">
        <f t="shared" si="1326"/>
        <v>Very Low</v>
      </c>
    </row>
    <row r="664" spans="1:45" s="1" customFormat="1" x14ac:dyDescent="0.35">
      <c r="B664" s="5" t="s">
        <v>250</v>
      </c>
      <c r="C664" s="5" t="s">
        <v>251</v>
      </c>
      <c r="D664" s="5">
        <v>13.5</v>
      </c>
      <c r="E664" s="5">
        <v>1.5</v>
      </c>
      <c r="F664" s="5">
        <v>18</v>
      </c>
      <c r="G664" s="5">
        <v>19</v>
      </c>
      <c r="H664" s="5">
        <v>54.5</v>
      </c>
      <c r="I664" s="5">
        <v>7</v>
      </c>
      <c r="J664" s="5">
        <v>0.3</v>
      </c>
      <c r="K664" s="5">
        <v>3</v>
      </c>
      <c r="L664" s="25" t="s">
        <v>62</v>
      </c>
      <c r="M664" s="1">
        <f t="shared" si="1305"/>
        <v>103.00500000000001</v>
      </c>
      <c r="N664" s="1">
        <f t="shared" si="1306"/>
        <v>234</v>
      </c>
      <c r="O664" s="1">
        <f t="shared" si="1307"/>
        <v>130.995</v>
      </c>
      <c r="P664" s="1">
        <f t="shared" si="1308"/>
        <v>0.87938157728695754</v>
      </c>
      <c r="Q664" s="1">
        <f t="shared" si="1309"/>
        <v>16.708249968452193</v>
      </c>
      <c r="R664" s="1">
        <f t="shared" si="1310"/>
        <v>5.6124826675055708</v>
      </c>
      <c r="S664" s="1">
        <f t="shared" si="1311"/>
        <v>22.320732635957764</v>
      </c>
      <c r="T664" s="1">
        <f t="shared" si="1312"/>
        <v>0.42115976234338143</v>
      </c>
      <c r="U664" s="1">
        <f t="shared" si="1313"/>
        <v>0.89738644036676085</v>
      </c>
      <c r="V664" s="1">
        <f t="shared" si="1314"/>
        <v>22.662825034474029</v>
      </c>
      <c r="W664" s="1">
        <f t="shared" si="1315"/>
        <v>0.7986134883932493</v>
      </c>
      <c r="X664" s="1">
        <f t="shared" si="1316"/>
        <v>0.27818415569589655</v>
      </c>
      <c r="Y664" s="1">
        <f t="shared" si="1317"/>
        <v>1.6076151560022001</v>
      </c>
      <c r="Z664" s="1">
        <f t="shared" si="1318"/>
        <v>1.1071874886927688</v>
      </c>
      <c r="AA664" s="1">
        <f t="shared" si="1319"/>
        <v>0.96197486560557033</v>
      </c>
      <c r="AB664" s="1">
        <f t="shared" si="1320"/>
        <v>0.24362200192759345</v>
      </c>
      <c r="AC664" s="1">
        <f t="shared" si="1321"/>
        <v>0.9327580623293118</v>
      </c>
      <c r="AD664" s="1" t="str">
        <f t="shared" si="1322"/>
        <v>LIQUEFIABLE</v>
      </c>
      <c r="AE664" s="1">
        <f t="shared" si="1323"/>
        <v>6.7241937670688201E-2</v>
      </c>
      <c r="AF664" s="1">
        <f t="shared" si="1324"/>
        <v>3.25</v>
      </c>
      <c r="AG664" s="1">
        <f t="shared" si="1325"/>
        <v>0.32780444614460497</v>
      </c>
      <c r="AH664" s="1" t="str">
        <f t="shared" si="1326"/>
        <v>Low</v>
      </c>
    </row>
    <row r="665" spans="1:45" s="1" customFormat="1" x14ac:dyDescent="0.35">
      <c r="B665" s="5" t="s">
        <v>250</v>
      </c>
      <c r="C665" s="5" t="s">
        <v>251</v>
      </c>
      <c r="D665" s="5">
        <v>15</v>
      </c>
      <c r="E665" s="5">
        <v>1.5</v>
      </c>
      <c r="F665" s="5">
        <v>17</v>
      </c>
      <c r="G665" s="5">
        <v>21</v>
      </c>
      <c r="H665" s="5">
        <v>32.22</v>
      </c>
      <c r="I665" s="5">
        <v>7</v>
      </c>
      <c r="J665" s="5">
        <v>0.3</v>
      </c>
      <c r="K665" s="5">
        <v>3</v>
      </c>
      <c r="L665" s="25" t="s">
        <v>62</v>
      </c>
      <c r="M665" s="1">
        <f t="shared" si="1305"/>
        <v>117.72</v>
      </c>
      <c r="N665" s="1">
        <f t="shared" si="1306"/>
        <v>259.5</v>
      </c>
      <c r="O665" s="1">
        <f t="shared" si="1307"/>
        <v>141.78</v>
      </c>
      <c r="P665" s="1">
        <f t="shared" si="1308"/>
        <v>0.8452734668392341</v>
      </c>
      <c r="Q665" s="1">
        <f t="shared" si="1309"/>
        <v>17.750742803623915</v>
      </c>
      <c r="R665" s="1">
        <f t="shared" si="1310"/>
        <v>5.4394189391593617</v>
      </c>
      <c r="S665" s="1">
        <f t="shared" si="1311"/>
        <v>23.190161742783275</v>
      </c>
      <c r="T665" s="1">
        <f t="shared" si="1312"/>
        <v>0.41416065704450267</v>
      </c>
      <c r="U665" s="1">
        <f t="shared" si="1313"/>
        <v>0.87002204108578418</v>
      </c>
      <c r="V665" s="1">
        <f t="shared" si="1314"/>
        <v>23.709881801960826</v>
      </c>
      <c r="W665" s="1">
        <f t="shared" si="1315"/>
        <v>0.77141630387585125</v>
      </c>
      <c r="X665" s="1">
        <f t="shared" si="1316"/>
        <v>0.27532510591675674</v>
      </c>
      <c r="Y665" s="1">
        <f t="shared" si="1317"/>
        <v>1.6565492517641252</v>
      </c>
      <c r="Z665" s="1">
        <f t="shared" si="1318"/>
        <v>1.1158197994314978</v>
      </c>
      <c r="AA665" s="1">
        <f t="shared" si="1319"/>
        <v>0.94814551199574404</v>
      </c>
      <c r="AB665" s="1">
        <f t="shared" si="1320"/>
        <v>0.2624156390149151</v>
      </c>
      <c r="AC665" s="1">
        <f t="shared" si="1321"/>
        <v>1.0083538386795803</v>
      </c>
      <c r="AD665" s="1" t="str">
        <f t="shared" si="1322"/>
        <v>NOT LIQUEFIABLE</v>
      </c>
      <c r="AE665" s="1">
        <f t="shared" si="1323"/>
        <v>0</v>
      </c>
      <c r="AF665" s="1">
        <f t="shared" si="1324"/>
        <v>2.5</v>
      </c>
      <c r="AG665" s="1">
        <f t="shared" si="1325"/>
        <v>0</v>
      </c>
      <c r="AH665" s="1" t="str">
        <f t="shared" si="1326"/>
        <v>Very Low</v>
      </c>
    </row>
    <row r="666" spans="1:45" s="1" customFormat="1" x14ac:dyDescent="0.35">
      <c r="AF666" s="1" t="s">
        <v>31</v>
      </c>
      <c r="AG666" s="1">
        <f>SUM(AG656:AG665)</f>
        <v>0.32780444614460497</v>
      </c>
      <c r="AH666" s="1" t="str">
        <f t="shared" ref="AH666" si="1327">IF(AG666&lt;=0,"Very Low",IF(AND(AG666&gt;0,AG666&lt;=5),"Low",IF(AND(AG666&gt;5,AG666&lt;=15),"High","Very High")))</f>
        <v>Low</v>
      </c>
    </row>
    <row r="667" spans="1:45" s="1" customFormat="1" x14ac:dyDescent="0.35">
      <c r="A667" s="1" t="s">
        <v>32</v>
      </c>
      <c r="B667" s="1" t="s">
        <v>0</v>
      </c>
      <c r="C667" s="1" t="s">
        <v>1</v>
      </c>
      <c r="E667" s="1" t="s">
        <v>3</v>
      </c>
      <c r="F667" s="1" t="s">
        <v>47</v>
      </c>
      <c r="G667" s="1" t="s">
        <v>5</v>
      </c>
      <c r="H667" s="1" t="s">
        <v>6</v>
      </c>
      <c r="I667" s="1" t="s">
        <v>7</v>
      </c>
      <c r="J667" s="1" t="s">
        <v>8</v>
      </c>
      <c r="K667" s="1" t="s">
        <v>9</v>
      </c>
      <c r="M667" s="1" t="s">
        <v>10</v>
      </c>
      <c r="O667" s="1" t="s">
        <v>12</v>
      </c>
      <c r="P667" s="1" t="s">
        <v>13</v>
      </c>
      <c r="Q667" s="1" t="s">
        <v>233</v>
      </c>
      <c r="R667" s="1" t="s">
        <v>234</v>
      </c>
      <c r="S667" s="1" t="s">
        <v>16</v>
      </c>
      <c r="T667" s="1" t="s">
        <v>17</v>
      </c>
      <c r="U667" s="1" t="s">
        <v>18</v>
      </c>
      <c r="V667" s="1" t="s">
        <v>19</v>
      </c>
      <c r="W667" s="1" t="s">
        <v>20</v>
      </c>
      <c r="X667" s="1" t="s">
        <v>21</v>
      </c>
      <c r="Y667" s="1" t="s">
        <v>22</v>
      </c>
      <c r="Z667" s="1" t="s">
        <v>23</v>
      </c>
      <c r="AA667" s="1" t="s">
        <v>24</v>
      </c>
      <c r="AB667" s="1" t="s">
        <v>235</v>
      </c>
      <c r="AC667" s="1" t="s">
        <v>26</v>
      </c>
      <c r="AD667" s="1" t="s">
        <v>27</v>
      </c>
      <c r="AE667" s="1" t="s">
        <v>28</v>
      </c>
      <c r="AF667" s="1" t="s">
        <v>29</v>
      </c>
      <c r="AG667" s="1" t="s">
        <v>30</v>
      </c>
      <c r="AH667" s="1" t="s">
        <v>27</v>
      </c>
      <c r="AI667" s="5" t="s">
        <v>34</v>
      </c>
      <c r="AJ667" s="5" t="s">
        <v>35</v>
      </c>
      <c r="AK667" s="5" t="s">
        <v>36</v>
      </c>
      <c r="AL667" s="5" t="s">
        <v>37</v>
      </c>
      <c r="AM667" s="20" t="s">
        <v>38</v>
      </c>
      <c r="AN667" s="20" t="s">
        <v>39</v>
      </c>
      <c r="AO667" s="20" t="s">
        <v>40</v>
      </c>
      <c r="AP667" s="20" t="s">
        <v>41</v>
      </c>
      <c r="AQ667" s="20" t="s">
        <v>42</v>
      </c>
    </row>
    <row r="668" spans="1:45" s="1" customFormat="1" x14ac:dyDescent="0.35">
      <c r="A668" s="1">
        <v>58</v>
      </c>
      <c r="B668" s="5" t="s">
        <v>252</v>
      </c>
      <c r="C668" s="5" t="s">
        <v>253</v>
      </c>
      <c r="D668" s="5">
        <v>1.5</v>
      </c>
      <c r="E668" s="5">
        <v>1.5</v>
      </c>
      <c r="F668" s="5">
        <v>17</v>
      </c>
      <c r="G668" s="5">
        <v>7</v>
      </c>
      <c r="H668" s="5">
        <v>64.2</v>
      </c>
      <c r="I668" s="5">
        <v>7</v>
      </c>
      <c r="J668" s="5">
        <v>0.3</v>
      </c>
      <c r="K668" s="5">
        <v>4.5</v>
      </c>
      <c r="L668" s="25" t="s">
        <v>62</v>
      </c>
      <c r="M668" s="1">
        <f t="shared" ref="M668:M677" si="1328">IF(D668&lt;=K668, 0, (D668-K668)*9.81)</f>
        <v>0</v>
      </c>
      <c r="N668" s="1">
        <f t="shared" ref="N668:N677" si="1329">IF(ROW()=2, D668*F668, N667 + (D668-D667)*F668)</f>
        <v>25.5</v>
      </c>
      <c r="O668" s="1">
        <f t="shared" ref="O668:O677" si="1330">N668 - M668</f>
        <v>25.5</v>
      </c>
      <c r="P668" s="1">
        <f t="shared" ref="P668:P677" si="1331">MIN(1.7, (101.3 / O668)^0.5)</f>
        <v>1.7</v>
      </c>
      <c r="Q668" s="1">
        <f t="shared" ref="Q668:Q677" si="1332">G668 * P668</f>
        <v>11.9</v>
      </c>
      <c r="R668" s="1">
        <f t="shared" ref="R668:R677" si="1333">EXP(1.63 + (9.7/(H668+0.01)) - ((15.7/(H668+0.01))^2))</f>
        <v>5.5916900370172709</v>
      </c>
      <c r="S668" s="1">
        <f t="shared" ref="S668:S677" si="1334">Q668 + R668</f>
        <v>17.491690037017271</v>
      </c>
      <c r="T668" s="1">
        <f t="shared" ref="T668:T677" si="1335">0.784 - 0.0768 * SQRT(S668)</f>
        <v>0.46279883897479962</v>
      </c>
      <c r="U668" s="1">
        <f t="shared" ref="U668:U677" si="1336">MIN(1.7, (101.3 / O668)^T668)</f>
        <v>1.7</v>
      </c>
      <c r="V668" s="1">
        <f t="shared" ref="V668:V677" si="1337">(G668 * U668) + R668</f>
        <v>17.491690037017271</v>
      </c>
      <c r="W668" s="1">
        <f t="shared" ref="W668:W677" si="1338">EXP((-1.012 - 1.126*SIN((D668/11.73)+5.133)) + (0.106 + 0.118*SIN((D668/11.28)+5.142))*I668)</f>
        <v>0.99216797470363483</v>
      </c>
      <c r="X668" s="1">
        <f t="shared" ref="X668:X677" si="1339">0.65 * J668 * (N668 / O668) * W668</f>
        <v>0.19347275506720879</v>
      </c>
      <c r="Y668" s="1">
        <f t="shared" ref="Y668:Y677" si="1340">MIN(2.2, 1.09 + (V668 / 31.5)^2)</f>
        <v>1.3983489245160889</v>
      </c>
      <c r="Z668" s="1">
        <f t="shared" ref="Z668:Z677" si="1341">1 + (Y668 - 1) * (8.64 * EXP(-I668/4) - 1.325)</f>
        <v>1.0702714875041568</v>
      </c>
      <c r="AA668" s="1">
        <f t="shared" ref="AA668:AA677" si="1342">MIN(1.1, 1 - MIN(0.3, 1 / (18.9 - 2.55 * SQRT(V668))) * LN(O668 / 101.3))</f>
        <v>1.1000000000000001</v>
      </c>
      <c r="AB668" s="1">
        <f t="shared" ref="AB668:AB677" si="1343">EXP((V668/14.1) + (V668/126)^2 - (V668/23.6)^3 + (V668/25.4)^4 - 2.8)</f>
        <v>0.17863048589460989</v>
      </c>
      <c r="AC668" s="1">
        <f t="shared" ref="AC668:AC677" si="1344">IF(X668=0, "N/A", (AB668 * Z668 * AA668) / X668)</f>
        <v>1.0869821301927558</v>
      </c>
      <c r="AD668" s="1" t="str">
        <f t="shared" ref="AD668:AD677" si="1345">IF(AC668&gt;1, "NOT LIQUEFIABLE", "LIQUEFIABLE")</f>
        <v>NOT LIQUEFIABLE</v>
      </c>
      <c r="AE668" s="1">
        <f t="shared" ref="AE668:AE677" si="1346">IF(AC668&lt;1, 1-AC668, 0)</f>
        <v>0</v>
      </c>
      <c r="AF668" s="1">
        <f t="shared" ref="AF668:AF677" si="1347">IF(D668&lt;=20, 10 - (0.5 * D668), 0)</f>
        <v>9.25</v>
      </c>
      <c r="AG668" s="1">
        <f t="shared" ref="AG668:AG677" si="1348">AE668 * AF668 * E668</f>
        <v>0</v>
      </c>
      <c r="AH668" s="1" t="str">
        <f t="shared" ref="AH668:AH677" si="1349">IF(AG668&lt;=0,"Very Low",IF(AND(AG668&gt;0,AG668&lt;=5),"Low",IF(AND(AG668&gt;5,AG668&lt;=15),"High","Very High")))</f>
        <v>Very Low</v>
      </c>
      <c r="AI668" s="5">
        <v>3</v>
      </c>
      <c r="AJ668" s="5">
        <v>1.5</v>
      </c>
      <c r="AK668" s="5">
        <v>25</v>
      </c>
      <c r="AL668" s="5">
        <f>MIN(1 + 0.33 * (AJ668 / AI668), 1.33)</f>
        <v>1.165</v>
      </c>
      <c r="AM668" s="20">
        <f>AVERAGEIFS(G668:G677, D668:D677, "&gt;" &amp; AJ668, D668:D677, "&lt;" &amp; (AJ668 + AI668 + 1.5))</f>
        <v>10.5</v>
      </c>
      <c r="AN668" s="20" cm="1">
        <f t="array" ref="AN668">_xlfn.LET(
    _xlpm.Df, AJ668,
    _xlpm.B, AI668,
    _xlpm.LayerBottoms, D668:D677,
    _xlpm.LayerTops, D668:D677 - E668:E677,
    _xlpm.N_values, G668:G677,
    _xlpm.FilteredN, _xlfn._xlws.FILTER(_xlpm.N_values, (_xlpm.LayerBottoms &gt; _xlpm.Df) * (_xlpm.LayerTops &lt; (_xlpm.Df + 2*_xlpm.B))),
    _xlpm.i, _xlfn.SEQUENCE(ROWS(_xlpm.FilteredN)),
    SUM(_xlpm.FilteredN / _xlpm.i^2) / SUM(1 / _xlpm.i^2)
)</f>
        <v>10.321951219512195</v>
      </c>
      <c r="AO668" s="20">
        <f>MIN(6 * (1 + 0.2 * (AJ668 / AI668)), 9)</f>
        <v>6.6000000000000005</v>
      </c>
      <c r="AP668" s="20">
        <f>IF(AI668&lt;=1.2,12*AM668*AL668*(AK668/25.4),8*AM668*((3.28*AI668+1)/(3.28*AI668))^2*AL668*(AK668/25.4))</f>
        <v>116.89067620823124</v>
      </c>
      <c r="AQ668" s="1" t="str" cm="1">
        <f t="array" ref="AQ668">_xlfn.LET(
    _xlpm.Df, AJ668,
    _xlpm.B, AI668,
    _xlpm.Settlement, AK668,
    _xlpm.NMeyerhof, AM668,
    _xlpm.NDesign, AN668,
    _xlpm.Nc, AO668,
    _xlpm.Fd, AL668,
    _xlpm.LayerBottoms, D668:D677,
    _xlpm.LayerThickness, E668:E677,
    _xlpm.USCS, L668:L677,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668" s="1" cm="1">
        <f t="array" ref="AR668">_xlfn.LET(
    _xlpm.Df, AJ668,
    _xlpm.B, AI668,
    _xlpm.Settlement, AK668,
    _xlpm.NMeyerhof, AM668,
    _xlpm.NDesign, AN668,
    _xlpm.Nc, AO668,
    _xlpm.Fd, AL668,
    _xlpm.LayerBottoms, D668:D677,
    _xlpm.LayerThickness, E668:E677,
    _xlpm.USCS, L668:L677,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116.89067620823124</v>
      </c>
      <c r="AS668" s="1" cm="1">
        <f t="array" ref="AS668">_xlfn.LET(
    _xlpm.Df, AJ668,
    _xlpm.B, AI668,
    _xlpm.Settlement, AK668,
    _xlpm.NMeyerhof, AM668,
    _xlpm.NDesign, AN668,
    _xlpm.Nc, AO668,
    _xlpm.Fd, AL668,
    _xlpm.LayerBottoms, D668:D677,
    _xlpm.LayerThickness, E668:E677,
    _xlpm.Material, L668:L677,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116.89067620823124</v>
      </c>
    </row>
    <row r="669" spans="1:45" s="1" customFormat="1" x14ac:dyDescent="0.35">
      <c r="B669" s="5" t="s">
        <v>252</v>
      </c>
      <c r="C669" s="5" t="s">
        <v>253</v>
      </c>
      <c r="D669" s="5">
        <v>3</v>
      </c>
      <c r="E669" s="5">
        <v>1.5</v>
      </c>
      <c r="F669" s="5">
        <v>17</v>
      </c>
      <c r="G669" s="5">
        <v>9</v>
      </c>
      <c r="H669" s="5">
        <v>68</v>
      </c>
      <c r="I669" s="5">
        <v>7</v>
      </c>
      <c r="J669" s="5">
        <v>0.3</v>
      </c>
      <c r="K669" s="5">
        <v>4.5</v>
      </c>
      <c r="L669" s="25" t="s">
        <v>62</v>
      </c>
      <c r="M669" s="1">
        <f t="shared" si="1328"/>
        <v>0</v>
      </c>
      <c r="N669" s="1">
        <f t="shared" si="1329"/>
        <v>51</v>
      </c>
      <c r="O669" s="1">
        <f t="shared" si="1330"/>
        <v>51</v>
      </c>
      <c r="P669" s="1">
        <f t="shared" si="1331"/>
        <v>1.4093525143852128</v>
      </c>
      <c r="Q669" s="1">
        <f t="shared" si="1332"/>
        <v>12.684172629466914</v>
      </c>
      <c r="R669" s="1">
        <f t="shared" si="1333"/>
        <v>5.5808165369344627</v>
      </c>
      <c r="S669" s="1">
        <f t="shared" si="1334"/>
        <v>18.264989166401378</v>
      </c>
      <c r="T669" s="1">
        <f t="shared" si="1335"/>
        <v>0.4557755498125784</v>
      </c>
      <c r="U669" s="1">
        <f t="shared" si="1336"/>
        <v>1.3672219175267502</v>
      </c>
      <c r="V669" s="1">
        <f t="shared" si="1337"/>
        <v>17.885813794675215</v>
      </c>
      <c r="W669" s="1">
        <f t="shared" si="1338"/>
        <v>0.97433785492747482</v>
      </c>
      <c r="X669" s="1">
        <f t="shared" si="1339"/>
        <v>0.1899958817108576</v>
      </c>
      <c r="Y669" s="1">
        <f t="shared" si="1340"/>
        <v>1.4124009424014052</v>
      </c>
      <c r="Z669" s="1">
        <f t="shared" si="1341"/>
        <v>1.0727503600163288</v>
      </c>
      <c r="AA669" s="1">
        <f t="shared" si="1342"/>
        <v>1.0845603188715267</v>
      </c>
      <c r="AB669" s="1">
        <f t="shared" si="1343"/>
        <v>0.18253978776437077</v>
      </c>
      <c r="AC669" s="1">
        <f t="shared" si="1344"/>
        <v>1.1178041907794181</v>
      </c>
      <c r="AD669" s="1" t="str">
        <f t="shared" si="1345"/>
        <v>NOT LIQUEFIABLE</v>
      </c>
      <c r="AE669" s="1">
        <f t="shared" si="1346"/>
        <v>0</v>
      </c>
      <c r="AF669" s="1">
        <f t="shared" si="1347"/>
        <v>8.5</v>
      </c>
      <c r="AG669" s="1">
        <f t="shared" si="1348"/>
        <v>0</v>
      </c>
      <c r="AH669" s="1" t="str">
        <f t="shared" si="1349"/>
        <v>Very Low</v>
      </c>
    </row>
    <row r="670" spans="1:45" s="1" customFormat="1" x14ac:dyDescent="0.35">
      <c r="B670" s="5" t="s">
        <v>252</v>
      </c>
      <c r="C670" s="5" t="s">
        <v>253</v>
      </c>
      <c r="D670" s="5">
        <v>4.5</v>
      </c>
      <c r="E670" s="5">
        <v>1.5</v>
      </c>
      <c r="F670" s="5">
        <v>17</v>
      </c>
      <c r="G670" s="5">
        <v>12</v>
      </c>
      <c r="H670" s="5">
        <v>61.4</v>
      </c>
      <c r="I670" s="5">
        <v>7</v>
      </c>
      <c r="J670" s="5">
        <v>0.3</v>
      </c>
      <c r="K670" s="5">
        <v>4.5</v>
      </c>
      <c r="L670" s="25" t="s">
        <v>62</v>
      </c>
      <c r="M670" s="1">
        <f t="shared" si="1328"/>
        <v>0</v>
      </c>
      <c r="N670" s="1">
        <f t="shared" si="1329"/>
        <v>76.5</v>
      </c>
      <c r="O670" s="1">
        <f t="shared" si="1330"/>
        <v>76.5</v>
      </c>
      <c r="P670" s="1">
        <f t="shared" si="1331"/>
        <v>1.1507315093174202</v>
      </c>
      <c r="Q670" s="1">
        <f t="shared" si="1332"/>
        <v>13.808778111809042</v>
      </c>
      <c r="R670" s="1">
        <f t="shared" si="1333"/>
        <v>5.5990299862735826</v>
      </c>
      <c r="S670" s="1">
        <f t="shared" si="1334"/>
        <v>19.407808098082626</v>
      </c>
      <c r="T670" s="1">
        <f t="shared" si="1335"/>
        <v>0.44566302295428178</v>
      </c>
      <c r="U670" s="1">
        <f t="shared" si="1336"/>
        <v>1.1333073852370263</v>
      </c>
      <c r="V670" s="1">
        <f t="shared" si="1337"/>
        <v>19.198718609117897</v>
      </c>
      <c r="W670" s="1">
        <f t="shared" si="1338"/>
        <v>0.95382538768089908</v>
      </c>
      <c r="X670" s="1">
        <f t="shared" si="1339"/>
        <v>0.18599595059777532</v>
      </c>
      <c r="Y670" s="1">
        <f t="shared" si="1340"/>
        <v>1.461469686300922</v>
      </c>
      <c r="Z670" s="1">
        <f t="shared" si="1341"/>
        <v>1.0814064236117518</v>
      </c>
      <c r="AA670" s="1">
        <f t="shared" si="1342"/>
        <v>1.0363403326715868</v>
      </c>
      <c r="AB670" s="1">
        <f t="shared" si="1343"/>
        <v>0.19649097834916804</v>
      </c>
      <c r="AC670" s="1">
        <f t="shared" si="1344"/>
        <v>1.1839421203377711</v>
      </c>
      <c r="AD670" s="1" t="str">
        <f t="shared" si="1345"/>
        <v>NOT LIQUEFIABLE</v>
      </c>
      <c r="AE670" s="1">
        <f t="shared" si="1346"/>
        <v>0</v>
      </c>
      <c r="AF670" s="1">
        <f t="shared" si="1347"/>
        <v>7.75</v>
      </c>
      <c r="AG670" s="1">
        <f t="shared" si="1348"/>
        <v>0</v>
      </c>
      <c r="AH670" s="1" t="str">
        <f t="shared" si="1349"/>
        <v>Very Low</v>
      </c>
    </row>
    <row r="671" spans="1:45" s="1" customFormat="1" x14ac:dyDescent="0.35">
      <c r="B671" s="5" t="s">
        <v>252</v>
      </c>
      <c r="C671" s="5" t="s">
        <v>253</v>
      </c>
      <c r="D671" s="5">
        <v>6</v>
      </c>
      <c r="E671" s="5">
        <v>1.5</v>
      </c>
      <c r="F671" s="5">
        <v>17</v>
      </c>
      <c r="G671" s="5">
        <v>13</v>
      </c>
      <c r="H671" s="5">
        <v>62.2</v>
      </c>
      <c r="I671" s="5">
        <v>7</v>
      </c>
      <c r="J671" s="5">
        <v>0.3</v>
      </c>
      <c r="K671" s="5">
        <v>4.5</v>
      </c>
      <c r="L671" s="25" t="s">
        <v>62</v>
      </c>
      <c r="M671" s="1">
        <f t="shared" si="1328"/>
        <v>14.715</v>
      </c>
      <c r="N671" s="1">
        <f t="shared" si="1329"/>
        <v>102</v>
      </c>
      <c r="O671" s="1">
        <f t="shared" si="1330"/>
        <v>87.284999999999997</v>
      </c>
      <c r="P671" s="1">
        <f t="shared" si="1331"/>
        <v>1.0772956706857451</v>
      </c>
      <c r="Q671" s="1">
        <f t="shared" si="1332"/>
        <v>14.004843718914685</v>
      </c>
      <c r="R671" s="1">
        <f t="shared" si="1333"/>
        <v>5.5970090822023062</v>
      </c>
      <c r="S671" s="1">
        <f t="shared" si="1334"/>
        <v>19.601852801116991</v>
      </c>
      <c r="T671" s="1">
        <f t="shared" si="1335"/>
        <v>0.44397583576213256</v>
      </c>
      <c r="U671" s="1">
        <f t="shared" si="1336"/>
        <v>1.0683457862844183</v>
      </c>
      <c r="V671" s="1">
        <f t="shared" si="1337"/>
        <v>19.485504303899745</v>
      </c>
      <c r="W671" s="1">
        <f t="shared" si="1338"/>
        <v>0.9310442914146293</v>
      </c>
      <c r="X671" s="1">
        <f t="shared" si="1339"/>
        <v>0.21216097790269783</v>
      </c>
      <c r="Y671" s="1">
        <f t="shared" si="1340"/>
        <v>1.4726504187223941</v>
      </c>
      <c r="Z671" s="1">
        <f t="shared" si="1341"/>
        <v>1.0833787816383165</v>
      </c>
      <c r="AA671" s="1">
        <f t="shared" si="1342"/>
        <v>1.0194811360096743</v>
      </c>
      <c r="AB671" s="1">
        <f t="shared" si="1343"/>
        <v>0.19975881320046088</v>
      </c>
      <c r="AC671" s="1">
        <f t="shared" si="1344"/>
        <v>1.0399200709333252</v>
      </c>
      <c r="AD671" s="1" t="str">
        <f t="shared" si="1345"/>
        <v>NOT LIQUEFIABLE</v>
      </c>
      <c r="AE671" s="1">
        <f t="shared" si="1346"/>
        <v>0</v>
      </c>
      <c r="AF671" s="1">
        <f t="shared" si="1347"/>
        <v>7</v>
      </c>
      <c r="AG671" s="1">
        <f t="shared" si="1348"/>
        <v>0</v>
      </c>
      <c r="AH671" s="1" t="str">
        <f t="shared" si="1349"/>
        <v>Very Low</v>
      </c>
    </row>
    <row r="672" spans="1:45" s="1" customFormat="1" x14ac:dyDescent="0.35">
      <c r="B672" s="5" t="s">
        <v>252</v>
      </c>
      <c r="C672" s="5" t="s">
        <v>253</v>
      </c>
      <c r="D672" s="5">
        <v>7.5</v>
      </c>
      <c r="E672" s="5">
        <v>1.5</v>
      </c>
      <c r="F672" s="5">
        <v>20</v>
      </c>
      <c r="G672" s="5">
        <v>20</v>
      </c>
      <c r="H672" s="5">
        <v>25.3</v>
      </c>
      <c r="I672" s="5">
        <v>7</v>
      </c>
      <c r="J672" s="5">
        <v>0.3</v>
      </c>
      <c r="K672" s="5">
        <v>4.5</v>
      </c>
      <c r="L672" s="25" t="s">
        <v>46</v>
      </c>
      <c r="M672" s="1">
        <f t="shared" si="1328"/>
        <v>29.43</v>
      </c>
      <c r="N672" s="1">
        <f t="shared" si="1329"/>
        <v>132</v>
      </c>
      <c r="O672" s="1">
        <f t="shared" si="1330"/>
        <v>102.57</v>
      </c>
      <c r="P672" s="1">
        <f t="shared" si="1331"/>
        <v>0.99378982282614103</v>
      </c>
      <c r="Q672" s="1">
        <f t="shared" si="1332"/>
        <v>19.875796456522821</v>
      </c>
      <c r="R672" s="1">
        <f t="shared" si="1333"/>
        <v>5.0960487866912381</v>
      </c>
      <c r="S672" s="1">
        <f t="shared" si="1334"/>
        <v>24.971845243214059</v>
      </c>
      <c r="T672" s="1">
        <f t="shared" si="1335"/>
        <v>0.40021628944503801</v>
      </c>
      <c r="U672" s="1">
        <f t="shared" si="1336"/>
        <v>0.99502608389868108</v>
      </c>
      <c r="V672" s="1">
        <f t="shared" si="1337"/>
        <v>24.99657046466486</v>
      </c>
      <c r="W672" s="1">
        <f t="shared" si="1338"/>
        <v>0.90643373197707922</v>
      </c>
      <c r="X672" s="1">
        <f t="shared" si="1339"/>
        <v>0.22747006201706174</v>
      </c>
      <c r="Y672" s="1">
        <f t="shared" si="1340"/>
        <v>1.7197087780246467</v>
      </c>
      <c r="Z672" s="1">
        <f t="shared" si="1341"/>
        <v>1.1269615738589707</v>
      </c>
      <c r="AA672" s="1">
        <f t="shared" si="1342"/>
        <v>0.99797442120789515</v>
      </c>
      <c r="AB672" s="1">
        <f t="shared" si="1343"/>
        <v>0.28993040843244544</v>
      </c>
      <c r="AC672" s="1">
        <f t="shared" si="1344"/>
        <v>1.4335011298666454</v>
      </c>
      <c r="AD672" s="1" t="str">
        <f t="shared" si="1345"/>
        <v>NOT LIQUEFIABLE</v>
      </c>
      <c r="AE672" s="1">
        <f t="shared" si="1346"/>
        <v>0</v>
      </c>
      <c r="AF672" s="1">
        <f t="shared" si="1347"/>
        <v>6.25</v>
      </c>
      <c r="AG672" s="1">
        <f t="shared" si="1348"/>
        <v>0</v>
      </c>
      <c r="AH672" s="1" t="str">
        <f t="shared" si="1349"/>
        <v>Very Low</v>
      </c>
    </row>
    <row r="673" spans="1:45" s="1" customFormat="1" x14ac:dyDescent="0.35">
      <c r="B673" s="5" t="s">
        <v>252</v>
      </c>
      <c r="C673" s="5" t="s">
        <v>253</v>
      </c>
      <c r="D673" s="5">
        <v>9</v>
      </c>
      <c r="E673" s="5">
        <v>1.5</v>
      </c>
      <c r="F673" s="5">
        <v>21</v>
      </c>
      <c r="G673" s="5">
        <v>24</v>
      </c>
      <c r="H673" s="5">
        <v>30.2</v>
      </c>
      <c r="I673" s="5">
        <v>7</v>
      </c>
      <c r="J673" s="5">
        <v>0.3</v>
      </c>
      <c r="K673" s="5">
        <v>4.5</v>
      </c>
      <c r="L673" s="25" t="s">
        <v>46</v>
      </c>
      <c r="M673" s="1">
        <f t="shared" si="1328"/>
        <v>44.145000000000003</v>
      </c>
      <c r="N673" s="1">
        <f t="shared" si="1329"/>
        <v>163.5</v>
      </c>
      <c r="O673" s="1">
        <f t="shared" si="1330"/>
        <v>119.35499999999999</v>
      </c>
      <c r="P673" s="1">
        <f t="shared" si="1331"/>
        <v>0.9212646649032038</v>
      </c>
      <c r="Q673" s="1">
        <f t="shared" si="1332"/>
        <v>22.11035195767689</v>
      </c>
      <c r="R673" s="1">
        <f t="shared" si="1333"/>
        <v>5.3709368688592267</v>
      </c>
      <c r="S673" s="1">
        <f t="shared" si="1334"/>
        <v>27.481288826536115</v>
      </c>
      <c r="T673" s="1">
        <f t="shared" si="1335"/>
        <v>0.38139443991888494</v>
      </c>
      <c r="U673" s="1">
        <f t="shared" si="1336"/>
        <v>0.93936165273711536</v>
      </c>
      <c r="V673" s="1">
        <f t="shared" si="1337"/>
        <v>27.915616534549997</v>
      </c>
      <c r="W673" s="1">
        <f t="shared" si="1338"/>
        <v>0.88044424287795453</v>
      </c>
      <c r="X673" s="1">
        <f t="shared" si="1339"/>
        <v>0.23518716076876869</v>
      </c>
      <c r="Y673" s="1">
        <f t="shared" si="1340"/>
        <v>1.87536825044499</v>
      </c>
      <c r="Z673" s="1">
        <f t="shared" si="1341"/>
        <v>1.1544209743942619</v>
      </c>
      <c r="AA673" s="1">
        <f t="shared" si="1342"/>
        <v>0.9697778977009297</v>
      </c>
      <c r="AB673" s="1">
        <f t="shared" si="1343"/>
        <v>0.38017752085450207</v>
      </c>
      <c r="AC673" s="1">
        <f t="shared" si="1344"/>
        <v>1.8097113728834071</v>
      </c>
      <c r="AD673" s="1" t="str">
        <f t="shared" si="1345"/>
        <v>NOT LIQUEFIABLE</v>
      </c>
      <c r="AE673" s="1">
        <f t="shared" si="1346"/>
        <v>0</v>
      </c>
      <c r="AF673" s="1">
        <f t="shared" si="1347"/>
        <v>5.5</v>
      </c>
      <c r="AG673" s="1">
        <f t="shared" si="1348"/>
        <v>0</v>
      </c>
      <c r="AH673" s="1" t="str">
        <f t="shared" si="1349"/>
        <v>Very Low</v>
      </c>
    </row>
    <row r="674" spans="1:45" s="1" customFormat="1" x14ac:dyDescent="0.35">
      <c r="B674" s="5" t="s">
        <v>252</v>
      </c>
      <c r="C674" s="5" t="s">
        <v>253</v>
      </c>
      <c r="D674" s="5">
        <v>10.5</v>
      </c>
      <c r="E674" s="5">
        <v>1.5</v>
      </c>
      <c r="F674" s="5">
        <v>20</v>
      </c>
      <c r="G674" s="5">
        <v>28</v>
      </c>
      <c r="H674" s="5">
        <v>24.3</v>
      </c>
      <c r="I674" s="5">
        <v>7</v>
      </c>
      <c r="J674" s="5">
        <v>0.3</v>
      </c>
      <c r="K674" s="5">
        <v>4.5</v>
      </c>
      <c r="L674" s="25" t="s">
        <v>46</v>
      </c>
      <c r="M674" s="1">
        <f t="shared" si="1328"/>
        <v>58.86</v>
      </c>
      <c r="N674" s="1">
        <f t="shared" si="1329"/>
        <v>193.5</v>
      </c>
      <c r="O674" s="1">
        <f t="shared" si="1330"/>
        <v>134.63999999999999</v>
      </c>
      <c r="P674" s="1">
        <f t="shared" si="1331"/>
        <v>0.86739651155573672</v>
      </c>
      <c r="Q674" s="1">
        <f t="shared" si="1332"/>
        <v>24.287102323560628</v>
      </c>
      <c r="R674" s="1">
        <f t="shared" si="1333"/>
        <v>5.0124415255577022</v>
      </c>
      <c r="S674" s="1">
        <f t="shared" si="1334"/>
        <v>29.299543849118329</v>
      </c>
      <c r="T674" s="1">
        <f t="shared" si="1335"/>
        <v>0.36828887251767772</v>
      </c>
      <c r="U674" s="1">
        <f t="shared" si="1336"/>
        <v>0.90051823520159124</v>
      </c>
      <c r="V674" s="1">
        <f t="shared" si="1337"/>
        <v>30.226952111202255</v>
      </c>
      <c r="W674" s="1">
        <f t="shared" si="1338"/>
        <v>0.85352459901766975</v>
      </c>
      <c r="X674" s="1">
        <f t="shared" si="1339"/>
        <v>0.2391979867233677</v>
      </c>
      <c r="Y674" s="1">
        <f t="shared" si="1340"/>
        <v>2.0108048716885003</v>
      </c>
      <c r="Z674" s="1">
        <f t="shared" si="1341"/>
        <v>1.1783129250224209</v>
      </c>
      <c r="AA674" s="1">
        <f t="shared" si="1342"/>
        <v>0.94170121158353248</v>
      </c>
      <c r="AB674" s="1">
        <f t="shared" si="1343"/>
        <v>0.49947187457165998</v>
      </c>
      <c r="AC674" s="1">
        <f t="shared" si="1344"/>
        <v>2.3170066951440802</v>
      </c>
      <c r="AD674" s="1" t="str">
        <f t="shared" si="1345"/>
        <v>NOT LIQUEFIABLE</v>
      </c>
      <c r="AE674" s="1">
        <f t="shared" si="1346"/>
        <v>0</v>
      </c>
      <c r="AF674" s="1">
        <f t="shared" si="1347"/>
        <v>4.75</v>
      </c>
      <c r="AG674" s="1">
        <f t="shared" si="1348"/>
        <v>0</v>
      </c>
      <c r="AH674" s="1" t="str">
        <f t="shared" si="1349"/>
        <v>Very Low</v>
      </c>
    </row>
    <row r="675" spans="1:45" s="1" customFormat="1" x14ac:dyDescent="0.35">
      <c r="B675" s="5" t="s">
        <v>252</v>
      </c>
      <c r="C675" s="5" t="s">
        <v>253</v>
      </c>
      <c r="D675" s="5">
        <v>12</v>
      </c>
      <c r="E675" s="5">
        <v>1.5</v>
      </c>
      <c r="F675" s="5">
        <v>20</v>
      </c>
      <c r="G675" s="5">
        <v>30</v>
      </c>
      <c r="H675" s="5">
        <v>23.6</v>
      </c>
      <c r="I675" s="5">
        <v>7</v>
      </c>
      <c r="J675" s="5">
        <v>0.3</v>
      </c>
      <c r="K675" s="5">
        <v>4.5</v>
      </c>
      <c r="L675" s="25" t="s">
        <v>46</v>
      </c>
      <c r="M675" s="1">
        <f t="shared" si="1328"/>
        <v>73.575000000000003</v>
      </c>
      <c r="N675" s="1">
        <f t="shared" si="1329"/>
        <v>223.5</v>
      </c>
      <c r="O675" s="1">
        <f t="shared" si="1330"/>
        <v>149.92500000000001</v>
      </c>
      <c r="P675" s="1">
        <f t="shared" si="1331"/>
        <v>0.82199219516841648</v>
      </c>
      <c r="Q675" s="1">
        <f t="shared" si="1332"/>
        <v>24.659765855052495</v>
      </c>
      <c r="R675" s="1">
        <f t="shared" si="1333"/>
        <v>4.9463724932160531</v>
      </c>
      <c r="S675" s="1">
        <f t="shared" si="1334"/>
        <v>29.606138348268548</v>
      </c>
      <c r="T675" s="1">
        <f t="shared" si="1335"/>
        <v>0.36611950338488947</v>
      </c>
      <c r="U675" s="1">
        <f t="shared" si="1336"/>
        <v>0.86628900982204615</v>
      </c>
      <c r="V675" s="1">
        <f t="shared" si="1337"/>
        <v>30.935042787877439</v>
      </c>
      <c r="W675" s="1">
        <f t="shared" si="1338"/>
        <v>0.82611021622301772</v>
      </c>
      <c r="X675" s="1">
        <f t="shared" si="1339"/>
        <v>0.24014639652185873</v>
      </c>
      <c r="Y675" s="1">
        <f t="shared" si="1340"/>
        <v>2.0544513704084735</v>
      </c>
      <c r="Z675" s="1">
        <f t="shared" si="1341"/>
        <v>1.1860124673096926</v>
      </c>
      <c r="AA675" s="1">
        <f t="shared" si="1342"/>
        <v>0.91688746998507065</v>
      </c>
      <c r="AB675" s="1">
        <f t="shared" si="1343"/>
        <v>0.55003951374822702</v>
      </c>
      <c r="AC675" s="1">
        <f t="shared" si="1344"/>
        <v>2.490709672431199</v>
      </c>
      <c r="AD675" s="1" t="str">
        <f t="shared" si="1345"/>
        <v>NOT LIQUEFIABLE</v>
      </c>
      <c r="AE675" s="1">
        <f t="shared" si="1346"/>
        <v>0</v>
      </c>
      <c r="AF675" s="1">
        <f t="shared" si="1347"/>
        <v>4</v>
      </c>
      <c r="AG675" s="1">
        <f t="shared" si="1348"/>
        <v>0</v>
      </c>
      <c r="AH675" s="1" t="str">
        <f t="shared" si="1349"/>
        <v>Very Low</v>
      </c>
    </row>
    <row r="676" spans="1:45" s="1" customFormat="1" x14ac:dyDescent="0.35">
      <c r="B676" s="5" t="s">
        <v>252</v>
      </c>
      <c r="C676" s="5" t="s">
        <v>253</v>
      </c>
      <c r="D676" s="5">
        <v>13.5</v>
      </c>
      <c r="E676" s="5">
        <v>1.5</v>
      </c>
      <c r="F676" s="5">
        <v>20</v>
      </c>
      <c r="G676" s="5">
        <v>36</v>
      </c>
      <c r="H676" s="5">
        <v>25.9</v>
      </c>
      <c r="I676" s="5">
        <v>7</v>
      </c>
      <c r="J676" s="5">
        <v>0.3</v>
      </c>
      <c r="K676" s="5">
        <v>4.5</v>
      </c>
      <c r="L676" s="25" t="s">
        <v>46</v>
      </c>
      <c r="M676" s="1">
        <f t="shared" si="1328"/>
        <v>88.29</v>
      </c>
      <c r="N676" s="1">
        <f t="shared" si="1329"/>
        <v>253.5</v>
      </c>
      <c r="O676" s="1">
        <f t="shared" si="1330"/>
        <v>165.20999999999998</v>
      </c>
      <c r="P676" s="1">
        <f t="shared" si="1331"/>
        <v>0.78304470481906263</v>
      </c>
      <c r="Q676" s="1">
        <f t="shared" si="1332"/>
        <v>28.189609373486256</v>
      </c>
      <c r="R676" s="1">
        <f t="shared" si="1333"/>
        <v>5.1407815514278443</v>
      </c>
      <c r="S676" s="1">
        <f t="shared" si="1334"/>
        <v>33.330390924914099</v>
      </c>
      <c r="T676" s="1">
        <f t="shared" si="1335"/>
        <v>0.34061456387363681</v>
      </c>
      <c r="U676" s="1">
        <f t="shared" si="1336"/>
        <v>0.84653381136226757</v>
      </c>
      <c r="V676" s="1">
        <f t="shared" si="1337"/>
        <v>35.615998760469473</v>
      </c>
      <c r="W676" s="1">
        <f t="shared" si="1338"/>
        <v>0.7986134883932493</v>
      </c>
      <c r="X676" s="1">
        <f t="shared" si="1339"/>
        <v>0.23895321872162276</v>
      </c>
      <c r="Y676" s="1">
        <f t="shared" si="1340"/>
        <v>2.2000000000000002</v>
      </c>
      <c r="Z676" s="1">
        <f t="shared" si="1341"/>
        <v>1.2116882456942153</v>
      </c>
      <c r="AA676" s="1">
        <f t="shared" si="1342"/>
        <v>0.86714964090180469</v>
      </c>
      <c r="AB676" s="1">
        <f t="shared" si="1343"/>
        <v>1.2643479166921601</v>
      </c>
      <c r="AC676" s="1">
        <f t="shared" si="1344"/>
        <v>5.559537396931157</v>
      </c>
      <c r="AD676" s="1" t="str">
        <f t="shared" si="1345"/>
        <v>NOT LIQUEFIABLE</v>
      </c>
      <c r="AE676" s="1">
        <f t="shared" si="1346"/>
        <v>0</v>
      </c>
      <c r="AF676" s="1">
        <f t="shared" si="1347"/>
        <v>3.25</v>
      </c>
      <c r="AG676" s="1">
        <f t="shared" si="1348"/>
        <v>0</v>
      </c>
      <c r="AH676" s="1" t="str">
        <f t="shared" si="1349"/>
        <v>Very Low</v>
      </c>
    </row>
    <row r="677" spans="1:45" s="1" customFormat="1" x14ac:dyDescent="0.35">
      <c r="B677" s="5" t="s">
        <v>252</v>
      </c>
      <c r="C677" s="5" t="s">
        <v>253</v>
      </c>
      <c r="D677" s="5">
        <v>15</v>
      </c>
      <c r="E677" s="5">
        <v>1.5</v>
      </c>
      <c r="F677" s="5">
        <v>20</v>
      </c>
      <c r="G677" s="5">
        <v>39</v>
      </c>
      <c r="H677" s="5">
        <v>22.4</v>
      </c>
      <c r="I677" s="5">
        <v>7</v>
      </c>
      <c r="J677" s="5">
        <v>0.3</v>
      </c>
      <c r="K677" s="5">
        <v>4.5</v>
      </c>
      <c r="L677" s="25" t="s">
        <v>46</v>
      </c>
      <c r="M677" s="1">
        <f t="shared" si="1328"/>
        <v>103.00500000000001</v>
      </c>
      <c r="N677" s="1">
        <f t="shared" si="1329"/>
        <v>283.5</v>
      </c>
      <c r="O677" s="1">
        <f t="shared" si="1330"/>
        <v>180.495</v>
      </c>
      <c r="P677" s="1">
        <f t="shared" si="1331"/>
        <v>0.74915578034472374</v>
      </c>
      <c r="Q677" s="1">
        <f t="shared" si="1332"/>
        <v>29.217075433444226</v>
      </c>
      <c r="R677" s="1">
        <f t="shared" si="1333"/>
        <v>4.8164156342851543</v>
      </c>
      <c r="S677" s="1">
        <f t="shared" si="1334"/>
        <v>34.033491067729379</v>
      </c>
      <c r="T677" s="1">
        <f t="shared" si="1335"/>
        <v>0.33596239180697779</v>
      </c>
      <c r="U677" s="1">
        <f t="shared" si="1336"/>
        <v>0.82361056471895777</v>
      </c>
      <c r="V677" s="1">
        <f t="shared" si="1337"/>
        <v>36.93722765832451</v>
      </c>
      <c r="W677" s="1">
        <f t="shared" si="1338"/>
        <v>0.77141630387585125</v>
      </c>
      <c r="X677" s="1">
        <f t="shared" si="1339"/>
        <v>0.23627148574208007</v>
      </c>
      <c r="Y677" s="1">
        <f t="shared" si="1340"/>
        <v>2.2000000000000002</v>
      </c>
      <c r="Z677" s="1">
        <f t="shared" si="1341"/>
        <v>1.2116882456942153</v>
      </c>
      <c r="AA677" s="1">
        <f t="shared" si="1342"/>
        <v>0.83021854743820778</v>
      </c>
      <c r="AB677" s="1">
        <f t="shared" si="1343"/>
        <v>1.7224870402667343</v>
      </c>
      <c r="AC677" s="1">
        <f t="shared" si="1344"/>
        <v>7.333781678055324</v>
      </c>
      <c r="AD677" s="1" t="str">
        <f t="shared" si="1345"/>
        <v>NOT LIQUEFIABLE</v>
      </c>
      <c r="AE677" s="1">
        <f t="shared" si="1346"/>
        <v>0</v>
      </c>
      <c r="AF677" s="1">
        <f t="shared" si="1347"/>
        <v>2.5</v>
      </c>
      <c r="AG677" s="1">
        <f t="shared" si="1348"/>
        <v>0</v>
      </c>
      <c r="AH677" s="1" t="str">
        <f t="shared" si="1349"/>
        <v>Very Low</v>
      </c>
    </row>
    <row r="678" spans="1:45" s="1" customFormat="1" x14ac:dyDescent="0.35">
      <c r="AF678" s="1" t="s">
        <v>31</v>
      </c>
      <c r="AG678" s="1">
        <f>SUM(AG668:AG677)</f>
        <v>0</v>
      </c>
      <c r="AH678" s="1" t="str">
        <f t="shared" ref="AH678" si="1350">IF(AG678&lt;=0,"Very Low",IF(AND(AG678&gt;0,AG678&lt;=5),"Low",IF(AND(AG678&gt;5,AG678&lt;=15),"High","Very High")))</f>
        <v>Very Low</v>
      </c>
    </row>
    <row r="679" spans="1:45" s="1" customFormat="1" x14ac:dyDescent="0.35">
      <c r="A679" s="1" t="s">
        <v>32</v>
      </c>
      <c r="B679" s="1" t="s">
        <v>0</v>
      </c>
      <c r="C679" s="1" t="s">
        <v>1</v>
      </c>
      <c r="E679" s="1" t="s">
        <v>3</v>
      </c>
      <c r="F679" s="1" t="s">
        <v>47</v>
      </c>
      <c r="G679" s="1" t="s">
        <v>5</v>
      </c>
      <c r="H679" s="1" t="s">
        <v>6</v>
      </c>
      <c r="I679" s="1" t="s">
        <v>7</v>
      </c>
      <c r="J679" s="1" t="s">
        <v>8</v>
      </c>
      <c r="K679" s="1" t="s">
        <v>9</v>
      </c>
      <c r="M679" s="1" t="s">
        <v>10</v>
      </c>
      <c r="O679" s="1" t="s">
        <v>12</v>
      </c>
      <c r="P679" s="1" t="s">
        <v>13</v>
      </c>
      <c r="Q679" s="1" t="s">
        <v>233</v>
      </c>
      <c r="R679" s="1" t="s">
        <v>234</v>
      </c>
      <c r="S679" s="1" t="s">
        <v>16</v>
      </c>
      <c r="T679" s="1" t="s">
        <v>17</v>
      </c>
      <c r="U679" s="1" t="s">
        <v>18</v>
      </c>
      <c r="V679" s="1" t="s">
        <v>19</v>
      </c>
      <c r="W679" s="1" t="s">
        <v>20</v>
      </c>
      <c r="X679" s="1" t="s">
        <v>21</v>
      </c>
      <c r="Y679" s="1" t="s">
        <v>22</v>
      </c>
      <c r="Z679" s="1" t="s">
        <v>23</v>
      </c>
      <c r="AA679" s="1" t="s">
        <v>24</v>
      </c>
      <c r="AB679" s="1" t="s">
        <v>235</v>
      </c>
      <c r="AC679" s="1" t="s">
        <v>26</v>
      </c>
      <c r="AD679" s="1" t="s">
        <v>27</v>
      </c>
      <c r="AE679" s="1" t="s">
        <v>28</v>
      </c>
      <c r="AF679" s="1" t="s">
        <v>29</v>
      </c>
      <c r="AG679" s="1" t="s">
        <v>30</v>
      </c>
      <c r="AH679" s="1" t="s">
        <v>27</v>
      </c>
      <c r="AI679" s="5" t="s">
        <v>34</v>
      </c>
      <c r="AJ679" s="5" t="s">
        <v>35</v>
      </c>
      <c r="AK679" s="5" t="s">
        <v>36</v>
      </c>
      <c r="AL679" s="5" t="s">
        <v>37</v>
      </c>
      <c r="AM679" s="20" t="s">
        <v>38</v>
      </c>
      <c r="AN679" s="20" t="s">
        <v>39</v>
      </c>
      <c r="AO679" s="20" t="s">
        <v>40</v>
      </c>
      <c r="AP679" s="20" t="s">
        <v>41</v>
      </c>
      <c r="AQ679" s="20" t="s">
        <v>42</v>
      </c>
    </row>
    <row r="680" spans="1:45" s="1" customFormat="1" x14ac:dyDescent="0.35">
      <c r="A680" s="1">
        <v>59</v>
      </c>
      <c r="B680" s="5" t="s">
        <v>254</v>
      </c>
      <c r="C680" s="5" t="s">
        <v>255</v>
      </c>
      <c r="D680" s="5">
        <v>1.5</v>
      </c>
      <c r="E680" s="5">
        <v>1.5</v>
      </c>
      <c r="F680" s="5">
        <v>22.3</v>
      </c>
      <c r="G680" s="5">
        <v>22</v>
      </c>
      <c r="H680" s="5">
        <v>34.03</v>
      </c>
      <c r="I680" s="5">
        <v>7</v>
      </c>
      <c r="J680" s="5">
        <v>0.4</v>
      </c>
      <c r="K680" s="5">
        <v>2.5</v>
      </c>
      <c r="L680" s="25" t="s">
        <v>46</v>
      </c>
      <c r="M680" s="1">
        <f t="shared" ref="M680:M689" si="1351">IF(D680&lt;=K680, 0, (D680-K680)*9.81)</f>
        <v>0</v>
      </c>
      <c r="N680" s="1">
        <f t="shared" ref="N680:N689" si="1352">IF(ROW()=2, D680*F680, N679 + (D680-D679)*F680)</f>
        <v>33.450000000000003</v>
      </c>
      <c r="O680" s="1">
        <f t="shared" ref="O680:O689" si="1353">N680 - M680</f>
        <v>33.450000000000003</v>
      </c>
      <c r="P680" s="1">
        <f t="shared" ref="P680:P689" si="1354">MIN(1.7, (101.3 / O680)^0.5)</f>
        <v>1.7</v>
      </c>
      <c r="Q680" s="1">
        <f t="shared" ref="Q680:Q689" si="1355">G680 * P680</f>
        <v>37.4</v>
      </c>
      <c r="R680" s="1">
        <f t="shared" ref="R680:R689" si="1356">EXP(1.63 + (9.7/(H680+0.01)) - ((15.7/(H680+0.01))^2))</f>
        <v>5.4861846704682042</v>
      </c>
      <c r="S680" s="1">
        <f t="shared" ref="S680:S689" si="1357">Q680 + R680</f>
        <v>42.886184670468204</v>
      </c>
      <c r="T680" s="1">
        <f t="shared" ref="T680:T689" si="1358">0.784 - 0.0768 * SQRT(S680)</f>
        <v>0.28105565927158271</v>
      </c>
      <c r="U680" s="1">
        <f t="shared" ref="U680:U689" si="1359">MIN(1.7, (101.3 / O680)^T680)</f>
        <v>1.3653617364754087</v>
      </c>
      <c r="V680" s="1">
        <f t="shared" ref="V680:V689" si="1360">(G680 * U680) + R680</f>
        <v>35.524142872927193</v>
      </c>
      <c r="W680" s="1">
        <f t="shared" ref="W680:W689" si="1361">EXP((-1.012 - 1.126*SIN((D680/11.73)+5.133)) + (0.106 + 0.118*SIN((D680/11.28)+5.142))*I680)</f>
        <v>0.99216797470363483</v>
      </c>
      <c r="X680" s="1">
        <f t="shared" ref="X680:X689" si="1362">0.65 * J680 * (N680 / O680) * W680</f>
        <v>0.25796367342294507</v>
      </c>
      <c r="Y680" s="1">
        <f t="shared" ref="Y680:Y689" si="1363">MIN(2.2, 1.09 + (V680 / 31.5)^2)</f>
        <v>2.2000000000000002</v>
      </c>
      <c r="Z680" s="1">
        <f t="shared" ref="Z680:Z689" si="1364">1 + (Y680 - 1) * (8.64 * EXP(-I680/4) - 1.325)</f>
        <v>1.2116882456942153</v>
      </c>
      <c r="AA680" s="1">
        <f t="shared" ref="AA680:AA689" si="1365">MIN(1.1, 1 - MIN(0.3, 1 / (18.9 - 2.55 * SQRT(V680))) * LN(O680 / 101.3))</f>
        <v>1.1000000000000001</v>
      </c>
      <c r="AB680" s="1">
        <f t="shared" ref="AB680:AB689" si="1366">EXP((V680/14.1) + (V680/126)^2 - (V680/23.6)^3 + (V680/25.4)^4 - 2.8)</f>
        <v>1.2391536246975572</v>
      </c>
      <c r="AC680" s="1">
        <f t="shared" ref="AC680:AC689" si="1367">IF(X680=0, "N/A", (AB680 * Z680 * AA680) / X680)</f>
        <v>6.4025087249902928</v>
      </c>
      <c r="AD680" s="1" t="str">
        <f t="shared" ref="AD680:AD689" si="1368">IF(AC680&gt;1, "NOT LIQUEFIABLE", "LIQUEFIABLE")</f>
        <v>NOT LIQUEFIABLE</v>
      </c>
      <c r="AE680" s="1">
        <f t="shared" ref="AE680:AE689" si="1369">IF(AC680&lt;1, 1-AC680, 0)</f>
        <v>0</v>
      </c>
      <c r="AF680" s="1">
        <f t="shared" ref="AF680:AF689" si="1370">IF(D680&lt;=20, 10 - (0.5 * D680), 0)</f>
        <v>9.25</v>
      </c>
      <c r="AG680" s="1">
        <f t="shared" ref="AG680:AG689" si="1371">AE680 * AF680 * E680</f>
        <v>0</v>
      </c>
      <c r="AH680" s="1" t="str">
        <f t="shared" ref="AH680:AH689" si="1372">IF(AG680&lt;=0,"Very Low",IF(AND(AG680&gt;0,AG680&lt;=5),"Low",IF(AND(AG680&gt;5,AG680&lt;=15),"High","Very High")))</f>
        <v>Very Low</v>
      </c>
      <c r="AI680" s="5">
        <v>3</v>
      </c>
      <c r="AJ680" s="5">
        <v>1.5</v>
      </c>
      <c r="AK680" s="5">
        <v>25</v>
      </c>
      <c r="AL680" s="5">
        <f>MIN(1 + 0.33 * (AJ680 / AI680), 1.33)</f>
        <v>1.165</v>
      </c>
      <c r="AM680" s="20">
        <f>AVERAGEIFS(G680:G689, D680:D689, "&gt;" &amp; AJ680, D680:D689, "&lt;" &amp; (AJ680 + AI680 + 1.5))</f>
        <v>33.5</v>
      </c>
      <c r="AN680" s="20" cm="1">
        <f t="array" ref="AN680">_xlfn.LET(
    _xlpm.Df, AJ680,
    _xlpm.B, AI680,
    _xlpm.LayerBottoms, D680:D689,
    _xlpm.LayerTops, D680:D689 - E680:E689,
    _xlpm.N_values, G680:G689,
    _xlpm.FilteredN, _xlfn._xlws.FILTER(_xlpm.N_values, (_xlpm.LayerBottoms &gt; _xlpm.Df) * (_xlpm.LayerTops &lt; (_xlpm.Df + 2*_xlpm.B))),
    _xlpm.i, _xlfn.SEQUENCE(ROWS(_xlpm.FilteredN)),
    SUM(_xlpm.FilteredN / _xlpm.i^2) / SUM(1 / _xlpm.i^2)
)</f>
        <v>34.482926829268294</v>
      </c>
      <c r="AO680" s="20">
        <f>MIN(6 * (1 + 0.2 * (AJ680 / AI680)), 9)</f>
        <v>6.6000000000000005</v>
      </c>
      <c r="AP680" s="20">
        <f>IF(AI680&lt;=1.2,12*AM680*AL680*(AK680/25.4),8*AM680*((3.28*AI680+1)/(3.28*AI680))^2*AL680*(AK680/25.4))</f>
        <v>372.93691933102355</v>
      </c>
      <c r="AQ680" s="1" cm="1">
        <f t="array" ref="AQ680">_xlfn.LET(
    _xlpm.Df, AJ680,
    _xlpm.B, AI680,
    _xlpm.Settlement, AK680,
    _xlpm.NMeyerhof, AM680,
    _xlpm.NDesign, AN680,
    _xlpm.Nc, AO680,
    _xlpm.Fd, AL680,
    _xlpm.LayerBottoms, D680:D689,
    _xlpm.LayerThickness, E680:E689,
    _xlpm.USCS, L680:L689,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372.93691933102355</v>
      </c>
      <c r="AR680" s="1" cm="1">
        <f t="array" ref="AR680">_xlfn.LET(
    _xlpm.Df, AJ680,
    _xlpm.B, AI680,
    _xlpm.Settlement, AK680,
    _xlpm.NMeyerhof, AM680,
    _xlpm.NDesign, AN680,
    _xlpm.Nc, AO680,
    _xlpm.Fd, AL680,
    _xlpm.LayerBottoms, D680:D689,
    _xlpm.LayerThickness, E680:E689,
    _xlpm.USCS, L680:L689,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372.93691933102355</v>
      </c>
      <c r="AS680" s="1" cm="1">
        <f t="array" ref="AS680">_xlfn.LET(
    _xlpm.Df, AJ680,
    _xlpm.B, AI680,
    _xlpm.Settlement, AK680,
    _xlpm.NMeyerhof, AM680,
    _xlpm.NDesign, AN680,
    _xlpm.Nc, AO680,
    _xlpm.Fd, AL680,
    _xlpm.LayerBottoms, D680:D689,
    _xlpm.LayerThickness, E680:E689,
    _xlpm.Material, L680:L689,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372.93691933102355</v>
      </c>
    </row>
    <row r="681" spans="1:45" s="1" customFormat="1" x14ac:dyDescent="0.35">
      <c r="B681" s="5" t="s">
        <v>254</v>
      </c>
      <c r="C681" s="5" t="s">
        <v>255</v>
      </c>
      <c r="D681" s="5">
        <v>3</v>
      </c>
      <c r="E681" s="5">
        <v>1.5</v>
      </c>
      <c r="F681" s="5">
        <v>22.2</v>
      </c>
      <c r="G681" s="5">
        <v>35</v>
      </c>
      <c r="H681" s="5">
        <v>33.840000000000003</v>
      </c>
      <c r="I681" s="5">
        <v>7</v>
      </c>
      <c r="J681" s="5">
        <v>0.4</v>
      </c>
      <c r="K681" s="5">
        <v>2.5</v>
      </c>
      <c r="L681" s="25" t="s">
        <v>46</v>
      </c>
      <c r="M681" s="1">
        <f t="shared" si="1351"/>
        <v>4.9050000000000002</v>
      </c>
      <c r="N681" s="1">
        <f t="shared" si="1352"/>
        <v>66.75</v>
      </c>
      <c r="O681" s="1">
        <f t="shared" si="1353"/>
        <v>61.844999999999999</v>
      </c>
      <c r="P681" s="1">
        <f t="shared" si="1354"/>
        <v>1.2798304115968082</v>
      </c>
      <c r="Q681" s="1">
        <f t="shared" si="1355"/>
        <v>44.794064405888285</v>
      </c>
      <c r="R681" s="1">
        <f t="shared" si="1356"/>
        <v>5.4818233094361801</v>
      </c>
      <c r="S681" s="1">
        <f t="shared" si="1357"/>
        <v>50.275887715324465</v>
      </c>
      <c r="T681" s="1">
        <f t="shared" si="1358"/>
        <v>0.23944582275219362</v>
      </c>
      <c r="U681" s="1">
        <f t="shared" si="1359"/>
        <v>1.1254194109597904</v>
      </c>
      <c r="V681" s="1">
        <f t="shared" si="1360"/>
        <v>44.871502693028845</v>
      </c>
      <c r="W681" s="1">
        <f t="shared" si="1361"/>
        <v>0.97433785492747482</v>
      </c>
      <c r="X681" s="1">
        <f t="shared" si="1362"/>
        <v>0.27341957267792594</v>
      </c>
      <c r="Y681" s="1">
        <f t="shared" si="1363"/>
        <v>2.2000000000000002</v>
      </c>
      <c r="Z681" s="1">
        <f t="shared" si="1364"/>
        <v>1.2116882456942153</v>
      </c>
      <c r="AA681" s="1">
        <f t="shared" si="1365"/>
        <v>1.1000000000000001</v>
      </c>
      <c r="AB681" s="1">
        <f t="shared" si="1366"/>
        <v>29.238257779465702</v>
      </c>
      <c r="AC681" s="1">
        <f t="shared" si="1367"/>
        <v>142.52973268104981</v>
      </c>
      <c r="AD681" s="1" t="str">
        <f t="shared" si="1368"/>
        <v>NOT LIQUEFIABLE</v>
      </c>
      <c r="AE681" s="1">
        <f t="shared" si="1369"/>
        <v>0</v>
      </c>
      <c r="AF681" s="1">
        <f t="shared" si="1370"/>
        <v>8.5</v>
      </c>
      <c r="AG681" s="1">
        <f t="shared" si="1371"/>
        <v>0</v>
      </c>
      <c r="AH681" s="1" t="str">
        <f t="shared" si="1372"/>
        <v>Very Low</v>
      </c>
    </row>
    <row r="682" spans="1:45" s="1" customFormat="1" x14ac:dyDescent="0.35">
      <c r="B682" s="5" t="s">
        <v>254</v>
      </c>
      <c r="C682" s="5" t="s">
        <v>255</v>
      </c>
      <c r="D682" s="5">
        <v>4.5</v>
      </c>
      <c r="E682" s="5">
        <v>1.5</v>
      </c>
      <c r="F682" s="5">
        <v>20.7</v>
      </c>
      <c r="G682" s="5">
        <v>32</v>
      </c>
      <c r="H682" s="5">
        <v>34.54</v>
      </c>
      <c r="I682" s="5">
        <v>7</v>
      </c>
      <c r="J682" s="5">
        <v>0.4</v>
      </c>
      <c r="K682" s="5">
        <v>2.5</v>
      </c>
      <c r="L682" s="25" t="s">
        <v>46</v>
      </c>
      <c r="M682" s="1">
        <f t="shared" si="1351"/>
        <v>19.62</v>
      </c>
      <c r="N682" s="1">
        <f t="shared" si="1352"/>
        <v>97.8</v>
      </c>
      <c r="O682" s="1">
        <f t="shared" si="1353"/>
        <v>78.179999999999993</v>
      </c>
      <c r="P682" s="1">
        <f t="shared" si="1354"/>
        <v>1.1383004030674122</v>
      </c>
      <c r="Q682" s="1">
        <f t="shared" si="1355"/>
        <v>36.425612898157191</v>
      </c>
      <c r="R682" s="1">
        <f t="shared" si="1356"/>
        <v>5.497319151971011</v>
      </c>
      <c r="S682" s="1">
        <f t="shared" si="1357"/>
        <v>41.922932050128203</v>
      </c>
      <c r="T682" s="1">
        <f t="shared" si="1358"/>
        <v>0.2867359708008751</v>
      </c>
      <c r="U682" s="1">
        <f t="shared" si="1359"/>
        <v>1.0771141908996258</v>
      </c>
      <c r="V682" s="1">
        <f t="shared" si="1360"/>
        <v>39.964973260759038</v>
      </c>
      <c r="W682" s="1">
        <f t="shared" si="1361"/>
        <v>0.95382538768089908</v>
      </c>
      <c r="X682" s="1">
        <f t="shared" si="1362"/>
        <v>0.31023115832629705</v>
      </c>
      <c r="Y682" s="1">
        <f t="shared" si="1363"/>
        <v>2.2000000000000002</v>
      </c>
      <c r="Z682" s="1">
        <f t="shared" si="1364"/>
        <v>1.2116882456942153</v>
      </c>
      <c r="AA682" s="1">
        <f t="shared" si="1365"/>
        <v>1.0777217652669486</v>
      </c>
      <c r="AB682" s="1">
        <f t="shared" si="1366"/>
        <v>4.0863112965626645</v>
      </c>
      <c r="AC682" s="1">
        <f t="shared" si="1367"/>
        <v>17.20059945035208</v>
      </c>
      <c r="AD682" s="1" t="str">
        <f t="shared" si="1368"/>
        <v>NOT LIQUEFIABLE</v>
      </c>
      <c r="AE682" s="1">
        <f t="shared" si="1369"/>
        <v>0</v>
      </c>
      <c r="AF682" s="1">
        <f t="shared" si="1370"/>
        <v>7.75</v>
      </c>
      <c r="AG682" s="1">
        <f t="shared" si="1371"/>
        <v>0</v>
      </c>
      <c r="AH682" s="1" t="str">
        <f t="shared" si="1372"/>
        <v>Very Low</v>
      </c>
    </row>
    <row r="683" spans="1:45" s="1" customFormat="1" x14ac:dyDescent="0.35">
      <c r="B683" s="5" t="s">
        <v>254</v>
      </c>
      <c r="C683" s="5" t="s">
        <v>255</v>
      </c>
      <c r="D683" s="5">
        <v>6</v>
      </c>
      <c r="E683" s="5">
        <v>1.5</v>
      </c>
      <c r="F683" s="5">
        <v>20.2</v>
      </c>
      <c r="G683" s="5">
        <v>34</v>
      </c>
      <c r="H683" s="5">
        <v>30.51</v>
      </c>
      <c r="I683" s="5">
        <v>7</v>
      </c>
      <c r="J683" s="5">
        <v>0.4</v>
      </c>
      <c r="K683" s="5">
        <v>2.5</v>
      </c>
      <c r="L683" s="25" t="s">
        <v>46</v>
      </c>
      <c r="M683" s="1">
        <f t="shared" si="1351"/>
        <v>34.335000000000001</v>
      </c>
      <c r="N683" s="1">
        <f t="shared" si="1352"/>
        <v>128.1</v>
      </c>
      <c r="O683" s="1">
        <f t="shared" si="1353"/>
        <v>93.764999999999986</v>
      </c>
      <c r="P683" s="1">
        <f t="shared" si="1354"/>
        <v>1.0394039040032648</v>
      </c>
      <c r="Q683" s="1">
        <f t="shared" si="1355"/>
        <v>35.339732736111003</v>
      </c>
      <c r="R683" s="1">
        <f t="shared" si="1356"/>
        <v>5.3827519493615243</v>
      </c>
      <c r="S683" s="1">
        <f t="shared" si="1357"/>
        <v>40.72248468547253</v>
      </c>
      <c r="T683" s="1">
        <f t="shared" si="1358"/>
        <v>0.29390716382378995</v>
      </c>
      <c r="U683" s="1">
        <f t="shared" si="1359"/>
        <v>1.0229774906530609</v>
      </c>
      <c r="V683" s="1">
        <f t="shared" si="1360"/>
        <v>40.163986631565599</v>
      </c>
      <c r="W683" s="1">
        <f t="shared" si="1361"/>
        <v>0.9310442914146293</v>
      </c>
      <c r="X683" s="1">
        <f t="shared" si="1362"/>
        <v>0.33071360496833196</v>
      </c>
      <c r="Y683" s="1">
        <f t="shared" si="1363"/>
        <v>2.2000000000000002</v>
      </c>
      <c r="Z683" s="1">
        <f t="shared" si="1364"/>
        <v>1.2116882456942153</v>
      </c>
      <c r="AA683" s="1">
        <f t="shared" si="1365"/>
        <v>1.0231884277608256</v>
      </c>
      <c r="AB683" s="1">
        <f t="shared" si="1366"/>
        <v>4.361634297928795</v>
      </c>
      <c r="AC683" s="1">
        <f t="shared" si="1367"/>
        <v>16.350976804188086</v>
      </c>
      <c r="AD683" s="1" t="str">
        <f t="shared" si="1368"/>
        <v>NOT LIQUEFIABLE</v>
      </c>
      <c r="AE683" s="1">
        <f t="shared" si="1369"/>
        <v>0</v>
      </c>
      <c r="AF683" s="1">
        <f t="shared" si="1370"/>
        <v>7</v>
      </c>
      <c r="AG683" s="1">
        <f t="shared" si="1371"/>
        <v>0</v>
      </c>
      <c r="AH683" s="1" t="str">
        <f t="shared" si="1372"/>
        <v>Very Low</v>
      </c>
    </row>
    <row r="684" spans="1:45" s="1" customFormat="1" x14ac:dyDescent="0.35">
      <c r="B684" s="5" t="s">
        <v>254</v>
      </c>
      <c r="C684" s="5" t="s">
        <v>255</v>
      </c>
      <c r="D684" s="5">
        <v>7.5</v>
      </c>
      <c r="E684" s="5">
        <v>1.5</v>
      </c>
      <c r="F684" s="5">
        <v>21.2</v>
      </c>
      <c r="G684" s="5">
        <v>37</v>
      </c>
      <c r="H684" s="5">
        <v>27.43</v>
      </c>
      <c r="I684" s="5">
        <v>7</v>
      </c>
      <c r="J684" s="5">
        <v>0.4</v>
      </c>
      <c r="K684" s="5">
        <v>2.5</v>
      </c>
      <c r="L684" s="25" t="s">
        <v>46</v>
      </c>
      <c r="M684" s="1">
        <f t="shared" si="1351"/>
        <v>49.050000000000004</v>
      </c>
      <c r="N684" s="1">
        <f t="shared" si="1352"/>
        <v>159.89999999999998</v>
      </c>
      <c r="O684" s="1">
        <f t="shared" si="1353"/>
        <v>110.84999999999997</v>
      </c>
      <c r="P684" s="1">
        <f t="shared" si="1354"/>
        <v>0.9559537340912736</v>
      </c>
      <c r="Q684" s="1">
        <f t="shared" si="1355"/>
        <v>35.370288161377125</v>
      </c>
      <c r="R684" s="1">
        <f t="shared" si="1356"/>
        <v>5.2390197621011847</v>
      </c>
      <c r="S684" s="1">
        <f t="shared" si="1357"/>
        <v>40.609307923478312</v>
      </c>
      <c r="T684" s="1">
        <f t="shared" si="1358"/>
        <v>0.29458867568621111</v>
      </c>
      <c r="U684" s="1">
        <f t="shared" si="1359"/>
        <v>0.97380914621589443</v>
      </c>
      <c r="V684" s="1">
        <f t="shared" si="1360"/>
        <v>41.269958172089282</v>
      </c>
      <c r="W684" s="1">
        <f t="shared" si="1361"/>
        <v>0.90643373197707922</v>
      </c>
      <c r="X684" s="1">
        <f t="shared" si="1362"/>
        <v>0.33995557937045645</v>
      </c>
      <c r="Y684" s="1">
        <f t="shared" si="1363"/>
        <v>2.2000000000000002</v>
      </c>
      <c r="Z684" s="1">
        <f t="shared" si="1364"/>
        <v>1.2116882456942153</v>
      </c>
      <c r="AA684" s="1">
        <f t="shared" si="1365"/>
        <v>0.97297254255769527</v>
      </c>
      <c r="AB684" s="1">
        <f t="shared" si="1366"/>
        <v>6.3983184605828116</v>
      </c>
      <c r="AC684" s="1">
        <f t="shared" si="1367"/>
        <v>22.188868608631488</v>
      </c>
      <c r="AD684" s="1" t="str">
        <f t="shared" si="1368"/>
        <v>NOT LIQUEFIABLE</v>
      </c>
      <c r="AE684" s="1">
        <f t="shared" si="1369"/>
        <v>0</v>
      </c>
      <c r="AF684" s="1">
        <f t="shared" si="1370"/>
        <v>6.25</v>
      </c>
      <c r="AG684" s="1">
        <f t="shared" si="1371"/>
        <v>0</v>
      </c>
      <c r="AH684" s="1" t="str">
        <f t="shared" si="1372"/>
        <v>Very Low</v>
      </c>
    </row>
    <row r="685" spans="1:45" s="1" customFormat="1" x14ac:dyDescent="0.35">
      <c r="B685" s="5" t="s">
        <v>254</v>
      </c>
      <c r="C685" s="5" t="s">
        <v>255</v>
      </c>
      <c r="D685" s="5">
        <v>9</v>
      </c>
      <c r="E685" s="5">
        <v>1.5</v>
      </c>
      <c r="F685" s="5">
        <v>20</v>
      </c>
      <c r="G685" s="5">
        <v>41</v>
      </c>
      <c r="H685" s="5">
        <v>31.48</v>
      </c>
      <c r="I685" s="5">
        <v>7</v>
      </c>
      <c r="J685" s="5">
        <v>0.4</v>
      </c>
      <c r="K685" s="5">
        <v>2.5</v>
      </c>
      <c r="L685" s="25" t="s">
        <v>46</v>
      </c>
      <c r="M685" s="1">
        <f t="shared" si="1351"/>
        <v>63.765000000000001</v>
      </c>
      <c r="N685" s="1">
        <f t="shared" si="1352"/>
        <v>189.89999999999998</v>
      </c>
      <c r="O685" s="1">
        <f t="shared" si="1353"/>
        <v>126.13499999999998</v>
      </c>
      <c r="P685" s="1">
        <f t="shared" si="1354"/>
        <v>0.89616280961964945</v>
      </c>
      <c r="Q685" s="1">
        <f t="shared" si="1355"/>
        <v>36.742675194405628</v>
      </c>
      <c r="R685" s="1">
        <f t="shared" si="1356"/>
        <v>5.4165619064706227</v>
      </c>
      <c r="S685" s="1">
        <f t="shared" si="1357"/>
        <v>42.159237100876254</v>
      </c>
      <c r="T685" s="1">
        <f t="shared" si="1358"/>
        <v>0.28533648756112878</v>
      </c>
      <c r="U685" s="1">
        <f t="shared" si="1359"/>
        <v>0.9393522938205594</v>
      </c>
      <c r="V685" s="1">
        <f t="shared" si="1360"/>
        <v>43.930005953113564</v>
      </c>
      <c r="W685" s="1">
        <f t="shared" si="1361"/>
        <v>0.88044424287795453</v>
      </c>
      <c r="X685" s="1">
        <f t="shared" si="1362"/>
        <v>0.34463910927067137</v>
      </c>
      <c r="Y685" s="1">
        <f t="shared" si="1363"/>
        <v>2.2000000000000002</v>
      </c>
      <c r="Z685" s="1">
        <f t="shared" si="1364"/>
        <v>1.2116882456942153</v>
      </c>
      <c r="AA685" s="1">
        <f t="shared" si="1365"/>
        <v>0.93422009479050006</v>
      </c>
      <c r="AB685" s="1">
        <f t="shared" si="1366"/>
        <v>18.821739501374207</v>
      </c>
      <c r="AC685" s="1">
        <f t="shared" si="1367"/>
        <v>61.820896496021433</v>
      </c>
      <c r="AD685" s="1" t="str">
        <f t="shared" si="1368"/>
        <v>NOT LIQUEFIABLE</v>
      </c>
      <c r="AE685" s="1">
        <f t="shared" si="1369"/>
        <v>0</v>
      </c>
      <c r="AF685" s="1">
        <f t="shared" si="1370"/>
        <v>5.5</v>
      </c>
      <c r="AG685" s="1">
        <f t="shared" si="1371"/>
        <v>0</v>
      </c>
      <c r="AH685" s="1" t="str">
        <f t="shared" si="1372"/>
        <v>Very Low</v>
      </c>
    </row>
    <row r="686" spans="1:45" s="1" customFormat="1" x14ac:dyDescent="0.35">
      <c r="B686" s="5" t="s">
        <v>254</v>
      </c>
      <c r="C686" s="5" t="s">
        <v>255</v>
      </c>
      <c r="D686" s="5">
        <v>10.5</v>
      </c>
      <c r="E686" s="5">
        <v>1.5</v>
      </c>
      <c r="F686" s="5">
        <v>20</v>
      </c>
      <c r="G686" s="5">
        <v>47</v>
      </c>
      <c r="H686" s="5">
        <v>30.69</v>
      </c>
      <c r="I686" s="5">
        <v>7</v>
      </c>
      <c r="J686" s="5">
        <v>0.4</v>
      </c>
      <c r="K686" s="5">
        <v>2.5</v>
      </c>
      <c r="L686" s="25" t="s">
        <v>46</v>
      </c>
      <c r="M686" s="1">
        <f t="shared" si="1351"/>
        <v>78.48</v>
      </c>
      <c r="N686" s="1">
        <f t="shared" si="1352"/>
        <v>219.89999999999998</v>
      </c>
      <c r="O686" s="1">
        <f t="shared" si="1353"/>
        <v>141.41999999999996</v>
      </c>
      <c r="P686" s="1">
        <f t="shared" si="1354"/>
        <v>0.84634865082294752</v>
      </c>
      <c r="Q686" s="1">
        <f t="shared" si="1355"/>
        <v>39.778386588678536</v>
      </c>
      <c r="R686" s="1">
        <f t="shared" si="1356"/>
        <v>5.3893796510758687</v>
      </c>
      <c r="S686" s="1">
        <f t="shared" si="1357"/>
        <v>45.167766239754407</v>
      </c>
      <c r="T686" s="1">
        <f t="shared" si="1358"/>
        <v>0.26785048140488499</v>
      </c>
      <c r="U686" s="1">
        <f t="shared" si="1359"/>
        <v>0.91450923102681436</v>
      </c>
      <c r="V686" s="1">
        <f t="shared" si="1360"/>
        <v>48.371313509336147</v>
      </c>
      <c r="W686" s="1">
        <f t="shared" si="1361"/>
        <v>0.85352459901766975</v>
      </c>
      <c r="X686" s="1">
        <f t="shared" si="1362"/>
        <v>0.34506728485529814</v>
      </c>
      <c r="Y686" s="1">
        <f t="shared" si="1363"/>
        <v>2.2000000000000002</v>
      </c>
      <c r="Z686" s="1">
        <f t="shared" si="1364"/>
        <v>1.2116882456942153</v>
      </c>
      <c r="AA686" s="1">
        <f t="shared" si="1365"/>
        <v>0.89990566752356294</v>
      </c>
      <c r="AB686" s="1">
        <f t="shared" si="1366"/>
        <v>204.4320562739334</v>
      </c>
      <c r="AC686" s="1">
        <f t="shared" si="1367"/>
        <v>646.00085417887954</v>
      </c>
      <c r="AD686" s="1" t="str">
        <f t="shared" si="1368"/>
        <v>NOT LIQUEFIABLE</v>
      </c>
      <c r="AE686" s="1">
        <f t="shared" si="1369"/>
        <v>0</v>
      </c>
      <c r="AF686" s="1">
        <f t="shared" si="1370"/>
        <v>4.75</v>
      </c>
      <c r="AG686" s="1">
        <f t="shared" si="1371"/>
        <v>0</v>
      </c>
      <c r="AH686" s="1" t="str">
        <f t="shared" si="1372"/>
        <v>Very Low</v>
      </c>
    </row>
    <row r="687" spans="1:45" s="1" customFormat="1" x14ac:dyDescent="0.35">
      <c r="B687" s="5" t="s">
        <v>254</v>
      </c>
      <c r="C687" s="5" t="s">
        <v>255</v>
      </c>
      <c r="D687" s="5">
        <v>12</v>
      </c>
      <c r="E687" s="5">
        <v>1.5</v>
      </c>
      <c r="F687" s="5">
        <v>20.7</v>
      </c>
      <c r="G687" s="5">
        <v>53</v>
      </c>
      <c r="H687" s="5">
        <v>33.72</v>
      </c>
      <c r="I687" s="5">
        <v>7</v>
      </c>
      <c r="J687" s="5">
        <v>0.4</v>
      </c>
      <c r="K687" s="5">
        <v>2.5</v>
      </c>
      <c r="L687" s="25" t="s">
        <v>46</v>
      </c>
      <c r="M687" s="1">
        <f t="shared" si="1351"/>
        <v>93.195000000000007</v>
      </c>
      <c r="N687" s="1">
        <f t="shared" si="1352"/>
        <v>250.95</v>
      </c>
      <c r="O687" s="1">
        <f t="shared" si="1353"/>
        <v>157.755</v>
      </c>
      <c r="P687" s="1">
        <f t="shared" si="1354"/>
        <v>0.80133323661434241</v>
      </c>
      <c r="Q687" s="1">
        <f t="shared" si="1355"/>
        <v>42.470661540560151</v>
      </c>
      <c r="R687" s="1">
        <f t="shared" si="1356"/>
        <v>5.4790069355785969</v>
      </c>
      <c r="S687" s="1">
        <f t="shared" si="1357"/>
        <v>47.949668476138747</v>
      </c>
      <c r="T687" s="1">
        <f t="shared" si="1358"/>
        <v>0.25219303070315024</v>
      </c>
      <c r="U687" s="1">
        <f t="shared" si="1359"/>
        <v>0.89430301867281692</v>
      </c>
      <c r="V687" s="1">
        <f t="shared" si="1360"/>
        <v>52.877066925237891</v>
      </c>
      <c r="W687" s="1">
        <f t="shared" si="1361"/>
        <v>0.82611021622301772</v>
      </c>
      <c r="X687" s="1">
        <f t="shared" si="1362"/>
        <v>0.34167673467023701</v>
      </c>
      <c r="Y687" s="1">
        <f t="shared" si="1363"/>
        <v>2.2000000000000002</v>
      </c>
      <c r="Z687" s="1">
        <f t="shared" si="1364"/>
        <v>1.2116882456942153</v>
      </c>
      <c r="AA687" s="1">
        <f t="shared" si="1365"/>
        <v>0.86711296438436092</v>
      </c>
      <c r="AB687" s="1">
        <f t="shared" si="1366"/>
        <v>5768.6036519380104</v>
      </c>
      <c r="AC687" s="1">
        <f t="shared" si="1367"/>
        <v>17738.703189399144</v>
      </c>
      <c r="AD687" s="1" t="str">
        <f t="shared" si="1368"/>
        <v>NOT LIQUEFIABLE</v>
      </c>
      <c r="AE687" s="1">
        <f t="shared" si="1369"/>
        <v>0</v>
      </c>
      <c r="AF687" s="1">
        <f t="shared" si="1370"/>
        <v>4</v>
      </c>
      <c r="AG687" s="1">
        <f t="shared" si="1371"/>
        <v>0</v>
      </c>
      <c r="AH687" s="1" t="str">
        <f t="shared" si="1372"/>
        <v>Very Low</v>
      </c>
    </row>
    <row r="688" spans="1:45" s="1" customFormat="1" x14ac:dyDescent="0.35">
      <c r="B688" s="5" t="s">
        <v>254</v>
      </c>
      <c r="C688" s="5" t="s">
        <v>255</v>
      </c>
      <c r="D688" s="5">
        <v>13.5</v>
      </c>
      <c r="E688" s="5">
        <v>1.5</v>
      </c>
      <c r="F688" s="5">
        <v>20.2</v>
      </c>
      <c r="G688" s="5">
        <v>46</v>
      </c>
      <c r="H688" s="5">
        <v>34.19</v>
      </c>
      <c r="I688" s="5">
        <v>7</v>
      </c>
      <c r="J688" s="5">
        <v>0.4</v>
      </c>
      <c r="K688" s="5">
        <v>2.5</v>
      </c>
      <c r="L688" s="25" t="s">
        <v>46</v>
      </c>
      <c r="M688" s="1">
        <f t="shared" si="1351"/>
        <v>107.91000000000001</v>
      </c>
      <c r="N688" s="1">
        <f t="shared" si="1352"/>
        <v>281.25</v>
      </c>
      <c r="O688" s="1">
        <f t="shared" si="1353"/>
        <v>173.33999999999997</v>
      </c>
      <c r="P688" s="1">
        <f t="shared" si="1354"/>
        <v>0.76446098656303196</v>
      </c>
      <c r="Q688" s="1">
        <f t="shared" si="1355"/>
        <v>35.165205381899469</v>
      </c>
      <c r="R688" s="1">
        <f t="shared" si="1356"/>
        <v>5.4897662336571367</v>
      </c>
      <c r="S688" s="1">
        <f t="shared" si="1357"/>
        <v>40.654971615556605</v>
      </c>
      <c r="T688" s="1">
        <f t="shared" si="1358"/>
        <v>0.29431359036446547</v>
      </c>
      <c r="U688" s="1">
        <f t="shared" si="1359"/>
        <v>0.8537678067708705</v>
      </c>
      <c r="V688" s="1">
        <f t="shared" si="1360"/>
        <v>44.763085345117176</v>
      </c>
      <c r="W688" s="1">
        <f t="shared" si="1361"/>
        <v>0.7986134883932493</v>
      </c>
      <c r="X688" s="1">
        <f t="shared" si="1362"/>
        <v>0.33690210764253126</v>
      </c>
      <c r="Y688" s="1">
        <f t="shared" si="1363"/>
        <v>2.2000000000000002</v>
      </c>
      <c r="Z688" s="1">
        <f t="shared" si="1364"/>
        <v>1.2116882456942153</v>
      </c>
      <c r="AA688" s="1">
        <f t="shared" si="1365"/>
        <v>0.83884942826453168</v>
      </c>
      <c r="AB688" s="1">
        <f t="shared" si="1366"/>
        <v>27.745894687122739</v>
      </c>
      <c r="AC688" s="1">
        <f t="shared" si="1367"/>
        <v>83.708568167160749</v>
      </c>
      <c r="AD688" s="1" t="str">
        <f t="shared" si="1368"/>
        <v>NOT LIQUEFIABLE</v>
      </c>
      <c r="AE688" s="1">
        <f t="shared" si="1369"/>
        <v>0</v>
      </c>
      <c r="AF688" s="1">
        <f t="shared" si="1370"/>
        <v>3.25</v>
      </c>
      <c r="AG688" s="1">
        <f t="shared" si="1371"/>
        <v>0</v>
      </c>
      <c r="AH688" s="1" t="str">
        <f t="shared" si="1372"/>
        <v>Very Low</v>
      </c>
    </row>
    <row r="689" spans="1:45" s="1" customFormat="1" x14ac:dyDescent="0.35">
      <c r="B689" s="5" t="s">
        <v>254</v>
      </c>
      <c r="C689" s="5" t="s">
        <v>255</v>
      </c>
      <c r="D689" s="5">
        <v>15</v>
      </c>
      <c r="E689" s="5">
        <v>1.5</v>
      </c>
      <c r="F689" s="5">
        <v>20.399999999999999</v>
      </c>
      <c r="G689" s="5">
        <v>48</v>
      </c>
      <c r="H689" s="5">
        <v>32.409999999999997</v>
      </c>
      <c r="I689" s="5">
        <v>7</v>
      </c>
      <c r="J689" s="5">
        <v>0.4</v>
      </c>
      <c r="K689" s="5">
        <v>2.5</v>
      </c>
      <c r="L689" s="25" t="s">
        <v>46</v>
      </c>
      <c r="M689" s="1">
        <f t="shared" si="1351"/>
        <v>122.625</v>
      </c>
      <c r="N689" s="1">
        <f t="shared" si="1352"/>
        <v>311.85000000000002</v>
      </c>
      <c r="O689" s="1">
        <f t="shared" si="1353"/>
        <v>189.22500000000002</v>
      </c>
      <c r="P689" s="1">
        <f t="shared" si="1354"/>
        <v>0.73167036610756542</v>
      </c>
      <c r="Q689" s="1">
        <f t="shared" si="1355"/>
        <v>35.12017757316314</v>
      </c>
      <c r="R689" s="1">
        <f t="shared" si="1356"/>
        <v>5.4449119792438978</v>
      </c>
      <c r="S689" s="1">
        <f t="shared" si="1357"/>
        <v>40.565089552407038</v>
      </c>
      <c r="T689" s="1">
        <f t="shared" si="1358"/>
        <v>0.29485520160019157</v>
      </c>
      <c r="U689" s="1">
        <f t="shared" si="1359"/>
        <v>0.83173584514530607</v>
      </c>
      <c r="V689" s="1">
        <f t="shared" si="1360"/>
        <v>45.368232546218593</v>
      </c>
      <c r="W689" s="1">
        <f t="shared" si="1361"/>
        <v>0.77141630387585125</v>
      </c>
      <c r="X689" s="1">
        <f t="shared" si="1362"/>
        <v>0.33054408949429459</v>
      </c>
      <c r="Y689" s="1">
        <f t="shared" si="1363"/>
        <v>2.2000000000000002</v>
      </c>
      <c r="Z689" s="1">
        <f t="shared" si="1364"/>
        <v>1.2116882456942153</v>
      </c>
      <c r="AA689" s="1">
        <f t="shared" si="1365"/>
        <v>0.81254488841782191</v>
      </c>
      <c r="AB689" s="1">
        <f t="shared" si="1366"/>
        <v>37.383061634695366</v>
      </c>
      <c r="AC689" s="1">
        <f t="shared" si="1367"/>
        <v>111.34833525852638</v>
      </c>
      <c r="AD689" s="1" t="str">
        <f t="shared" si="1368"/>
        <v>NOT LIQUEFIABLE</v>
      </c>
      <c r="AE689" s="1">
        <f t="shared" si="1369"/>
        <v>0</v>
      </c>
      <c r="AF689" s="1">
        <f t="shared" si="1370"/>
        <v>2.5</v>
      </c>
      <c r="AG689" s="1">
        <f t="shared" si="1371"/>
        <v>0</v>
      </c>
      <c r="AH689" s="1" t="str">
        <f t="shared" si="1372"/>
        <v>Very Low</v>
      </c>
    </row>
    <row r="690" spans="1:45" s="1" customFormat="1" x14ac:dyDescent="0.35">
      <c r="AF690" s="1" t="s">
        <v>31</v>
      </c>
      <c r="AG690" s="1">
        <f>SUM(AG680:AG689)</f>
        <v>0</v>
      </c>
      <c r="AH690" s="1" t="str">
        <f t="shared" ref="AH690" si="1373">IF(AG690&lt;=0,"Very Low",IF(AND(AG690&gt;0,AG690&lt;=5),"Low",IF(AND(AG690&gt;5,AG690&lt;=15),"High","Very High")))</f>
        <v>Very Low</v>
      </c>
    </row>
    <row r="691" spans="1:45" s="1" customFormat="1" x14ac:dyDescent="0.35">
      <c r="A691" s="1" t="s">
        <v>32</v>
      </c>
      <c r="B691" s="1" t="s">
        <v>0</v>
      </c>
      <c r="C691" s="1" t="s">
        <v>1</v>
      </c>
      <c r="E691" s="1" t="s">
        <v>3</v>
      </c>
      <c r="F691" s="1" t="s">
        <v>47</v>
      </c>
      <c r="G691" s="1" t="s">
        <v>5</v>
      </c>
      <c r="H691" s="1" t="s">
        <v>6</v>
      </c>
      <c r="I691" s="1" t="s">
        <v>7</v>
      </c>
      <c r="J691" s="1" t="s">
        <v>8</v>
      </c>
      <c r="K691" s="1" t="s">
        <v>9</v>
      </c>
      <c r="M691" s="1" t="s">
        <v>10</v>
      </c>
      <c r="O691" s="1" t="s">
        <v>12</v>
      </c>
      <c r="P691" s="1" t="s">
        <v>13</v>
      </c>
      <c r="Q691" s="1" t="s">
        <v>233</v>
      </c>
      <c r="R691" s="1" t="s">
        <v>234</v>
      </c>
      <c r="S691" s="1" t="s">
        <v>16</v>
      </c>
      <c r="T691" s="1" t="s">
        <v>17</v>
      </c>
      <c r="U691" s="1" t="s">
        <v>18</v>
      </c>
      <c r="V691" s="1" t="s">
        <v>19</v>
      </c>
      <c r="W691" s="1" t="s">
        <v>20</v>
      </c>
      <c r="X691" s="1" t="s">
        <v>21</v>
      </c>
      <c r="Y691" s="1" t="s">
        <v>22</v>
      </c>
      <c r="Z691" s="1" t="s">
        <v>23</v>
      </c>
      <c r="AA691" s="1" t="s">
        <v>24</v>
      </c>
      <c r="AB691" s="1" t="s">
        <v>235</v>
      </c>
      <c r="AC691" s="1" t="s">
        <v>26</v>
      </c>
      <c r="AD691" s="1" t="s">
        <v>27</v>
      </c>
      <c r="AE691" s="1" t="s">
        <v>28</v>
      </c>
      <c r="AF691" s="1" t="s">
        <v>29</v>
      </c>
      <c r="AG691" s="1" t="s">
        <v>30</v>
      </c>
      <c r="AH691" s="1" t="s">
        <v>27</v>
      </c>
      <c r="AI691" s="5" t="s">
        <v>34</v>
      </c>
      <c r="AJ691" s="5" t="s">
        <v>35</v>
      </c>
      <c r="AK691" s="5" t="s">
        <v>36</v>
      </c>
      <c r="AL691" s="5" t="s">
        <v>37</v>
      </c>
      <c r="AM691" s="20" t="s">
        <v>38</v>
      </c>
      <c r="AN691" s="20" t="s">
        <v>39</v>
      </c>
      <c r="AO691" s="20" t="s">
        <v>40</v>
      </c>
      <c r="AP691" s="20" t="s">
        <v>41</v>
      </c>
      <c r="AQ691" s="20" t="s">
        <v>42</v>
      </c>
    </row>
    <row r="692" spans="1:45" s="1" customFormat="1" x14ac:dyDescent="0.35">
      <c r="A692" s="1">
        <v>60</v>
      </c>
      <c r="B692" s="5" t="s">
        <v>256</v>
      </c>
      <c r="C692" s="5" t="s">
        <v>257</v>
      </c>
      <c r="D692" s="5">
        <v>1.5</v>
      </c>
      <c r="E692" s="5">
        <v>1.5</v>
      </c>
      <c r="F692" s="5">
        <v>18</v>
      </c>
      <c r="G692" s="5">
        <v>13</v>
      </c>
      <c r="H692" s="5">
        <v>56.7</v>
      </c>
      <c r="I692" s="5">
        <v>7</v>
      </c>
      <c r="J692" s="5">
        <v>0.4</v>
      </c>
      <c r="K692" s="5">
        <v>3</v>
      </c>
      <c r="L692" s="25" t="s">
        <v>45</v>
      </c>
      <c r="M692" s="1">
        <f t="shared" ref="M692:M701" si="1374">IF(D692&lt;=K692, 0, (D692-K692)*9.81)</f>
        <v>0</v>
      </c>
      <c r="N692" s="1">
        <f t="shared" ref="N692:N701" si="1375">IF(ROW()=2, D692*F692, N691 + (D692-D691)*F692)</f>
        <v>27</v>
      </c>
      <c r="O692" s="1">
        <f t="shared" ref="O692:O701" si="1376">N692 - M692</f>
        <v>27</v>
      </c>
      <c r="P692" s="1">
        <f t="shared" ref="P692:P701" si="1377">MIN(1.7, (101.3 / O692)^0.5)</f>
        <v>1.7</v>
      </c>
      <c r="Q692" s="1">
        <f t="shared" ref="Q692:Q701" si="1378">G692 * P692</f>
        <v>22.099999999999998</v>
      </c>
      <c r="R692" s="1">
        <f t="shared" ref="R692:R701" si="1379">EXP(1.63 + (9.7/(H692+0.01)) - ((15.7/(H692+0.01))^2))</f>
        <v>5.6091620704117693</v>
      </c>
      <c r="S692" s="1">
        <f t="shared" ref="S692:S701" si="1380">Q692 + R692</f>
        <v>27.709162070411768</v>
      </c>
      <c r="T692" s="1">
        <f t="shared" ref="T692:T701" si="1381">0.784 - 0.0768 * SQRT(S692)</f>
        <v>0.37972869494585021</v>
      </c>
      <c r="U692" s="1">
        <f t="shared" ref="U692:U701" si="1382">MIN(1.7, (101.3 / O692)^T692)</f>
        <v>1.6521807702624685</v>
      </c>
      <c r="V692" s="1">
        <f t="shared" ref="V692:V701" si="1383">(G692 * U692) + R692</f>
        <v>27.08751208382386</v>
      </c>
      <c r="W692" s="1">
        <f t="shared" ref="W692:W701" si="1384">EXP((-1.012 - 1.126*SIN((D692/11.73)+5.133)) + (0.106 + 0.118*SIN((D692/11.28)+5.142))*I692)</f>
        <v>0.99216797470363483</v>
      </c>
      <c r="X692" s="1">
        <f t="shared" ref="X692:X701" si="1385">0.65 * J692 * (N692 / O692) * W692</f>
        <v>0.25796367342294507</v>
      </c>
      <c r="Y692" s="1">
        <f t="shared" ref="Y692:Y701" si="1386">MIN(2.2, 1.09 + (V692 / 31.5)^2)</f>
        <v>1.8294641581167082</v>
      </c>
      <c r="Z692" s="1">
        <f t="shared" ref="Z692:Z701" si="1387">1 + (Y692 - 1) * (8.64 * EXP(-I692/4) - 1.325)</f>
        <v>1.1463231770816293</v>
      </c>
      <c r="AA692" s="1">
        <f t="shared" ref="AA692:AA701" si="1388">MIN(1.1, 1 - MIN(0.3, 1 / (18.9 - 2.55 * SQRT(V692))) * LN(O692 / 101.3))</f>
        <v>1.1000000000000001</v>
      </c>
      <c r="AB692" s="1">
        <f t="shared" ref="AB692:AB701" si="1389">EXP((V692/14.1) + (V692/126)^2 - (V692/23.6)^3 + (V692/25.4)^4 - 2.8)</f>
        <v>0.34947426108861041</v>
      </c>
      <c r="AC692" s="1">
        <f t="shared" ref="AC692:AC701" si="1390">IF(X692=0, "N/A", (AB692 * Z692 * AA692) / X692)</f>
        <v>1.7082695557865686</v>
      </c>
      <c r="AD692" s="1" t="str">
        <f t="shared" ref="AD692:AD701" si="1391">IF(AC692&gt;1, "NOT LIQUEFIABLE", "LIQUEFIABLE")</f>
        <v>NOT LIQUEFIABLE</v>
      </c>
      <c r="AE692" s="1">
        <f t="shared" ref="AE692:AE701" si="1392">IF(AC692&lt;1, 1-AC692, 0)</f>
        <v>0</v>
      </c>
      <c r="AF692" s="1">
        <f t="shared" ref="AF692:AF701" si="1393">IF(D692&lt;=20, 10 - (0.5 * D692), 0)</f>
        <v>9.25</v>
      </c>
      <c r="AG692" s="1">
        <f t="shared" ref="AG692:AG701" si="1394">AE692 * AF692 * E692</f>
        <v>0</v>
      </c>
      <c r="AH692" s="1" t="str">
        <f t="shared" ref="AH692:AH701" si="1395">IF(AG692&lt;=0,"Very Low",IF(AND(AG692&gt;0,AG692&lt;=5),"Low",IF(AND(AG692&gt;5,AG692&lt;=15),"High","Very High")))</f>
        <v>Very Low</v>
      </c>
      <c r="AI692" s="5">
        <v>3</v>
      </c>
      <c r="AJ692" s="5">
        <v>1.5</v>
      </c>
      <c r="AK692" s="5">
        <v>25</v>
      </c>
      <c r="AL692" s="5">
        <f>MIN(1 + 0.33 * (AJ692 / AI692), 1.33)</f>
        <v>1.165</v>
      </c>
      <c r="AM692" s="20">
        <f>AVERAGEIFS(G692:G701, D692:D701, "&gt;" &amp; AJ692, D692:D701, "&lt;" &amp; (AJ692 + AI692 + 1.5))</f>
        <v>19.5</v>
      </c>
      <c r="AN692" s="20" cm="1">
        <f t="array" ref="AN692">_xlfn.LET(
    _xlpm.Df, AJ692,
    _xlpm.B, AI692,
    _xlpm.LayerBottoms, D692:D701,
    _xlpm.LayerTops, D692:D701 - E692:E701,
    _xlpm.N_values, G692:G701,
    _xlpm.FilteredN, _xlfn._xlws.FILTER(_xlpm.N_values, (_xlpm.LayerBottoms &gt; _xlpm.Df) * (_xlpm.LayerTops &lt; (_xlpm.Df + 2*_xlpm.B))),
    _xlpm.i, _xlfn.SEQUENCE(ROWS(_xlpm.FilteredN)),
    SUM(_xlpm.FilteredN / _xlpm.i^2) / SUM(1 / _xlpm.i^2)
)</f>
        <v>20.321951219512197</v>
      </c>
      <c r="AO692" s="20">
        <f>MIN(6 * (1 + 0.2 * (AJ692 / AI692)), 9)</f>
        <v>6.6000000000000005</v>
      </c>
      <c r="AP692" s="20">
        <f>IF(AI692&lt;=1.2,12*AM692*AL692*(AK692/25.4),8*AM692*((3.28*AI692+1)/(3.28*AI692))^2*AL692*(AK692/25.4))</f>
        <v>217.08268438671519</v>
      </c>
      <c r="AQ692" s="1" cm="1">
        <f t="array" ref="AQ692">_xlfn.LET(
    _xlpm.Df, AJ692,
    _xlpm.B, AI692,
    _xlpm.Settlement, AK692,
    _xlpm.NMeyerhof, AM692,
    _xlpm.NDesign, AN692,
    _xlpm.Nc, AO692,
    _xlpm.Fd, AL692,
    _xlpm.LayerBottoms, D692:D701,
    _xlpm.LayerThickness, E692:E701,
    _xlpm.USCS, L692:L701,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268.24975609756103</v>
      </c>
      <c r="AR692" s="1" cm="1">
        <f t="array" ref="AR692">_xlfn.LET(
    _xlpm.Df, AJ692,
    _xlpm.B, AI692,
    _xlpm.Settlement, AK692,
    _xlpm.NMeyerhof, AM692,
    _xlpm.NDesign, AN692,
    _xlpm.Nc, AO692,
    _xlpm.Fd, AL692,
    _xlpm.LayerBottoms, D692:D701,
    _xlpm.LayerThickness, E692:E701,
    _xlpm.USCS, L692:L701,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268.24975609756103</v>
      </c>
      <c r="AS692" s="1" cm="1">
        <f t="array" ref="AS692">_xlfn.LET(
    _xlpm.Df, AJ692,
    _xlpm.B, AI692,
    _xlpm.Settlement, AK692,
    _xlpm.NMeyerhof, AM692,
    _xlpm.NDesign, AN692,
    _xlpm.Nc, AO692,
    _xlpm.Fd, AL692,
    _xlpm.LayerBottoms, D692:D701,
    _xlpm.LayerThickness, E692:E701,
    _xlpm.Material, L692:L701,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268.24975609756103</v>
      </c>
    </row>
    <row r="693" spans="1:45" s="1" customFormat="1" x14ac:dyDescent="0.35">
      <c r="B693" s="5" t="s">
        <v>256</v>
      </c>
      <c r="C693" s="5" t="s">
        <v>257</v>
      </c>
      <c r="D693" s="5">
        <v>3</v>
      </c>
      <c r="E693" s="5">
        <v>1.5</v>
      </c>
      <c r="F693" s="5">
        <v>18</v>
      </c>
      <c r="G693" s="5">
        <v>18</v>
      </c>
      <c r="H693" s="5">
        <v>55.34</v>
      </c>
      <c r="I693" s="5">
        <v>7</v>
      </c>
      <c r="J693" s="5">
        <v>0.4</v>
      </c>
      <c r="K693" s="5">
        <v>3</v>
      </c>
      <c r="L693" s="25" t="s">
        <v>45</v>
      </c>
      <c r="M693" s="1">
        <f t="shared" si="1374"/>
        <v>0</v>
      </c>
      <c r="N693" s="1">
        <f t="shared" si="1375"/>
        <v>54</v>
      </c>
      <c r="O693" s="1">
        <f t="shared" si="1376"/>
        <v>54</v>
      </c>
      <c r="P693" s="1">
        <f t="shared" si="1377"/>
        <v>1.3696444523765743</v>
      </c>
      <c r="Q693" s="1">
        <f t="shared" si="1378"/>
        <v>24.653600142778338</v>
      </c>
      <c r="R693" s="1">
        <f t="shared" si="1379"/>
        <v>5.6113502593045137</v>
      </c>
      <c r="S693" s="1">
        <f t="shared" si="1380"/>
        <v>30.264950402082853</v>
      </c>
      <c r="T693" s="1">
        <f t="shared" si="1381"/>
        <v>0.36149563190473272</v>
      </c>
      <c r="U693" s="1">
        <f t="shared" si="1382"/>
        <v>1.255354191233558</v>
      </c>
      <c r="V693" s="1">
        <f t="shared" si="1383"/>
        <v>28.207725701508558</v>
      </c>
      <c r="W693" s="1">
        <f t="shared" si="1384"/>
        <v>0.97433785492747482</v>
      </c>
      <c r="X693" s="1">
        <f t="shared" si="1385"/>
        <v>0.25332784228114347</v>
      </c>
      <c r="Y693" s="1">
        <f t="shared" si="1386"/>
        <v>1.8918904401628083</v>
      </c>
      <c r="Z693" s="1">
        <f t="shared" si="1387"/>
        <v>1.1573356021912553</v>
      </c>
      <c r="AA693" s="1">
        <f t="shared" si="1388"/>
        <v>1.1000000000000001</v>
      </c>
      <c r="AB693" s="1">
        <f t="shared" si="1389"/>
        <v>0.39225833116667264</v>
      </c>
      <c r="AC693" s="1">
        <f t="shared" si="1390"/>
        <v>1.9712479315741627</v>
      </c>
      <c r="AD693" s="1" t="str">
        <f t="shared" si="1391"/>
        <v>NOT LIQUEFIABLE</v>
      </c>
      <c r="AE693" s="1">
        <f t="shared" si="1392"/>
        <v>0</v>
      </c>
      <c r="AF693" s="1">
        <f t="shared" si="1393"/>
        <v>8.5</v>
      </c>
      <c r="AG693" s="1">
        <f t="shared" si="1394"/>
        <v>0</v>
      </c>
      <c r="AH693" s="1" t="str">
        <f t="shared" si="1395"/>
        <v>Very Low</v>
      </c>
    </row>
    <row r="694" spans="1:45" s="1" customFormat="1" x14ac:dyDescent="0.35">
      <c r="B694" s="5" t="s">
        <v>256</v>
      </c>
      <c r="C694" s="5" t="s">
        <v>257</v>
      </c>
      <c r="D694" s="5">
        <v>4.5</v>
      </c>
      <c r="E694" s="5">
        <v>1.5</v>
      </c>
      <c r="F694" s="5">
        <v>18</v>
      </c>
      <c r="G694" s="5">
        <v>21</v>
      </c>
      <c r="H694" s="5">
        <v>52.31</v>
      </c>
      <c r="I694" s="5">
        <v>7</v>
      </c>
      <c r="J694" s="5">
        <v>0.4</v>
      </c>
      <c r="K694" s="5">
        <v>3</v>
      </c>
      <c r="L694" s="25" t="s">
        <v>45</v>
      </c>
      <c r="M694" s="1">
        <f t="shared" si="1374"/>
        <v>14.715</v>
      </c>
      <c r="N694" s="1">
        <f t="shared" si="1375"/>
        <v>81</v>
      </c>
      <c r="O694" s="1">
        <f t="shared" si="1376"/>
        <v>66.284999999999997</v>
      </c>
      <c r="P694" s="1">
        <f t="shared" si="1377"/>
        <v>1.2362237770013829</v>
      </c>
      <c r="Q694" s="1">
        <f t="shared" si="1378"/>
        <v>25.960699317029039</v>
      </c>
      <c r="R694" s="1">
        <f t="shared" si="1379"/>
        <v>5.6144951663764555</v>
      </c>
      <c r="S694" s="1">
        <f t="shared" si="1380"/>
        <v>31.575194483405497</v>
      </c>
      <c r="T694" s="1">
        <f t="shared" si="1381"/>
        <v>0.35244690348718205</v>
      </c>
      <c r="U694" s="1">
        <f t="shared" si="1382"/>
        <v>1.1612311307403098</v>
      </c>
      <c r="V694" s="1">
        <f t="shared" si="1383"/>
        <v>30.000348911922963</v>
      </c>
      <c r="W694" s="1">
        <f t="shared" si="1384"/>
        <v>0.95382538768089908</v>
      </c>
      <c r="X694" s="1">
        <f t="shared" si="1385"/>
        <v>0.30304839201266859</v>
      </c>
      <c r="Y694" s="1">
        <f t="shared" si="1386"/>
        <v>1.9970505768073745</v>
      </c>
      <c r="Z694" s="1">
        <f t="shared" si="1387"/>
        <v>1.1758865728939654</v>
      </c>
      <c r="AA694" s="1">
        <f t="shared" si="1388"/>
        <v>1.0859767560107547</v>
      </c>
      <c r="AB694" s="1">
        <f t="shared" si="1389"/>
        <v>0.48495335503449732</v>
      </c>
      <c r="AC694" s="1">
        <f t="shared" si="1390"/>
        <v>2.0434967220553748</v>
      </c>
      <c r="AD694" s="1" t="str">
        <f t="shared" si="1391"/>
        <v>NOT LIQUEFIABLE</v>
      </c>
      <c r="AE694" s="1">
        <f t="shared" si="1392"/>
        <v>0</v>
      </c>
      <c r="AF694" s="1">
        <f t="shared" si="1393"/>
        <v>7.75</v>
      </c>
      <c r="AG694" s="1">
        <f t="shared" si="1394"/>
        <v>0</v>
      </c>
      <c r="AH694" s="1" t="str">
        <f t="shared" si="1395"/>
        <v>Very Low</v>
      </c>
    </row>
    <row r="695" spans="1:45" s="1" customFormat="1" x14ac:dyDescent="0.35">
      <c r="B695" s="5" t="s">
        <v>256</v>
      </c>
      <c r="C695" s="5" t="s">
        <v>257</v>
      </c>
      <c r="D695" s="5">
        <v>6</v>
      </c>
      <c r="E695" s="5">
        <v>1.5</v>
      </c>
      <c r="F695" s="5">
        <v>18</v>
      </c>
      <c r="G695" s="5">
        <v>32</v>
      </c>
      <c r="H695" s="5">
        <v>54.62</v>
      </c>
      <c r="I695" s="5">
        <v>7</v>
      </c>
      <c r="J695" s="5">
        <v>0.4</v>
      </c>
      <c r="K695" s="5">
        <v>3</v>
      </c>
      <c r="L695" s="25" t="s">
        <v>45</v>
      </c>
      <c r="M695" s="1">
        <f t="shared" si="1374"/>
        <v>29.43</v>
      </c>
      <c r="N695" s="1">
        <f t="shared" si="1375"/>
        <v>108</v>
      </c>
      <c r="O695" s="1">
        <f t="shared" si="1376"/>
        <v>78.569999999999993</v>
      </c>
      <c r="P695" s="1">
        <f t="shared" si="1377"/>
        <v>1.1354717825737701</v>
      </c>
      <c r="Q695" s="1">
        <f t="shared" si="1378"/>
        <v>36.335097042360644</v>
      </c>
      <c r="R695" s="1">
        <f t="shared" si="1379"/>
        <v>5.6123320226030184</v>
      </c>
      <c r="S695" s="1">
        <f t="shared" si="1380"/>
        <v>41.947429064963664</v>
      </c>
      <c r="T695" s="1">
        <f t="shared" si="1381"/>
        <v>0.28659070775855905</v>
      </c>
      <c r="U695" s="1">
        <f t="shared" si="1382"/>
        <v>1.0755387356369197</v>
      </c>
      <c r="V695" s="1">
        <f t="shared" si="1383"/>
        <v>40.029571562984451</v>
      </c>
      <c r="W695" s="1">
        <f t="shared" si="1384"/>
        <v>0.9310442914146293</v>
      </c>
      <c r="X695" s="1">
        <f t="shared" si="1385"/>
        <v>0.33274435157086413</v>
      </c>
      <c r="Y695" s="1">
        <f t="shared" si="1386"/>
        <v>2.2000000000000002</v>
      </c>
      <c r="Z695" s="1">
        <f t="shared" si="1387"/>
        <v>1.2116882456942153</v>
      </c>
      <c r="AA695" s="1">
        <f t="shared" si="1388"/>
        <v>1.0762289392200723</v>
      </c>
      <c r="AB695" s="1">
        <f t="shared" si="1389"/>
        <v>4.1732099353957768</v>
      </c>
      <c r="AC695" s="1">
        <f t="shared" si="1390"/>
        <v>16.355171461150398</v>
      </c>
      <c r="AD695" s="1" t="str">
        <f t="shared" si="1391"/>
        <v>NOT LIQUEFIABLE</v>
      </c>
      <c r="AE695" s="1">
        <f t="shared" si="1392"/>
        <v>0</v>
      </c>
      <c r="AF695" s="1">
        <f t="shared" si="1393"/>
        <v>7</v>
      </c>
      <c r="AG695" s="1">
        <f t="shared" si="1394"/>
        <v>0</v>
      </c>
      <c r="AH695" s="1" t="str">
        <f t="shared" si="1395"/>
        <v>Very Low</v>
      </c>
    </row>
    <row r="696" spans="1:45" s="1" customFormat="1" x14ac:dyDescent="0.35">
      <c r="B696" s="5" t="s">
        <v>256</v>
      </c>
      <c r="C696" s="5" t="s">
        <v>257</v>
      </c>
      <c r="D696" s="5">
        <v>7.5</v>
      </c>
      <c r="E696" s="5">
        <v>1.5</v>
      </c>
      <c r="F696" s="5">
        <v>18</v>
      </c>
      <c r="G696" s="5">
        <v>34</v>
      </c>
      <c r="H696" s="5">
        <v>54.62</v>
      </c>
      <c r="I696" s="5">
        <v>7</v>
      </c>
      <c r="J696" s="5">
        <v>0.4</v>
      </c>
      <c r="K696" s="5">
        <v>3</v>
      </c>
      <c r="L696" s="25" t="s">
        <v>45</v>
      </c>
      <c r="M696" s="1">
        <f t="shared" si="1374"/>
        <v>44.145000000000003</v>
      </c>
      <c r="N696" s="1">
        <f t="shared" si="1375"/>
        <v>135</v>
      </c>
      <c r="O696" s="1">
        <f t="shared" si="1376"/>
        <v>90.85499999999999</v>
      </c>
      <c r="P696" s="1">
        <f t="shared" si="1377"/>
        <v>1.0559182748796987</v>
      </c>
      <c r="Q696" s="1">
        <f t="shared" si="1378"/>
        <v>35.901221345909754</v>
      </c>
      <c r="R696" s="1">
        <f t="shared" si="1379"/>
        <v>5.6123320226030184</v>
      </c>
      <c r="S696" s="1">
        <f t="shared" si="1380"/>
        <v>41.513553368512774</v>
      </c>
      <c r="T696" s="1">
        <f t="shared" si="1381"/>
        <v>0.28916982608141539</v>
      </c>
      <c r="U696" s="1">
        <f t="shared" si="1382"/>
        <v>1.0319682674433996</v>
      </c>
      <c r="V696" s="1">
        <f t="shared" si="1383"/>
        <v>40.699253115678609</v>
      </c>
      <c r="W696" s="1">
        <f t="shared" si="1384"/>
        <v>0.90643373197707922</v>
      </c>
      <c r="X696" s="1">
        <f t="shared" si="1385"/>
        <v>0.35018242245771269</v>
      </c>
      <c r="Y696" s="1">
        <f t="shared" si="1386"/>
        <v>2.2000000000000002</v>
      </c>
      <c r="Z696" s="1">
        <f t="shared" si="1387"/>
        <v>1.2116882456942153</v>
      </c>
      <c r="AA696" s="1">
        <f t="shared" si="1388"/>
        <v>1.0326464746460853</v>
      </c>
      <c r="AB696" s="1">
        <f t="shared" si="1389"/>
        <v>5.2269212298063348</v>
      </c>
      <c r="AC696" s="1">
        <f t="shared" si="1390"/>
        <v>18.676443322888492</v>
      </c>
      <c r="AD696" s="1" t="str">
        <f t="shared" si="1391"/>
        <v>NOT LIQUEFIABLE</v>
      </c>
      <c r="AE696" s="1">
        <f t="shared" si="1392"/>
        <v>0</v>
      </c>
      <c r="AF696" s="1">
        <f t="shared" si="1393"/>
        <v>6.25</v>
      </c>
      <c r="AG696" s="1">
        <f t="shared" si="1394"/>
        <v>0</v>
      </c>
      <c r="AH696" s="1" t="str">
        <f t="shared" si="1395"/>
        <v>Very Low</v>
      </c>
    </row>
    <row r="697" spans="1:45" s="1" customFormat="1" x14ac:dyDescent="0.35">
      <c r="B697" s="5" t="s">
        <v>256</v>
      </c>
      <c r="C697" s="5" t="s">
        <v>257</v>
      </c>
      <c r="D697" s="5">
        <v>9</v>
      </c>
      <c r="E697" s="5">
        <v>1.5</v>
      </c>
      <c r="F697" s="5">
        <v>18</v>
      </c>
      <c r="G697" s="5">
        <v>38</v>
      </c>
      <c r="H697" s="5">
        <v>57.09</v>
      </c>
      <c r="I697" s="5">
        <v>7</v>
      </c>
      <c r="J697" s="5">
        <v>0.4</v>
      </c>
      <c r="K697" s="5">
        <v>3</v>
      </c>
      <c r="L697" s="25" t="s">
        <v>45</v>
      </c>
      <c r="M697" s="1">
        <f t="shared" si="1374"/>
        <v>58.86</v>
      </c>
      <c r="N697" s="1">
        <f t="shared" si="1375"/>
        <v>162</v>
      </c>
      <c r="O697" s="1">
        <f t="shared" si="1376"/>
        <v>103.14</v>
      </c>
      <c r="P697" s="1">
        <f t="shared" si="1377"/>
        <v>0.99103994401933471</v>
      </c>
      <c r="Q697" s="1">
        <f t="shared" si="1378"/>
        <v>37.659517872734718</v>
      </c>
      <c r="R697" s="1">
        <f t="shared" si="1379"/>
        <v>5.6084617647221533</v>
      </c>
      <c r="S697" s="1">
        <f t="shared" si="1380"/>
        <v>43.267979637456868</v>
      </c>
      <c r="T697" s="1">
        <f t="shared" si="1381"/>
        <v>0.27882188466162394</v>
      </c>
      <c r="U697" s="1">
        <f t="shared" si="1382"/>
        <v>0.99499353577483418</v>
      </c>
      <c r="V697" s="1">
        <f t="shared" si="1383"/>
        <v>43.418216124165852</v>
      </c>
      <c r="W697" s="1">
        <f t="shared" si="1384"/>
        <v>0.88044424287795453</v>
      </c>
      <c r="X697" s="1">
        <f t="shared" si="1385"/>
        <v>0.3595531463061804</v>
      </c>
      <c r="Y697" s="1">
        <f t="shared" si="1386"/>
        <v>2.2000000000000002</v>
      </c>
      <c r="Z697" s="1">
        <f t="shared" si="1387"/>
        <v>1.2116882456942153</v>
      </c>
      <c r="AA697" s="1">
        <f t="shared" si="1388"/>
        <v>0.99459973678954738</v>
      </c>
      <c r="AB697" s="1">
        <f t="shared" si="1389"/>
        <v>15.013824357661241</v>
      </c>
      <c r="AC697" s="1">
        <f t="shared" si="1390"/>
        <v>50.323109927841372</v>
      </c>
      <c r="AD697" s="1" t="str">
        <f t="shared" si="1391"/>
        <v>NOT LIQUEFIABLE</v>
      </c>
      <c r="AE697" s="1">
        <f t="shared" si="1392"/>
        <v>0</v>
      </c>
      <c r="AF697" s="1">
        <f t="shared" si="1393"/>
        <v>5.5</v>
      </c>
      <c r="AG697" s="1">
        <f t="shared" si="1394"/>
        <v>0</v>
      </c>
      <c r="AH697" s="1" t="str">
        <f t="shared" si="1395"/>
        <v>Very Low</v>
      </c>
    </row>
    <row r="698" spans="1:45" s="1" customFormat="1" x14ac:dyDescent="0.35">
      <c r="B698" s="5" t="s">
        <v>256</v>
      </c>
      <c r="C698" s="5" t="s">
        <v>257</v>
      </c>
      <c r="D698" s="5">
        <v>10.5</v>
      </c>
      <c r="E698" s="5">
        <v>1.5</v>
      </c>
      <c r="F698" s="5">
        <v>18</v>
      </c>
      <c r="G698" s="5">
        <v>38</v>
      </c>
      <c r="H698" s="5">
        <v>28.02</v>
      </c>
      <c r="I698" s="5">
        <v>7</v>
      </c>
      <c r="J698" s="5">
        <v>0.4</v>
      </c>
      <c r="K698" s="5">
        <v>3</v>
      </c>
      <c r="L698" s="25" t="s">
        <v>46</v>
      </c>
      <c r="M698" s="1">
        <f t="shared" si="1374"/>
        <v>73.575000000000003</v>
      </c>
      <c r="N698" s="1">
        <f t="shared" si="1375"/>
        <v>189</v>
      </c>
      <c r="O698" s="1">
        <f t="shared" si="1376"/>
        <v>115.425</v>
      </c>
      <c r="P698" s="1">
        <f t="shared" si="1377"/>
        <v>0.93681703879459399</v>
      </c>
      <c r="Q698" s="1">
        <f t="shared" si="1378"/>
        <v>35.59904747419457</v>
      </c>
      <c r="R698" s="1">
        <f t="shared" si="1379"/>
        <v>5.2715788999076283</v>
      </c>
      <c r="S698" s="1">
        <f t="shared" si="1380"/>
        <v>40.870626374102201</v>
      </c>
      <c r="T698" s="1">
        <f t="shared" si="1381"/>
        <v>0.29301653459125077</v>
      </c>
      <c r="U698" s="1">
        <f t="shared" si="1382"/>
        <v>0.9624734635122969</v>
      </c>
      <c r="V698" s="1">
        <f t="shared" si="1383"/>
        <v>41.845570513374916</v>
      </c>
      <c r="W698" s="1">
        <f t="shared" si="1384"/>
        <v>0.85352459901766975</v>
      </c>
      <c r="X698" s="1">
        <f t="shared" si="1385"/>
        <v>0.36337187607301968</v>
      </c>
      <c r="Y698" s="1">
        <f t="shared" si="1386"/>
        <v>2.2000000000000002</v>
      </c>
      <c r="Z698" s="1">
        <f t="shared" si="1387"/>
        <v>1.2116882456942153</v>
      </c>
      <c r="AA698" s="1">
        <f t="shared" si="1388"/>
        <v>0.96083963285847551</v>
      </c>
      <c r="AB698" s="1">
        <f t="shared" si="1389"/>
        <v>7.9249408180794401</v>
      </c>
      <c r="AC698" s="1">
        <f t="shared" si="1390"/>
        <v>25.39139257070358</v>
      </c>
      <c r="AD698" s="1" t="str">
        <f t="shared" si="1391"/>
        <v>NOT LIQUEFIABLE</v>
      </c>
      <c r="AE698" s="1">
        <f t="shared" si="1392"/>
        <v>0</v>
      </c>
      <c r="AF698" s="1">
        <f t="shared" si="1393"/>
        <v>4.75</v>
      </c>
      <c r="AG698" s="1">
        <f t="shared" si="1394"/>
        <v>0</v>
      </c>
      <c r="AH698" s="1" t="str">
        <f t="shared" si="1395"/>
        <v>Very Low</v>
      </c>
    </row>
    <row r="699" spans="1:45" s="1" customFormat="1" x14ac:dyDescent="0.35">
      <c r="B699" s="5" t="s">
        <v>256</v>
      </c>
      <c r="C699" s="5" t="s">
        <v>257</v>
      </c>
      <c r="D699" s="5">
        <v>12</v>
      </c>
      <c r="E699" s="5">
        <v>1.5</v>
      </c>
      <c r="F699" s="5">
        <v>19</v>
      </c>
      <c r="G699" s="5">
        <v>41</v>
      </c>
      <c r="H699" s="5">
        <v>35.630000000000003</v>
      </c>
      <c r="I699" s="5">
        <v>7</v>
      </c>
      <c r="J699" s="5">
        <v>0.4</v>
      </c>
      <c r="K699" s="5">
        <v>3</v>
      </c>
      <c r="L699" s="25" t="s">
        <v>46</v>
      </c>
      <c r="M699" s="1">
        <f t="shared" si="1374"/>
        <v>88.29</v>
      </c>
      <c r="N699" s="1">
        <f t="shared" si="1375"/>
        <v>217.5</v>
      </c>
      <c r="O699" s="1">
        <f t="shared" si="1376"/>
        <v>129.20999999999998</v>
      </c>
      <c r="P699" s="1">
        <f t="shared" si="1377"/>
        <v>0.88543494782112675</v>
      </c>
      <c r="Q699" s="1">
        <f t="shared" si="1378"/>
        <v>36.3028328606662</v>
      </c>
      <c r="R699" s="1">
        <f t="shared" si="1379"/>
        <v>5.518529986188323</v>
      </c>
      <c r="S699" s="1">
        <f t="shared" si="1380"/>
        <v>41.821362846854527</v>
      </c>
      <c r="T699" s="1">
        <f t="shared" si="1381"/>
        <v>0.28733871179864323</v>
      </c>
      <c r="U699" s="1">
        <f t="shared" si="1382"/>
        <v>0.93246411028160892</v>
      </c>
      <c r="V699" s="1">
        <f t="shared" si="1383"/>
        <v>43.749558507734292</v>
      </c>
      <c r="W699" s="1">
        <f t="shared" si="1384"/>
        <v>0.82611021622301772</v>
      </c>
      <c r="X699" s="1">
        <f t="shared" si="1385"/>
        <v>0.36155508650577872</v>
      </c>
      <c r="Y699" s="1">
        <f t="shared" si="1386"/>
        <v>2.2000000000000002</v>
      </c>
      <c r="Z699" s="1">
        <f t="shared" si="1387"/>
        <v>1.2116882456942153</v>
      </c>
      <c r="AA699" s="1">
        <f t="shared" si="1388"/>
        <v>0.92699422705615264</v>
      </c>
      <c r="AB699" s="1">
        <f t="shared" si="1389"/>
        <v>17.361609264162695</v>
      </c>
      <c r="AC699" s="1">
        <f t="shared" si="1390"/>
        <v>53.936582640706796</v>
      </c>
      <c r="AD699" s="1" t="str">
        <f t="shared" si="1391"/>
        <v>NOT LIQUEFIABLE</v>
      </c>
      <c r="AE699" s="1">
        <f t="shared" si="1392"/>
        <v>0</v>
      </c>
      <c r="AF699" s="1">
        <f t="shared" si="1393"/>
        <v>4</v>
      </c>
      <c r="AG699" s="1">
        <f t="shared" si="1394"/>
        <v>0</v>
      </c>
      <c r="AH699" s="1" t="str">
        <f t="shared" si="1395"/>
        <v>Very Low</v>
      </c>
    </row>
    <row r="700" spans="1:45" s="1" customFormat="1" x14ac:dyDescent="0.35">
      <c r="B700" s="5" t="s">
        <v>256</v>
      </c>
      <c r="C700" s="5" t="s">
        <v>257</v>
      </c>
      <c r="D700" s="5">
        <v>13.5</v>
      </c>
      <c r="E700" s="5">
        <v>1.5</v>
      </c>
      <c r="F700" s="5">
        <v>18</v>
      </c>
      <c r="G700" s="5">
        <v>45</v>
      </c>
      <c r="H700" s="5">
        <v>23.04</v>
      </c>
      <c r="I700" s="5">
        <v>7</v>
      </c>
      <c r="J700" s="5">
        <v>0.4</v>
      </c>
      <c r="K700" s="5">
        <v>3</v>
      </c>
      <c r="L700" s="25" t="s">
        <v>46</v>
      </c>
      <c r="M700" s="1">
        <f t="shared" si="1374"/>
        <v>103.00500000000001</v>
      </c>
      <c r="N700" s="1">
        <f t="shared" si="1375"/>
        <v>244.5</v>
      </c>
      <c r="O700" s="1">
        <f t="shared" si="1376"/>
        <v>141.495</v>
      </c>
      <c r="P700" s="1">
        <f t="shared" si="1377"/>
        <v>0.84612431581998104</v>
      </c>
      <c r="Q700" s="1">
        <f t="shared" si="1378"/>
        <v>38.075594211899144</v>
      </c>
      <c r="R700" s="1">
        <f t="shared" si="1379"/>
        <v>4.8885169059447886</v>
      </c>
      <c r="S700" s="1">
        <f t="shared" si="1380"/>
        <v>42.964111117843935</v>
      </c>
      <c r="T700" s="1">
        <f t="shared" si="1381"/>
        <v>0.28059892852744961</v>
      </c>
      <c r="U700" s="1">
        <f t="shared" si="1382"/>
        <v>0.91049216939770383</v>
      </c>
      <c r="V700" s="1">
        <f t="shared" si="1383"/>
        <v>45.860664528841461</v>
      </c>
      <c r="W700" s="1">
        <f t="shared" si="1384"/>
        <v>0.7986134883932493</v>
      </c>
      <c r="X700" s="1">
        <f t="shared" si="1385"/>
        <v>0.35879613736993432</v>
      </c>
      <c r="Y700" s="1">
        <f t="shared" si="1386"/>
        <v>2.2000000000000002</v>
      </c>
      <c r="Z700" s="1">
        <f t="shared" si="1387"/>
        <v>1.2116882456942153</v>
      </c>
      <c r="AA700" s="1">
        <f t="shared" si="1388"/>
        <v>0.89974660914541338</v>
      </c>
      <c r="AB700" s="1">
        <f t="shared" si="1389"/>
        <v>48.147529430581784</v>
      </c>
      <c r="AC700" s="1">
        <f t="shared" si="1390"/>
        <v>146.29765397523184</v>
      </c>
      <c r="AD700" s="1" t="str">
        <f t="shared" si="1391"/>
        <v>NOT LIQUEFIABLE</v>
      </c>
      <c r="AE700" s="1">
        <f t="shared" si="1392"/>
        <v>0</v>
      </c>
      <c r="AF700" s="1">
        <f t="shared" si="1393"/>
        <v>3.25</v>
      </c>
      <c r="AG700" s="1">
        <f t="shared" si="1394"/>
        <v>0</v>
      </c>
      <c r="AH700" s="1" t="str">
        <f t="shared" si="1395"/>
        <v>Very Low</v>
      </c>
    </row>
    <row r="701" spans="1:45" s="1" customFormat="1" x14ac:dyDescent="0.35">
      <c r="B701" s="5" t="s">
        <v>256</v>
      </c>
      <c r="C701" s="5" t="s">
        <v>257</v>
      </c>
      <c r="D701" s="5">
        <v>15</v>
      </c>
      <c r="E701" s="5">
        <v>1.5</v>
      </c>
      <c r="F701" s="5">
        <v>18</v>
      </c>
      <c r="G701" s="5">
        <v>47</v>
      </c>
      <c r="H701" s="5">
        <v>27.42</v>
      </c>
      <c r="I701" s="5">
        <v>7</v>
      </c>
      <c r="J701" s="5">
        <v>0.4</v>
      </c>
      <c r="K701" s="5">
        <v>3</v>
      </c>
      <c r="L701" s="25" t="s">
        <v>46</v>
      </c>
      <c r="M701" s="1">
        <f t="shared" si="1374"/>
        <v>117.72</v>
      </c>
      <c r="N701" s="1">
        <f t="shared" si="1375"/>
        <v>271.5</v>
      </c>
      <c r="O701" s="1">
        <f t="shared" si="1376"/>
        <v>153.78</v>
      </c>
      <c r="P701" s="1">
        <f t="shared" si="1377"/>
        <v>0.81162383854823961</v>
      </c>
      <c r="Q701" s="1">
        <f t="shared" si="1378"/>
        <v>38.146320411767263</v>
      </c>
      <c r="R701" s="1">
        <f t="shared" si="1379"/>
        <v>5.2384442291175999</v>
      </c>
      <c r="S701" s="1">
        <f t="shared" si="1380"/>
        <v>43.38476464088486</v>
      </c>
      <c r="T701" s="1">
        <f t="shared" si="1381"/>
        <v>0.27814057862341579</v>
      </c>
      <c r="U701" s="1">
        <f t="shared" si="1382"/>
        <v>0.89038078717150082</v>
      </c>
      <c r="V701" s="1">
        <f t="shared" si="1383"/>
        <v>47.086341226178135</v>
      </c>
      <c r="W701" s="1">
        <f t="shared" si="1384"/>
        <v>0.77141630387585125</v>
      </c>
      <c r="X701" s="1">
        <f t="shared" si="1385"/>
        <v>0.35410506496681199</v>
      </c>
      <c r="Y701" s="1">
        <f t="shared" si="1386"/>
        <v>2.2000000000000002</v>
      </c>
      <c r="Z701" s="1">
        <f t="shared" si="1387"/>
        <v>1.2116882456942153</v>
      </c>
      <c r="AA701" s="1">
        <f t="shared" si="1388"/>
        <v>0.8747690204951809</v>
      </c>
      <c r="AB701" s="1">
        <f t="shared" si="1389"/>
        <v>94.313790559517201</v>
      </c>
      <c r="AC701" s="1">
        <f t="shared" si="1390"/>
        <v>282.31070747985592</v>
      </c>
      <c r="AD701" s="1" t="str">
        <f t="shared" si="1391"/>
        <v>NOT LIQUEFIABLE</v>
      </c>
      <c r="AE701" s="1">
        <f t="shared" si="1392"/>
        <v>0</v>
      </c>
      <c r="AF701" s="1">
        <f t="shared" si="1393"/>
        <v>2.5</v>
      </c>
      <c r="AG701" s="1">
        <f t="shared" si="1394"/>
        <v>0</v>
      </c>
      <c r="AH701" s="1" t="str">
        <f t="shared" si="1395"/>
        <v>Very Low</v>
      </c>
    </row>
    <row r="702" spans="1:45" s="1" customFormat="1" ht="16.5" customHeight="1" x14ac:dyDescent="0.35">
      <c r="AF702" s="1" t="s">
        <v>31</v>
      </c>
      <c r="AG702" s="1">
        <f>SUM(AG692:AG701)</f>
        <v>0</v>
      </c>
      <c r="AH702" s="1" t="str">
        <f t="shared" ref="AH702" si="1396">IF(AG702&lt;=0,"Very Low",IF(AND(AG702&gt;0,AG702&lt;=5),"Low",IF(AND(AG702&gt;5,AG702&lt;=15),"High","Very High")))</f>
        <v>Very Low</v>
      </c>
    </row>
    <row r="703" spans="1:45" s="1" customFormat="1" x14ac:dyDescent="0.35">
      <c r="A703" s="1" t="s">
        <v>32</v>
      </c>
      <c r="B703" s="1" t="s">
        <v>0</v>
      </c>
      <c r="C703" s="1" t="s">
        <v>1</v>
      </c>
      <c r="E703" s="1" t="s">
        <v>3</v>
      </c>
      <c r="F703" s="1" t="s">
        <v>47</v>
      </c>
      <c r="G703" s="1" t="s">
        <v>5</v>
      </c>
      <c r="H703" s="1" t="s">
        <v>6</v>
      </c>
      <c r="I703" s="1" t="s">
        <v>7</v>
      </c>
      <c r="J703" s="1" t="s">
        <v>8</v>
      </c>
      <c r="K703" s="1" t="s">
        <v>9</v>
      </c>
      <c r="M703" s="1" t="s">
        <v>10</v>
      </c>
      <c r="O703" s="1" t="s">
        <v>12</v>
      </c>
      <c r="P703" s="1" t="s">
        <v>13</v>
      </c>
      <c r="Q703" s="1" t="s">
        <v>233</v>
      </c>
      <c r="R703" s="1" t="s">
        <v>234</v>
      </c>
      <c r="S703" s="1" t="s">
        <v>16</v>
      </c>
      <c r="T703" s="1" t="s">
        <v>17</v>
      </c>
      <c r="U703" s="1" t="s">
        <v>18</v>
      </c>
      <c r="V703" s="1" t="s">
        <v>19</v>
      </c>
      <c r="W703" s="1" t="s">
        <v>20</v>
      </c>
      <c r="X703" s="1" t="s">
        <v>21</v>
      </c>
      <c r="Y703" s="1" t="s">
        <v>22</v>
      </c>
      <c r="Z703" s="1" t="s">
        <v>23</v>
      </c>
      <c r="AA703" s="1" t="s">
        <v>24</v>
      </c>
      <c r="AB703" s="1" t="s">
        <v>235</v>
      </c>
      <c r="AC703" s="1" t="s">
        <v>26</v>
      </c>
      <c r="AD703" s="1" t="s">
        <v>27</v>
      </c>
      <c r="AE703" s="1" t="s">
        <v>28</v>
      </c>
      <c r="AF703" s="1" t="s">
        <v>29</v>
      </c>
      <c r="AG703" s="1" t="s">
        <v>30</v>
      </c>
      <c r="AH703" s="1" t="s">
        <v>27</v>
      </c>
      <c r="AI703" s="5" t="s">
        <v>34</v>
      </c>
      <c r="AJ703" s="5" t="s">
        <v>35</v>
      </c>
      <c r="AK703" s="5" t="s">
        <v>36</v>
      </c>
      <c r="AL703" s="5" t="s">
        <v>37</v>
      </c>
      <c r="AM703" s="20" t="s">
        <v>38</v>
      </c>
      <c r="AN703" s="20" t="s">
        <v>39</v>
      </c>
      <c r="AO703" s="20" t="s">
        <v>40</v>
      </c>
      <c r="AP703" s="20" t="s">
        <v>41</v>
      </c>
      <c r="AQ703" s="20" t="s">
        <v>42</v>
      </c>
    </row>
    <row r="704" spans="1:45" s="1" customFormat="1" x14ac:dyDescent="0.35">
      <c r="A704" s="1">
        <v>61</v>
      </c>
      <c r="B704" s="5" t="s">
        <v>258</v>
      </c>
      <c r="C704" s="5" t="s">
        <v>259</v>
      </c>
      <c r="D704" s="5">
        <v>1.5</v>
      </c>
      <c r="E704" s="5">
        <v>1.5</v>
      </c>
      <c r="F704" s="5">
        <v>17</v>
      </c>
      <c r="G704" s="5">
        <v>5</v>
      </c>
      <c r="H704" s="1">
        <v>85.850000000000009</v>
      </c>
      <c r="I704" s="1">
        <v>7</v>
      </c>
      <c r="J704" s="5">
        <v>0.3</v>
      </c>
      <c r="K704" s="5">
        <v>1.5</v>
      </c>
      <c r="L704" s="25" t="s">
        <v>58</v>
      </c>
      <c r="M704" s="1">
        <f t="shared" ref="M704:M713" si="1397">IF(D704&lt;=K704, 0, (D704-K704)*9.81)</f>
        <v>0</v>
      </c>
      <c r="N704" s="1">
        <f t="shared" ref="N704:N713" si="1398">IF(ROW()=2, D704*F704, N703 + (D704-D703)*F704)</f>
        <v>25.5</v>
      </c>
      <c r="O704" s="1">
        <f t="shared" ref="O704:O713" si="1399">N704 - M704</f>
        <v>25.5</v>
      </c>
      <c r="P704" s="1">
        <f t="shared" ref="P704:P713" si="1400">MIN(1.7, (101.3 / O704)^0.5)</f>
        <v>1.7</v>
      </c>
      <c r="Q704" s="1">
        <f t="shared" ref="Q704:Q713" si="1401">G704 * P704</f>
        <v>8.5</v>
      </c>
      <c r="R704" s="1">
        <f t="shared" ref="R704:R713" si="1402">EXP(1.63 + (9.7/(H704+0.01)) - ((15.7/(H704+0.01))^2))</f>
        <v>5.5264096875422419</v>
      </c>
      <c r="S704" s="1">
        <f t="shared" ref="S704:S713" si="1403">Q704 + R704</f>
        <v>14.026409687542241</v>
      </c>
      <c r="T704" s="1">
        <f t="shared" ref="T704:T713" si="1404">0.784 - 0.0768 * SQRT(S704)</f>
        <v>0.49636980221915311</v>
      </c>
      <c r="U704" s="1">
        <f t="shared" ref="U704:U713" si="1405">MIN(1.7, (101.3 / O704)^T704)</f>
        <v>1.7</v>
      </c>
      <c r="V704" s="1">
        <f t="shared" ref="V704:V713" si="1406">(G704 * U704) + R704</f>
        <v>14.026409687542241</v>
      </c>
      <c r="W704" s="1">
        <f t="shared" ref="W704:W713" si="1407">EXP((-1.012 - 1.126*SIN((D704/11.73)+5.133)) + (0.106 + 0.118*SIN((D704/11.28)+5.142))*I704)</f>
        <v>0.99216797470363483</v>
      </c>
      <c r="X704" s="1">
        <f t="shared" ref="X704:X713" si="1408">0.65 * J704 * (N704 / O704) * W704</f>
        <v>0.19347275506720879</v>
      </c>
      <c r="Y704" s="1">
        <f t="shared" ref="Y704:Y713" si="1409">MIN(2.2, 1.09 + (V704 / 31.5)^2)</f>
        <v>1.2882768140315233</v>
      </c>
      <c r="Z704" s="1">
        <f t="shared" ref="Z704:Z713" si="1410">1 + (Y704 - 1) * (8.64 * EXP(-I704/4) - 1.325)</f>
        <v>1.0508540108638755</v>
      </c>
      <c r="AA704" s="1">
        <f t="shared" ref="AA704:AA713" si="1411">MIN(1.1, 1 - MIN(0.3, 1 / (18.9 - 2.55 * SQRT(V704))) * LN(O704 / 101.3))</f>
        <v>1.1000000000000001</v>
      </c>
      <c r="AB704" s="1">
        <f t="shared" ref="AB704:AB713" si="1412">EXP((V704/14.1) + (V704/126)^2 - (V704/23.6)^3 + (V704/25.4)^4 - 2.8)</f>
        <v>0.14811330763299074</v>
      </c>
      <c r="AC704" s="1">
        <f t="shared" ref="AC704:AC713" si="1413">IF(X704=0, "N/A", (AB704 * Z704 * AA704) / X704)</f>
        <v>0.88493085069167809</v>
      </c>
      <c r="AD704" s="1" t="str">
        <f t="shared" ref="AD704:AD713" si="1414">IF(AC704&gt;1, "NOT LIQUEFIABLE", "LIQUEFIABLE")</f>
        <v>LIQUEFIABLE</v>
      </c>
      <c r="AE704" s="1">
        <f t="shared" ref="AE704:AE713" si="1415">IF(AC704&lt;1, 1-AC704, 0)</f>
        <v>0.11506914930832191</v>
      </c>
      <c r="AF704" s="1">
        <f t="shared" ref="AF704:AF713" si="1416">IF(D704&lt;=20, 10 - (0.5 * D704), 0)</f>
        <v>9.25</v>
      </c>
      <c r="AG704" s="1">
        <f t="shared" ref="AG704:AG713" si="1417">AE704 * AF704 * E704</f>
        <v>1.5965844466529664</v>
      </c>
      <c r="AH704" s="1" t="str">
        <f t="shared" ref="AH704:AH713" si="1418">IF(AG704&lt;=0,"Very Low",IF(AND(AG704&gt;0,AG704&lt;=5),"Low",IF(AND(AG704&gt;5,AG704&lt;=15),"High","Very High")))</f>
        <v>Low</v>
      </c>
      <c r="AI704" s="5">
        <v>3</v>
      </c>
      <c r="AJ704" s="5">
        <v>1.5</v>
      </c>
      <c r="AK704" s="5">
        <v>25</v>
      </c>
      <c r="AL704" s="5">
        <f>MIN(1 + 0.33 * (AJ704 / AI704), 1.33)</f>
        <v>1.165</v>
      </c>
      <c r="AM704" s="20">
        <f>AVERAGEIFS(G704:G713, D704:D713, "&gt;" &amp; AJ704, D704:D713, "&lt;" &amp; (AJ704 + AI704 + 1.5))</f>
        <v>9</v>
      </c>
      <c r="AN704" s="20" cm="1">
        <f t="array" ref="AN704">_xlfn.LET(
    _xlpm.Df, AJ704,
    _xlpm.B, AI704,
    _xlpm.LayerBottoms, D704:D713,
    _xlpm.LayerTops, D704:D713 - E704:E713,
    _xlpm.N_values, G704:G713,
    _xlpm.FilteredN, _xlfn._xlws.FILTER(_xlpm.N_values, (_xlpm.LayerBottoms &gt; _xlpm.Df) * (_xlpm.LayerTops &lt; (_xlpm.Df + 2*_xlpm.B))),
    _xlpm.i, _xlfn.SEQUENCE(ROWS(_xlpm.FilteredN)),
    SUM(_xlpm.FilteredN / _xlpm.i^2) / SUM(1 / _xlpm.i^2)
)</f>
        <v>9.9121951219512194</v>
      </c>
      <c r="AO704" s="20">
        <f>MIN(6 * (1 + 0.2 * (AJ704 / AI704)), 9)</f>
        <v>6.6000000000000005</v>
      </c>
      <c r="AP704" s="20">
        <f>IF(AI704&lt;=1.2,12*AM704*AL704*(AK704/25.4),8*AM704*((3.28*AI704+1)/(3.28*AI704))^2*AL704*(AK704/25.4))</f>
        <v>100.19200817848393</v>
      </c>
      <c r="AQ704" s="1" t="str" cm="1">
        <f t="array" ref="AQ704">_xlfn.LET(
    _xlpm.Df, AJ704,
    _xlpm.B, AI704,
    _xlpm.Settlement, AK704,
    _xlpm.NMeyerhof, AM704,
    _xlpm.NDesign, AN704,
    _xlpm.Nc, AO704,
    _xlpm.Fd, AL704,
    _xlpm.LayerBottoms, D704:D713,
    _xlpm.LayerThickness, E704:E713,
    _xlpm.USCS, L704:L713,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704" s="1" cm="1">
        <f t="array" ref="AR704">_xlfn.LET(
    _xlpm.Df, AJ704,
    _xlpm.B, AI704,
    _xlpm.Settlement, AK704,
    _xlpm.NMeyerhof, AM704,
    _xlpm.NDesign, AN704,
    _xlpm.Nc, AO704,
    _xlpm.Fd, AL704,
    _xlpm.LayerBottoms, D704:D713,
    _xlpm.LayerThickness, E704:E713,
    _xlpm.USCS, L704:L713,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100.19200817848393</v>
      </c>
      <c r="AS704" s="1" cm="1">
        <f t="array" ref="AS704">_xlfn.LET(
    _xlpm.Df, AJ704,
    _xlpm.B, AI704,
    _xlpm.Settlement, AK704,
    _xlpm.NMeyerhof, AM704,
    _xlpm.NDesign, AN704,
    _xlpm.Nc, AO704,
    _xlpm.Fd, AL704,
    _xlpm.LayerBottoms, D704:D713,
    _xlpm.LayerThickness, E704:E713,
    _xlpm.Material, L704:L713,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100.19200817848393</v>
      </c>
    </row>
    <row r="705" spans="1:45" s="1" customFormat="1" x14ac:dyDescent="0.35">
      <c r="B705" s="5" t="s">
        <v>258</v>
      </c>
      <c r="C705" s="5" t="s">
        <v>259</v>
      </c>
      <c r="D705" s="5">
        <v>3</v>
      </c>
      <c r="E705" s="5">
        <v>1.5</v>
      </c>
      <c r="F705" s="5">
        <v>17</v>
      </c>
      <c r="G705" s="5">
        <v>8</v>
      </c>
      <c r="H705" s="1">
        <v>88.19</v>
      </c>
      <c r="I705" s="1">
        <v>7</v>
      </c>
      <c r="J705" s="5">
        <v>0.3</v>
      </c>
      <c r="K705" s="5">
        <v>1.5</v>
      </c>
      <c r="L705" s="25" t="s">
        <v>58</v>
      </c>
      <c r="M705" s="1">
        <f t="shared" si="1397"/>
        <v>14.715</v>
      </c>
      <c r="N705" s="1">
        <f t="shared" si="1398"/>
        <v>51</v>
      </c>
      <c r="O705" s="1">
        <f t="shared" si="1399"/>
        <v>36.284999999999997</v>
      </c>
      <c r="P705" s="1">
        <f t="shared" si="1400"/>
        <v>1.6708642194703607</v>
      </c>
      <c r="Q705" s="1">
        <f t="shared" si="1401"/>
        <v>13.366913755762885</v>
      </c>
      <c r="R705" s="1">
        <f t="shared" si="1402"/>
        <v>5.5195244693982017</v>
      </c>
      <c r="S705" s="1">
        <f t="shared" si="1403"/>
        <v>18.886438225161086</v>
      </c>
      <c r="T705" s="1">
        <f t="shared" si="1404"/>
        <v>0.4502384902401505</v>
      </c>
      <c r="U705" s="1">
        <f t="shared" si="1405"/>
        <v>1.5876449329559534</v>
      </c>
      <c r="V705" s="1">
        <f t="shared" si="1406"/>
        <v>18.22068393304583</v>
      </c>
      <c r="W705" s="1">
        <f t="shared" si="1407"/>
        <v>0.97433785492747482</v>
      </c>
      <c r="X705" s="1">
        <f t="shared" si="1408"/>
        <v>0.26704671261550883</v>
      </c>
      <c r="Y705" s="1">
        <f t="shared" si="1409"/>
        <v>1.4245863673347992</v>
      </c>
      <c r="Z705" s="1">
        <f t="shared" si="1410"/>
        <v>1.0748999527056529</v>
      </c>
      <c r="AA705" s="1">
        <f t="shared" si="1411"/>
        <v>1.1000000000000001</v>
      </c>
      <c r="AB705" s="1">
        <f t="shared" si="1412"/>
        <v>0.18595514732324961</v>
      </c>
      <c r="AC705" s="1">
        <f t="shared" si="1413"/>
        <v>0.82334470556099248</v>
      </c>
      <c r="AD705" s="1" t="str">
        <f t="shared" si="1414"/>
        <v>LIQUEFIABLE</v>
      </c>
      <c r="AE705" s="1">
        <f t="shared" si="1415"/>
        <v>0.17665529443900752</v>
      </c>
      <c r="AF705" s="1">
        <f t="shared" si="1416"/>
        <v>8.5</v>
      </c>
      <c r="AG705" s="1">
        <f t="shared" si="1417"/>
        <v>2.2523550040973461</v>
      </c>
      <c r="AH705" s="1" t="str">
        <f t="shared" si="1418"/>
        <v>Low</v>
      </c>
    </row>
    <row r="706" spans="1:45" s="1" customFormat="1" x14ac:dyDescent="0.35">
      <c r="B706" s="5" t="s">
        <v>258</v>
      </c>
      <c r="C706" s="5" t="s">
        <v>259</v>
      </c>
      <c r="D706" s="5">
        <v>4.5</v>
      </c>
      <c r="E706" s="5">
        <v>1.5</v>
      </c>
      <c r="F706" s="5">
        <v>17</v>
      </c>
      <c r="G706" s="5">
        <v>10</v>
      </c>
      <c r="H706" s="1">
        <v>83.14</v>
      </c>
      <c r="I706" s="1">
        <v>7</v>
      </c>
      <c r="J706" s="5">
        <v>0.3</v>
      </c>
      <c r="K706" s="5">
        <v>1.5</v>
      </c>
      <c r="L706" s="25" t="s">
        <v>58</v>
      </c>
      <c r="M706" s="1">
        <f t="shared" si="1397"/>
        <v>29.43</v>
      </c>
      <c r="N706" s="1">
        <f t="shared" si="1398"/>
        <v>76.5</v>
      </c>
      <c r="O706" s="1">
        <f t="shared" si="1399"/>
        <v>47.07</v>
      </c>
      <c r="P706" s="1">
        <f t="shared" si="1400"/>
        <v>1.4670084774653394</v>
      </c>
      <c r="Q706" s="1">
        <f t="shared" si="1401"/>
        <v>14.670084774653393</v>
      </c>
      <c r="R706" s="1">
        <f t="shared" si="1402"/>
        <v>5.5345230446746463</v>
      </c>
      <c r="S706" s="1">
        <f t="shared" si="1403"/>
        <v>20.204607819328039</v>
      </c>
      <c r="T706" s="1">
        <f t="shared" si="1404"/>
        <v>0.43878756392002127</v>
      </c>
      <c r="U706" s="1">
        <f t="shared" si="1405"/>
        <v>1.3997714485559885</v>
      </c>
      <c r="V706" s="1">
        <f t="shared" si="1406"/>
        <v>19.532237530234532</v>
      </c>
      <c r="W706" s="1">
        <f t="shared" si="1407"/>
        <v>0.95382538768089908</v>
      </c>
      <c r="X706" s="1">
        <f t="shared" si="1408"/>
        <v>0.30228787382047617</v>
      </c>
      <c r="Y706" s="1">
        <f t="shared" si="1409"/>
        <v>1.4744880856009095</v>
      </c>
      <c r="Z706" s="1">
        <f t="shared" si="1410"/>
        <v>1.0837029587030527</v>
      </c>
      <c r="AA706" s="1">
        <f t="shared" si="1411"/>
        <v>1.1000000000000001</v>
      </c>
      <c r="AB706" s="1">
        <f t="shared" si="1412"/>
        <v>0.2002997664660929</v>
      </c>
      <c r="AC706" s="1">
        <f t="shared" si="1413"/>
        <v>0.78988280768193075</v>
      </c>
      <c r="AD706" s="1" t="str">
        <f t="shared" si="1414"/>
        <v>LIQUEFIABLE</v>
      </c>
      <c r="AE706" s="1">
        <f t="shared" si="1415"/>
        <v>0.21011719231806925</v>
      </c>
      <c r="AF706" s="1">
        <f t="shared" si="1416"/>
        <v>7.75</v>
      </c>
      <c r="AG706" s="1">
        <f t="shared" si="1417"/>
        <v>2.4426123606975549</v>
      </c>
      <c r="AH706" s="1" t="str">
        <f t="shared" si="1418"/>
        <v>Low</v>
      </c>
    </row>
    <row r="707" spans="1:45" s="1" customFormat="1" x14ac:dyDescent="0.35">
      <c r="B707" s="5" t="s">
        <v>258</v>
      </c>
      <c r="C707" s="5" t="s">
        <v>259</v>
      </c>
      <c r="D707" s="5">
        <v>6</v>
      </c>
      <c r="E707" s="5">
        <v>1.5</v>
      </c>
      <c r="F707" s="5">
        <v>17</v>
      </c>
      <c r="G707" s="5">
        <v>19</v>
      </c>
      <c r="H707" s="1">
        <v>86.38</v>
      </c>
      <c r="I707" s="1">
        <v>7</v>
      </c>
      <c r="J707" s="5">
        <v>0.3</v>
      </c>
      <c r="K707" s="5">
        <v>1.5</v>
      </c>
      <c r="L707" s="25" t="s">
        <v>58</v>
      </c>
      <c r="M707" s="1">
        <f t="shared" si="1397"/>
        <v>44.145000000000003</v>
      </c>
      <c r="N707" s="1">
        <f t="shared" si="1398"/>
        <v>102</v>
      </c>
      <c r="O707" s="1">
        <f t="shared" si="1399"/>
        <v>57.854999999999997</v>
      </c>
      <c r="P707" s="1">
        <f t="shared" si="1400"/>
        <v>1.3232267556072232</v>
      </c>
      <c r="Q707" s="1">
        <f t="shared" si="1401"/>
        <v>25.141308356537241</v>
      </c>
      <c r="R707" s="1">
        <f t="shared" si="1402"/>
        <v>5.5248398933349723</v>
      </c>
      <c r="S707" s="1">
        <f t="shared" si="1403"/>
        <v>30.666148249872215</v>
      </c>
      <c r="T707" s="1">
        <f t="shared" si="1404"/>
        <v>0.35870445305255516</v>
      </c>
      <c r="U707" s="1">
        <f t="shared" si="1405"/>
        <v>1.2225355907184232</v>
      </c>
      <c r="V707" s="1">
        <f t="shared" si="1406"/>
        <v>28.753016116985016</v>
      </c>
      <c r="W707" s="1">
        <f t="shared" si="1407"/>
        <v>0.9310442914146293</v>
      </c>
      <c r="X707" s="1">
        <f t="shared" si="1408"/>
        <v>0.32008419248529907</v>
      </c>
      <c r="Y707" s="1">
        <f t="shared" si="1409"/>
        <v>1.9231931829917865</v>
      </c>
      <c r="Z707" s="1">
        <f t="shared" si="1410"/>
        <v>1.162857621120325</v>
      </c>
      <c r="AA707" s="1">
        <f t="shared" si="1411"/>
        <v>1.1000000000000001</v>
      </c>
      <c r="AB707" s="1">
        <f t="shared" si="1412"/>
        <v>0.41682463424684213</v>
      </c>
      <c r="AC707" s="1">
        <f t="shared" si="1413"/>
        <v>1.6657444678077431</v>
      </c>
      <c r="AD707" s="1" t="str">
        <f t="shared" si="1414"/>
        <v>NOT LIQUEFIABLE</v>
      </c>
      <c r="AE707" s="1">
        <f t="shared" si="1415"/>
        <v>0</v>
      </c>
      <c r="AF707" s="1">
        <f t="shared" si="1416"/>
        <v>7</v>
      </c>
      <c r="AG707" s="1">
        <f t="shared" si="1417"/>
        <v>0</v>
      </c>
      <c r="AH707" s="1" t="str">
        <f t="shared" si="1418"/>
        <v>Very Low</v>
      </c>
    </row>
    <row r="708" spans="1:45" s="1" customFormat="1" x14ac:dyDescent="0.35">
      <c r="B708" s="5" t="s">
        <v>258</v>
      </c>
      <c r="C708" s="5" t="s">
        <v>259</v>
      </c>
      <c r="D708" s="5">
        <v>7.5</v>
      </c>
      <c r="E708" s="5">
        <v>1.5</v>
      </c>
      <c r="F708" s="5">
        <v>20</v>
      </c>
      <c r="G708" s="5">
        <v>24</v>
      </c>
      <c r="H708" s="1">
        <v>31.119999999999997</v>
      </c>
      <c r="I708" s="1">
        <v>7</v>
      </c>
      <c r="J708" s="5">
        <v>0.3</v>
      </c>
      <c r="K708" s="5">
        <v>1.5</v>
      </c>
      <c r="L708" s="25" t="s">
        <v>46</v>
      </c>
      <c r="M708" s="1">
        <f t="shared" si="1397"/>
        <v>58.86</v>
      </c>
      <c r="N708" s="1">
        <f t="shared" si="1398"/>
        <v>132</v>
      </c>
      <c r="O708" s="1">
        <f t="shared" si="1399"/>
        <v>73.14</v>
      </c>
      <c r="P708" s="1">
        <f t="shared" si="1400"/>
        <v>1.1768666193116306</v>
      </c>
      <c r="Q708" s="1">
        <f t="shared" si="1401"/>
        <v>28.244798863479133</v>
      </c>
      <c r="R708" s="1">
        <f t="shared" si="1402"/>
        <v>5.4045493514175691</v>
      </c>
      <c r="S708" s="1">
        <f t="shared" si="1403"/>
        <v>33.649348214896705</v>
      </c>
      <c r="T708" s="1">
        <f t="shared" si="1404"/>
        <v>0.33849811266950586</v>
      </c>
      <c r="U708" s="1">
        <f t="shared" si="1405"/>
        <v>1.1165600313317963</v>
      </c>
      <c r="V708" s="1">
        <f t="shared" si="1406"/>
        <v>32.20199010338068</v>
      </c>
      <c r="W708" s="1">
        <f t="shared" si="1407"/>
        <v>0.90643373197707922</v>
      </c>
      <c r="X708" s="1">
        <f t="shared" si="1408"/>
        <v>0.31899923791482115</v>
      </c>
      <c r="Y708" s="1">
        <f t="shared" si="1409"/>
        <v>2.1350674392725901</v>
      </c>
      <c r="Z708" s="1">
        <f t="shared" si="1410"/>
        <v>1.2002336958035331</v>
      </c>
      <c r="AA708" s="1">
        <f t="shared" si="1411"/>
        <v>1.0735311199756783</v>
      </c>
      <c r="AB708" s="1">
        <f t="shared" si="1412"/>
        <v>0.66505396337628364</v>
      </c>
      <c r="AC708" s="1">
        <f t="shared" si="1413"/>
        <v>2.686257827852637</v>
      </c>
      <c r="AD708" s="1" t="str">
        <f t="shared" si="1414"/>
        <v>NOT LIQUEFIABLE</v>
      </c>
      <c r="AE708" s="1">
        <f t="shared" si="1415"/>
        <v>0</v>
      </c>
      <c r="AF708" s="1">
        <f t="shared" si="1416"/>
        <v>6.25</v>
      </c>
      <c r="AG708" s="1">
        <f t="shared" si="1417"/>
        <v>0</v>
      </c>
      <c r="AH708" s="1" t="str">
        <f t="shared" si="1418"/>
        <v>Very Low</v>
      </c>
    </row>
    <row r="709" spans="1:45" s="1" customFormat="1" x14ac:dyDescent="0.35">
      <c r="B709" s="5" t="s">
        <v>258</v>
      </c>
      <c r="C709" s="5" t="s">
        <v>259</v>
      </c>
      <c r="D709" s="5">
        <v>9</v>
      </c>
      <c r="E709" s="5">
        <v>1.5</v>
      </c>
      <c r="F709" s="5">
        <v>20</v>
      </c>
      <c r="G709" s="5">
        <v>28</v>
      </c>
      <c r="H709" s="1">
        <v>33.119999999999997</v>
      </c>
      <c r="I709" s="1">
        <v>7</v>
      </c>
      <c r="J709" s="5">
        <v>0.3</v>
      </c>
      <c r="K709" s="5">
        <v>1.5</v>
      </c>
      <c r="L709" s="25" t="s">
        <v>46</v>
      </c>
      <c r="M709" s="1">
        <f t="shared" si="1397"/>
        <v>73.575000000000003</v>
      </c>
      <c r="N709" s="1">
        <f t="shared" si="1398"/>
        <v>162</v>
      </c>
      <c r="O709" s="1">
        <f t="shared" si="1399"/>
        <v>88.424999999999997</v>
      </c>
      <c r="P709" s="1">
        <f t="shared" si="1400"/>
        <v>1.0703287433709616</v>
      </c>
      <c r="Q709" s="1">
        <f t="shared" si="1401"/>
        <v>29.969204814386927</v>
      </c>
      <c r="R709" s="1">
        <f t="shared" si="1402"/>
        <v>5.464177282496161</v>
      </c>
      <c r="S709" s="1">
        <f t="shared" si="1403"/>
        <v>35.433382096883086</v>
      </c>
      <c r="T709" s="1">
        <f t="shared" si="1404"/>
        <v>0.32684073713953948</v>
      </c>
      <c r="U709" s="1">
        <f t="shared" si="1405"/>
        <v>1.0454297127194436</v>
      </c>
      <c r="V709" s="1">
        <f t="shared" si="1406"/>
        <v>34.736209238640583</v>
      </c>
      <c r="W709" s="1">
        <f t="shared" si="1407"/>
        <v>0.88044424287795453</v>
      </c>
      <c r="X709" s="1">
        <f t="shared" si="1408"/>
        <v>0.31454038600525402</v>
      </c>
      <c r="Y709" s="1">
        <f t="shared" si="1409"/>
        <v>2.2000000000000002</v>
      </c>
      <c r="Z709" s="1">
        <f t="shared" si="1410"/>
        <v>1.2116882456942153</v>
      </c>
      <c r="AA709" s="1">
        <f t="shared" si="1411"/>
        <v>1.035115800699524</v>
      </c>
      <c r="AB709" s="1">
        <f t="shared" si="1412"/>
        <v>1.0498834428094754</v>
      </c>
      <c r="AC709" s="1">
        <f t="shared" si="1413"/>
        <v>4.1864364617184533</v>
      </c>
      <c r="AD709" s="1" t="str">
        <f t="shared" si="1414"/>
        <v>NOT LIQUEFIABLE</v>
      </c>
      <c r="AE709" s="1">
        <f t="shared" si="1415"/>
        <v>0</v>
      </c>
      <c r="AF709" s="1">
        <f t="shared" si="1416"/>
        <v>5.5</v>
      </c>
      <c r="AG709" s="1">
        <f t="shared" si="1417"/>
        <v>0</v>
      </c>
      <c r="AH709" s="1" t="str">
        <f t="shared" si="1418"/>
        <v>Very Low</v>
      </c>
    </row>
    <row r="710" spans="1:45" s="1" customFormat="1" x14ac:dyDescent="0.35">
      <c r="B710" s="5" t="s">
        <v>258</v>
      </c>
      <c r="C710" s="5" t="s">
        <v>259</v>
      </c>
      <c r="D710" s="5">
        <v>10.5</v>
      </c>
      <c r="E710" s="5">
        <v>1.5</v>
      </c>
      <c r="F710" s="5">
        <v>21</v>
      </c>
      <c r="G710" s="5">
        <v>16</v>
      </c>
      <c r="H710" s="1">
        <v>29.79</v>
      </c>
      <c r="I710" s="1">
        <v>7</v>
      </c>
      <c r="J710" s="5">
        <v>0.3</v>
      </c>
      <c r="K710" s="5">
        <v>1.5</v>
      </c>
      <c r="L710" s="25" t="s">
        <v>46</v>
      </c>
      <c r="M710" s="1">
        <f t="shared" si="1397"/>
        <v>88.29</v>
      </c>
      <c r="N710" s="1">
        <f t="shared" si="1398"/>
        <v>193.5</v>
      </c>
      <c r="O710" s="1">
        <f t="shared" si="1399"/>
        <v>105.21</v>
      </c>
      <c r="P710" s="1">
        <f t="shared" si="1400"/>
        <v>0.98124218840065691</v>
      </c>
      <c r="Q710" s="1">
        <f t="shared" si="1401"/>
        <v>15.699875014410511</v>
      </c>
      <c r="R710" s="1">
        <f t="shared" si="1402"/>
        <v>5.3544983990300503</v>
      </c>
      <c r="S710" s="1">
        <f t="shared" si="1403"/>
        <v>21.054373413440562</v>
      </c>
      <c r="T710" s="1">
        <f t="shared" si="1404"/>
        <v>0.43160285551370936</v>
      </c>
      <c r="U710" s="1">
        <f t="shared" si="1405"/>
        <v>0.9837872269130169</v>
      </c>
      <c r="V710" s="1">
        <f t="shared" si="1406"/>
        <v>21.095094029638322</v>
      </c>
      <c r="W710" s="1">
        <f t="shared" si="1407"/>
        <v>0.85352459901766975</v>
      </c>
      <c r="X710" s="1">
        <f t="shared" si="1408"/>
        <v>0.30610794537053726</v>
      </c>
      <c r="Y710" s="1">
        <f t="shared" si="1409"/>
        <v>1.5384787020602493</v>
      </c>
      <c r="Z710" s="1">
        <f t="shared" si="1410"/>
        <v>1.0949913431523601</v>
      </c>
      <c r="AA710" s="1">
        <f t="shared" si="1411"/>
        <v>0.99473122980232231</v>
      </c>
      <c r="AB710" s="1">
        <f t="shared" si="1412"/>
        <v>0.21996608238384471</v>
      </c>
      <c r="AC710" s="1">
        <f t="shared" si="1413"/>
        <v>0.78270400554511677</v>
      </c>
      <c r="AD710" s="1" t="str">
        <f t="shared" si="1414"/>
        <v>LIQUEFIABLE</v>
      </c>
      <c r="AE710" s="1">
        <f t="shared" si="1415"/>
        <v>0.21729599445488323</v>
      </c>
      <c r="AF710" s="1">
        <f t="shared" si="1416"/>
        <v>4.75</v>
      </c>
      <c r="AG710" s="1">
        <f t="shared" si="1417"/>
        <v>1.5482339604910429</v>
      </c>
      <c r="AH710" s="1" t="str">
        <f t="shared" si="1418"/>
        <v>Low</v>
      </c>
    </row>
    <row r="711" spans="1:45" s="1" customFormat="1" x14ac:dyDescent="0.35">
      <c r="B711" s="5" t="s">
        <v>258</v>
      </c>
      <c r="C711" s="5" t="s">
        <v>259</v>
      </c>
      <c r="D711" s="5">
        <v>12</v>
      </c>
      <c r="E711" s="5">
        <v>1.5</v>
      </c>
      <c r="F711" s="5">
        <v>20</v>
      </c>
      <c r="G711" s="5">
        <v>19</v>
      </c>
      <c r="H711" s="1">
        <v>22.54</v>
      </c>
      <c r="I711" s="1">
        <v>7</v>
      </c>
      <c r="J711" s="5">
        <v>0.3</v>
      </c>
      <c r="K711" s="5">
        <v>1.5</v>
      </c>
      <c r="L711" s="25" t="s">
        <v>46</v>
      </c>
      <c r="M711" s="1">
        <f t="shared" si="1397"/>
        <v>103.00500000000001</v>
      </c>
      <c r="N711" s="1">
        <f t="shared" si="1398"/>
        <v>223.5</v>
      </c>
      <c r="O711" s="1">
        <f t="shared" si="1399"/>
        <v>120.49499999999999</v>
      </c>
      <c r="P711" s="1">
        <f t="shared" si="1400"/>
        <v>0.91689627776642013</v>
      </c>
      <c r="Q711" s="1">
        <f t="shared" si="1401"/>
        <v>17.421029277561981</v>
      </c>
      <c r="R711" s="1">
        <f t="shared" si="1402"/>
        <v>4.8327620833374647</v>
      </c>
      <c r="S711" s="1">
        <f t="shared" si="1403"/>
        <v>22.253791360899445</v>
      </c>
      <c r="T711" s="1">
        <f t="shared" si="1404"/>
        <v>0.42170426119465398</v>
      </c>
      <c r="U711" s="1">
        <f t="shared" si="1405"/>
        <v>0.92943825491399701</v>
      </c>
      <c r="V711" s="1">
        <f t="shared" si="1406"/>
        <v>22.492088926703406</v>
      </c>
      <c r="W711" s="1">
        <f t="shared" si="1407"/>
        <v>0.82611021622301772</v>
      </c>
      <c r="X711" s="1">
        <f t="shared" si="1408"/>
        <v>0.29880035269961136</v>
      </c>
      <c r="Y711" s="1">
        <f t="shared" si="1409"/>
        <v>1.599845365872244</v>
      </c>
      <c r="Z711" s="1">
        <f t="shared" si="1410"/>
        <v>1.1058168443244167</v>
      </c>
      <c r="AA711" s="1">
        <f t="shared" si="1411"/>
        <v>0.97450613022006194</v>
      </c>
      <c r="AB711" s="1">
        <f t="shared" si="1412"/>
        <v>0.24080889339133293</v>
      </c>
      <c r="AC711" s="1">
        <f t="shared" si="1413"/>
        <v>0.86847874214534015</v>
      </c>
      <c r="AD711" s="1" t="str">
        <f t="shared" si="1414"/>
        <v>LIQUEFIABLE</v>
      </c>
      <c r="AE711" s="1">
        <f t="shared" si="1415"/>
        <v>0.13152125785465985</v>
      </c>
      <c r="AF711" s="1">
        <f t="shared" si="1416"/>
        <v>4</v>
      </c>
      <c r="AG711" s="1">
        <f t="shared" si="1417"/>
        <v>0.78912754712795907</v>
      </c>
      <c r="AH711" s="1" t="str">
        <f t="shared" si="1418"/>
        <v>Low</v>
      </c>
    </row>
    <row r="712" spans="1:45" s="1" customFormat="1" x14ac:dyDescent="0.35">
      <c r="B712" s="5" t="s">
        <v>258</v>
      </c>
      <c r="C712" s="5" t="s">
        <v>259</v>
      </c>
      <c r="D712" s="5">
        <v>13.5</v>
      </c>
      <c r="E712" s="5">
        <v>1.5</v>
      </c>
      <c r="F712" s="5">
        <v>20</v>
      </c>
      <c r="G712" s="5">
        <v>47</v>
      </c>
      <c r="H712" s="1">
        <v>32.68</v>
      </c>
      <c r="I712" s="1">
        <v>7</v>
      </c>
      <c r="J712" s="5">
        <v>0.3</v>
      </c>
      <c r="K712" s="5">
        <v>1.5</v>
      </c>
      <c r="L712" s="25" t="s">
        <v>46</v>
      </c>
      <c r="M712" s="1">
        <f t="shared" si="1397"/>
        <v>117.72</v>
      </c>
      <c r="N712" s="1">
        <f t="shared" si="1398"/>
        <v>253.5</v>
      </c>
      <c r="O712" s="1">
        <f t="shared" si="1399"/>
        <v>135.78</v>
      </c>
      <c r="P712" s="1">
        <f t="shared" si="1400"/>
        <v>0.86374753407572069</v>
      </c>
      <c r="Q712" s="1">
        <f t="shared" si="1401"/>
        <v>40.596134101558874</v>
      </c>
      <c r="R712" s="1">
        <f t="shared" si="1402"/>
        <v>5.4524678770317214</v>
      </c>
      <c r="S712" s="1">
        <f t="shared" si="1403"/>
        <v>46.048601978590597</v>
      </c>
      <c r="T712" s="1">
        <f t="shared" si="1404"/>
        <v>0.26284195666362198</v>
      </c>
      <c r="U712" s="1">
        <f t="shared" si="1405"/>
        <v>0.92589038653532474</v>
      </c>
      <c r="V712" s="1">
        <f t="shared" si="1406"/>
        <v>48.969316044191984</v>
      </c>
      <c r="W712" s="1">
        <f t="shared" si="1407"/>
        <v>0.7986134883932493</v>
      </c>
      <c r="X712" s="1">
        <f t="shared" si="1408"/>
        <v>0.2907457745249617</v>
      </c>
      <c r="Y712" s="1">
        <f t="shared" si="1409"/>
        <v>2.2000000000000002</v>
      </c>
      <c r="Z712" s="1">
        <f t="shared" si="1410"/>
        <v>1.2116882456942153</v>
      </c>
      <c r="AA712" s="1">
        <f t="shared" si="1411"/>
        <v>0.91211514471434096</v>
      </c>
      <c r="AB712" s="1">
        <f t="shared" si="1412"/>
        <v>300.53961278115071</v>
      </c>
      <c r="AC712" s="1">
        <f t="shared" si="1413"/>
        <v>1142.4280886885329</v>
      </c>
      <c r="AD712" s="1" t="str">
        <f t="shared" si="1414"/>
        <v>NOT LIQUEFIABLE</v>
      </c>
      <c r="AE712" s="1">
        <f t="shared" si="1415"/>
        <v>0</v>
      </c>
      <c r="AF712" s="1">
        <f t="shared" si="1416"/>
        <v>3.25</v>
      </c>
      <c r="AG712" s="1">
        <f t="shared" si="1417"/>
        <v>0</v>
      </c>
      <c r="AH712" s="1" t="str">
        <f t="shared" si="1418"/>
        <v>Very Low</v>
      </c>
    </row>
    <row r="713" spans="1:45" s="1" customFormat="1" x14ac:dyDescent="0.35">
      <c r="B713" s="5" t="s">
        <v>258</v>
      </c>
      <c r="C713" s="5" t="s">
        <v>259</v>
      </c>
      <c r="D713" s="5">
        <v>15</v>
      </c>
      <c r="E713" s="5">
        <v>1.5</v>
      </c>
      <c r="F713" s="5">
        <v>20</v>
      </c>
      <c r="G713" s="5">
        <v>52</v>
      </c>
      <c r="H713" s="1">
        <v>20.47</v>
      </c>
      <c r="I713" s="1">
        <v>7</v>
      </c>
      <c r="J713" s="5">
        <v>0.3</v>
      </c>
      <c r="K713" s="5">
        <v>1.5</v>
      </c>
      <c r="L713" s="25" t="s">
        <v>46</v>
      </c>
      <c r="M713" s="1">
        <f t="shared" si="1397"/>
        <v>132.435</v>
      </c>
      <c r="N713" s="1">
        <f t="shared" si="1398"/>
        <v>283.5</v>
      </c>
      <c r="O713" s="1">
        <f t="shared" si="1399"/>
        <v>151.065</v>
      </c>
      <c r="P713" s="1">
        <f t="shared" si="1400"/>
        <v>0.81888477224503819</v>
      </c>
      <c r="Q713" s="1">
        <f t="shared" si="1401"/>
        <v>42.582008156741985</v>
      </c>
      <c r="R713" s="1">
        <f t="shared" si="1402"/>
        <v>4.5537672475061521</v>
      </c>
      <c r="S713" s="1">
        <f t="shared" si="1403"/>
        <v>47.135775404248136</v>
      </c>
      <c r="T713" s="1">
        <f t="shared" si="1404"/>
        <v>0.25672576782062217</v>
      </c>
      <c r="U713" s="1">
        <f t="shared" si="1405"/>
        <v>0.90249355867811021</v>
      </c>
      <c r="V713" s="1">
        <f t="shared" si="1406"/>
        <v>51.48343229876788</v>
      </c>
      <c r="W713" s="1">
        <f t="shared" si="1407"/>
        <v>0.77141630387585125</v>
      </c>
      <c r="X713" s="1">
        <f t="shared" si="1408"/>
        <v>0.28230114069451395</v>
      </c>
      <c r="Y713" s="1">
        <f t="shared" si="1409"/>
        <v>2.2000000000000002</v>
      </c>
      <c r="Z713" s="1">
        <f t="shared" si="1410"/>
        <v>1.2116882456942153</v>
      </c>
      <c r="AA713" s="1">
        <f t="shared" si="1411"/>
        <v>0.88011286104592601</v>
      </c>
      <c r="AB713" s="1">
        <f t="shared" si="1412"/>
        <v>1835.6554718003497</v>
      </c>
      <c r="AC713" s="1">
        <f t="shared" si="1413"/>
        <v>6934.3826411970504</v>
      </c>
      <c r="AD713" s="1" t="str">
        <f t="shared" si="1414"/>
        <v>NOT LIQUEFIABLE</v>
      </c>
      <c r="AE713" s="1">
        <f t="shared" si="1415"/>
        <v>0</v>
      </c>
      <c r="AF713" s="1">
        <f t="shared" si="1416"/>
        <v>2.5</v>
      </c>
      <c r="AG713" s="1">
        <f t="shared" si="1417"/>
        <v>0</v>
      </c>
      <c r="AH713" s="1" t="str">
        <f t="shared" si="1418"/>
        <v>Very Low</v>
      </c>
    </row>
    <row r="714" spans="1:45" s="1" customFormat="1" x14ac:dyDescent="0.35">
      <c r="AF714" s="1" t="s">
        <v>31</v>
      </c>
      <c r="AG714" s="1">
        <f>SUM(AG704:AG713)</f>
        <v>8.6289133190668696</v>
      </c>
      <c r="AH714" s="1" t="str">
        <f t="shared" ref="AH714" si="1419">IF(AG714&lt;=0,"Very Low",IF(AND(AG714&gt;0,AG714&lt;=5),"Low",IF(AND(AG714&gt;5,AG714&lt;=15),"High","Very High")))</f>
        <v>High</v>
      </c>
    </row>
    <row r="715" spans="1:45" s="1" customFormat="1" x14ac:dyDescent="0.35">
      <c r="A715" s="1" t="s">
        <v>32</v>
      </c>
      <c r="B715" s="1" t="s">
        <v>0</v>
      </c>
      <c r="C715" s="1" t="s">
        <v>1</v>
      </c>
      <c r="E715" s="1" t="s">
        <v>3</v>
      </c>
      <c r="F715" s="1" t="s">
        <v>47</v>
      </c>
      <c r="G715" s="1" t="s">
        <v>5</v>
      </c>
      <c r="H715" s="1" t="s">
        <v>6</v>
      </c>
      <c r="I715" s="1" t="s">
        <v>7</v>
      </c>
      <c r="J715" s="1" t="s">
        <v>8</v>
      </c>
      <c r="K715" s="1" t="s">
        <v>9</v>
      </c>
      <c r="M715" s="1" t="s">
        <v>10</v>
      </c>
      <c r="O715" s="1" t="s">
        <v>12</v>
      </c>
      <c r="P715" s="1" t="s">
        <v>13</v>
      </c>
      <c r="Q715" s="1" t="s">
        <v>69</v>
      </c>
      <c r="R715" s="1" t="s">
        <v>70</v>
      </c>
      <c r="S715" s="1" t="s">
        <v>16</v>
      </c>
      <c r="T715" s="1" t="s">
        <v>17</v>
      </c>
      <c r="U715" s="1" t="s">
        <v>18</v>
      </c>
      <c r="V715" s="1" t="s">
        <v>19</v>
      </c>
      <c r="W715" s="1" t="s">
        <v>20</v>
      </c>
      <c r="X715" s="1" t="s">
        <v>21</v>
      </c>
      <c r="Y715" s="1" t="s">
        <v>22</v>
      </c>
      <c r="Z715" s="1" t="s">
        <v>23</v>
      </c>
      <c r="AA715" s="1" t="s">
        <v>24</v>
      </c>
      <c r="AB715" s="1" t="s">
        <v>71</v>
      </c>
      <c r="AC715" s="1" t="s">
        <v>26</v>
      </c>
      <c r="AD715" s="1" t="s">
        <v>27</v>
      </c>
      <c r="AE715" s="1" t="s">
        <v>28</v>
      </c>
      <c r="AF715" s="1" t="s">
        <v>29</v>
      </c>
      <c r="AG715" s="1" t="s">
        <v>30</v>
      </c>
      <c r="AH715" s="1" t="s">
        <v>27</v>
      </c>
      <c r="AI715" s="5" t="s">
        <v>34</v>
      </c>
      <c r="AJ715" s="5" t="s">
        <v>35</v>
      </c>
      <c r="AK715" s="5" t="s">
        <v>36</v>
      </c>
      <c r="AL715" s="5" t="s">
        <v>37</v>
      </c>
      <c r="AM715" s="20" t="s">
        <v>38</v>
      </c>
      <c r="AN715" s="20" t="s">
        <v>39</v>
      </c>
      <c r="AO715" s="20" t="s">
        <v>40</v>
      </c>
      <c r="AP715" s="20" t="s">
        <v>41</v>
      </c>
      <c r="AQ715" s="20" t="s">
        <v>42</v>
      </c>
    </row>
    <row r="716" spans="1:45" s="1" customFormat="1" x14ac:dyDescent="0.35">
      <c r="A716" s="1">
        <v>62</v>
      </c>
      <c r="B716" s="5" t="s">
        <v>260</v>
      </c>
      <c r="C716" s="5" t="s">
        <v>261</v>
      </c>
      <c r="D716" s="5">
        <v>1.5</v>
      </c>
      <c r="E716" s="5">
        <v>1.5</v>
      </c>
      <c r="F716" s="5">
        <v>20</v>
      </c>
      <c r="G716" s="5">
        <v>21</v>
      </c>
      <c r="H716" s="1">
        <v>23.799999999999997</v>
      </c>
      <c r="I716" s="5">
        <v>7</v>
      </c>
      <c r="J716" s="5">
        <v>0.3</v>
      </c>
      <c r="K716" s="5">
        <v>7.5</v>
      </c>
      <c r="L716" s="25" t="s">
        <v>46</v>
      </c>
      <c r="M716" s="1">
        <f t="shared" ref="M716:M725" si="1420">IF(D716&lt;=K716, 0, (D716-K716)*9.81)</f>
        <v>0</v>
      </c>
      <c r="N716" s="1">
        <f t="shared" ref="N716:N725" si="1421">IF(ROW()=2, D716*F716, N715 + (D716-D715)*F716)</f>
        <v>30</v>
      </c>
      <c r="O716" s="1">
        <f t="shared" ref="O716:O725" si="1422">N716 - M716</f>
        <v>30</v>
      </c>
      <c r="P716" s="1">
        <f t="shared" ref="P716:P725" si="1423">MIN(1.7, (101.3 / O716)^0.5)</f>
        <v>1.7</v>
      </c>
      <c r="Q716" s="1">
        <f t="shared" ref="Q716:Q725" si="1424">G716 * P716</f>
        <v>35.699999999999996</v>
      </c>
      <c r="R716" s="1">
        <f t="shared" ref="R716:R725" si="1425">EXP(1.63 + (9.7/(H716+0.01)) - ((15.7/(H716+0.01))^2))</f>
        <v>4.9659314542269541</v>
      </c>
      <c r="S716" s="1">
        <f t="shared" ref="S716:S725" si="1426">Q716 + R716</f>
        <v>40.66593145422695</v>
      </c>
      <c r="T716" s="1">
        <f t="shared" ref="T716:T725" si="1427">0.784 - 0.0768 * SQRT(S716)</f>
        <v>0.29424758955102681</v>
      </c>
      <c r="U716" s="1">
        <f t="shared" ref="U716:U725" si="1428">MIN(1.7, (101.3 / O716)^T716)</f>
        <v>1.4305609838018938</v>
      </c>
      <c r="V716" s="1">
        <f t="shared" ref="V716:V725" si="1429">(G716 * U716) + R716</f>
        <v>35.00771211406672</v>
      </c>
      <c r="W716" s="1">
        <f t="shared" ref="W716:W725" si="1430">EXP((-1.012 - 1.126*SIN((D716/11.73)+5.133)) + (0.106 + 0.118*SIN((D716/11.28)+5.142))*I716)</f>
        <v>0.99216797470363483</v>
      </c>
      <c r="X716" s="1">
        <f t="shared" ref="X716:X725" si="1431">0.65 * J716 * (N716 / O716) * W716</f>
        <v>0.19347275506720879</v>
      </c>
      <c r="Y716" s="1">
        <f t="shared" ref="Y716:Y725" si="1432">MIN(2.2, 1.09 + (V716 / 31.5)^2)</f>
        <v>2.2000000000000002</v>
      </c>
      <c r="Z716" s="1">
        <f t="shared" ref="Z716:Z725" si="1433">1 + (Y716 - 1) * (8.64 * EXP(-I716/4) - 1.325)</f>
        <v>1.2116882456942153</v>
      </c>
      <c r="AA716" s="1">
        <f t="shared" ref="AA716:AA725" si="1434">MIN(1.1, 1 - MIN(0.3, 1 / (18.9 - 2.55 * SQRT(V716))) * LN(O716 / 101.3))</f>
        <v>1.1000000000000001</v>
      </c>
      <c r="AB716" s="1">
        <f t="shared" ref="AB716:AB725" si="1435">EXP((V716/14.1) + (V716/126)^2 - (V716/23.6)^3 + (V716/25.4)^4 - 2.8)</f>
        <v>1.1100641829076729</v>
      </c>
      <c r="AC716" s="1">
        <f t="shared" ref="AC716:AC725" si="1436">IF(X716=0, "N/A", (AB716 * Z716 * AA716) / X716)</f>
        <v>7.647365615489111</v>
      </c>
      <c r="AD716" s="1" t="str">
        <f t="shared" ref="AD716:AD725" si="1437">IF(AC716&gt;1, "NOT LIQUEFIABLE", "LIQUEFIABLE")</f>
        <v>NOT LIQUEFIABLE</v>
      </c>
      <c r="AE716" s="1">
        <f t="shared" ref="AE716:AE725" si="1438">IF(AC716&lt;1, 1-AC716, 0)</f>
        <v>0</v>
      </c>
      <c r="AF716" s="1">
        <f t="shared" ref="AF716:AF725" si="1439">IF(D716&lt;=20, 10 - (0.5 * D716), 0)</f>
        <v>9.25</v>
      </c>
      <c r="AG716" s="1">
        <f t="shared" ref="AG716:AG725" si="1440">AE716 * AF716 * E716</f>
        <v>0</v>
      </c>
      <c r="AH716" s="1" t="str">
        <f t="shared" ref="AH716:AH725" si="1441">IF(AG716&lt;=0,"Very Low",IF(AND(AG716&gt;0,AG716&lt;=5),"Low",IF(AND(AG716&gt;5,AG716&lt;=15),"High","Very High")))</f>
        <v>Very Low</v>
      </c>
      <c r="AI716" s="5">
        <v>3</v>
      </c>
      <c r="AJ716" s="5">
        <v>1.5</v>
      </c>
      <c r="AK716" s="5">
        <v>25</v>
      </c>
      <c r="AL716" s="5">
        <f>MIN(1 + 0.33 * (AJ716 / AI716), 1.33)</f>
        <v>1.165</v>
      </c>
      <c r="AM716" s="20">
        <f>AVERAGEIFS(G716:G725, D716:D725, "&gt;" &amp; AJ716, D716:D725, "&lt;" &amp; (AJ716 + AI716 + 1.5))</f>
        <v>19</v>
      </c>
      <c r="AN716" s="20" cm="1">
        <f t="array" ref="AN716">_xlfn.LET(
    _xlpm.Df, AJ716,
    _xlpm.B, AI716,
    _xlpm.LayerBottoms, D716:D725,
    _xlpm.LayerTops, D716:D725 - E716:E725,
    _xlpm.N_values, G716:G725,
    _xlpm.FilteredN, _xlfn._xlws.FILTER(_xlpm.N_values, (_xlpm.LayerBottoms &gt; _xlpm.Df) * (_xlpm.LayerTops &lt; (_xlpm.Df + 2*_xlpm.B))),
    _xlpm.i, _xlfn.SEQUENCE(ROWS(_xlpm.FilteredN)),
    SUM(_xlpm.FilteredN / _xlpm.i^2) / SUM(1 / _xlpm.i^2)
)</f>
        <v>19.736585365853657</v>
      </c>
      <c r="AO716" s="20">
        <f>MIN(6 * (1 + 0.2 * (AJ716 / AI716)), 9)</f>
        <v>6.6000000000000005</v>
      </c>
      <c r="AP716" s="20">
        <f>IF(AI716&lt;=1.2,12*AM716*AL716*(AK716/25.4),8*AM716*((3.28*AI716+1)/(3.28*AI716))^2*AL716*(AK716/25.4))</f>
        <v>211.51646171013272</v>
      </c>
      <c r="AQ716" s="1" t="str" cm="1">
        <f t="array" ref="AQ716">_xlfn.LET(
    _xlpm.Df, AJ716,
    _xlpm.B, AI716,
    _xlpm.Settlement, AK716,
    _xlpm.NMeyerhof, AM716,
    _xlpm.NDesign, AN716,
    _xlpm.Nc, AO716,
    _xlpm.Fd, AL716,
    _xlpm.LayerBottoms, D716:D725,
    _xlpm.LayerThickness, E716:E725,
    _xlpm.USCS, L716:L725,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716" s="1" cm="1">
        <f t="array" ref="AR716">_xlfn.LET(
    _xlpm.Df, AJ716,
    _xlpm.B, AI716,
    _xlpm.Settlement, AK716,
    _xlpm.NMeyerhof, AM716,
    _xlpm.NDesign, AN716,
    _xlpm.Nc, AO716,
    _xlpm.Fd, AL716,
    _xlpm.LayerBottoms, D716:D725,
    _xlpm.LayerThickness, E716:E725,
    _xlpm.USCS, L716:L725,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211.51646171013272</v>
      </c>
      <c r="AS716" s="1" cm="1">
        <f t="array" ref="AS716">_xlfn.LET(
    _xlpm.Df, AJ716,
    _xlpm.B, AI716,
    _xlpm.Settlement, AK716,
    _xlpm.NMeyerhof, AM716,
    _xlpm.NDesign, AN716,
    _xlpm.Nc, AO716,
    _xlpm.Fd, AL716,
    _xlpm.LayerBottoms, D716:D725,
    _xlpm.LayerThickness, E716:E725,
    _xlpm.Material, L716:L725,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211.51646171013272</v>
      </c>
    </row>
    <row r="717" spans="1:45" s="1" customFormat="1" x14ac:dyDescent="0.35">
      <c r="B717" s="5" t="s">
        <v>260</v>
      </c>
      <c r="C717" s="5" t="s">
        <v>261</v>
      </c>
      <c r="D717" s="5">
        <v>3</v>
      </c>
      <c r="E717" s="5">
        <v>1.5</v>
      </c>
      <c r="F717" s="5">
        <v>20</v>
      </c>
      <c r="G717" s="5">
        <v>17</v>
      </c>
      <c r="H717" s="1">
        <v>28.299999999999997</v>
      </c>
      <c r="I717" s="5">
        <v>7</v>
      </c>
      <c r="J717" s="5">
        <v>0.3</v>
      </c>
      <c r="K717" s="5">
        <v>7.5</v>
      </c>
      <c r="L717" s="25" t="s">
        <v>46</v>
      </c>
      <c r="M717" s="1">
        <f t="shared" si="1420"/>
        <v>0</v>
      </c>
      <c r="N717" s="1">
        <f t="shared" si="1421"/>
        <v>60</v>
      </c>
      <c r="O717" s="1">
        <f t="shared" si="1422"/>
        <v>60</v>
      </c>
      <c r="P717" s="1">
        <f t="shared" si="1423"/>
        <v>1.2993588162371983</v>
      </c>
      <c r="Q717" s="1">
        <f t="shared" si="1424"/>
        <v>22.089099876032371</v>
      </c>
      <c r="R717" s="1">
        <f t="shared" si="1425"/>
        <v>5.286108784211053</v>
      </c>
      <c r="S717" s="1">
        <f t="shared" si="1426"/>
        <v>27.375208660243423</v>
      </c>
      <c r="T717" s="1">
        <f t="shared" si="1427"/>
        <v>0.38217223748452361</v>
      </c>
      <c r="U717" s="1">
        <f t="shared" si="1428"/>
        <v>1.2215977026450269</v>
      </c>
      <c r="V717" s="1">
        <f t="shared" si="1429"/>
        <v>26.05326972917651</v>
      </c>
      <c r="W717" s="1">
        <f t="shared" si="1430"/>
        <v>0.97433785492747482</v>
      </c>
      <c r="X717" s="1">
        <f t="shared" si="1431"/>
        <v>0.1899958817108576</v>
      </c>
      <c r="Y717" s="1">
        <f t="shared" si="1432"/>
        <v>1.7740744404950619</v>
      </c>
      <c r="Z717" s="1">
        <f t="shared" si="1433"/>
        <v>1.1365520502876092</v>
      </c>
      <c r="AA717" s="1">
        <f t="shared" si="1434"/>
        <v>1.0890083614669701</v>
      </c>
      <c r="AB717" s="1">
        <f t="shared" si="1435"/>
        <v>0.31727734721150236</v>
      </c>
      <c r="AC717" s="1">
        <f t="shared" si="1436"/>
        <v>2.0668807589114393</v>
      </c>
      <c r="AD717" s="1" t="str">
        <f t="shared" si="1437"/>
        <v>NOT LIQUEFIABLE</v>
      </c>
      <c r="AE717" s="1">
        <f t="shared" si="1438"/>
        <v>0</v>
      </c>
      <c r="AF717" s="1">
        <f t="shared" si="1439"/>
        <v>8.5</v>
      </c>
      <c r="AG717" s="1">
        <f t="shared" si="1440"/>
        <v>0</v>
      </c>
      <c r="AH717" s="1" t="str">
        <f t="shared" si="1441"/>
        <v>Very Low</v>
      </c>
    </row>
    <row r="718" spans="1:45" s="1" customFormat="1" x14ac:dyDescent="0.35">
      <c r="B718" s="5" t="s">
        <v>260</v>
      </c>
      <c r="C718" s="5" t="s">
        <v>261</v>
      </c>
      <c r="D718" s="5">
        <v>4.5</v>
      </c>
      <c r="E718" s="5">
        <v>1.5</v>
      </c>
      <c r="F718" s="5">
        <v>17</v>
      </c>
      <c r="G718" s="5">
        <v>21</v>
      </c>
      <c r="H718" s="1">
        <v>66</v>
      </c>
      <c r="I718" s="5">
        <v>7</v>
      </c>
      <c r="J718" s="5">
        <v>0.3</v>
      </c>
      <c r="K718" s="5">
        <v>7.5</v>
      </c>
      <c r="L718" s="25" t="s">
        <v>62</v>
      </c>
      <c r="M718" s="1">
        <f t="shared" si="1420"/>
        <v>0</v>
      </c>
      <c r="N718" s="1">
        <f t="shared" si="1421"/>
        <v>85.5</v>
      </c>
      <c r="O718" s="1">
        <f t="shared" si="1422"/>
        <v>85.5</v>
      </c>
      <c r="P718" s="1">
        <f t="shared" si="1423"/>
        <v>1.0884830369084431</v>
      </c>
      <c r="Q718" s="1">
        <f t="shared" si="1424"/>
        <v>22.858143775077306</v>
      </c>
      <c r="R718" s="1">
        <f t="shared" si="1425"/>
        <v>5.5866412561699947</v>
      </c>
      <c r="S718" s="1">
        <f t="shared" si="1426"/>
        <v>28.444785031247299</v>
      </c>
      <c r="T718" s="1">
        <f t="shared" si="1427"/>
        <v>0.37439754778236006</v>
      </c>
      <c r="U718" s="1">
        <f t="shared" si="1428"/>
        <v>1.065545213151998</v>
      </c>
      <c r="V718" s="1">
        <f t="shared" si="1429"/>
        <v>27.963090732361952</v>
      </c>
      <c r="W718" s="1">
        <f t="shared" si="1430"/>
        <v>0.95382538768089908</v>
      </c>
      <c r="X718" s="1">
        <f t="shared" si="1431"/>
        <v>0.18599595059777532</v>
      </c>
      <c r="Y718" s="1">
        <f t="shared" si="1432"/>
        <v>1.8780417670005614</v>
      </c>
      <c r="Z718" s="1">
        <f t="shared" si="1433"/>
        <v>1.1548926010854981</v>
      </c>
      <c r="AA718" s="1">
        <f t="shared" si="1434"/>
        <v>1.0313116077778139</v>
      </c>
      <c r="AB718" s="1">
        <f t="shared" si="1435"/>
        <v>0.3820931451554474</v>
      </c>
      <c r="AC718" s="1">
        <f t="shared" si="1436"/>
        <v>2.4467931852338451</v>
      </c>
      <c r="AD718" s="1" t="str">
        <f t="shared" si="1437"/>
        <v>NOT LIQUEFIABLE</v>
      </c>
      <c r="AE718" s="1">
        <f t="shared" si="1438"/>
        <v>0</v>
      </c>
      <c r="AF718" s="1">
        <f t="shared" si="1439"/>
        <v>7.75</v>
      </c>
      <c r="AG718" s="1">
        <f t="shared" si="1440"/>
        <v>0</v>
      </c>
      <c r="AH718" s="1" t="str">
        <f t="shared" si="1441"/>
        <v>Very Low</v>
      </c>
    </row>
    <row r="719" spans="1:45" s="1" customFormat="1" x14ac:dyDescent="0.35">
      <c r="B719" s="5" t="s">
        <v>260</v>
      </c>
      <c r="C719" s="5" t="s">
        <v>261</v>
      </c>
      <c r="D719" s="5">
        <v>6</v>
      </c>
      <c r="E719" s="5">
        <v>1.5</v>
      </c>
      <c r="F719" s="5">
        <v>17</v>
      </c>
      <c r="G719" s="5">
        <v>29</v>
      </c>
      <c r="H719" s="1">
        <v>61.3</v>
      </c>
      <c r="I719" s="5">
        <v>7</v>
      </c>
      <c r="J719" s="5">
        <v>0.3</v>
      </c>
      <c r="K719" s="5">
        <v>7.5</v>
      </c>
      <c r="L719" s="25" t="s">
        <v>62</v>
      </c>
      <c r="M719" s="1">
        <f t="shared" si="1420"/>
        <v>0</v>
      </c>
      <c r="N719" s="1">
        <f t="shared" si="1421"/>
        <v>111</v>
      </c>
      <c r="O719" s="1">
        <f t="shared" si="1422"/>
        <v>111</v>
      </c>
      <c r="P719" s="1">
        <f t="shared" si="1423"/>
        <v>0.95530760104408918</v>
      </c>
      <c r="Q719" s="1">
        <f t="shared" si="1424"/>
        <v>27.703920430278586</v>
      </c>
      <c r="R719" s="1">
        <f t="shared" si="1425"/>
        <v>5.5992777097304058</v>
      </c>
      <c r="S719" s="1">
        <f t="shared" si="1426"/>
        <v>33.303198140008995</v>
      </c>
      <c r="T719" s="1">
        <f t="shared" si="1427"/>
        <v>0.34079547001714144</v>
      </c>
      <c r="U719" s="1">
        <f t="shared" si="1428"/>
        <v>0.96931695133516504</v>
      </c>
      <c r="V719" s="1">
        <f t="shared" si="1429"/>
        <v>33.709469298450195</v>
      </c>
      <c r="W719" s="1">
        <f t="shared" si="1430"/>
        <v>0.9310442914146293</v>
      </c>
      <c r="X719" s="1">
        <f t="shared" si="1431"/>
        <v>0.18155363682585271</v>
      </c>
      <c r="Y719" s="1">
        <f t="shared" si="1432"/>
        <v>2.2000000000000002</v>
      </c>
      <c r="Z719" s="1">
        <f t="shared" si="1433"/>
        <v>1.2116882456942153</v>
      </c>
      <c r="AA719" s="1">
        <f t="shared" si="1434"/>
        <v>0.97766796773104381</v>
      </c>
      <c r="AB719" s="1">
        <f t="shared" si="1435"/>
        <v>0.86099773827537218</v>
      </c>
      <c r="AC719" s="1">
        <f t="shared" si="1436"/>
        <v>5.6179690043532515</v>
      </c>
      <c r="AD719" s="1" t="str">
        <f t="shared" si="1437"/>
        <v>NOT LIQUEFIABLE</v>
      </c>
      <c r="AE719" s="1">
        <f t="shared" si="1438"/>
        <v>0</v>
      </c>
      <c r="AF719" s="1">
        <f t="shared" si="1439"/>
        <v>7</v>
      </c>
      <c r="AG719" s="1">
        <f t="shared" si="1440"/>
        <v>0</v>
      </c>
      <c r="AH719" s="1" t="str">
        <f t="shared" si="1441"/>
        <v>Very Low</v>
      </c>
    </row>
    <row r="720" spans="1:45" s="1" customFormat="1" x14ac:dyDescent="0.35">
      <c r="B720" s="5" t="s">
        <v>260</v>
      </c>
      <c r="C720" s="5" t="s">
        <v>261</v>
      </c>
      <c r="D720" s="5">
        <v>7.5</v>
      </c>
      <c r="E720" s="5">
        <v>1.5</v>
      </c>
      <c r="F720" s="5">
        <v>17</v>
      </c>
      <c r="G720" s="5">
        <v>42</v>
      </c>
      <c r="H720" s="1">
        <v>64.8</v>
      </c>
      <c r="I720" s="5">
        <v>7</v>
      </c>
      <c r="J720" s="5">
        <v>0.3</v>
      </c>
      <c r="K720" s="5">
        <v>7.5</v>
      </c>
      <c r="L720" s="25" t="s">
        <v>62</v>
      </c>
      <c r="M720" s="1">
        <f t="shared" si="1420"/>
        <v>0</v>
      </c>
      <c r="N720" s="1">
        <f t="shared" si="1421"/>
        <v>136.5</v>
      </c>
      <c r="O720" s="1">
        <f t="shared" si="1422"/>
        <v>136.5</v>
      </c>
      <c r="P720" s="1">
        <f t="shared" si="1423"/>
        <v>0.861466506675995</v>
      </c>
      <c r="Q720" s="1">
        <f t="shared" si="1424"/>
        <v>36.181593280391787</v>
      </c>
      <c r="R720" s="1">
        <f t="shared" si="1425"/>
        <v>5.5900311628548227</v>
      </c>
      <c r="S720" s="1">
        <f t="shared" si="1426"/>
        <v>41.771624443246608</v>
      </c>
      <c r="T720" s="1">
        <f t="shared" si="1427"/>
        <v>0.28763414082338939</v>
      </c>
      <c r="U720" s="1">
        <f t="shared" si="1428"/>
        <v>0.91779292161801418</v>
      </c>
      <c r="V720" s="1">
        <f t="shared" si="1429"/>
        <v>44.137333870811418</v>
      </c>
      <c r="W720" s="1">
        <f t="shared" si="1430"/>
        <v>0.90643373197707922</v>
      </c>
      <c r="X720" s="1">
        <f t="shared" si="1431"/>
        <v>0.17675457773553047</v>
      </c>
      <c r="Y720" s="1">
        <f t="shared" si="1432"/>
        <v>2.2000000000000002</v>
      </c>
      <c r="Z720" s="1">
        <f t="shared" si="1433"/>
        <v>1.2116882456942153</v>
      </c>
      <c r="AA720" s="1">
        <f t="shared" si="1434"/>
        <v>0.91052853898888697</v>
      </c>
      <c r="AB720" s="1">
        <f t="shared" si="1435"/>
        <v>20.681283849750997</v>
      </c>
      <c r="AC720" s="1">
        <f t="shared" si="1436"/>
        <v>129.08960814590179</v>
      </c>
      <c r="AD720" s="1" t="str">
        <f t="shared" si="1437"/>
        <v>NOT LIQUEFIABLE</v>
      </c>
      <c r="AE720" s="1">
        <f t="shared" si="1438"/>
        <v>0</v>
      </c>
      <c r="AF720" s="1">
        <f t="shared" si="1439"/>
        <v>6.25</v>
      </c>
      <c r="AG720" s="1">
        <f t="shared" si="1440"/>
        <v>0</v>
      </c>
      <c r="AH720" s="1" t="str">
        <f t="shared" si="1441"/>
        <v>Very Low</v>
      </c>
    </row>
    <row r="721" spans="1:45" s="1" customFormat="1" x14ac:dyDescent="0.35">
      <c r="B721" s="5" t="s">
        <v>260</v>
      </c>
      <c r="C721" s="5" t="s">
        <v>261</v>
      </c>
      <c r="D721" s="5">
        <v>9</v>
      </c>
      <c r="E721" s="5">
        <v>1.5</v>
      </c>
      <c r="F721" s="5">
        <v>17</v>
      </c>
      <c r="G721" s="5">
        <v>47</v>
      </c>
      <c r="H721" s="1">
        <v>66.2</v>
      </c>
      <c r="I721" s="5">
        <v>7</v>
      </c>
      <c r="J721" s="5">
        <v>0.3</v>
      </c>
      <c r="K721" s="5">
        <v>7.5</v>
      </c>
      <c r="L721" s="25" t="s">
        <v>62</v>
      </c>
      <c r="M721" s="1">
        <f t="shared" si="1420"/>
        <v>14.715</v>
      </c>
      <c r="N721" s="1">
        <f t="shared" si="1421"/>
        <v>162</v>
      </c>
      <c r="O721" s="1">
        <f t="shared" si="1422"/>
        <v>147.285</v>
      </c>
      <c r="P721" s="1">
        <f t="shared" si="1423"/>
        <v>0.82932634770050384</v>
      </c>
      <c r="Q721" s="1">
        <f t="shared" si="1424"/>
        <v>38.978338341923681</v>
      </c>
      <c r="R721" s="1">
        <f t="shared" si="1425"/>
        <v>5.5860678560372632</v>
      </c>
      <c r="S721" s="1">
        <f t="shared" si="1426"/>
        <v>44.564406197960942</v>
      </c>
      <c r="T721" s="1">
        <f t="shared" si="1427"/>
        <v>0.27130948593419335</v>
      </c>
      <c r="U721" s="1">
        <f t="shared" si="1428"/>
        <v>0.90343912470844445</v>
      </c>
      <c r="V721" s="1">
        <f t="shared" si="1429"/>
        <v>48.047706717334151</v>
      </c>
      <c r="W721" s="1">
        <f t="shared" si="1430"/>
        <v>0.88044424287795453</v>
      </c>
      <c r="X721" s="1">
        <f t="shared" si="1431"/>
        <v>0.1888395534678656</v>
      </c>
      <c r="Y721" s="1">
        <f t="shared" si="1432"/>
        <v>2.2000000000000002</v>
      </c>
      <c r="Z721" s="1">
        <f t="shared" si="1433"/>
        <v>1.2116882456942153</v>
      </c>
      <c r="AA721" s="1">
        <f t="shared" si="1434"/>
        <v>0.88771507778958236</v>
      </c>
      <c r="AB721" s="1">
        <f t="shared" si="1435"/>
        <v>167.08882304409784</v>
      </c>
      <c r="AC721" s="1">
        <f t="shared" si="1436"/>
        <v>951.74132379237165</v>
      </c>
      <c r="AD721" s="1" t="str">
        <f t="shared" si="1437"/>
        <v>NOT LIQUEFIABLE</v>
      </c>
      <c r="AE721" s="1">
        <f t="shared" si="1438"/>
        <v>0</v>
      </c>
      <c r="AF721" s="1">
        <f t="shared" si="1439"/>
        <v>5.5</v>
      </c>
      <c r="AG721" s="1">
        <f t="shared" si="1440"/>
        <v>0</v>
      </c>
      <c r="AH721" s="1" t="str">
        <f t="shared" si="1441"/>
        <v>Very Low</v>
      </c>
    </row>
    <row r="722" spans="1:45" s="1" customFormat="1" x14ac:dyDescent="0.35">
      <c r="B722" s="5" t="s">
        <v>260</v>
      </c>
      <c r="C722" s="5" t="s">
        <v>261</v>
      </c>
      <c r="D722" s="5">
        <v>10.5</v>
      </c>
      <c r="E722" s="5">
        <v>1.5</v>
      </c>
      <c r="F722" s="5">
        <v>17</v>
      </c>
      <c r="G722" s="5">
        <v>41</v>
      </c>
      <c r="H722" s="1">
        <v>64.900000000000006</v>
      </c>
      <c r="I722" s="5">
        <v>7</v>
      </c>
      <c r="J722" s="5">
        <v>0.3</v>
      </c>
      <c r="K722" s="5">
        <v>7.5</v>
      </c>
      <c r="L722" s="25" t="s">
        <v>62</v>
      </c>
      <c r="M722" s="1">
        <f t="shared" si="1420"/>
        <v>29.43</v>
      </c>
      <c r="N722" s="1">
        <f t="shared" si="1421"/>
        <v>187.5</v>
      </c>
      <c r="O722" s="1">
        <f t="shared" si="1422"/>
        <v>158.07</v>
      </c>
      <c r="P722" s="1">
        <f t="shared" si="1423"/>
        <v>0.8005343948041852</v>
      </c>
      <c r="Q722" s="1">
        <f t="shared" si="1424"/>
        <v>32.821910186971593</v>
      </c>
      <c r="R722" s="1">
        <f t="shared" si="1425"/>
        <v>5.5897522119301915</v>
      </c>
      <c r="S722" s="1">
        <f t="shared" si="1426"/>
        <v>38.411662398901782</v>
      </c>
      <c r="T722" s="1">
        <f t="shared" si="1427"/>
        <v>0.30801554266163439</v>
      </c>
      <c r="U722" s="1">
        <f t="shared" si="1428"/>
        <v>0.87192488772346921</v>
      </c>
      <c r="V722" s="1">
        <f t="shared" si="1429"/>
        <v>41.338672608592425</v>
      </c>
      <c r="W722" s="1">
        <f t="shared" si="1430"/>
        <v>0.85352459901766975</v>
      </c>
      <c r="X722" s="1">
        <f t="shared" si="1431"/>
        <v>0.19742514804569844</v>
      </c>
      <c r="Y722" s="1">
        <f t="shared" si="1432"/>
        <v>2.2000000000000002</v>
      </c>
      <c r="Z722" s="1">
        <f t="shared" si="1433"/>
        <v>1.2116882456942153</v>
      </c>
      <c r="AA722" s="1">
        <f t="shared" si="1434"/>
        <v>0.86651453150960012</v>
      </c>
      <c r="AB722" s="1">
        <f t="shared" si="1435"/>
        <v>6.5603423942506369</v>
      </c>
      <c r="AC722" s="1">
        <f t="shared" si="1436"/>
        <v>34.889181360265653</v>
      </c>
      <c r="AD722" s="1" t="str">
        <f t="shared" si="1437"/>
        <v>NOT LIQUEFIABLE</v>
      </c>
      <c r="AE722" s="1">
        <f t="shared" si="1438"/>
        <v>0</v>
      </c>
      <c r="AF722" s="1">
        <f t="shared" si="1439"/>
        <v>4.75</v>
      </c>
      <c r="AG722" s="1">
        <f t="shared" si="1440"/>
        <v>0</v>
      </c>
      <c r="AH722" s="1" t="str">
        <f t="shared" si="1441"/>
        <v>Very Low</v>
      </c>
    </row>
    <row r="723" spans="1:45" s="1" customFormat="1" x14ac:dyDescent="0.35">
      <c r="B723" s="5" t="s">
        <v>260</v>
      </c>
      <c r="C723" s="5" t="s">
        <v>261</v>
      </c>
      <c r="D723" s="5">
        <v>12</v>
      </c>
      <c r="E723" s="5">
        <v>1.5</v>
      </c>
      <c r="F723" s="5">
        <v>17</v>
      </c>
      <c r="G723" s="5">
        <v>19</v>
      </c>
      <c r="H723" s="1">
        <v>65.5</v>
      </c>
      <c r="I723" s="5">
        <v>7</v>
      </c>
      <c r="J723" s="5">
        <v>0.3</v>
      </c>
      <c r="K723" s="5">
        <v>7.5</v>
      </c>
      <c r="L723" s="25" t="s">
        <v>62</v>
      </c>
      <c r="M723" s="1">
        <f t="shared" si="1420"/>
        <v>44.145000000000003</v>
      </c>
      <c r="N723" s="1">
        <f t="shared" si="1421"/>
        <v>213</v>
      </c>
      <c r="O723" s="1">
        <f t="shared" si="1422"/>
        <v>168.85499999999999</v>
      </c>
      <c r="P723" s="1">
        <f t="shared" si="1423"/>
        <v>0.77454697137572759</v>
      </c>
      <c r="Q723" s="1">
        <f t="shared" si="1424"/>
        <v>14.716392456138824</v>
      </c>
      <c r="R723" s="1">
        <f t="shared" si="1425"/>
        <v>5.5880646334237705</v>
      </c>
      <c r="S723" s="1">
        <f t="shared" si="1426"/>
        <v>20.304457089562593</v>
      </c>
      <c r="T723" s="1">
        <f t="shared" si="1427"/>
        <v>0.43793561150568866</v>
      </c>
      <c r="U723" s="1">
        <f t="shared" si="1428"/>
        <v>0.79950305200192462</v>
      </c>
      <c r="V723" s="1">
        <f t="shared" si="1429"/>
        <v>20.77862262146034</v>
      </c>
      <c r="W723" s="1">
        <f t="shared" si="1430"/>
        <v>0.82611021622301772</v>
      </c>
      <c r="X723" s="1">
        <f t="shared" si="1431"/>
        <v>0.20320682141969762</v>
      </c>
      <c r="Y723" s="1">
        <f t="shared" si="1432"/>
        <v>1.5251233641169699</v>
      </c>
      <c r="Z723" s="1">
        <f t="shared" si="1433"/>
        <v>1.0926353697691384</v>
      </c>
      <c r="AA723" s="1">
        <f t="shared" si="1434"/>
        <v>0.92977725265888489</v>
      </c>
      <c r="AB723" s="1">
        <f t="shared" si="1435"/>
        <v>0.21571174424561246</v>
      </c>
      <c r="AC723" s="1">
        <f t="shared" si="1436"/>
        <v>1.0784243360099497</v>
      </c>
      <c r="AD723" s="1" t="str">
        <f t="shared" si="1437"/>
        <v>NOT LIQUEFIABLE</v>
      </c>
      <c r="AE723" s="1">
        <f t="shared" si="1438"/>
        <v>0</v>
      </c>
      <c r="AF723" s="1">
        <f t="shared" si="1439"/>
        <v>4</v>
      </c>
      <c r="AG723" s="1">
        <f t="shared" si="1440"/>
        <v>0</v>
      </c>
      <c r="AH723" s="1" t="str">
        <f t="shared" si="1441"/>
        <v>Very Low</v>
      </c>
    </row>
    <row r="724" spans="1:45" s="1" customFormat="1" x14ac:dyDescent="0.35">
      <c r="B724" s="5" t="s">
        <v>260</v>
      </c>
      <c r="C724" s="5" t="s">
        <v>261</v>
      </c>
      <c r="D724" s="5">
        <v>13.5</v>
      </c>
      <c r="E724" s="5">
        <v>1.5</v>
      </c>
      <c r="F724" s="5">
        <v>17</v>
      </c>
      <c r="G724" s="5">
        <v>21</v>
      </c>
      <c r="H724" s="1">
        <v>69.3</v>
      </c>
      <c r="I724" s="5">
        <v>7</v>
      </c>
      <c r="J724" s="5">
        <v>0.3</v>
      </c>
      <c r="K724" s="5">
        <v>7.5</v>
      </c>
      <c r="L724" s="25" t="s">
        <v>62</v>
      </c>
      <c r="M724" s="1">
        <f t="shared" si="1420"/>
        <v>58.86</v>
      </c>
      <c r="N724" s="1">
        <f t="shared" si="1421"/>
        <v>238.5</v>
      </c>
      <c r="O724" s="1">
        <f t="shared" si="1422"/>
        <v>179.64</v>
      </c>
      <c r="P724" s="1">
        <f t="shared" si="1423"/>
        <v>0.75093647464728275</v>
      </c>
      <c r="Q724" s="1">
        <f t="shared" si="1424"/>
        <v>15.769665967592937</v>
      </c>
      <c r="R724" s="1">
        <f t="shared" si="1425"/>
        <v>5.5769403192071447</v>
      </c>
      <c r="S724" s="1">
        <f t="shared" si="1426"/>
        <v>21.346606286800082</v>
      </c>
      <c r="T724" s="1">
        <f t="shared" si="1427"/>
        <v>0.42916566250564803</v>
      </c>
      <c r="U724" s="1">
        <f t="shared" si="1428"/>
        <v>0.78203525035018928</v>
      </c>
      <c r="V724" s="1">
        <f t="shared" si="1429"/>
        <v>21.999680576561119</v>
      </c>
      <c r="W724" s="1">
        <f t="shared" si="1430"/>
        <v>0.7986134883932493</v>
      </c>
      <c r="X724" s="1">
        <f t="shared" si="1431"/>
        <v>0.20675527060481544</v>
      </c>
      <c r="Y724" s="1">
        <f t="shared" si="1432"/>
        <v>1.5777661330014821</v>
      </c>
      <c r="Z724" s="1">
        <f t="shared" si="1433"/>
        <v>1.101921915930512</v>
      </c>
      <c r="AA724" s="1">
        <f t="shared" si="1434"/>
        <v>0.9174484851022161</v>
      </c>
      <c r="AB724" s="1">
        <f t="shared" si="1435"/>
        <v>0.23304204680874868</v>
      </c>
      <c r="AC724" s="1">
        <f t="shared" si="1436"/>
        <v>1.1394891789464312</v>
      </c>
      <c r="AD724" s="1" t="str">
        <f t="shared" si="1437"/>
        <v>NOT LIQUEFIABLE</v>
      </c>
      <c r="AE724" s="1">
        <f t="shared" si="1438"/>
        <v>0</v>
      </c>
      <c r="AF724" s="1">
        <f t="shared" si="1439"/>
        <v>3.25</v>
      </c>
      <c r="AG724" s="1">
        <f t="shared" si="1440"/>
        <v>0</v>
      </c>
      <c r="AH724" s="1" t="str">
        <f t="shared" si="1441"/>
        <v>Very Low</v>
      </c>
    </row>
    <row r="725" spans="1:45" s="1" customFormat="1" x14ac:dyDescent="0.35">
      <c r="B725" s="5" t="s">
        <v>260</v>
      </c>
      <c r="C725" s="5" t="s">
        <v>261</v>
      </c>
      <c r="D725" s="5">
        <v>15</v>
      </c>
      <c r="E725" s="5">
        <v>1.5</v>
      </c>
      <c r="F725" s="5">
        <v>17</v>
      </c>
      <c r="G725" s="5">
        <v>21</v>
      </c>
      <c r="H725" s="1">
        <v>63</v>
      </c>
      <c r="I725" s="5">
        <v>7</v>
      </c>
      <c r="J725" s="5">
        <v>0.3</v>
      </c>
      <c r="K725" s="5">
        <v>7.5</v>
      </c>
      <c r="L725" s="25" t="s">
        <v>62</v>
      </c>
      <c r="M725" s="1">
        <f t="shared" si="1420"/>
        <v>73.575000000000003</v>
      </c>
      <c r="N725" s="1">
        <f t="shared" si="1421"/>
        <v>264</v>
      </c>
      <c r="O725" s="1">
        <f t="shared" si="1422"/>
        <v>190.42500000000001</v>
      </c>
      <c r="P725" s="1">
        <f t="shared" si="1423"/>
        <v>0.72936134144261278</v>
      </c>
      <c r="Q725" s="1">
        <f t="shared" si="1424"/>
        <v>15.316588170294867</v>
      </c>
      <c r="R725" s="1">
        <f t="shared" si="1425"/>
        <v>5.5949238133655994</v>
      </c>
      <c r="S725" s="1">
        <f t="shared" si="1426"/>
        <v>20.911511983660468</v>
      </c>
      <c r="T725" s="1">
        <f t="shared" si="1427"/>
        <v>0.4328004606459378</v>
      </c>
      <c r="U725" s="1">
        <f t="shared" si="1428"/>
        <v>0.76096224514512223</v>
      </c>
      <c r="V725" s="1">
        <f t="shared" si="1429"/>
        <v>21.575130961413166</v>
      </c>
      <c r="W725" s="1">
        <f t="shared" si="1430"/>
        <v>0.77141630387585125</v>
      </c>
      <c r="X725" s="1">
        <f t="shared" si="1431"/>
        <v>0.20854673138258537</v>
      </c>
      <c r="Y725" s="1">
        <f t="shared" si="1432"/>
        <v>1.5591219712795457</v>
      </c>
      <c r="Z725" s="1">
        <f t="shared" si="1433"/>
        <v>1.0986329576910487</v>
      </c>
      <c r="AA725" s="1">
        <f t="shared" si="1434"/>
        <v>0.91054178782898376</v>
      </c>
      <c r="AB725" s="1">
        <f t="shared" si="1435"/>
        <v>0.22672589795534007</v>
      </c>
      <c r="AC725" s="1">
        <f t="shared" si="1436"/>
        <v>1.0875525430035524</v>
      </c>
      <c r="AD725" s="1" t="str">
        <f t="shared" si="1437"/>
        <v>NOT LIQUEFIABLE</v>
      </c>
      <c r="AE725" s="1">
        <f t="shared" si="1438"/>
        <v>0</v>
      </c>
      <c r="AF725" s="1">
        <f t="shared" si="1439"/>
        <v>2.5</v>
      </c>
      <c r="AG725" s="1">
        <f t="shared" si="1440"/>
        <v>0</v>
      </c>
      <c r="AH725" s="1" t="str">
        <f t="shared" si="1441"/>
        <v>Very Low</v>
      </c>
    </row>
    <row r="726" spans="1:45" s="1" customFormat="1" x14ac:dyDescent="0.35">
      <c r="AF726" s="1" t="s">
        <v>31</v>
      </c>
      <c r="AG726" s="1">
        <f>SUM(AG716:AG725)</f>
        <v>0</v>
      </c>
      <c r="AH726" s="1" t="str">
        <f t="shared" ref="AH726" si="1442">IF(AG726&lt;=0,"Very Low",IF(AND(AG726&gt;0,AG726&lt;=5),"Low",IF(AND(AG726&gt;5,AG726&lt;=15),"High","Very High")))</f>
        <v>Very Low</v>
      </c>
    </row>
    <row r="727" spans="1:45" s="1" customFormat="1" x14ac:dyDescent="0.35">
      <c r="A727" s="1" t="s">
        <v>32</v>
      </c>
      <c r="B727" s="1" t="s">
        <v>0</v>
      </c>
      <c r="C727" s="1" t="s">
        <v>1</v>
      </c>
      <c r="E727" s="1" t="s">
        <v>3</v>
      </c>
      <c r="F727" s="1" t="s">
        <v>47</v>
      </c>
      <c r="G727" s="1" t="s">
        <v>5</v>
      </c>
      <c r="H727" s="1" t="s">
        <v>6</v>
      </c>
      <c r="I727" s="1" t="s">
        <v>7</v>
      </c>
      <c r="J727" s="1" t="s">
        <v>8</v>
      </c>
      <c r="K727" s="1" t="s">
        <v>9</v>
      </c>
      <c r="M727" s="1" t="s">
        <v>10</v>
      </c>
      <c r="O727" s="1" t="s">
        <v>12</v>
      </c>
      <c r="P727" s="1" t="s">
        <v>13</v>
      </c>
      <c r="Q727" s="1" t="s">
        <v>69</v>
      </c>
      <c r="R727" s="1" t="s">
        <v>70</v>
      </c>
      <c r="S727" s="1" t="s">
        <v>16</v>
      </c>
      <c r="T727" s="1" t="s">
        <v>17</v>
      </c>
      <c r="U727" s="1" t="s">
        <v>18</v>
      </c>
      <c r="V727" s="1" t="s">
        <v>19</v>
      </c>
      <c r="W727" s="1" t="s">
        <v>20</v>
      </c>
      <c r="X727" s="1" t="s">
        <v>21</v>
      </c>
      <c r="Y727" s="1" t="s">
        <v>22</v>
      </c>
      <c r="Z727" s="1" t="s">
        <v>23</v>
      </c>
      <c r="AA727" s="1" t="s">
        <v>24</v>
      </c>
      <c r="AB727" s="1" t="s">
        <v>71</v>
      </c>
      <c r="AC727" s="1" t="s">
        <v>26</v>
      </c>
      <c r="AD727" s="1" t="s">
        <v>27</v>
      </c>
      <c r="AE727" s="1" t="s">
        <v>28</v>
      </c>
      <c r="AF727" s="1" t="s">
        <v>29</v>
      </c>
      <c r="AG727" s="1" t="s">
        <v>30</v>
      </c>
      <c r="AH727" s="1" t="s">
        <v>27</v>
      </c>
      <c r="AI727" s="5" t="s">
        <v>34</v>
      </c>
      <c r="AJ727" s="5" t="s">
        <v>35</v>
      </c>
      <c r="AK727" s="5" t="s">
        <v>36</v>
      </c>
      <c r="AL727" s="5" t="s">
        <v>37</v>
      </c>
      <c r="AM727" s="20" t="s">
        <v>38</v>
      </c>
      <c r="AN727" s="20" t="s">
        <v>39</v>
      </c>
      <c r="AO727" s="20" t="s">
        <v>40</v>
      </c>
      <c r="AP727" s="20" t="s">
        <v>41</v>
      </c>
      <c r="AQ727" s="20" t="s">
        <v>42</v>
      </c>
    </row>
    <row r="728" spans="1:45" s="1" customFormat="1" x14ac:dyDescent="0.35">
      <c r="A728" s="1">
        <v>63</v>
      </c>
      <c r="B728" s="5" t="s">
        <v>262</v>
      </c>
      <c r="C728" s="5" t="s">
        <v>263</v>
      </c>
      <c r="D728" s="5">
        <v>1.5</v>
      </c>
      <c r="E728" s="5">
        <v>1.5</v>
      </c>
      <c r="F728" s="5">
        <v>18</v>
      </c>
      <c r="G728" s="5">
        <v>10</v>
      </c>
      <c r="H728" s="1">
        <v>53.900000000000006</v>
      </c>
      <c r="I728" s="5">
        <v>7</v>
      </c>
      <c r="J728" s="5">
        <v>0.3</v>
      </c>
      <c r="K728" s="5">
        <v>3</v>
      </c>
      <c r="L728" s="25" t="s">
        <v>45</v>
      </c>
      <c r="M728" s="1">
        <f t="shared" ref="M728:M737" si="1443">IF(D728&lt;=K728, 0, (D728-K728)*9.81)</f>
        <v>0</v>
      </c>
      <c r="N728" s="1">
        <f t="shared" ref="N728:N737" si="1444">IF(ROW()=2, D728*F728, N727 + (D728-D727)*F728)</f>
        <v>27</v>
      </c>
      <c r="O728" s="1">
        <f t="shared" ref="O728:O737" si="1445">N728 - M728</f>
        <v>27</v>
      </c>
      <c r="P728" s="1">
        <f t="shared" ref="P728:P737" si="1446">MIN(1.7, (101.3 / O728)^0.5)</f>
        <v>1.7</v>
      </c>
      <c r="Q728" s="1">
        <f t="shared" ref="Q728:Q737" si="1447">G728 * P728</f>
        <v>17</v>
      </c>
      <c r="R728" s="1">
        <f t="shared" ref="R728:R737" si="1448">EXP(1.63 + (9.7/(H728+0.01)) - ((15.7/(H728+0.01))^2))</f>
        <v>5.6131769504557099</v>
      </c>
      <c r="S728" s="1">
        <f t="shared" ref="S728:S737" si="1449">Q728 + R728</f>
        <v>22.61317695045571</v>
      </c>
      <c r="T728" s="1">
        <f t="shared" ref="T728:T737" si="1450">0.784 - 0.0768 * SQRT(S728)</f>
        <v>0.41879054664993154</v>
      </c>
      <c r="U728" s="1">
        <f t="shared" ref="U728:U737" si="1451">MIN(1.7, (101.3 / O728)^T728)</f>
        <v>1.7</v>
      </c>
      <c r="V728" s="1">
        <f t="shared" ref="V728:V737" si="1452">(G728 * U728) + R728</f>
        <v>22.61317695045571</v>
      </c>
      <c r="W728" s="1">
        <f t="shared" ref="W728:W737" si="1453">EXP((-1.012 - 1.126*SIN((D728/11.73)+5.133)) + (0.106 + 0.118*SIN((D728/11.28)+5.142))*I728)</f>
        <v>0.99216797470363483</v>
      </c>
      <c r="X728" s="1">
        <f t="shared" ref="X728:X737" si="1454">0.65 * J728 * (N728 / O728) * W728</f>
        <v>0.19347275506720879</v>
      </c>
      <c r="Y728" s="1">
        <f t="shared" ref="Y728:Y737" si="1455">MIN(2.2, 1.09 + (V728 / 31.5)^2)</f>
        <v>1.6053497322173056</v>
      </c>
      <c r="Z728" s="1">
        <f t="shared" ref="Z728:Z737" si="1456">1 + (Y728 - 1) * (8.64 * EXP(-I728/4) - 1.325)</f>
        <v>1.1067878523704537</v>
      </c>
      <c r="AA728" s="1">
        <f t="shared" ref="AA728:AA737" si="1457">MIN(1.1, 1 - MIN(0.3, 1 / (18.9 - 2.55 * SQRT(V728))) * LN(O728 / 101.3))</f>
        <v>1.1000000000000001</v>
      </c>
      <c r="AB728" s="1">
        <f t="shared" ref="AB728:AB737" si="1458">EXP((V728/14.1) + (V728/126)^2 - (V728/23.6)^3 + (V728/25.4)^4 - 2.8)</f>
        <v>0.24279730762706647</v>
      </c>
      <c r="AC728" s="1">
        <f t="shared" ref="AC728:AC737" si="1459">IF(X728=0, "N/A", (AB728 * Z728 * AA728) / X728)</f>
        <v>1.5278514105729937</v>
      </c>
      <c r="AD728" s="1" t="str">
        <f t="shared" ref="AD728:AD737" si="1460">IF(AC728&gt;1, "NOT LIQUEFIABLE", "LIQUEFIABLE")</f>
        <v>NOT LIQUEFIABLE</v>
      </c>
      <c r="AE728" s="1">
        <f t="shared" ref="AE728:AE737" si="1461">IF(AC728&lt;1, 1-AC728, 0)</f>
        <v>0</v>
      </c>
      <c r="AF728" s="1">
        <f t="shared" ref="AF728:AF737" si="1462">IF(D728&lt;=20, 10 - (0.5 * D728), 0)</f>
        <v>9.25</v>
      </c>
      <c r="AG728" s="1">
        <f t="shared" ref="AG728:AG737" si="1463">AE728 * AF728 * E728</f>
        <v>0</v>
      </c>
      <c r="AH728" s="1" t="str">
        <f t="shared" ref="AH728:AH737" si="1464">IF(AG728&lt;=0,"Very Low",IF(AND(AG728&gt;0,AG728&lt;=5),"Low",IF(AND(AG728&gt;5,AG728&lt;=15),"High","Very High")))</f>
        <v>Very Low</v>
      </c>
      <c r="AI728" s="5">
        <v>3</v>
      </c>
      <c r="AJ728" s="5">
        <v>1.5</v>
      </c>
      <c r="AK728" s="5">
        <v>25</v>
      </c>
      <c r="AL728" s="5">
        <f>MIN(1 + 0.33 * (AJ728 / AI728), 1.33)</f>
        <v>1.165</v>
      </c>
      <c r="AM728" s="20">
        <f>AVERAGEIFS(G728:G737, D728:D737, "&gt;" &amp; AJ728, D728:D737, "&lt;" &amp; (AJ728 + AI728 + 1.5))</f>
        <v>18.5</v>
      </c>
      <c r="AN728" s="20" cm="1">
        <f t="array" ref="AN728">_xlfn.LET(
    _xlpm.Df, AJ728,
    _xlpm.B, AI728,
    _xlpm.LayerBottoms, D728:D737,
    _xlpm.LayerTops, D728:D737 - E728:E737,
    _xlpm.N_values, G728:G737,
    _xlpm.FilteredN, _xlfn._xlws.FILTER(_xlpm.N_values, (_xlpm.LayerBottoms &gt; _xlpm.Df) * (_xlpm.LayerTops &lt; (_xlpm.Df + 2*_xlpm.B))),
    _xlpm.i, _xlfn.SEQUENCE(ROWS(_xlpm.FilteredN)),
    SUM(_xlpm.FilteredN / _xlpm.i^2) / SUM(1 / _xlpm.i^2)
)</f>
        <v>15.682926829268293</v>
      </c>
      <c r="AO728" s="20">
        <f>MIN(6 * (1 + 0.2 * (AJ728 / AI728)), 9)</f>
        <v>6.6000000000000005</v>
      </c>
      <c r="AP728" s="20">
        <f>IF(AI728&lt;=1.2,12*AM728*AL728*(AK728/25.4),8*AM728*((3.28*AI728+1)/(3.28*AI728))^2*AL728*(AK728/25.4))</f>
        <v>205.95023903355028</v>
      </c>
      <c r="AQ728" s="1" t="str" cm="1">
        <f t="array" ref="AQ728">_xlfn.LET(
    _xlpm.Df, AJ728,
    _xlpm.B, AI728,
    _xlpm.Settlement, AK728,
    _xlpm.NMeyerhof, AM728,
    _xlpm.NDesign, AN728,
    _xlpm.Nc, AO728,
    _xlpm.Fd, AL728,
    _xlpm.LayerBottoms, D728:D737,
    _xlpm.LayerThickness, E728:E737,
    _xlpm.USCS, L728:L737,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728" s="1" cm="1">
        <f t="array" ref="AR728">_xlfn.LET(
    _xlpm.Df, AJ728,
    _xlpm.B, AI728,
    _xlpm.Settlement, AK728,
    _xlpm.NMeyerhof, AM728,
    _xlpm.NDesign, AN728,
    _xlpm.Nc, AO728,
    _xlpm.Fd, AL728,
    _xlpm.LayerBottoms, D728:D737,
    _xlpm.LayerThickness, E728:E737,
    _xlpm.USCS, L728:L737,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205.95023903355028</v>
      </c>
      <c r="AS728" s="1" cm="1">
        <f t="array" ref="AS728">_xlfn.LET(
    _xlpm.Df, AJ728,
    _xlpm.B, AI728,
    _xlpm.Settlement, AK728,
    _xlpm.NMeyerhof, AM728,
    _xlpm.NDesign, AN728,
    _xlpm.Nc, AO728,
    _xlpm.Fd, AL728,
    _xlpm.LayerBottoms, D728:D737,
    _xlpm.LayerThickness, E728:E737,
    _xlpm.Material, L728:L737,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205.95023903355028</v>
      </c>
    </row>
    <row r="729" spans="1:45" s="1" customFormat="1" x14ac:dyDescent="0.35">
      <c r="B729" s="5" t="s">
        <v>262</v>
      </c>
      <c r="C729" s="5" t="s">
        <v>263</v>
      </c>
      <c r="D729" s="5">
        <v>3</v>
      </c>
      <c r="E729" s="5">
        <v>1.5</v>
      </c>
      <c r="F729" s="5">
        <v>20</v>
      </c>
      <c r="G729" s="5">
        <v>11</v>
      </c>
      <c r="H729" s="1">
        <v>20.100000000000001</v>
      </c>
      <c r="I729" s="5">
        <v>7</v>
      </c>
      <c r="J729" s="5">
        <v>0.3</v>
      </c>
      <c r="K729" s="5">
        <v>3</v>
      </c>
      <c r="L729" s="25" t="s">
        <v>46</v>
      </c>
      <c r="M729" s="1">
        <f t="shared" si="1443"/>
        <v>0</v>
      </c>
      <c r="N729" s="1">
        <f t="shared" si="1444"/>
        <v>57</v>
      </c>
      <c r="O729" s="1">
        <f t="shared" si="1445"/>
        <v>57</v>
      </c>
      <c r="P729" s="1">
        <f t="shared" si="1446"/>
        <v>1.3331140170503573</v>
      </c>
      <c r="Q729" s="1">
        <f t="shared" si="1447"/>
        <v>14.664254187553929</v>
      </c>
      <c r="R729" s="1">
        <f t="shared" si="1448"/>
        <v>4.4944578590744895</v>
      </c>
      <c r="S729" s="1">
        <f t="shared" si="1449"/>
        <v>19.15871204662842</v>
      </c>
      <c r="T729" s="1">
        <f t="shared" si="1450"/>
        <v>0.44784128489371927</v>
      </c>
      <c r="U729" s="1">
        <f t="shared" si="1451"/>
        <v>1.2937234776940372</v>
      </c>
      <c r="V729" s="1">
        <f t="shared" si="1452"/>
        <v>18.725416113708899</v>
      </c>
      <c r="W729" s="1">
        <f t="shared" si="1453"/>
        <v>0.97433785492747482</v>
      </c>
      <c r="X729" s="1">
        <f t="shared" si="1454"/>
        <v>0.1899958817108576</v>
      </c>
      <c r="Y729" s="1">
        <f t="shared" si="1455"/>
        <v>1.4433799028788601</v>
      </c>
      <c r="Z729" s="1">
        <f t="shared" si="1456"/>
        <v>1.0782152615137479</v>
      </c>
      <c r="AA729" s="1">
        <f t="shared" si="1457"/>
        <v>1.073109300008896</v>
      </c>
      <c r="AB729" s="1">
        <f t="shared" si="1458"/>
        <v>0.19128139515244735</v>
      </c>
      <c r="AC729" s="1">
        <f t="shared" si="1459"/>
        <v>1.1648713842456955</v>
      </c>
      <c r="AD729" s="1" t="str">
        <f t="shared" si="1460"/>
        <v>NOT LIQUEFIABLE</v>
      </c>
      <c r="AE729" s="1">
        <f t="shared" si="1461"/>
        <v>0</v>
      </c>
      <c r="AF729" s="1">
        <f t="shared" si="1462"/>
        <v>8.5</v>
      </c>
      <c r="AG729" s="1">
        <f t="shared" si="1463"/>
        <v>0</v>
      </c>
      <c r="AH729" s="1" t="str">
        <f t="shared" si="1464"/>
        <v>Very Low</v>
      </c>
    </row>
    <row r="730" spans="1:45" s="1" customFormat="1" x14ac:dyDescent="0.35">
      <c r="B730" s="5" t="s">
        <v>262</v>
      </c>
      <c r="C730" s="5" t="s">
        <v>263</v>
      </c>
      <c r="D730" s="5">
        <v>4.5</v>
      </c>
      <c r="E730" s="5">
        <v>1.5</v>
      </c>
      <c r="F730" s="5">
        <v>21</v>
      </c>
      <c r="G730" s="5">
        <v>26</v>
      </c>
      <c r="H730" s="1">
        <v>52</v>
      </c>
      <c r="I730" s="5">
        <v>7</v>
      </c>
      <c r="J730" s="5">
        <v>0.3</v>
      </c>
      <c r="K730" s="5">
        <v>3</v>
      </c>
      <c r="L730" s="25" t="s">
        <v>45</v>
      </c>
      <c r="M730" s="1">
        <f t="shared" si="1443"/>
        <v>14.715</v>
      </c>
      <c r="N730" s="1">
        <f t="shared" si="1444"/>
        <v>88.5</v>
      </c>
      <c r="O730" s="1">
        <f t="shared" si="1445"/>
        <v>73.784999999999997</v>
      </c>
      <c r="P730" s="1">
        <f t="shared" si="1446"/>
        <v>1.1717114715588062</v>
      </c>
      <c r="Q730" s="1">
        <f t="shared" si="1447"/>
        <v>30.464498260528959</v>
      </c>
      <c r="R730" s="1">
        <f t="shared" si="1448"/>
        <v>5.6146547643010516</v>
      </c>
      <c r="S730" s="1">
        <f t="shared" si="1449"/>
        <v>36.079153024830013</v>
      </c>
      <c r="T730" s="1">
        <f t="shared" si="1450"/>
        <v>0.32269369878878379</v>
      </c>
      <c r="U730" s="1">
        <f t="shared" si="1451"/>
        <v>1.1076843014880358</v>
      </c>
      <c r="V730" s="1">
        <f t="shared" si="1452"/>
        <v>34.414446602989983</v>
      </c>
      <c r="W730" s="1">
        <f t="shared" si="1453"/>
        <v>0.95382538768089908</v>
      </c>
      <c r="X730" s="1">
        <f t="shared" si="1454"/>
        <v>0.22308926784445507</v>
      </c>
      <c r="Y730" s="1">
        <f t="shared" si="1455"/>
        <v>2.2000000000000002</v>
      </c>
      <c r="Z730" s="1">
        <f t="shared" si="1456"/>
        <v>1.2116882456942153</v>
      </c>
      <c r="AA730" s="1">
        <f t="shared" si="1457"/>
        <v>1.08042454988727</v>
      </c>
      <c r="AB730" s="1">
        <f t="shared" si="1458"/>
        <v>0.98455915711203024</v>
      </c>
      <c r="AC730" s="1">
        <f t="shared" si="1459"/>
        <v>5.777613373979765</v>
      </c>
      <c r="AD730" s="1" t="str">
        <f t="shared" si="1460"/>
        <v>NOT LIQUEFIABLE</v>
      </c>
      <c r="AE730" s="1">
        <f t="shared" si="1461"/>
        <v>0</v>
      </c>
      <c r="AF730" s="1">
        <f t="shared" si="1462"/>
        <v>7.75</v>
      </c>
      <c r="AG730" s="1">
        <f t="shared" si="1463"/>
        <v>0</v>
      </c>
      <c r="AH730" s="1" t="str">
        <f t="shared" si="1464"/>
        <v>Very Low</v>
      </c>
    </row>
    <row r="731" spans="1:45" s="1" customFormat="1" x14ac:dyDescent="0.35">
      <c r="B731" s="5" t="s">
        <v>262</v>
      </c>
      <c r="C731" s="5" t="s">
        <v>263</v>
      </c>
      <c r="D731" s="5">
        <v>6</v>
      </c>
      <c r="E731" s="5">
        <v>1.5</v>
      </c>
      <c r="F731" s="5">
        <v>20</v>
      </c>
      <c r="G731" s="5">
        <v>26</v>
      </c>
      <c r="H731" s="1">
        <v>24.6</v>
      </c>
      <c r="I731" s="5">
        <v>7</v>
      </c>
      <c r="J731" s="5">
        <v>0.3</v>
      </c>
      <c r="K731" s="5">
        <v>3</v>
      </c>
      <c r="L731" s="25" t="s">
        <v>46</v>
      </c>
      <c r="M731" s="1">
        <f t="shared" si="1443"/>
        <v>29.43</v>
      </c>
      <c r="N731" s="1">
        <f t="shared" si="1444"/>
        <v>118.5</v>
      </c>
      <c r="O731" s="1">
        <f t="shared" si="1445"/>
        <v>89.07</v>
      </c>
      <c r="P731" s="1">
        <f t="shared" si="1446"/>
        <v>1.0664463115829794</v>
      </c>
      <c r="Q731" s="1">
        <f t="shared" si="1447"/>
        <v>27.727604101157464</v>
      </c>
      <c r="R731" s="1">
        <f t="shared" si="1448"/>
        <v>5.0387896244713195</v>
      </c>
      <c r="S731" s="1">
        <f t="shared" si="1449"/>
        <v>32.766393725628781</v>
      </c>
      <c r="T731" s="1">
        <f t="shared" si="1450"/>
        <v>0.34438192242782756</v>
      </c>
      <c r="U731" s="1">
        <f t="shared" si="1451"/>
        <v>1.0453058253458081</v>
      </c>
      <c r="V731" s="1">
        <f t="shared" si="1452"/>
        <v>32.216741083462331</v>
      </c>
      <c r="W731" s="1">
        <f t="shared" si="1453"/>
        <v>0.9310442914146293</v>
      </c>
      <c r="X731" s="1">
        <f t="shared" si="1454"/>
        <v>0.24154155118292969</v>
      </c>
      <c r="Y731" s="1">
        <f t="shared" si="1455"/>
        <v>2.1360251005682538</v>
      </c>
      <c r="Z731" s="1">
        <f t="shared" si="1456"/>
        <v>1.2004026338365734</v>
      </c>
      <c r="AA731" s="1">
        <f t="shared" si="1457"/>
        <v>1.0290683430237566</v>
      </c>
      <c r="AB731" s="1">
        <f t="shared" si="1458"/>
        <v>0.66661876495150252</v>
      </c>
      <c r="AC731" s="1">
        <f t="shared" si="1459"/>
        <v>3.4092342403571929</v>
      </c>
      <c r="AD731" s="1" t="str">
        <f t="shared" si="1460"/>
        <v>NOT LIQUEFIABLE</v>
      </c>
      <c r="AE731" s="1">
        <f t="shared" si="1461"/>
        <v>0</v>
      </c>
      <c r="AF731" s="1">
        <f t="shared" si="1462"/>
        <v>7</v>
      </c>
      <c r="AG731" s="1">
        <f t="shared" si="1463"/>
        <v>0</v>
      </c>
      <c r="AH731" s="1" t="str">
        <f t="shared" si="1464"/>
        <v>Very Low</v>
      </c>
    </row>
    <row r="732" spans="1:45" s="1" customFormat="1" x14ac:dyDescent="0.35">
      <c r="B732" s="5" t="s">
        <v>262</v>
      </c>
      <c r="C732" s="5" t="s">
        <v>263</v>
      </c>
      <c r="D732" s="5">
        <v>7.5</v>
      </c>
      <c r="E732" s="5">
        <v>1.5</v>
      </c>
      <c r="F732" s="5">
        <v>20</v>
      </c>
      <c r="G732" s="5">
        <v>31</v>
      </c>
      <c r="H732" s="1">
        <v>23.1</v>
      </c>
      <c r="I732" s="5">
        <v>7</v>
      </c>
      <c r="J732" s="5">
        <v>0.3</v>
      </c>
      <c r="K732" s="5">
        <v>3</v>
      </c>
      <c r="L732" s="25" t="s">
        <v>46</v>
      </c>
      <c r="M732" s="1">
        <f t="shared" si="1443"/>
        <v>44.145000000000003</v>
      </c>
      <c r="N732" s="1">
        <f t="shared" si="1444"/>
        <v>148.5</v>
      </c>
      <c r="O732" s="1">
        <f t="shared" si="1445"/>
        <v>104.35499999999999</v>
      </c>
      <c r="P732" s="1">
        <f t="shared" si="1446"/>
        <v>0.98525373855051945</v>
      </c>
      <c r="Q732" s="1">
        <f t="shared" si="1447"/>
        <v>30.542865895066104</v>
      </c>
      <c r="R732" s="1">
        <f t="shared" si="1448"/>
        <v>4.8949412442330322</v>
      </c>
      <c r="S732" s="1">
        <f t="shared" si="1449"/>
        <v>35.437807139299139</v>
      </c>
      <c r="T732" s="1">
        <f t="shared" si="1450"/>
        <v>0.32681219222151203</v>
      </c>
      <c r="U732" s="1">
        <f t="shared" si="1451"/>
        <v>0.99033670406534779</v>
      </c>
      <c r="V732" s="1">
        <f t="shared" si="1452"/>
        <v>35.595379070258815</v>
      </c>
      <c r="W732" s="1">
        <f t="shared" si="1453"/>
        <v>0.90643373197707922</v>
      </c>
      <c r="X732" s="1">
        <f t="shared" si="1454"/>
        <v>0.25152656598846507</v>
      </c>
      <c r="Y732" s="1">
        <f t="shared" si="1455"/>
        <v>2.2000000000000002</v>
      </c>
      <c r="Z732" s="1">
        <f t="shared" si="1456"/>
        <v>1.2116882456942153</v>
      </c>
      <c r="AA732" s="1">
        <f t="shared" si="1457"/>
        <v>0.99193968423195666</v>
      </c>
      <c r="AB732" s="1">
        <f t="shared" si="1458"/>
        <v>1.2586292742242522</v>
      </c>
      <c r="AC732" s="1">
        <f t="shared" si="1459"/>
        <v>6.0143697958743374</v>
      </c>
      <c r="AD732" s="1" t="str">
        <f t="shared" si="1460"/>
        <v>NOT LIQUEFIABLE</v>
      </c>
      <c r="AE732" s="1">
        <f t="shared" si="1461"/>
        <v>0</v>
      </c>
      <c r="AF732" s="1">
        <f t="shared" si="1462"/>
        <v>6.25</v>
      </c>
      <c r="AG732" s="1">
        <f t="shared" si="1463"/>
        <v>0</v>
      </c>
      <c r="AH732" s="1" t="str">
        <f t="shared" si="1464"/>
        <v>Very Low</v>
      </c>
    </row>
    <row r="733" spans="1:45" s="1" customFormat="1" x14ac:dyDescent="0.35">
      <c r="B733" s="5" t="s">
        <v>262</v>
      </c>
      <c r="C733" s="5" t="s">
        <v>263</v>
      </c>
      <c r="D733" s="5">
        <v>9</v>
      </c>
      <c r="E733" s="5">
        <v>1.5</v>
      </c>
      <c r="F733" s="5">
        <v>20</v>
      </c>
      <c r="G733" s="5">
        <v>30</v>
      </c>
      <c r="H733" s="1">
        <v>22.6</v>
      </c>
      <c r="I733" s="5">
        <v>7</v>
      </c>
      <c r="J733" s="5">
        <v>0.3</v>
      </c>
      <c r="K733" s="5">
        <v>3</v>
      </c>
      <c r="L733" s="25" t="s">
        <v>46</v>
      </c>
      <c r="M733" s="1">
        <f t="shared" si="1443"/>
        <v>58.86</v>
      </c>
      <c r="N733" s="1">
        <f t="shared" si="1444"/>
        <v>178.5</v>
      </c>
      <c r="O733" s="1">
        <f t="shared" si="1445"/>
        <v>119.64</v>
      </c>
      <c r="P733" s="1">
        <f t="shared" si="1446"/>
        <v>0.92016671697456542</v>
      </c>
      <c r="Q733" s="1">
        <f t="shared" si="1447"/>
        <v>27.605001509236963</v>
      </c>
      <c r="R733" s="1">
        <f t="shared" si="1448"/>
        <v>4.8396670998102556</v>
      </c>
      <c r="S733" s="1">
        <f t="shared" si="1449"/>
        <v>32.44466860904722</v>
      </c>
      <c r="T733" s="1">
        <f t="shared" si="1450"/>
        <v>0.34654549702097409</v>
      </c>
      <c r="U733" s="1">
        <f t="shared" si="1451"/>
        <v>0.94396569292223653</v>
      </c>
      <c r="V733" s="1">
        <f t="shared" si="1452"/>
        <v>33.158637887477347</v>
      </c>
      <c r="W733" s="1">
        <f t="shared" si="1453"/>
        <v>0.88044424287795453</v>
      </c>
      <c r="X733" s="1">
        <f t="shared" si="1454"/>
        <v>0.25615231514522235</v>
      </c>
      <c r="Y733" s="1">
        <f t="shared" si="1455"/>
        <v>2.1980829090983605</v>
      </c>
      <c r="Z733" s="1">
        <f t="shared" si="1456"/>
        <v>1.211350057686045</v>
      </c>
      <c r="AA733" s="1">
        <f t="shared" si="1457"/>
        <v>0.96053296719561898</v>
      </c>
      <c r="AB733" s="1">
        <f t="shared" si="1458"/>
        <v>0.78007585970500115</v>
      </c>
      <c r="AC733" s="1">
        <f t="shared" si="1459"/>
        <v>3.5434025426858726</v>
      </c>
      <c r="AD733" s="1" t="str">
        <f t="shared" si="1460"/>
        <v>NOT LIQUEFIABLE</v>
      </c>
      <c r="AE733" s="1">
        <f t="shared" si="1461"/>
        <v>0</v>
      </c>
      <c r="AF733" s="1">
        <f t="shared" si="1462"/>
        <v>5.5</v>
      </c>
      <c r="AG733" s="1">
        <f t="shared" si="1463"/>
        <v>0</v>
      </c>
      <c r="AH733" s="1" t="str">
        <f t="shared" si="1464"/>
        <v>Very Low</v>
      </c>
    </row>
    <row r="734" spans="1:45" s="1" customFormat="1" x14ac:dyDescent="0.35">
      <c r="B734" s="5" t="s">
        <v>262</v>
      </c>
      <c r="C734" s="5" t="s">
        <v>263</v>
      </c>
      <c r="D734" s="5">
        <v>10.5</v>
      </c>
      <c r="E734" s="5">
        <v>1.5</v>
      </c>
      <c r="F734" s="5">
        <v>21</v>
      </c>
      <c r="G734" s="5">
        <v>39</v>
      </c>
      <c r="H734" s="1">
        <v>25.7</v>
      </c>
      <c r="I734" s="5">
        <v>7</v>
      </c>
      <c r="J734" s="5">
        <v>0.3</v>
      </c>
      <c r="K734" s="5">
        <v>3</v>
      </c>
      <c r="L734" s="25" t="s">
        <v>46</v>
      </c>
      <c r="M734" s="1">
        <f t="shared" si="1443"/>
        <v>73.575000000000003</v>
      </c>
      <c r="N734" s="1">
        <f t="shared" si="1444"/>
        <v>210</v>
      </c>
      <c r="O734" s="1">
        <f t="shared" si="1445"/>
        <v>136.42500000000001</v>
      </c>
      <c r="P734" s="1">
        <f t="shared" si="1446"/>
        <v>0.86170327087083942</v>
      </c>
      <c r="Q734" s="1">
        <f t="shared" si="1447"/>
        <v>33.60642756396274</v>
      </c>
      <c r="R734" s="1">
        <f t="shared" si="1448"/>
        <v>5.1262926941250981</v>
      </c>
      <c r="S734" s="1">
        <f t="shared" si="1449"/>
        <v>38.732720258087838</v>
      </c>
      <c r="T734" s="1">
        <f t="shared" si="1450"/>
        <v>0.30603046128956718</v>
      </c>
      <c r="U734" s="1">
        <f t="shared" si="1451"/>
        <v>0.91292478856238479</v>
      </c>
      <c r="V734" s="1">
        <f t="shared" si="1452"/>
        <v>40.730359448058103</v>
      </c>
      <c r="W734" s="1">
        <f t="shared" si="1453"/>
        <v>0.85352459901766975</v>
      </c>
      <c r="X734" s="1">
        <f t="shared" si="1454"/>
        <v>0.25619814791844286</v>
      </c>
      <c r="Y734" s="1">
        <f t="shared" si="1455"/>
        <v>2.2000000000000002</v>
      </c>
      <c r="Z734" s="1">
        <f t="shared" si="1456"/>
        <v>1.2116882456942153</v>
      </c>
      <c r="AA734" s="1">
        <f t="shared" si="1457"/>
        <v>0.91069341945470261</v>
      </c>
      <c r="AB734" s="1">
        <f t="shared" si="1458"/>
        <v>5.2835326502693372</v>
      </c>
      <c r="AC734" s="1">
        <f t="shared" si="1459"/>
        <v>22.756816261895192</v>
      </c>
      <c r="AD734" s="1" t="str">
        <f t="shared" si="1460"/>
        <v>NOT LIQUEFIABLE</v>
      </c>
      <c r="AE734" s="1">
        <f t="shared" si="1461"/>
        <v>0</v>
      </c>
      <c r="AF734" s="1">
        <f t="shared" si="1462"/>
        <v>4.75</v>
      </c>
      <c r="AG734" s="1">
        <f t="shared" si="1463"/>
        <v>0</v>
      </c>
      <c r="AH734" s="1" t="str">
        <f t="shared" si="1464"/>
        <v>Very Low</v>
      </c>
    </row>
    <row r="735" spans="1:45" s="1" customFormat="1" x14ac:dyDescent="0.35">
      <c r="B735" s="5" t="s">
        <v>262</v>
      </c>
      <c r="C735" s="5" t="s">
        <v>263</v>
      </c>
      <c r="D735" s="5">
        <v>12</v>
      </c>
      <c r="E735" s="5">
        <v>1.5</v>
      </c>
      <c r="F735" s="5">
        <v>21</v>
      </c>
      <c r="G735" s="5">
        <v>46</v>
      </c>
      <c r="H735" s="1">
        <v>22.1</v>
      </c>
      <c r="I735" s="5">
        <v>7</v>
      </c>
      <c r="J735" s="5">
        <v>0.3</v>
      </c>
      <c r="K735" s="5">
        <v>3</v>
      </c>
      <c r="L735" s="25" t="s">
        <v>46</v>
      </c>
      <c r="M735" s="1">
        <f t="shared" si="1443"/>
        <v>88.29</v>
      </c>
      <c r="N735" s="1">
        <f t="shared" si="1444"/>
        <v>241.5</v>
      </c>
      <c r="O735" s="1">
        <f t="shared" si="1445"/>
        <v>153.20999999999998</v>
      </c>
      <c r="P735" s="1">
        <f t="shared" si="1446"/>
        <v>0.81313221300273608</v>
      </c>
      <c r="Q735" s="1">
        <f t="shared" si="1447"/>
        <v>37.404081798125858</v>
      </c>
      <c r="R735" s="1">
        <f t="shared" si="1448"/>
        <v>4.7802530274973742</v>
      </c>
      <c r="S735" s="1">
        <f t="shared" si="1449"/>
        <v>42.184334825623232</v>
      </c>
      <c r="T735" s="1">
        <f t="shared" si="1450"/>
        <v>0.28518808049337485</v>
      </c>
      <c r="U735" s="1">
        <f t="shared" si="1451"/>
        <v>0.88870591550791522</v>
      </c>
      <c r="V735" s="1">
        <f t="shared" si="1452"/>
        <v>45.660725140861473</v>
      </c>
      <c r="W735" s="1">
        <f t="shared" si="1453"/>
        <v>0.82611021622301772</v>
      </c>
      <c r="X735" s="1">
        <f t="shared" si="1454"/>
        <v>0.25392334284630552</v>
      </c>
      <c r="Y735" s="1">
        <f t="shared" si="1455"/>
        <v>2.2000000000000002</v>
      </c>
      <c r="Z735" s="1">
        <f t="shared" si="1456"/>
        <v>1.2116882456942153</v>
      </c>
      <c r="AA735" s="1">
        <f t="shared" si="1457"/>
        <v>0.87588306457809273</v>
      </c>
      <c r="AB735" s="1">
        <f t="shared" si="1458"/>
        <v>43.396319846463264</v>
      </c>
      <c r="AC735" s="1">
        <f t="shared" si="1459"/>
        <v>181.37912344945016</v>
      </c>
      <c r="AD735" s="1" t="str">
        <f t="shared" si="1460"/>
        <v>NOT LIQUEFIABLE</v>
      </c>
      <c r="AE735" s="1">
        <f t="shared" si="1461"/>
        <v>0</v>
      </c>
      <c r="AF735" s="1">
        <f t="shared" si="1462"/>
        <v>4</v>
      </c>
      <c r="AG735" s="1">
        <f t="shared" si="1463"/>
        <v>0</v>
      </c>
      <c r="AH735" s="1" t="str">
        <f t="shared" si="1464"/>
        <v>Very Low</v>
      </c>
    </row>
    <row r="736" spans="1:45" s="1" customFormat="1" x14ac:dyDescent="0.35">
      <c r="B736" s="5" t="s">
        <v>262</v>
      </c>
      <c r="C736" s="5" t="s">
        <v>263</v>
      </c>
      <c r="D736" s="5">
        <v>13.5</v>
      </c>
      <c r="E736" s="5">
        <v>1.5</v>
      </c>
      <c r="F736" s="5">
        <v>21</v>
      </c>
      <c r="G736" s="5">
        <v>48</v>
      </c>
      <c r="H736" s="1">
        <v>22.1</v>
      </c>
      <c r="I736" s="5">
        <v>7</v>
      </c>
      <c r="J736" s="5">
        <v>0.3</v>
      </c>
      <c r="K736" s="5">
        <v>3</v>
      </c>
      <c r="L736" s="25" t="s">
        <v>46</v>
      </c>
      <c r="M736" s="1">
        <f t="shared" si="1443"/>
        <v>103.00500000000001</v>
      </c>
      <c r="N736" s="1">
        <f t="shared" si="1444"/>
        <v>273</v>
      </c>
      <c r="O736" s="1">
        <f t="shared" si="1445"/>
        <v>169.995</v>
      </c>
      <c r="P736" s="1">
        <f t="shared" si="1446"/>
        <v>0.77194551582881665</v>
      </c>
      <c r="Q736" s="1">
        <f t="shared" si="1447"/>
        <v>37.053384759783199</v>
      </c>
      <c r="R736" s="1">
        <f t="shared" si="1448"/>
        <v>4.7802530274973742</v>
      </c>
      <c r="S736" s="1">
        <f t="shared" si="1449"/>
        <v>41.833637787280573</v>
      </c>
      <c r="T736" s="1">
        <f t="shared" si="1450"/>
        <v>0.28726582990250238</v>
      </c>
      <c r="U736" s="1">
        <f t="shared" si="1451"/>
        <v>0.86181682954895522</v>
      </c>
      <c r="V736" s="1">
        <f t="shared" si="1452"/>
        <v>46.147460845847228</v>
      </c>
      <c r="W736" s="1">
        <f t="shared" si="1453"/>
        <v>0.7986134883932493</v>
      </c>
      <c r="X736" s="1">
        <f t="shared" si="1454"/>
        <v>0.2500908206395166</v>
      </c>
      <c r="Y736" s="1">
        <f t="shared" si="1455"/>
        <v>2.2000000000000002</v>
      </c>
      <c r="Z736" s="1">
        <f t="shared" si="1456"/>
        <v>1.2116882456942153</v>
      </c>
      <c r="AA736" s="1">
        <f t="shared" si="1457"/>
        <v>0.8446952159204848</v>
      </c>
      <c r="AB736" s="1">
        <f t="shared" si="1458"/>
        <v>56.040970879169485</v>
      </c>
      <c r="AC736" s="1">
        <f t="shared" si="1459"/>
        <v>229.35004430783164</v>
      </c>
      <c r="AD736" s="1" t="str">
        <f t="shared" si="1460"/>
        <v>NOT LIQUEFIABLE</v>
      </c>
      <c r="AE736" s="1">
        <f t="shared" si="1461"/>
        <v>0</v>
      </c>
      <c r="AF736" s="1">
        <f t="shared" si="1462"/>
        <v>3.25</v>
      </c>
      <c r="AG736" s="1">
        <f t="shared" si="1463"/>
        <v>0</v>
      </c>
      <c r="AH736" s="1" t="str">
        <f t="shared" si="1464"/>
        <v>Very Low</v>
      </c>
    </row>
    <row r="737" spans="1:45" s="1" customFormat="1" x14ac:dyDescent="0.35">
      <c r="B737" s="5" t="s">
        <v>262</v>
      </c>
      <c r="C737" s="5" t="s">
        <v>263</v>
      </c>
      <c r="D737" s="5">
        <v>15</v>
      </c>
      <c r="E737" s="5">
        <v>1.5</v>
      </c>
      <c r="F737" s="5">
        <v>21</v>
      </c>
      <c r="G737" s="5">
        <v>51</v>
      </c>
      <c r="H737" s="1">
        <v>21.099999999999998</v>
      </c>
      <c r="I737" s="5">
        <v>7</v>
      </c>
      <c r="J737" s="5">
        <v>0.3</v>
      </c>
      <c r="K737" s="5">
        <v>3</v>
      </c>
      <c r="L737" s="25" t="s">
        <v>46</v>
      </c>
      <c r="M737" s="1">
        <f t="shared" si="1443"/>
        <v>117.72</v>
      </c>
      <c r="N737" s="1">
        <f t="shared" si="1444"/>
        <v>304.5</v>
      </c>
      <c r="O737" s="1">
        <f t="shared" si="1445"/>
        <v>186.78</v>
      </c>
      <c r="P737" s="1">
        <f t="shared" si="1446"/>
        <v>0.73644367600810223</v>
      </c>
      <c r="Q737" s="1">
        <f t="shared" si="1447"/>
        <v>37.558627476413214</v>
      </c>
      <c r="R737" s="1">
        <f t="shared" si="1448"/>
        <v>4.64770449736901</v>
      </c>
      <c r="S737" s="1">
        <f t="shared" si="1449"/>
        <v>42.206331973782227</v>
      </c>
      <c r="T737" s="1">
        <f t="shared" si="1450"/>
        <v>0.28505804395597156</v>
      </c>
      <c r="U737" s="1">
        <f t="shared" si="1451"/>
        <v>0.83995131177406612</v>
      </c>
      <c r="V737" s="1">
        <f t="shared" si="1452"/>
        <v>47.485221397846388</v>
      </c>
      <c r="W737" s="1">
        <f t="shared" si="1453"/>
        <v>0.77141630387585125</v>
      </c>
      <c r="X737" s="1">
        <f t="shared" si="1454"/>
        <v>0.24523381295314464</v>
      </c>
      <c r="Y737" s="1">
        <f t="shared" si="1455"/>
        <v>2.2000000000000002</v>
      </c>
      <c r="Z737" s="1">
        <f t="shared" si="1456"/>
        <v>1.2116882456942153</v>
      </c>
      <c r="AA737" s="1">
        <f t="shared" si="1457"/>
        <v>0.81644648727191971</v>
      </c>
      <c r="AB737" s="1">
        <f t="shared" si="1458"/>
        <v>118.98820940682849</v>
      </c>
      <c r="AC737" s="1">
        <f t="shared" si="1459"/>
        <v>480.00106189624495</v>
      </c>
      <c r="AD737" s="1" t="str">
        <f t="shared" si="1460"/>
        <v>NOT LIQUEFIABLE</v>
      </c>
      <c r="AE737" s="1">
        <f t="shared" si="1461"/>
        <v>0</v>
      </c>
      <c r="AF737" s="1">
        <f t="shared" si="1462"/>
        <v>2.5</v>
      </c>
      <c r="AG737" s="1">
        <f t="shared" si="1463"/>
        <v>0</v>
      </c>
      <c r="AH737" s="1" t="str">
        <f t="shared" si="1464"/>
        <v>Very Low</v>
      </c>
    </row>
    <row r="738" spans="1:45" s="1" customFormat="1" x14ac:dyDescent="0.35">
      <c r="AF738" s="1" t="s">
        <v>31</v>
      </c>
      <c r="AG738" s="1">
        <f>SUM(AG728:AG737)</f>
        <v>0</v>
      </c>
      <c r="AH738" s="1" t="str">
        <f t="shared" ref="AH738" si="1465">IF(AG738&lt;=0,"Very Low",IF(AND(AG738&gt;0,AG738&lt;=5),"Low",IF(AND(AG738&gt;5,AG738&lt;=15),"High","Very High")))</f>
        <v>Very Low</v>
      </c>
    </row>
    <row r="739" spans="1:45" s="1" customFormat="1" x14ac:dyDescent="0.35">
      <c r="A739" s="1" t="s">
        <v>32</v>
      </c>
      <c r="B739" s="1" t="s">
        <v>0</v>
      </c>
      <c r="C739" s="1" t="s">
        <v>1</v>
      </c>
      <c r="E739" s="1" t="s">
        <v>3</v>
      </c>
      <c r="F739" s="1" t="s">
        <v>47</v>
      </c>
      <c r="G739" s="1" t="s">
        <v>5</v>
      </c>
      <c r="H739" s="1" t="s">
        <v>6</v>
      </c>
      <c r="I739" s="1" t="s">
        <v>7</v>
      </c>
      <c r="J739" s="1" t="s">
        <v>8</v>
      </c>
      <c r="K739" s="1" t="s">
        <v>9</v>
      </c>
      <c r="M739" s="1" t="s">
        <v>10</v>
      </c>
      <c r="O739" s="1" t="s">
        <v>12</v>
      </c>
      <c r="P739" s="1" t="s">
        <v>13</v>
      </c>
      <c r="Q739" s="1" t="s">
        <v>69</v>
      </c>
      <c r="R739" s="1" t="s">
        <v>70</v>
      </c>
      <c r="S739" s="1" t="s">
        <v>16</v>
      </c>
      <c r="T739" s="1" t="s">
        <v>17</v>
      </c>
      <c r="U739" s="1" t="s">
        <v>18</v>
      </c>
      <c r="V739" s="1" t="s">
        <v>19</v>
      </c>
      <c r="W739" s="1" t="s">
        <v>20</v>
      </c>
      <c r="X739" s="1" t="s">
        <v>21</v>
      </c>
      <c r="Y739" s="1" t="s">
        <v>22</v>
      </c>
      <c r="Z739" s="1" t="s">
        <v>23</v>
      </c>
      <c r="AA739" s="1" t="s">
        <v>24</v>
      </c>
      <c r="AB739" s="1" t="s">
        <v>71</v>
      </c>
      <c r="AC739" s="1" t="s">
        <v>26</v>
      </c>
      <c r="AD739" s="1" t="s">
        <v>27</v>
      </c>
      <c r="AE739" s="1" t="s">
        <v>28</v>
      </c>
      <c r="AF739" s="1" t="s">
        <v>29</v>
      </c>
      <c r="AG739" s="1" t="s">
        <v>30</v>
      </c>
      <c r="AH739" s="1" t="s">
        <v>27</v>
      </c>
      <c r="AI739" s="5" t="s">
        <v>34</v>
      </c>
      <c r="AJ739" s="5" t="s">
        <v>35</v>
      </c>
      <c r="AK739" s="5" t="s">
        <v>36</v>
      </c>
      <c r="AL739" s="5" t="s">
        <v>37</v>
      </c>
      <c r="AM739" s="20" t="s">
        <v>38</v>
      </c>
      <c r="AN739" s="20" t="s">
        <v>39</v>
      </c>
      <c r="AO739" s="20" t="s">
        <v>40</v>
      </c>
      <c r="AP739" s="20" t="s">
        <v>41</v>
      </c>
      <c r="AQ739" s="20" t="s">
        <v>42</v>
      </c>
    </row>
    <row r="740" spans="1:45" s="1" customFormat="1" x14ac:dyDescent="0.35">
      <c r="A740" s="1">
        <v>64</v>
      </c>
      <c r="B740" s="5" t="s">
        <v>264</v>
      </c>
      <c r="C740" s="5" t="s">
        <v>265</v>
      </c>
      <c r="D740" s="5">
        <v>1.5</v>
      </c>
      <c r="E740" s="5">
        <v>1.5</v>
      </c>
      <c r="F740" s="5">
        <v>20</v>
      </c>
      <c r="G740" s="5">
        <v>35</v>
      </c>
      <c r="H740" s="1">
        <v>20.849999999999998</v>
      </c>
      <c r="I740" s="5">
        <v>7</v>
      </c>
      <c r="J740" s="5">
        <v>0.3</v>
      </c>
      <c r="K740" s="5">
        <v>12</v>
      </c>
      <c r="L740" s="25" t="s">
        <v>46</v>
      </c>
      <c r="M740" s="1">
        <f t="shared" ref="M740:M749" si="1466">IF(D740&lt;=K740, 0, (D740-K740)*9.81)</f>
        <v>0</v>
      </c>
      <c r="N740" s="1">
        <f t="shared" ref="N740:N749" si="1467">IF(ROW()=2, D740*F740, N739 + (D740-D739)*F740)</f>
        <v>30</v>
      </c>
      <c r="O740" s="1">
        <f t="shared" ref="O740:O749" si="1468">N740 - M740</f>
        <v>30</v>
      </c>
      <c r="P740" s="1">
        <f t="shared" ref="P740:P749" si="1469">MIN(1.7, (101.3 / O740)^0.5)</f>
        <v>1.7</v>
      </c>
      <c r="Q740" s="1">
        <f t="shared" ref="Q740:Q749" si="1470">G740 * P740</f>
        <v>59.5</v>
      </c>
      <c r="R740" s="1">
        <f t="shared" ref="R740:R749" si="1471">EXP(1.63 + (9.7/(H740+0.01)) - ((15.7/(H740+0.01))^2))</f>
        <v>4.6114525972444209</v>
      </c>
      <c r="S740" s="1">
        <f t="shared" ref="S740:S749" si="1472">Q740 + R740</f>
        <v>64.111452597244423</v>
      </c>
      <c r="T740" s="1">
        <f t="shared" ref="T740:T749" si="1473">0.784 - 0.0768 * SQRT(S740)</f>
        <v>0.16906526023717705</v>
      </c>
      <c r="U740" s="1">
        <f t="shared" ref="U740:U749" si="1474">MIN(1.7, (101.3 / O740)^T740)</f>
        <v>1.228425982019802</v>
      </c>
      <c r="V740" s="1">
        <f t="shared" ref="V740:V749" si="1475">(G740 * U740) + R740</f>
        <v>47.606361967937495</v>
      </c>
      <c r="W740" s="1">
        <f t="shared" ref="W740:W749" si="1476">EXP((-1.012 - 1.126*SIN((D740/11.73)+5.133)) + (0.106 + 0.118*SIN((D740/11.28)+5.142))*I740)</f>
        <v>0.99216797470363483</v>
      </c>
      <c r="X740" s="1">
        <f t="shared" ref="X740:X749" si="1477">0.65 * J740 * (N740 / O740) * W740</f>
        <v>0.19347275506720879</v>
      </c>
      <c r="Y740" s="1">
        <f t="shared" ref="Y740:Y749" si="1478">MIN(2.2, 1.09 + (V740 / 31.5)^2)</f>
        <v>2.2000000000000002</v>
      </c>
      <c r="Z740" s="1">
        <f t="shared" ref="Z740:Z749" si="1479">1 + (Y740 - 1) * (8.64 * EXP(-I740/4) - 1.325)</f>
        <v>1.2116882456942153</v>
      </c>
      <c r="AA740" s="1">
        <f t="shared" ref="AA740:AA749" si="1480">MIN(1.1, 1 - MIN(0.3, 1 / (18.9 - 2.55 * SQRT(V740))) * LN(O740 / 101.3))</f>
        <v>1.1000000000000001</v>
      </c>
      <c r="AB740" s="1">
        <f t="shared" ref="AB740:AB749" si="1481">EXP((V740/14.1) + (V740/126)^2 - (V740/23.6)^3 + (V740/25.4)^4 - 2.8)</f>
        <v>127.86383992032859</v>
      </c>
      <c r="AC740" s="1">
        <f t="shared" ref="AC740:AC749" si="1482">IF(X740=0, "N/A", (AB740 * Z740 * AA740) / X740)</f>
        <v>880.86936586841728</v>
      </c>
      <c r="AD740" s="1" t="str">
        <f t="shared" ref="AD740:AD749" si="1483">IF(AC740&gt;1, "NOT LIQUEFIABLE", "LIQUEFIABLE")</f>
        <v>NOT LIQUEFIABLE</v>
      </c>
      <c r="AE740" s="1">
        <f t="shared" ref="AE740:AE749" si="1484">IF(AC740&lt;1, 1-AC740, 0)</f>
        <v>0</v>
      </c>
      <c r="AF740" s="1">
        <f t="shared" ref="AF740:AF749" si="1485">IF(D740&lt;=20, 10 - (0.5 * D740), 0)</f>
        <v>9.25</v>
      </c>
      <c r="AG740" s="1">
        <f t="shared" ref="AG740:AG749" si="1486">AE740 * AF740 * E740</f>
        <v>0</v>
      </c>
      <c r="AH740" s="1" t="str">
        <f t="shared" ref="AH740:AH749" si="1487">IF(AG740&lt;=0,"Very Low",IF(AND(AG740&gt;0,AG740&lt;=5),"Low",IF(AND(AG740&gt;5,AG740&lt;=15),"High","Very High")))</f>
        <v>Very Low</v>
      </c>
      <c r="AI740" s="5">
        <v>3</v>
      </c>
      <c r="AJ740" s="5">
        <v>1.5</v>
      </c>
      <c r="AK740" s="5">
        <v>25</v>
      </c>
      <c r="AL740" s="5">
        <f>MIN(1 + 0.33 * (AJ740 / AI740), 1.33)</f>
        <v>1.165</v>
      </c>
      <c r="AM740" s="20">
        <f>AVERAGEIFS(G740:G749, D740:D749, "&gt;" &amp; AJ740, D740:D749, "&lt;" &amp; (AJ740 + AI740 + 1.5))</f>
        <v>26</v>
      </c>
      <c r="AN740" s="20" cm="1">
        <f t="array" ref="AN740">_xlfn.LET(
    _xlpm.Df, AJ740,
    _xlpm.B, AI740,
    _xlpm.LayerBottoms, D740:D749,
    _xlpm.LayerTops, D740:D749 - E740:E749,
    _xlpm.N_values, G740:G749,
    _xlpm.FilteredN, _xlfn._xlws.FILTER(_xlpm.N_values, (_xlpm.LayerBottoms &gt; _xlpm.Df) * (_xlpm.LayerTops &lt; (_xlpm.Df + 2*_xlpm.B))),
    _xlpm.i, _xlfn.SEQUENCE(ROWS(_xlpm.FilteredN)),
    SUM(_xlpm.FilteredN / _xlpm.i^2) / SUM(1 / _xlpm.i^2)
)</f>
        <v>28.463414634146343</v>
      </c>
      <c r="AO740" s="20">
        <f>MIN(6 * (1 + 0.2 * (AJ740 / AI740)), 9)</f>
        <v>6.6000000000000005</v>
      </c>
      <c r="AP740" s="20">
        <f>IF(AI740&lt;=1.2,12*AM740*AL740*(AK740/25.4),8*AM740*((3.28*AI740+1)/(3.28*AI740))^2*AL740*(AK740/25.4))</f>
        <v>289.4435791822869</v>
      </c>
      <c r="AQ740" s="1" t="str" cm="1">
        <f t="array" ref="AQ740">_xlfn.LET(
    _xlpm.Df, AJ740,
    _xlpm.B, AI740,
    _xlpm.Settlement, AK740,
    _xlpm.NMeyerhof, AM740,
    _xlpm.NDesign, AN740,
    _xlpm.Nc, AO740,
    _xlpm.Fd, AL740,
    _xlpm.LayerBottoms, D740:D749,
    _xlpm.LayerThickness, E740:E749,
    _xlpm.USCS, L740:L749,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740" s="1" cm="1">
        <f t="array" ref="AR740">_xlfn.LET(
    _xlpm.Df, AJ740,
    _xlpm.B, AI740,
    _xlpm.Settlement, AK740,
    _xlpm.NMeyerhof, AM740,
    _xlpm.NDesign, AN740,
    _xlpm.Nc, AO740,
    _xlpm.Fd, AL740,
    _xlpm.LayerBottoms, D740:D749,
    _xlpm.LayerThickness, E740:E749,
    _xlpm.USCS, L740:L749,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289.4435791822869</v>
      </c>
      <c r="AS740" s="1" cm="1">
        <f t="array" ref="AS740">_xlfn.LET(
    _xlpm.Df, AJ740,
    _xlpm.B, AI740,
    _xlpm.Settlement, AK740,
    _xlpm.NMeyerhof, AM740,
    _xlpm.NDesign, AN740,
    _xlpm.Nc, AO740,
    _xlpm.Fd, AL740,
    _xlpm.LayerBottoms, D740:D749,
    _xlpm.LayerThickness, E740:E749,
    _xlpm.Material, L740:L749,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289.4435791822869</v>
      </c>
    </row>
    <row r="741" spans="1:45" s="1" customFormat="1" x14ac:dyDescent="0.35">
      <c r="B741" s="5" t="s">
        <v>264</v>
      </c>
      <c r="C741" s="5" t="s">
        <v>265</v>
      </c>
      <c r="D741" s="5">
        <v>3</v>
      </c>
      <c r="E741" s="5">
        <v>1.5</v>
      </c>
      <c r="F741" s="5">
        <v>22</v>
      </c>
      <c r="G741" s="5">
        <v>33</v>
      </c>
      <c r="H741" s="1">
        <v>31.290000000000003</v>
      </c>
      <c r="I741" s="5">
        <v>7</v>
      </c>
      <c r="J741" s="5">
        <v>0.3</v>
      </c>
      <c r="K741" s="5">
        <v>12</v>
      </c>
      <c r="L741" s="25" t="s">
        <v>46</v>
      </c>
      <c r="M741" s="1">
        <f t="shared" si="1466"/>
        <v>0</v>
      </c>
      <c r="N741" s="1">
        <f t="shared" si="1467"/>
        <v>63</v>
      </c>
      <c r="O741" s="1">
        <f t="shared" si="1468"/>
        <v>63</v>
      </c>
      <c r="P741" s="1">
        <f t="shared" si="1469"/>
        <v>1.2680443635522016</v>
      </c>
      <c r="Q741" s="1">
        <f t="shared" si="1470"/>
        <v>41.845463997222652</v>
      </c>
      <c r="R741" s="1">
        <f t="shared" si="1471"/>
        <v>5.4102979075752939</v>
      </c>
      <c r="S741" s="1">
        <f t="shared" si="1472"/>
        <v>47.255761904797943</v>
      </c>
      <c r="T741" s="1">
        <f t="shared" si="1473"/>
        <v>0.25605509274418103</v>
      </c>
      <c r="U741" s="1">
        <f t="shared" si="1474"/>
        <v>1.1293178724083734</v>
      </c>
      <c r="V741" s="1">
        <f t="shared" si="1475"/>
        <v>42.677787697051613</v>
      </c>
      <c r="W741" s="1">
        <f t="shared" si="1476"/>
        <v>0.97433785492747482</v>
      </c>
      <c r="X741" s="1">
        <f t="shared" si="1477"/>
        <v>0.1899958817108576</v>
      </c>
      <c r="Y741" s="1">
        <f t="shared" si="1478"/>
        <v>2.2000000000000002</v>
      </c>
      <c r="Z741" s="1">
        <f t="shared" si="1479"/>
        <v>1.2116882456942153</v>
      </c>
      <c r="AA741" s="1">
        <f t="shared" si="1480"/>
        <v>1.1000000000000001</v>
      </c>
      <c r="AB741" s="1">
        <f t="shared" si="1481"/>
        <v>11.000519326217161</v>
      </c>
      <c r="AC741" s="1">
        <f t="shared" si="1482"/>
        <v>77.170725115156188</v>
      </c>
      <c r="AD741" s="1" t="str">
        <f t="shared" si="1483"/>
        <v>NOT LIQUEFIABLE</v>
      </c>
      <c r="AE741" s="1">
        <f t="shared" si="1484"/>
        <v>0</v>
      </c>
      <c r="AF741" s="1">
        <f t="shared" si="1485"/>
        <v>8.5</v>
      </c>
      <c r="AG741" s="1">
        <f t="shared" si="1486"/>
        <v>0</v>
      </c>
      <c r="AH741" s="1" t="str">
        <f t="shared" si="1487"/>
        <v>Very Low</v>
      </c>
    </row>
    <row r="742" spans="1:45" s="1" customFormat="1" x14ac:dyDescent="0.35">
      <c r="B742" s="5" t="s">
        <v>264</v>
      </c>
      <c r="C742" s="5" t="s">
        <v>265</v>
      </c>
      <c r="D742" s="5">
        <v>4.5</v>
      </c>
      <c r="E742" s="5">
        <v>1.5</v>
      </c>
      <c r="F742" s="5">
        <v>21</v>
      </c>
      <c r="G742" s="5">
        <v>19</v>
      </c>
      <c r="H742" s="1">
        <v>25.28</v>
      </c>
      <c r="I742" s="5">
        <v>7</v>
      </c>
      <c r="J742" s="5">
        <v>0.3</v>
      </c>
      <c r="K742" s="5">
        <v>12</v>
      </c>
      <c r="L742" s="25" t="s">
        <v>46</v>
      </c>
      <c r="M742" s="1">
        <f t="shared" si="1466"/>
        <v>0</v>
      </c>
      <c r="N742" s="1">
        <f t="shared" si="1467"/>
        <v>94.5</v>
      </c>
      <c r="O742" s="1">
        <f t="shared" si="1468"/>
        <v>94.5</v>
      </c>
      <c r="P742" s="1">
        <f t="shared" si="1469"/>
        <v>1.035353887305047</v>
      </c>
      <c r="Q742" s="1">
        <f t="shared" si="1470"/>
        <v>19.671723858795893</v>
      </c>
      <c r="R742" s="1">
        <f t="shared" si="1471"/>
        <v>5.0944909072802727</v>
      </c>
      <c r="S742" s="1">
        <f t="shared" si="1472"/>
        <v>24.766214766076168</v>
      </c>
      <c r="T742" s="1">
        <f t="shared" si="1473"/>
        <v>0.40179968788361642</v>
      </c>
      <c r="U742" s="1">
        <f t="shared" si="1474"/>
        <v>1.0283130919868271</v>
      </c>
      <c r="V742" s="1">
        <f t="shared" si="1475"/>
        <v>24.632439655029984</v>
      </c>
      <c r="W742" s="1">
        <f t="shared" si="1476"/>
        <v>0.95382538768089908</v>
      </c>
      <c r="X742" s="1">
        <f t="shared" si="1477"/>
        <v>0.18599595059777532</v>
      </c>
      <c r="Y742" s="1">
        <f t="shared" si="1478"/>
        <v>1.7014961787439593</v>
      </c>
      <c r="Z742" s="1">
        <f t="shared" si="1479"/>
        <v>1.123748746199587</v>
      </c>
      <c r="AA742" s="1">
        <f t="shared" si="1480"/>
        <v>1.0111284020939908</v>
      </c>
      <c r="AB742" s="1">
        <f t="shared" si="1481"/>
        <v>0.28157016151535258</v>
      </c>
      <c r="AC742" s="1">
        <f t="shared" si="1482"/>
        <v>1.7201197039644003</v>
      </c>
      <c r="AD742" s="1" t="str">
        <f t="shared" si="1483"/>
        <v>NOT LIQUEFIABLE</v>
      </c>
      <c r="AE742" s="1">
        <f t="shared" si="1484"/>
        <v>0</v>
      </c>
      <c r="AF742" s="1">
        <f t="shared" si="1485"/>
        <v>7.75</v>
      </c>
      <c r="AG742" s="1">
        <f t="shared" si="1486"/>
        <v>0</v>
      </c>
      <c r="AH742" s="1" t="str">
        <f t="shared" si="1487"/>
        <v>Very Low</v>
      </c>
    </row>
    <row r="743" spans="1:45" s="1" customFormat="1" x14ac:dyDescent="0.35">
      <c r="B743" s="5" t="s">
        <v>264</v>
      </c>
      <c r="C743" s="5" t="s">
        <v>265</v>
      </c>
      <c r="D743" s="5">
        <v>6</v>
      </c>
      <c r="E743" s="5">
        <v>1.5</v>
      </c>
      <c r="F743" s="5">
        <v>17</v>
      </c>
      <c r="G743" s="5">
        <v>12</v>
      </c>
      <c r="H743" s="1">
        <v>62.4</v>
      </c>
      <c r="I743" s="5">
        <v>7</v>
      </c>
      <c r="J743" s="5">
        <v>0.3</v>
      </c>
      <c r="K743" s="5">
        <v>12</v>
      </c>
      <c r="L743" s="25" t="s">
        <v>62</v>
      </c>
      <c r="M743" s="1">
        <f t="shared" si="1466"/>
        <v>0</v>
      </c>
      <c r="N743" s="1">
        <f t="shared" si="1467"/>
        <v>120</v>
      </c>
      <c r="O743" s="1">
        <f t="shared" si="1468"/>
        <v>120</v>
      </c>
      <c r="P743" s="1">
        <f t="shared" si="1469"/>
        <v>0.91878543015584802</v>
      </c>
      <c r="Q743" s="1">
        <f t="shared" si="1470"/>
        <v>11.025425161870176</v>
      </c>
      <c r="R743" s="1">
        <f t="shared" si="1471"/>
        <v>5.5964935220323406</v>
      </c>
      <c r="S743" s="1">
        <f t="shared" si="1472"/>
        <v>16.621918683902518</v>
      </c>
      <c r="T743" s="1">
        <f t="shared" si="1473"/>
        <v>0.47088649716414155</v>
      </c>
      <c r="U743" s="1">
        <f t="shared" si="1474"/>
        <v>0.92332805678001872</v>
      </c>
      <c r="V743" s="1">
        <f t="shared" si="1475"/>
        <v>16.676430203392567</v>
      </c>
      <c r="W743" s="1">
        <f t="shared" si="1476"/>
        <v>0.9310442914146293</v>
      </c>
      <c r="X743" s="1">
        <f t="shared" si="1477"/>
        <v>0.18155363682585271</v>
      </c>
      <c r="Y743" s="1">
        <f t="shared" si="1478"/>
        <v>1.3702754591369353</v>
      </c>
      <c r="Z743" s="1">
        <f t="shared" si="1479"/>
        <v>1.0653191353069316</v>
      </c>
      <c r="AA743" s="1">
        <f t="shared" si="1480"/>
        <v>0.98003853881534997</v>
      </c>
      <c r="AB743" s="1">
        <f t="shared" si="1481"/>
        <v>0.17088235515483569</v>
      </c>
      <c r="AC743" s="1">
        <f t="shared" si="1482"/>
        <v>0.98268686248735737</v>
      </c>
      <c r="AD743" s="1" t="str">
        <f t="shared" si="1483"/>
        <v>LIQUEFIABLE</v>
      </c>
      <c r="AE743" s="1">
        <f t="shared" si="1484"/>
        <v>1.7313137512642629E-2</v>
      </c>
      <c r="AF743" s="1">
        <f t="shared" si="1485"/>
        <v>7</v>
      </c>
      <c r="AG743" s="1">
        <f t="shared" si="1486"/>
        <v>0.1817879438827476</v>
      </c>
      <c r="AH743" s="1" t="str">
        <f t="shared" si="1487"/>
        <v>Low</v>
      </c>
    </row>
    <row r="744" spans="1:45" s="1" customFormat="1" x14ac:dyDescent="0.35">
      <c r="B744" s="5" t="s">
        <v>264</v>
      </c>
      <c r="C744" s="5" t="s">
        <v>265</v>
      </c>
      <c r="D744" s="5">
        <v>7.5</v>
      </c>
      <c r="E744" s="5">
        <v>1.5</v>
      </c>
      <c r="F744" s="5">
        <v>17</v>
      </c>
      <c r="G744" s="5">
        <v>23</v>
      </c>
      <c r="H744" s="1">
        <v>62.29</v>
      </c>
      <c r="I744" s="5">
        <v>7</v>
      </c>
      <c r="J744" s="5">
        <v>0.3</v>
      </c>
      <c r="K744" s="5">
        <v>12</v>
      </c>
      <c r="L744" s="25" t="s">
        <v>62</v>
      </c>
      <c r="M744" s="1">
        <f t="shared" si="1466"/>
        <v>0</v>
      </c>
      <c r="N744" s="1">
        <f t="shared" si="1467"/>
        <v>145.5</v>
      </c>
      <c r="O744" s="1">
        <f t="shared" si="1468"/>
        <v>145.5</v>
      </c>
      <c r="P744" s="1">
        <f t="shared" si="1469"/>
        <v>0.83439794539025425</v>
      </c>
      <c r="Q744" s="1">
        <f t="shared" si="1470"/>
        <v>19.191152743975849</v>
      </c>
      <c r="R744" s="1">
        <f t="shared" si="1471"/>
        <v>5.5967775709332725</v>
      </c>
      <c r="S744" s="1">
        <f t="shared" si="1472"/>
        <v>24.787930314909122</v>
      </c>
      <c r="T744" s="1">
        <f t="shared" si="1473"/>
        <v>0.40163216387801454</v>
      </c>
      <c r="U744" s="1">
        <f t="shared" si="1474"/>
        <v>0.86465312863682264</v>
      </c>
      <c r="V744" s="1">
        <f t="shared" si="1475"/>
        <v>25.483799529580192</v>
      </c>
      <c r="W744" s="1">
        <f t="shared" si="1476"/>
        <v>0.90643373197707922</v>
      </c>
      <c r="X744" s="1">
        <f t="shared" si="1477"/>
        <v>0.17675457773553047</v>
      </c>
      <c r="Y744" s="1">
        <f t="shared" si="1478"/>
        <v>1.7444963854510775</v>
      </c>
      <c r="Z744" s="1">
        <f t="shared" si="1479"/>
        <v>1.1313342781348523</v>
      </c>
      <c r="AA744" s="1">
        <f t="shared" si="1480"/>
        <v>0.93992428700457331</v>
      </c>
      <c r="AB744" s="1">
        <f t="shared" si="1481"/>
        <v>0.30193021245907969</v>
      </c>
      <c r="AC744" s="1">
        <f t="shared" si="1482"/>
        <v>1.8164344074560057</v>
      </c>
      <c r="AD744" s="1" t="str">
        <f t="shared" si="1483"/>
        <v>NOT LIQUEFIABLE</v>
      </c>
      <c r="AE744" s="1">
        <f t="shared" si="1484"/>
        <v>0</v>
      </c>
      <c r="AF744" s="1">
        <f t="shared" si="1485"/>
        <v>6.25</v>
      </c>
      <c r="AG744" s="1">
        <f t="shared" si="1486"/>
        <v>0</v>
      </c>
      <c r="AH744" s="1" t="str">
        <f t="shared" si="1487"/>
        <v>Very Low</v>
      </c>
    </row>
    <row r="745" spans="1:45" s="1" customFormat="1" x14ac:dyDescent="0.35">
      <c r="B745" s="5" t="s">
        <v>264</v>
      </c>
      <c r="C745" s="5" t="s">
        <v>265</v>
      </c>
      <c r="D745" s="5">
        <v>9</v>
      </c>
      <c r="E745" s="5">
        <v>1.5</v>
      </c>
      <c r="F745" s="5">
        <v>17</v>
      </c>
      <c r="G745" s="5">
        <v>24</v>
      </c>
      <c r="H745" s="1">
        <v>65.69</v>
      </c>
      <c r="I745" s="5">
        <v>7</v>
      </c>
      <c r="J745" s="5">
        <v>0.3</v>
      </c>
      <c r="K745" s="5">
        <v>12</v>
      </c>
      <c r="L745" s="25" t="s">
        <v>62</v>
      </c>
      <c r="M745" s="1">
        <f t="shared" si="1466"/>
        <v>0</v>
      </c>
      <c r="N745" s="1">
        <f t="shared" si="1467"/>
        <v>171</v>
      </c>
      <c r="O745" s="1">
        <f t="shared" si="1468"/>
        <v>171</v>
      </c>
      <c r="P745" s="1">
        <f t="shared" si="1469"/>
        <v>0.76967373660448712</v>
      </c>
      <c r="Q745" s="1">
        <f t="shared" si="1470"/>
        <v>18.47216967850769</v>
      </c>
      <c r="R745" s="1">
        <f t="shared" si="1471"/>
        <v>5.5875255011228679</v>
      </c>
      <c r="S745" s="1">
        <f t="shared" si="1472"/>
        <v>24.059695179630559</v>
      </c>
      <c r="T745" s="1">
        <f t="shared" si="1473"/>
        <v>0.40729075337031601</v>
      </c>
      <c r="U745" s="1">
        <f t="shared" si="1474"/>
        <v>0.80795563436265838</v>
      </c>
      <c r="V745" s="1">
        <f t="shared" si="1475"/>
        <v>24.978460725826672</v>
      </c>
      <c r="W745" s="1">
        <f t="shared" si="1476"/>
        <v>0.88044424287795453</v>
      </c>
      <c r="X745" s="1">
        <f t="shared" si="1477"/>
        <v>0.17168662736120113</v>
      </c>
      <c r="Y745" s="1">
        <f t="shared" si="1478"/>
        <v>1.7187966744587206</v>
      </c>
      <c r="Z745" s="1">
        <f t="shared" si="1479"/>
        <v>1.1268006725225022</v>
      </c>
      <c r="AA745" s="1">
        <f t="shared" si="1480"/>
        <v>0.91494148627298655</v>
      </c>
      <c r="AB745" s="1">
        <f t="shared" si="1481"/>
        <v>0.28950282189343113</v>
      </c>
      <c r="AC745" s="1">
        <f t="shared" si="1482"/>
        <v>1.738428165845272</v>
      </c>
      <c r="AD745" s="1" t="str">
        <f t="shared" si="1483"/>
        <v>NOT LIQUEFIABLE</v>
      </c>
      <c r="AE745" s="1">
        <f t="shared" si="1484"/>
        <v>0</v>
      </c>
      <c r="AF745" s="1">
        <f t="shared" si="1485"/>
        <v>5.5</v>
      </c>
      <c r="AG745" s="1">
        <f t="shared" si="1486"/>
        <v>0</v>
      </c>
      <c r="AH745" s="1" t="str">
        <f t="shared" si="1487"/>
        <v>Very Low</v>
      </c>
    </row>
    <row r="746" spans="1:45" s="1" customFormat="1" x14ac:dyDescent="0.35">
      <c r="B746" s="5" t="s">
        <v>264</v>
      </c>
      <c r="C746" s="5" t="s">
        <v>265</v>
      </c>
      <c r="D746" s="5">
        <v>10.5</v>
      </c>
      <c r="E746" s="5">
        <v>1.5</v>
      </c>
      <c r="F746" s="5">
        <v>17</v>
      </c>
      <c r="G746" s="5">
        <v>25</v>
      </c>
      <c r="H746" s="1">
        <v>62.129999999999995</v>
      </c>
      <c r="I746" s="5">
        <v>7</v>
      </c>
      <c r="J746" s="5">
        <v>0.3</v>
      </c>
      <c r="K746" s="5">
        <v>12</v>
      </c>
      <c r="L746" s="25" t="s">
        <v>62</v>
      </c>
      <c r="M746" s="1">
        <f t="shared" si="1466"/>
        <v>0</v>
      </c>
      <c r="N746" s="1">
        <f t="shared" si="1467"/>
        <v>196.5</v>
      </c>
      <c r="O746" s="1">
        <f t="shared" si="1468"/>
        <v>196.5</v>
      </c>
      <c r="P746" s="1">
        <f t="shared" si="1469"/>
        <v>0.71799834853481925</v>
      </c>
      <c r="Q746" s="1">
        <f t="shared" si="1470"/>
        <v>17.949958713370481</v>
      </c>
      <c r="R746" s="1">
        <f t="shared" si="1471"/>
        <v>5.5971885842876947</v>
      </c>
      <c r="S746" s="1">
        <f t="shared" si="1472"/>
        <v>23.547147297658178</v>
      </c>
      <c r="T746" s="1">
        <f t="shared" si="1473"/>
        <v>0.41132490547805678</v>
      </c>
      <c r="U746" s="1">
        <f t="shared" si="1474"/>
        <v>0.76144752518752257</v>
      </c>
      <c r="V746" s="1">
        <f t="shared" si="1475"/>
        <v>24.633376713975757</v>
      </c>
      <c r="W746" s="1">
        <f t="shared" si="1476"/>
        <v>0.85352459901766975</v>
      </c>
      <c r="X746" s="1">
        <f t="shared" si="1477"/>
        <v>0.1664372968084456</v>
      </c>
      <c r="Y746" s="1">
        <f t="shared" si="1478"/>
        <v>1.7015427042908977</v>
      </c>
      <c r="Z746" s="1">
        <f t="shared" si="1479"/>
        <v>1.1237569536257632</v>
      </c>
      <c r="AA746" s="1">
        <f t="shared" si="1480"/>
        <v>0.89388314999986207</v>
      </c>
      <c r="AB746" s="1">
        <f t="shared" si="1481"/>
        <v>0.28159105235320619</v>
      </c>
      <c r="AC746" s="1">
        <f t="shared" si="1482"/>
        <v>1.699500669903905</v>
      </c>
      <c r="AD746" s="1" t="str">
        <f t="shared" si="1483"/>
        <v>NOT LIQUEFIABLE</v>
      </c>
      <c r="AE746" s="1">
        <f t="shared" si="1484"/>
        <v>0</v>
      </c>
      <c r="AF746" s="1">
        <f t="shared" si="1485"/>
        <v>4.75</v>
      </c>
      <c r="AG746" s="1">
        <f t="shared" si="1486"/>
        <v>0</v>
      </c>
      <c r="AH746" s="1" t="str">
        <f t="shared" si="1487"/>
        <v>Very Low</v>
      </c>
    </row>
    <row r="747" spans="1:45" s="1" customFormat="1" x14ac:dyDescent="0.35">
      <c r="B747" s="5" t="s">
        <v>264</v>
      </c>
      <c r="C747" s="5" t="s">
        <v>265</v>
      </c>
      <c r="D747" s="5">
        <v>12</v>
      </c>
      <c r="E747" s="5">
        <v>1.5</v>
      </c>
      <c r="F747" s="5">
        <v>17</v>
      </c>
      <c r="G747" s="5">
        <v>36</v>
      </c>
      <c r="H747" s="1">
        <v>63.870000000000005</v>
      </c>
      <c r="I747" s="5">
        <v>7</v>
      </c>
      <c r="J747" s="5">
        <v>0.3</v>
      </c>
      <c r="K747" s="5">
        <v>12</v>
      </c>
      <c r="L747" s="25" t="s">
        <v>62</v>
      </c>
      <c r="M747" s="1">
        <f t="shared" si="1466"/>
        <v>0</v>
      </c>
      <c r="N747" s="1">
        <f t="shared" si="1467"/>
        <v>222</v>
      </c>
      <c r="O747" s="1">
        <f t="shared" si="1468"/>
        <v>222</v>
      </c>
      <c r="P747" s="1">
        <f t="shared" si="1469"/>
        <v>0.67550448281732844</v>
      </c>
      <c r="Q747" s="1">
        <f t="shared" si="1470"/>
        <v>24.318161381423824</v>
      </c>
      <c r="R747" s="1">
        <f t="shared" si="1471"/>
        <v>5.5925910011697271</v>
      </c>
      <c r="S747" s="1">
        <f t="shared" si="1472"/>
        <v>29.91075238259355</v>
      </c>
      <c r="T747" s="1">
        <f t="shared" si="1473"/>
        <v>0.36397524342830873</v>
      </c>
      <c r="U747" s="1">
        <f t="shared" si="1474"/>
        <v>0.7515844585162208</v>
      </c>
      <c r="V747" s="1">
        <f t="shared" si="1475"/>
        <v>32.649631507753675</v>
      </c>
      <c r="W747" s="1">
        <f t="shared" si="1476"/>
        <v>0.82611021622301772</v>
      </c>
      <c r="X747" s="1">
        <f t="shared" si="1477"/>
        <v>0.16109149216348845</v>
      </c>
      <c r="Y747" s="1">
        <f t="shared" si="1478"/>
        <v>2.1643244520958445</v>
      </c>
      <c r="Z747" s="1">
        <f t="shared" si="1479"/>
        <v>1.2053948339025398</v>
      </c>
      <c r="AA747" s="1">
        <f t="shared" si="1480"/>
        <v>0.8187734001252498</v>
      </c>
      <c r="AB747" s="1">
        <f t="shared" si="1481"/>
        <v>0.71529292961702928</v>
      </c>
      <c r="AC747" s="1">
        <f t="shared" si="1482"/>
        <v>4.3823229461676583</v>
      </c>
      <c r="AD747" s="1" t="str">
        <f t="shared" si="1483"/>
        <v>NOT LIQUEFIABLE</v>
      </c>
      <c r="AE747" s="1">
        <f t="shared" si="1484"/>
        <v>0</v>
      </c>
      <c r="AF747" s="1">
        <f t="shared" si="1485"/>
        <v>4</v>
      </c>
      <c r="AG747" s="1">
        <f t="shared" si="1486"/>
        <v>0</v>
      </c>
      <c r="AH747" s="1" t="str">
        <f t="shared" si="1487"/>
        <v>Very Low</v>
      </c>
    </row>
    <row r="748" spans="1:45" s="1" customFormat="1" x14ac:dyDescent="0.35">
      <c r="B748" s="5" t="s">
        <v>264</v>
      </c>
      <c r="C748" s="5" t="s">
        <v>265</v>
      </c>
      <c r="D748" s="5">
        <v>13.5</v>
      </c>
      <c r="E748" s="5">
        <v>1.5</v>
      </c>
      <c r="F748" s="5">
        <v>17</v>
      </c>
      <c r="G748" s="5">
        <v>48</v>
      </c>
      <c r="H748" s="1">
        <v>60.319999999999993</v>
      </c>
      <c r="I748" s="5">
        <v>7</v>
      </c>
      <c r="J748" s="5">
        <v>0.3</v>
      </c>
      <c r="K748" s="5">
        <v>12</v>
      </c>
      <c r="L748" s="25" t="s">
        <v>62</v>
      </c>
      <c r="M748" s="1">
        <f t="shared" si="1466"/>
        <v>14.715</v>
      </c>
      <c r="N748" s="1">
        <f t="shared" si="1467"/>
        <v>247.5</v>
      </c>
      <c r="O748" s="1">
        <f t="shared" si="1468"/>
        <v>232.785</v>
      </c>
      <c r="P748" s="1">
        <f t="shared" si="1469"/>
        <v>0.65967074822110672</v>
      </c>
      <c r="Q748" s="1">
        <f t="shared" si="1470"/>
        <v>31.664195914613124</v>
      </c>
      <c r="R748" s="1">
        <f t="shared" si="1471"/>
        <v>5.6016428162497771</v>
      </c>
      <c r="S748" s="1">
        <f t="shared" si="1472"/>
        <v>37.265838730862903</v>
      </c>
      <c r="T748" s="1">
        <f t="shared" si="1473"/>
        <v>0.31516862238548415</v>
      </c>
      <c r="U748" s="1">
        <f t="shared" si="1474"/>
        <v>0.76933452382012602</v>
      </c>
      <c r="V748" s="1">
        <f t="shared" si="1475"/>
        <v>42.529699959615826</v>
      </c>
      <c r="W748" s="1">
        <f t="shared" si="1476"/>
        <v>0.7986134883932493</v>
      </c>
      <c r="X748" s="1">
        <f t="shared" si="1477"/>
        <v>0.16557374179427023</v>
      </c>
      <c r="Y748" s="1">
        <f t="shared" si="1478"/>
        <v>2.2000000000000002</v>
      </c>
      <c r="Z748" s="1">
        <f t="shared" si="1479"/>
        <v>1.2116882456942153</v>
      </c>
      <c r="AA748" s="1">
        <f t="shared" si="1480"/>
        <v>0.7503913391388819</v>
      </c>
      <c r="AB748" s="1">
        <f t="shared" si="1481"/>
        <v>10.359907470663767</v>
      </c>
      <c r="AC748" s="1">
        <f t="shared" si="1482"/>
        <v>56.890941468604645</v>
      </c>
      <c r="AD748" s="1" t="str">
        <f t="shared" si="1483"/>
        <v>NOT LIQUEFIABLE</v>
      </c>
      <c r="AE748" s="1">
        <f t="shared" si="1484"/>
        <v>0</v>
      </c>
      <c r="AF748" s="1">
        <f t="shared" si="1485"/>
        <v>3.25</v>
      </c>
      <c r="AG748" s="1">
        <f t="shared" si="1486"/>
        <v>0</v>
      </c>
      <c r="AH748" s="1" t="str">
        <f t="shared" si="1487"/>
        <v>Very Low</v>
      </c>
    </row>
    <row r="749" spans="1:45" s="1" customFormat="1" x14ac:dyDescent="0.35">
      <c r="B749" s="5" t="s">
        <v>264</v>
      </c>
      <c r="C749" s="5" t="s">
        <v>265</v>
      </c>
      <c r="D749" s="5">
        <v>15</v>
      </c>
      <c r="E749" s="5">
        <v>1.5</v>
      </c>
      <c r="F749" s="5">
        <v>17</v>
      </c>
      <c r="G749" s="5">
        <v>56</v>
      </c>
      <c r="H749" s="1">
        <v>64.42</v>
      </c>
      <c r="I749" s="5">
        <v>7</v>
      </c>
      <c r="J749" s="5">
        <v>0.3</v>
      </c>
      <c r="K749" s="5">
        <v>12</v>
      </c>
      <c r="L749" s="25" t="s">
        <v>62</v>
      </c>
      <c r="M749" s="1">
        <f t="shared" si="1466"/>
        <v>29.43</v>
      </c>
      <c r="N749" s="1">
        <f t="shared" si="1467"/>
        <v>273</v>
      </c>
      <c r="O749" s="1">
        <f t="shared" si="1468"/>
        <v>243.57</v>
      </c>
      <c r="P749" s="1">
        <f t="shared" si="1469"/>
        <v>0.64490066477738062</v>
      </c>
      <c r="Q749" s="1">
        <f t="shared" si="1470"/>
        <v>36.114437227533315</v>
      </c>
      <c r="R749" s="1">
        <f t="shared" si="1471"/>
        <v>5.5910848077640187</v>
      </c>
      <c r="S749" s="1">
        <f t="shared" si="1472"/>
        <v>41.705522035297335</v>
      </c>
      <c r="T749" s="1">
        <f t="shared" si="1473"/>
        <v>0.28802703875163504</v>
      </c>
      <c r="U749" s="1">
        <f t="shared" si="1474"/>
        <v>0.77670761811220301</v>
      </c>
      <c r="V749" s="1">
        <f t="shared" si="1475"/>
        <v>49.086711422047387</v>
      </c>
      <c r="W749" s="1">
        <f t="shared" si="1476"/>
        <v>0.77141630387585125</v>
      </c>
      <c r="X749" s="1">
        <f t="shared" si="1477"/>
        <v>0.16860182673084101</v>
      </c>
      <c r="Y749" s="1">
        <f t="shared" si="1478"/>
        <v>2.2000000000000002</v>
      </c>
      <c r="Z749" s="1">
        <f t="shared" si="1479"/>
        <v>1.2116882456942153</v>
      </c>
      <c r="AA749" s="1">
        <f t="shared" si="1480"/>
        <v>0.73680461071365189</v>
      </c>
      <c r="AB749" s="1">
        <f t="shared" si="1481"/>
        <v>324.79079558591189</v>
      </c>
      <c r="AC749" s="1">
        <f t="shared" si="1482"/>
        <v>1719.826621326509</v>
      </c>
      <c r="AD749" s="1" t="str">
        <f t="shared" si="1483"/>
        <v>NOT LIQUEFIABLE</v>
      </c>
      <c r="AE749" s="1">
        <f t="shared" si="1484"/>
        <v>0</v>
      </c>
      <c r="AF749" s="1">
        <f t="shared" si="1485"/>
        <v>2.5</v>
      </c>
      <c r="AG749" s="1">
        <f t="shared" si="1486"/>
        <v>0</v>
      </c>
      <c r="AH749" s="1" t="str">
        <f t="shared" si="1487"/>
        <v>Very Low</v>
      </c>
    </row>
    <row r="750" spans="1:45" s="1" customFormat="1" x14ac:dyDescent="0.35">
      <c r="AF750" s="1" t="s">
        <v>31</v>
      </c>
      <c r="AG750" s="1">
        <f>SUM(AG740:AG749)</f>
        <v>0.1817879438827476</v>
      </c>
      <c r="AH750" s="1" t="str">
        <f t="shared" ref="AH750" si="1488">IF(AG750&lt;=0,"Very Low",IF(AND(AG750&gt;0,AG750&lt;=5),"Low",IF(AND(AG750&gt;5,AG750&lt;=15),"High","Very High")))</f>
        <v>Low</v>
      </c>
    </row>
    <row r="751" spans="1:45" s="1" customFormat="1" x14ac:dyDescent="0.35">
      <c r="A751" s="1" t="s">
        <v>32</v>
      </c>
      <c r="B751" s="1" t="s">
        <v>0</v>
      </c>
      <c r="C751" s="1" t="s">
        <v>1</v>
      </c>
      <c r="E751" s="1" t="s">
        <v>3</v>
      </c>
      <c r="F751" s="1" t="s">
        <v>47</v>
      </c>
      <c r="G751" s="1" t="s">
        <v>5</v>
      </c>
      <c r="H751" s="1" t="s">
        <v>6</v>
      </c>
      <c r="I751" s="1" t="s">
        <v>7</v>
      </c>
      <c r="J751" s="1" t="s">
        <v>8</v>
      </c>
      <c r="K751" s="1" t="s">
        <v>9</v>
      </c>
      <c r="M751" s="1" t="s">
        <v>10</v>
      </c>
      <c r="O751" s="1" t="s">
        <v>12</v>
      </c>
      <c r="P751" s="1" t="s">
        <v>13</v>
      </c>
      <c r="Q751" s="1" t="s">
        <v>69</v>
      </c>
      <c r="R751" s="1" t="s">
        <v>70</v>
      </c>
      <c r="S751" s="1" t="s">
        <v>16</v>
      </c>
      <c r="T751" s="1" t="s">
        <v>17</v>
      </c>
      <c r="U751" s="1" t="s">
        <v>18</v>
      </c>
      <c r="V751" s="1" t="s">
        <v>19</v>
      </c>
      <c r="W751" s="1" t="s">
        <v>20</v>
      </c>
      <c r="X751" s="1" t="s">
        <v>21</v>
      </c>
      <c r="Y751" s="1" t="s">
        <v>22</v>
      </c>
      <c r="Z751" s="1" t="s">
        <v>23</v>
      </c>
      <c r="AA751" s="1" t="s">
        <v>24</v>
      </c>
      <c r="AB751" s="1" t="s">
        <v>71</v>
      </c>
      <c r="AC751" s="1" t="s">
        <v>26</v>
      </c>
      <c r="AD751" s="1" t="s">
        <v>27</v>
      </c>
      <c r="AE751" s="1" t="s">
        <v>28</v>
      </c>
      <c r="AF751" s="1" t="s">
        <v>29</v>
      </c>
      <c r="AG751" s="1" t="s">
        <v>30</v>
      </c>
      <c r="AH751" s="1" t="s">
        <v>27</v>
      </c>
      <c r="AI751" s="5" t="s">
        <v>34</v>
      </c>
      <c r="AJ751" s="5" t="s">
        <v>35</v>
      </c>
      <c r="AK751" s="5" t="s">
        <v>36</v>
      </c>
      <c r="AL751" s="5" t="s">
        <v>37</v>
      </c>
      <c r="AM751" s="20" t="s">
        <v>38</v>
      </c>
      <c r="AN751" s="20" t="s">
        <v>39</v>
      </c>
      <c r="AO751" s="20" t="s">
        <v>40</v>
      </c>
      <c r="AP751" s="20" t="s">
        <v>41</v>
      </c>
      <c r="AQ751" s="20" t="s">
        <v>42</v>
      </c>
    </row>
    <row r="752" spans="1:45" s="1" customFormat="1" x14ac:dyDescent="0.35">
      <c r="A752" s="1">
        <v>65</v>
      </c>
      <c r="B752" s="5" t="s">
        <v>266</v>
      </c>
      <c r="C752" s="5" t="s">
        <v>267</v>
      </c>
      <c r="D752" s="5">
        <v>1.5</v>
      </c>
      <c r="E752" s="5">
        <v>1.5</v>
      </c>
      <c r="F752" s="5">
        <v>18</v>
      </c>
      <c r="G752" s="5">
        <v>58</v>
      </c>
      <c r="H752" s="1">
        <v>53</v>
      </c>
      <c r="I752" s="5">
        <v>7</v>
      </c>
      <c r="J752" s="5">
        <v>0.3</v>
      </c>
      <c r="K752" s="5">
        <v>7</v>
      </c>
      <c r="L752" s="25" t="s">
        <v>45</v>
      </c>
      <c r="M752" s="1">
        <f t="shared" ref="M752:M761" si="1489">IF(D752&lt;=K752, 0, (D752-K752)*9.81)</f>
        <v>0</v>
      </c>
      <c r="N752" s="1">
        <f t="shared" ref="N752:N761" si="1490">IF(ROW()=2, D752*F752, N751 + (D752-D751)*F752)</f>
        <v>27</v>
      </c>
      <c r="O752" s="1">
        <f t="shared" ref="O752:O761" si="1491">N752 - M752</f>
        <v>27</v>
      </c>
      <c r="P752" s="1">
        <f t="shared" ref="P752:P761" si="1492">MIN(1.7, (101.3 / O752)^0.5)</f>
        <v>1.7</v>
      </c>
      <c r="Q752" s="1">
        <f t="shared" ref="Q752:Q761" si="1493">G752 * P752</f>
        <v>98.6</v>
      </c>
      <c r="R752" s="1">
        <f t="shared" ref="R752:R761" si="1494">EXP(1.63 + (9.7/(H752+0.01)) - ((15.7/(H752+0.01))^2))</f>
        <v>5.6140217796077625</v>
      </c>
      <c r="S752" s="1">
        <f t="shared" ref="S752:S761" si="1495">Q752 + R752</f>
        <v>104.21402177960776</v>
      </c>
      <c r="T752" s="1">
        <f t="shared" ref="T752:T761" si="1496">0.784 - 0.0768 * SQRT(S752)</f>
        <v>-1.4867092042791796E-5</v>
      </c>
      <c r="U752" s="1">
        <f t="shared" ref="U752:U761" si="1497">MIN(1.7, (101.3 / O752)^T752)</f>
        <v>0.99998034218752452</v>
      </c>
      <c r="V752" s="1">
        <f t="shared" ref="V752:V761" si="1498">(G752 * U752) + R752</f>
        <v>63.612881626484182</v>
      </c>
      <c r="W752" s="1">
        <f t="shared" ref="W752:W761" si="1499">EXP((-1.012 - 1.126*SIN((D752/11.73)+5.133)) + (0.106 + 0.118*SIN((D752/11.28)+5.142))*I752)</f>
        <v>0.99216797470363483</v>
      </c>
      <c r="X752" s="1">
        <f t="shared" ref="X752:X761" si="1500">0.65 * J752 * (N752 / O752) * W752</f>
        <v>0.19347275506720879</v>
      </c>
      <c r="Y752" s="1">
        <f t="shared" ref="Y752:Y761" si="1501">MIN(2.2, 1.09 + (V752 / 31.5)^2)</f>
        <v>2.2000000000000002</v>
      </c>
      <c r="Z752" s="1">
        <f t="shared" ref="Z752:Z761" si="1502">1 + (Y752 - 1) * (8.64 * EXP(-I752/4) - 1.325)</f>
        <v>1.2116882456942153</v>
      </c>
      <c r="AA752" s="1">
        <f t="shared" ref="AA752:AA761" si="1503">MIN(1.1, 1 - MIN(0.3, 1 / (18.9 - 2.55 * SQRT(V752))) * LN(O752 / 101.3))</f>
        <v>8.0627954019881209E-2</v>
      </c>
      <c r="AB752" s="1">
        <f t="shared" ref="AB752:AB761" si="1504">EXP((V752/14.1) + (V752/126)^2 - (V752/23.6)^3 + (V752/25.4)^4 - 2.8)</f>
        <v>2719028245.8978972</v>
      </c>
      <c r="AC752" s="1">
        <f t="shared" ref="AC752:AC761" si="1505">IF(X752=0, "N/A", (AB752 * Z752 * AA752) / X752)</f>
        <v>1372999684.576483</v>
      </c>
      <c r="AD752" s="1" t="str">
        <f t="shared" ref="AD752:AD761" si="1506">IF(AC752&gt;1, "NOT LIQUEFIABLE", "LIQUEFIABLE")</f>
        <v>NOT LIQUEFIABLE</v>
      </c>
      <c r="AE752" s="1">
        <f t="shared" ref="AE752:AE761" si="1507">IF(AC752&lt;1, 1-AC752, 0)</f>
        <v>0</v>
      </c>
      <c r="AF752" s="1">
        <f t="shared" ref="AF752:AF761" si="1508">IF(D752&lt;=20, 10 - (0.5 * D752), 0)</f>
        <v>9.25</v>
      </c>
      <c r="AG752" s="1">
        <f t="shared" ref="AG752:AG761" si="1509">AE752 * AF752 * E752</f>
        <v>0</v>
      </c>
      <c r="AH752" s="1" t="str">
        <f t="shared" ref="AH752:AH761" si="1510">IF(AG752&lt;=0,"Very Low",IF(AND(AG752&gt;0,AG752&lt;=5),"Low",IF(AND(AG752&gt;5,AG752&lt;=15),"High","Very High")))</f>
        <v>Very Low</v>
      </c>
      <c r="AI752" s="5">
        <v>3</v>
      </c>
      <c r="AJ752" s="5">
        <v>1.5</v>
      </c>
      <c r="AK752" s="5">
        <v>25</v>
      </c>
      <c r="AL752" s="5">
        <f>MIN(1 + 0.33 * (AJ752 / AI752), 1.33)</f>
        <v>1.165</v>
      </c>
      <c r="AM752" s="20">
        <f>AVERAGEIFS(G752:G761, D752:D761, "&gt;" &amp; AJ752, D752:D761, "&lt;" &amp; (AJ752 + AI752 + 1.5))</f>
        <v>69.5</v>
      </c>
      <c r="AN752" s="20" cm="1">
        <f t="array" ref="AN752">_xlfn.LET(
    _xlpm.Df, AJ752,
    _xlpm.B, AI752,
    _xlpm.LayerBottoms, D752:D761,
    _xlpm.LayerTops, D752:D761 - E752:E761,
    _xlpm.N_values, G752:G761,
    _xlpm.FilteredN, _xlfn._xlws.FILTER(_xlpm.N_values, (_xlpm.LayerBottoms &gt; _xlpm.Df) * (_xlpm.LayerTops &lt; (_xlpm.Df + 2*_xlpm.B))),
    _xlpm.i, _xlfn.SEQUENCE(ROWS(_xlpm.FilteredN)),
    SUM(_xlpm.FilteredN / _xlpm.i^2) / SUM(1 / _xlpm.i^2)
)</f>
        <v>66.673170731707316</v>
      </c>
      <c r="AO752" s="20">
        <f>MIN(6 * (1 + 0.2 * (AJ752 / AI752)), 9)</f>
        <v>6.6000000000000005</v>
      </c>
      <c r="AP752" s="20">
        <f>IF(AI752&lt;=1.2,12*AM752*AL752*(AK752/25.4),8*AM752*((3.28*AI752+1)/(3.28*AI752))^2*AL752*(AK752/25.4))</f>
        <v>773.70495204495921</v>
      </c>
      <c r="AQ752" s="1" t="str" cm="1">
        <f t="array" ref="AQ752">_xlfn.LET(
    _xlpm.Df, AJ752,
    _xlpm.B, AI752,
    _xlpm.Settlement, AK752,
    _xlpm.NMeyerhof, AM752,
    _xlpm.NDesign, AN752,
    _xlpm.Nc, AO752,
    _xlpm.Fd, AL752,
    _xlpm.LayerBottoms, D752:D761,
    _xlpm.LayerThickness, E752:E761,
    _xlpm.USCS, L752:L761,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752" s="1" cm="1">
        <f t="array" ref="AR752">_xlfn.LET(
    _xlpm.Df, AJ752,
    _xlpm.B, AI752,
    _xlpm.Settlement, AK752,
    _xlpm.NMeyerhof, AM752,
    _xlpm.NDesign, AN752,
    _xlpm.Nc, AO752,
    _xlpm.Fd, AL752,
    _xlpm.LayerBottoms, D752:D761,
    _xlpm.LayerThickness, E752:E761,
    _xlpm.USCS, L752:L761,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773.70495204495921</v>
      </c>
      <c r="AS752" s="1" cm="1">
        <f t="array" ref="AS752">_xlfn.LET(
    _xlpm.Df, AJ752,
    _xlpm.B, AI752,
    _xlpm.Settlement, AK752,
    _xlpm.NMeyerhof, AM752,
    _xlpm.NDesign, AN752,
    _xlpm.Nc, AO752,
    _xlpm.Fd, AL752,
    _xlpm.LayerBottoms, D752:D761,
    _xlpm.LayerThickness, E752:E761,
    _xlpm.Material, L752:L761,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773.70495204495921</v>
      </c>
    </row>
    <row r="753" spans="1:45" s="1" customFormat="1" x14ac:dyDescent="0.35">
      <c r="B753" s="5" t="s">
        <v>266</v>
      </c>
      <c r="C753" s="5" t="s">
        <v>267</v>
      </c>
      <c r="D753" s="5">
        <v>3</v>
      </c>
      <c r="E753" s="5">
        <v>1.5</v>
      </c>
      <c r="F753" s="5">
        <v>19</v>
      </c>
      <c r="G753" s="5">
        <v>59</v>
      </c>
      <c r="H753" s="1">
        <v>35</v>
      </c>
      <c r="I753" s="5">
        <v>7</v>
      </c>
      <c r="J753" s="5">
        <v>0.3</v>
      </c>
      <c r="K753" s="5">
        <v>7</v>
      </c>
      <c r="L753" s="25" t="s">
        <v>46</v>
      </c>
      <c r="M753" s="1">
        <f t="shared" si="1489"/>
        <v>0</v>
      </c>
      <c r="N753" s="1">
        <f t="shared" si="1490"/>
        <v>55.5</v>
      </c>
      <c r="O753" s="1">
        <f t="shared" si="1491"/>
        <v>55.5</v>
      </c>
      <c r="P753" s="1">
        <f t="shared" si="1492"/>
        <v>1.3510089656346569</v>
      </c>
      <c r="Q753" s="1">
        <f t="shared" si="1493"/>
        <v>79.709528972444758</v>
      </c>
      <c r="R753" s="1">
        <f t="shared" si="1494"/>
        <v>5.5066822044689312</v>
      </c>
      <c r="S753" s="1">
        <f t="shared" si="1495"/>
        <v>85.216211176913689</v>
      </c>
      <c r="T753" s="1">
        <f t="shared" si="1496"/>
        <v>7.5039024055541304E-2</v>
      </c>
      <c r="U753" s="1">
        <f t="shared" si="1497"/>
        <v>1.0461860680982693</v>
      </c>
      <c r="V753" s="1">
        <f t="shared" si="1498"/>
        <v>67.231660222266825</v>
      </c>
      <c r="W753" s="1">
        <f t="shared" si="1499"/>
        <v>0.97433785492747482</v>
      </c>
      <c r="X753" s="1">
        <f t="shared" si="1500"/>
        <v>0.1899958817108576</v>
      </c>
      <c r="Y753" s="1">
        <f t="shared" si="1501"/>
        <v>2.2000000000000002</v>
      </c>
      <c r="Z753" s="1">
        <f t="shared" si="1502"/>
        <v>1.2116882456942153</v>
      </c>
      <c r="AA753" s="1">
        <f t="shared" si="1503"/>
        <v>0.70045182250061511</v>
      </c>
      <c r="AB753" s="1">
        <f t="shared" si="1504"/>
        <v>1800993888294.8452</v>
      </c>
      <c r="AC753" s="1">
        <f t="shared" si="1505"/>
        <v>8045206876545.3223</v>
      </c>
      <c r="AD753" s="1" t="str">
        <f t="shared" si="1506"/>
        <v>NOT LIQUEFIABLE</v>
      </c>
      <c r="AE753" s="1">
        <f t="shared" si="1507"/>
        <v>0</v>
      </c>
      <c r="AF753" s="1">
        <f t="shared" si="1508"/>
        <v>8.5</v>
      </c>
      <c r="AG753" s="1">
        <f t="shared" si="1509"/>
        <v>0</v>
      </c>
      <c r="AH753" s="1" t="str">
        <f t="shared" si="1510"/>
        <v>Very Low</v>
      </c>
    </row>
    <row r="754" spans="1:45" s="1" customFormat="1" x14ac:dyDescent="0.35">
      <c r="B754" s="5" t="s">
        <v>266</v>
      </c>
      <c r="C754" s="5" t="s">
        <v>267</v>
      </c>
      <c r="D754" s="5">
        <v>4.5</v>
      </c>
      <c r="E754" s="5">
        <v>1.5</v>
      </c>
      <c r="F754" s="5">
        <v>20</v>
      </c>
      <c r="G754" s="5">
        <v>80</v>
      </c>
      <c r="H754" s="1">
        <v>55.000000000000007</v>
      </c>
      <c r="I754" s="5">
        <v>7</v>
      </c>
      <c r="J754" s="5">
        <v>0.3</v>
      </c>
      <c r="K754" s="5">
        <v>7</v>
      </c>
      <c r="L754" s="25" t="s">
        <v>45</v>
      </c>
      <c r="M754" s="1">
        <f t="shared" si="1489"/>
        <v>0</v>
      </c>
      <c r="N754" s="1">
        <f t="shared" si="1490"/>
        <v>85.5</v>
      </c>
      <c r="O754" s="1">
        <f t="shared" si="1491"/>
        <v>85.5</v>
      </c>
      <c r="P754" s="1">
        <f t="shared" si="1492"/>
        <v>1.0884830369084431</v>
      </c>
      <c r="Q754" s="1">
        <f t="shared" si="1493"/>
        <v>87.078642952675438</v>
      </c>
      <c r="R754" s="1">
        <f t="shared" si="1494"/>
        <v>5.6118301772242258</v>
      </c>
      <c r="S754" s="1">
        <f t="shared" si="1495"/>
        <v>92.690473129899658</v>
      </c>
      <c r="T754" s="1">
        <f t="shared" si="1496"/>
        <v>4.4601152128501576E-2</v>
      </c>
      <c r="U754" s="1">
        <f t="shared" si="1497"/>
        <v>1.007591690805508</v>
      </c>
      <c r="V754" s="1">
        <f t="shared" si="1498"/>
        <v>86.21916544166487</v>
      </c>
      <c r="W754" s="1">
        <f t="shared" si="1499"/>
        <v>0.95382538768089908</v>
      </c>
      <c r="X754" s="1">
        <f t="shared" si="1500"/>
        <v>0.18599595059777532</v>
      </c>
      <c r="Y754" s="1">
        <f t="shared" si="1501"/>
        <v>2.2000000000000002</v>
      </c>
      <c r="Z754" s="1">
        <f t="shared" si="1502"/>
        <v>1.2116882456942153</v>
      </c>
      <c r="AA754" s="1">
        <f t="shared" si="1503"/>
        <v>0.96450906201198705</v>
      </c>
      <c r="AB754" s="1">
        <f t="shared" si="1504"/>
        <v>1.3331444414334688E+38</v>
      </c>
      <c r="AC754" s="1">
        <f t="shared" si="1505"/>
        <v>8.3766606982756247E+38</v>
      </c>
      <c r="AD754" s="1" t="str">
        <f t="shared" si="1506"/>
        <v>NOT LIQUEFIABLE</v>
      </c>
      <c r="AE754" s="1">
        <f t="shared" si="1507"/>
        <v>0</v>
      </c>
      <c r="AF754" s="1">
        <f t="shared" si="1508"/>
        <v>7.75</v>
      </c>
      <c r="AG754" s="1">
        <f t="shared" si="1509"/>
        <v>0</v>
      </c>
      <c r="AH754" s="1" t="str">
        <f t="shared" si="1510"/>
        <v>Very Low</v>
      </c>
    </row>
    <row r="755" spans="1:45" s="1" customFormat="1" x14ac:dyDescent="0.35">
      <c r="B755" s="5" t="s">
        <v>266</v>
      </c>
      <c r="C755" s="5" t="s">
        <v>267</v>
      </c>
      <c r="D755" s="5">
        <v>6</v>
      </c>
      <c r="E755" s="5">
        <v>1.5</v>
      </c>
      <c r="F755" s="5">
        <v>21</v>
      </c>
      <c r="G755" s="5">
        <v>87</v>
      </c>
      <c r="H755" s="1">
        <v>54</v>
      </c>
      <c r="I755" s="5">
        <v>7</v>
      </c>
      <c r="J755" s="5">
        <v>0.3</v>
      </c>
      <c r="K755" s="5">
        <v>7</v>
      </c>
      <c r="L755" s="25" t="s">
        <v>45</v>
      </c>
      <c r="M755" s="1">
        <f t="shared" si="1489"/>
        <v>0</v>
      </c>
      <c r="N755" s="1">
        <f t="shared" si="1490"/>
        <v>117</v>
      </c>
      <c r="O755" s="1">
        <f t="shared" si="1491"/>
        <v>117</v>
      </c>
      <c r="P755" s="1">
        <f t="shared" si="1492"/>
        <v>0.93049017502172782</v>
      </c>
      <c r="Q755" s="1">
        <f t="shared" si="1493"/>
        <v>80.952645226890326</v>
      </c>
      <c r="R755" s="1">
        <f t="shared" si="1494"/>
        <v>5.6130682294323178</v>
      </c>
      <c r="S755" s="1">
        <f t="shared" si="1495"/>
        <v>86.565713456322641</v>
      </c>
      <c r="T755" s="1">
        <f t="shared" si="1496"/>
        <v>6.9447445084253934E-2</v>
      </c>
      <c r="U755" s="1">
        <f t="shared" si="1497"/>
        <v>0.99004338817091209</v>
      </c>
      <c r="V755" s="1">
        <f t="shared" si="1498"/>
        <v>91.746843000301666</v>
      </c>
      <c r="W755" s="1">
        <f t="shared" si="1499"/>
        <v>0.9310442914146293</v>
      </c>
      <c r="X755" s="1">
        <f t="shared" si="1500"/>
        <v>0.18155363682585271</v>
      </c>
      <c r="Y755" s="1">
        <f t="shared" si="1501"/>
        <v>2.2000000000000002</v>
      </c>
      <c r="Z755" s="1">
        <f t="shared" si="1502"/>
        <v>1.2116882456942153</v>
      </c>
      <c r="AA755" s="1">
        <f t="shared" si="1503"/>
        <v>1.0260788784921355</v>
      </c>
      <c r="AB755" s="1">
        <f t="shared" si="1504"/>
        <v>1.7883542484959101E+50</v>
      </c>
      <c r="AC755" s="1">
        <f t="shared" si="1505"/>
        <v>1.2246732746779099E+51</v>
      </c>
      <c r="AD755" s="1" t="str">
        <f t="shared" si="1506"/>
        <v>NOT LIQUEFIABLE</v>
      </c>
      <c r="AE755" s="1">
        <f t="shared" si="1507"/>
        <v>0</v>
      </c>
      <c r="AF755" s="1">
        <f t="shared" si="1508"/>
        <v>7</v>
      </c>
      <c r="AG755" s="1">
        <f t="shared" si="1509"/>
        <v>0</v>
      </c>
      <c r="AH755" s="1" t="str">
        <f t="shared" si="1510"/>
        <v>Very Low</v>
      </c>
    </row>
    <row r="756" spans="1:45" s="1" customFormat="1" x14ac:dyDescent="0.35">
      <c r="B756" s="5" t="s">
        <v>266</v>
      </c>
      <c r="C756" s="5" t="s">
        <v>267</v>
      </c>
      <c r="D756" s="5">
        <v>7.5</v>
      </c>
      <c r="E756" s="5">
        <v>1.5</v>
      </c>
      <c r="F756" s="5">
        <v>23</v>
      </c>
      <c r="G756" s="5">
        <v>100</v>
      </c>
      <c r="H756" s="6"/>
      <c r="I756" s="5">
        <v>7</v>
      </c>
      <c r="J756" s="5">
        <v>0.3</v>
      </c>
      <c r="K756" s="5">
        <v>7</v>
      </c>
      <c r="L756" s="25" t="s">
        <v>268</v>
      </c>
      <c r="M756" s="1">
        <f t="shared" si="1489"/>
        <v>4.9050000000000002</v>
      </c>
      <c r="N756" s="1">
        <f t="shared" si="1490"/>
        <v>151.5</v>
      </c>
      <c r="O756" s="1">
        <f t="shared" si="1491"/>
        <v>146.595</v>
      </c>
      <c r="P756" s="1">
        <f t="shared" si="1492"/>
        <v>0.83127581188525634</v>
      </c>
      <c r="Q756" s="1">
        <f t="shared" si="1493"/>
        <v>83.127581188525639</v>
      </c>
      <c r="R756" s="1">
        <f t="shared" si="1494"/>
        <v>0</v>
      </c>
      <c r="S756" s="1">
        <f t="shared" si="1495"/>
        <v>83.127581188525639</v>
      </c>
      <c r="T756" s="1">
        <f t="shared" si="1496"/>
        <v>8.3781159586940657E-2</v>
      </c>
      <c r="U756" s="1">
        <f t="shared" si="1497"/>
        <v>0.96951003839977745</v>
      </c>
      <c r="V756" s="1">
        <f t="shared" si="1498"/>
        <v>96.951003839977744</v>
      </c>
      <c r="W756" s="1">
        <f t="shared" si="1499"/>
        <v>0.90643373197707922</v>
      </c>
      <c r="X756" s="1">
        <f t="shared" si="1500"/>
        <v>0.18266870307263455</v>
      </c>
      <c r="Y756" s="1">
        <f t="shared" si="1501"/>
        <v>2.2000000000000002</v>
      </c>
      <c r="Z756" s="1">
        <f t="shared" si="1502"/>
        <v>1.2116882456942153</v>
      </c>
      <c r="AA756" s="1">
        <f t="shared" si="1503"/>
        <v>1.0595316949768594</v>
      </c>
      <c r="AB756" s="1">
        <f t="shared" si="1504"/>
        <v>1.2657318491590041E+64</v>
      </c>
      <c r="AC756" s="1">
        <f t="shared" si="1505"/>
        <v>8.8957467493469434E+64</v>
      </c>
      <c r="AD756" s="1" t="str">
        <f t="shared" si="1506"/>
        <v>NOT LIQUEFIABLE</v>
      </c>
      <c r="AE756" s="1">
        <f t="shared" si="1507"/>
        <v>0</v>
      </c>
      <c r="AF756" s="1">
        <f t="shared" si="1508"/>
        <v>6.25</v>
      </c>
      <c r="AG756" s="1">
        <f t="shared" si="1509"/>
        <v>0</v>
      </c>
      <c r="AH756" s="1" t="str">
        <f t="shared" si="1510"/>
        <v>Very Low</v>
      </c>
    </row>
    <row r="757" spans="1:45" s="1" customFormat="1" x14ac:dyDescent="0.35">
      <c r="B757" s="5" t="s">
        <v>266</v>
      </c>
      <c r="C757" s="5" t="s">
        <v>267</v>
      </c>
      <c r="D757" s="5">
        <v>9</v>
      </c>
      <c r="E757" s="5">
        <v>1.5</v>
      </c>
      <c r="F757" s="5">
        <v>23</v>
      </c>
      <c r="G757" s="5">
        <v>100</v>
      </c>
      <c r="H757" s="6"/>
      <c r="I757" s="5">
        <v>7</v>
      </c>
      <c r="J757" s="5">
        <v>0.3</v>
      </c>
      <c r="K757" s="5">
        <v>7</v>
      </c>
      <c r="L757" s="25" t="s">
        <v>268</v>
      </c>
      <c r="M757" s="1">
        <f t="shared" si="1489"/>
        <v>19.62</v>
      </c>
      <c r="N757" s="1">
        <f t="shared" si="1490"/>
        <v>186</v>
      </c>
      <c r="O757" s="1">
        <f t="shared" si="1491"/>
        <v>166.38</v>
      </c>
      <c r="P757" s="1">
        <f t="shared" si="1492"/>
        <v>0.78028662503826585</v>
      </c>
      <c r="Q757" s="1">
        <f t="shared" si="1493"/>
        <v>78.028662503826581</v>
      </c>
      <c r="R757" s="1">
        <f t="shared" si="1494"/>
        <v>0</v>
      </c>
      <c r="S757" s="1">
        <f t="shared" si="1495"/>
        <v>78.028662503826581</v>
      </c>
      <c r="T757" s="1">
        <f t="shared" si="1496"/>
        <v>0.10559615395653166</v>
      </c>
      <c r="U757" s="1">
        <f t="shared" si="1497"/>
        <v>0.94895344759933853</v>
      </c>
      <c r="V757" s="1">
        <f t="shared" si="1498"/>
        <v>94.895344759933849</v>
      </c>
      <c r="W757" s="1">
        <f t="shared" si="1499"/>
        <v>0.88044424287795453</v>
      </c>
      <c r="X757" s="1">
        <f t="shared" si="1500"/>
        <v>0.19193239986286462</v>
      </c>
      <c r="Y757" s="1">
        <f t="shared" si="1501"/>
        <v>2.2000000000000002</v>
      </c>
      <c r="Z757" s="1">
        <f t="shared" si="1502"/>
        <v>1.2116882456942153</v>
      </c>
      <c r="AA757" s="1">
        <f t="shared" si="1503"/>
        <v>1.0835244380236329</v>
      </c>
      <c r="AB757" s="1">
        <f t="shared" si="1504"/>
        <v>2.1376490333963881E+58</v>
      </c>
      <c r="AC757" s="1">
        <f t="shared" si="1505"/>
        <v>1.4622368182679884E+59</v>
      </c>
      <c r="AD757" s="1" t="str">
        <f t="shared" si="1506"/>
        <v>NOT LIQUEFIABLE</v>
      </c>
      <c r="AE757" s="1">
        <f t="shared" si="1507"/>
        <v>0</v>
      </c>
      <c r="AF757" s="1">
        <f t="shared" si="1508"/>
        <v>5.5</v>
      </c>
      <c r="AG757" s="1">
        <f t="shared" si="1509"/>
        <v>0</v>
      </c>
      <c r="AH757" s="1" t="str">
        <f t="shared" si="1510"/>
        <v>Very Low</v>
      </c>
    </row>
    <row r="758" spans="1:45" s="1" customFormat="1" x14ac:dyDescent="0.35">
      <c r="B758" s="5" t="s">
        <v>266</v>
      </c>
      <c r="C758" s="5" t="s">
        <v>267</v>
      </c>
      <c r="D758" s="5">
        <v>10.5</v>
      </c>
      <c r="E758" s="5">
        <v>1.5</v>
      </c>
      <c r="F758" s="5">
        <v>23</v>
      </c>
      <c r="G758" s="5">
        <v>100</v>
      </c>
      <c r="H758" s="6"/>
      <c r="I758" s="5">
        <v>7</v>
      </c>
      <c r="J758" s="5">
        <v>0.3</v>
      </c>
      <c r="K758" s="5">
        <v>7</v>
      </c>
      <c r="L758" s="25" t="s">
        <v>268</v>
      </c>
      <c r="M758" s="1">
        <f t="shared" si="1489"/>
        <v>34.335000000000001</v>
      </c>
      <c r="N758" s="1">
        <f t="shared" si="1490"/>
        <v>220.5</v>
      </c>
      <c r="O758" s="1">
        <f t="shared" si="1491"/>
        <v>186.16499999999999</v>
      </c>
      <c r="P758" s="1">
        <f t="shared" si="1492"/>
        <v>0.73765910163999249</v>
      </c>
      <c r="Q758" s="1">
        <f t="shared" si="1493"/>
        <v>73.765910163999251</v>
      </c>
      <c r="R758" s="1">
        <f t="shared" si="1494"/>
        <v>0</v>
      </c>
      <c r="S758" s="1">
        <f t="shared" si="1495"/>
        <v>73.765910163999251</v>
      </c>
      <c r="T758" s="1">
        <f t="shared" si="1496"/>
        <v>0.124387203000346</v>
      </c>
      <c r="U758" s="1">
        <f t="shared" si="1497"/>
        <v>0.92709850679052486</v>
      </c>
      <c r="V758" s="1">
        <f t="shared" si="1498"/>
        <v>92.709850679052479</v>
      </c>
      <c r="W758" s="1">
        <f t="shared" si="1499"/>
        <v>0.85352459901766975</v>
      </c>
      <c r="X758" s="1">
        <f t="shared" si="1500"/>
        <v>0.19713385408783746</v>
      </c>
      <c r="Y758" s="1">
        <f t="shared" si="1501"/>
        <v>2.2000000000000002</v>
      </c>
      <c r="Z758" s="1">
        <f t="shared" si="1502"/>
        <v>1.2116882456942153</v>
      </c>
      <c r="AA758" s="1">
        <f t="shared" si="1503"/>
        <v>1.1000000000000001</v>
      </c>
      <c r="AB758" s="1">
        <f t="shared" si="1504"/>
        <v>4.2478258862780909E+52</v>
      </c>
      <c r="AC758" s="1">
        <f t="shared" si="1505"/>
        <v>2.8720306778215447E+53</v>
      </c>
      <c r="AD758" s="1" t="str">
        <f t="shared" si="1506"/>
        <v>NOT LIQUEFIABLE</v>
      </c>
      <c r="AE758" s="1">
        <f t="shared" si="1507"/>
        <v>0</v>
      </c>
      <c r="AF758" s="1">
        <f t="shared" si="1508"/>
        <v>4.75</v>
      </c>
      <c r="AG758" s="1">
        <f t="shared" si="1509"/>
        <v>0</v>
      </c>
      <c r="AH758" s="1" t="str">
        <f t="shared" si="1510"/>
        <v>Very Low</v>
      </c>
    </row>
    <row r="759" spans="1:45" s="1" customFormat="1" x14ac:dyDescent="0.35">
      <c r="B759" s="5" t="s">
        <v>266</v>
      </c>
      <c r="C759" s="5" t="s">
        <v>267</v>
      </c>
      <c r="D759" s="5">
        <v>12</v>
      </c>
      <c r="E759" s="5">
        <v>1.5</v>
      </c>
      <c r="F759" s="5">
        <v>23</v>
      </c>
      <c r="G759" s="5">
        <v>100</v>
      </c>
      <c r="H759" s="6"/>
      <c r="I759" s="5">
        <v>7</v>
      </c>
      <c r="J759" s="5">
        <v>0.3</v>
      </c>
      <c r="K759" s="5">
        <v>7</v>
      </c>
      <c r="L759" s="25" t="s">
        <v>268</v>
      </c>
      <c r="M759" s="1">
        <f t="shared" si="1489"/>
        <v>49.050000000000004</v>
      </c>
      <c r="N759" s="1">
        <f t="shared" si="1490"/>
        <v>255</v>
      </c>
      <c r="O759" s="1">
        <f t="shared" si="1491"/>
        <v>205.95</v>
      </c>
      <c r="P759" s="1">
        <f t="shared" si="1492"/>
        <v>0.70133227360468342</v>
      </c>
      <c r="Q759" s="1">
        <f t="shared" si="1493"/>
        <v>70.133227360468339</v>
      </c>
      <c r="R759" s="1">
        <f t="shared" si="1494"/>
        <v>0</v>
      </c>
      <c r="S759" s="1">
        <f t="shared" si="1495"/>
        <v>70.133227360468339</v>
      </c>
      <c r="T759" s="1">
        <f t="shared" si="1496"/>
        <v>0.14083391962370351</v>
      </c>
      <c r="U759" s="1">
        <f t="shared" si="1497"/>
        <v>0.90490230939999039</v>
      </c>
      <c r="V759" s="1">
        <f t="shared" si="1498"/>
        <v>90.490230939999037</v>
      </c>
      <c r="W759" s="1">
        <f t="shared" si="1499"/>
        <v>0.82611021622301772</v>
      </c>
      <c r="X759" s="1">
        <f t="shared" si="1500"/>
        <v>0.19945778345078691</v>
      </c>
      <c r="Y759" s="1">
        <f t="shared" si="1501"/>
        <v>2.2000000000000002</v>
      </c>
      <c r="Z759" s="1">
        <f t="shared" si="1502"/>
        <v>1.2116882456942153</v>
      </c>
      <c r="AA759" s="1">
        <f t="shared" si="1503"/>
        <v>1.1000000000000001</v>
      </c>
      <c r="AB759" s="1">
        <f t="shared" si="1504"/>
        <v>1.8786085941566685E+47</v>
      </c>
      <c r="AC759" s="1">
        <f t="shared" si="1505"/>
        <v>1.2553617631059002E+48</v>
      </c>
      <c r="AD759" s="1" t="str">
        <f t="shared" si="1506"/>
        <v>NOT LIQUEFIABLE</v>
      </c>
      <c r="AE759" s="1">
        <f t="shared" si="1507"/>
        <v>0</v>
      </c>
      <c r="AF759" s="1">
        <f t="shared" si="1508"/>
        <v>4</v>
      </c>
      <c r="AG759" s="1">
        <f t="shared" si="1509"/>
        <v>0</v>
      </c>
      <c r="AH759" s="1" t="str">
        <f t="shared" si="1510"/>
        <v>Very Low</v>
      </c>
    </row>
    <row r="760" spans="1:45" s="1" customFormat="1" x14ac:dyDescent="0.35">
      <c r="B760" s="5" t="s">
        <v>266</v>
      </c>
      <c r="C760" s="5" t="s">
        <v>267</v>
      </c>
      <c r="D760" s="5">
        <v>13.5</v>
      </c>
      <c r="E760" s="5">
        <v>1.5</v>
      </c>
      <c r="F760" s="5">
        <v>23</v>
      </c>
      <c r="G760" s="5">
        <v>100</v>
      </c>
      <c r="H760" s="6"/>
      <c r="I760" s="5">
        <v>7</v>
      </c>
      <c r="J760" s="5">
        <v>0.3</v>
      </c>
      <c r="K760" s="5">
        <v>7</v>
      </c>
      <c r="L760" s="25" t="s">
        <v>268</v>
      </c>
      <c r="M760" s="1">
        <f t="shared" si="1489"/>
        <v>63.765000000000001</v>
      </c>
      <c r="N760" s="1">
        <f t="shared" si="1490"/>
        <v>289.5</v>
      </c>
      <c r="O760" s="1">
        <f t="shared" si="1491"/>
        <v>225.73500000000001</v>
      </c>
      <c r="P760" s="1">
        <f t="shared" si="1492"/>
        <v>0.66989274143289201</v>
      </c>
      <c r="Q760" s="1">
        <f t="shared" si="1493"/>
        <v>66.989274143289208</v>
      </c>
      <c r="R760" s="1">
        <f t="shared" si="1494"/>
        <v>0</v>
      </c>
      <c r="S760" s="1">
        <f t="shared" si="1495"/>
        <v>66.989274143289208</v>
      </c>
      <c r="T760" s="1">
        <f t="shared" si="1496"/>
        <v>0.15541522741724478</v>
      </c>
      <c r="U760" s="1">
        <f t="shared" si="1497"/>
        <v>0.88291143086659873</v>
      </c>
      <c r="V760" s="1">
        <f t="shared" si="1498"/>
        <v>88.291143086659872</v>
      </c>
      <c r="W760" s="1">
        <f t="shared" si="1499"/>
        <v>0.7986134883932493</v>
      </c>
      <c r="X760" s="1">
        <f t="shared" si="1500"/>
        <v>0.1997197065298687</v>
      </c>
      <c r="Y760" s="1">
        <f t="shared" si="1501"/>
        <v>2.2000000000000002</v>
      </c>
      <c r="Z760" s="1">
        <f t="shared" si="1502"/>
        <v>1.2116882456942153</v>
      </c>
      <c r="AA760" s="1">
        <f t="shared" si="1503"/>
        <v>1.1000000000000001</v>
      </c>
      <c r="AB760" s="1">
        <f t="shared" si="1504"/>
        <v>2.4009839034132683E+42</v>
      </c>
      <c r="AC760" s="1">
        <f t="shared" si="1505"/>
        <v>1.6023297985243959E+43</v>
      </c>
      <c r="AD760" s="1" t="str">
        <f t="shared" si="1506"/>
        <v>NOT LIQUEFIABLE</v>
      </c>
      <c r="AE760" s="1">
        <f t="shared" si="1507"/>
        <v>0</v>
      </c>
      <c r="AF760" s="1">
        <f t="shared" si="1508"/>
        <v>3.25</v>
      </c>
      <c r="AG760" s="1">
        <f t="shared" si="1509"/>
        <v>0</v>
      </c>
      <c r="AH760" s="1" t="str">
        <f t="shared" si="1510"/>
        <v>Very Low</v>
      </c>
    </row>
    <row r="761" spans="1:45" s="1" customFormat="1" x14ac:dyDescent="0.35">
      <c r="B761" s="5" t="s">
        <v>266</v>
      </c>
      <c r="C761" s="5" t="s">
        <v>267</v>
      </c>
      <c r="D761" s="5">
        <v>15</v>
      </c>
      <c r="E761" s="5">
        <v>1.5</v>
      </c>
      <c r="F761" s="5">
        <v>23</v>
      </c>
      <c r="G761" s="5">
        <v>100</v>
      </c>
      <c r="H761" s="6"/>
      <c r="I761" s="5">
        <v>7</v>
      </c>
      <c r="J761" s="5">
        <v>0.3</v>
      </c>
      <c r="K761" s="5">
        <v>7</v>
      </c>
      <c r="L761" s="25" t="s">
        <v>268</v>
      </c>
      <c r="M761" s="1">
        <f t="shared" si="1489"/>
        <v>78.48</v>
      </c>
      <c r="N761" s="1">
        <f t="shared" si="1490"/>
        <v>324</v>
      </c>
      <c r="O761" s="1">
        <f t="shared" si="1491"/>
        <v>245.51999999999998</v>
      </c>
      <c r="P761" s="1">
        <f t="shared" si="1492"/>
        <v>0.64233455357991687</v>
      </c>
      <c r="Q761" s="1">
        <f t="shared" si="1493"/>
        <v>64.233455357991687</v>
      </c>
      <c r="R761" s="1">
        <f t="shared" si="1494"/>
        <v>0</v>
      </c>
      <c r="S761" s="1">
        <f t="shared" si="1495"/>
        <v>64.233455357991687</v>
      </c>
      <c r="T761" s="1">
        <f t="shared" si="1496"/>
        <v>0.16848043432339155</v>
      </c>
      <c r="U761" s="1">
        <f t="shared" si="1497"/>
        <v>0.86143611569117207</v>
      </c>
      <c r="V761" s="1">
        <f t="shared" si="1498"/>
        <v>86.143611569117212</v>
      </c>
      <c r="W761" s="1">
        <f t="shared" si="1499"/>
        <v>0.77141630387585125</v>
      </c>
      <c r="X761" s="1">
        <f t="shared" si="1500"/>
        <v>0.19850962071878581</v>
      </c>
      <c r="Y761" s="1">
        <f t="shared" si="1501"/>
        <v>2.2000000000000002</v>
      </c>
      <c r="Z761" s="1">
        <f t="shared" si="1502"/>
        <v>1.2116882456942153</v>
      </c>
      <c r="AA761" s="1">
        <f t="shared" si="1503"/>
        <v>1.1000000000000001</v>
      </c>
      <c r="AB761" s="1">
        <f t="shared" si="1504"/>
        <v>9.4618689922220297E+37</v>
      </c>
      <c r="AC761" s="1">
        <f t="shared" si="1505"/>
        <v>6.3530014003991005E+38</v>
      </c>
      <c r="AD761" s="1" t="str">
        <f t="shared" si="1506"/>
        <v>NOT LIQUEFIABLE</v>
      </c>
      <c r="AE761" s="1">
        <f t="shared" si="1507"/>
        <v>0</v>
      </c>
      <c r="AF761" s="1">
        <f t="shared" si="1508"/>
        <v>2.5</v>
      </c>
      <c r="AG761" s="1">
        <f t="shared" si="1509"/>
        <v>0</v>
      </c>
      <c r="AH761" s="1" t="str">
        <f t="shared" si="1510"/>
        <v>Very Low</v>
      </c>
    </row>
    <row r="762" spans="1:45" s="1" customFormat="1" x14ac:dyDescent="0.35">
      <c r="AF762" s="1" t="s">
        <v>31</v>
      </c>
      <c r="AG762" s="1">
        <f>SUM(AG752:AG761)</f>
        <v>0</v>
      </c>
      <c r="AH762" s="1" t="str">
        <f t="shared" ref="AH762" si="1511">IF(AG762&lt;=0,"Very Low",IF(AND(AG762&gt;0,AG762&lt;=5),"Low",IF(AND(AG762&gt;5,AG762&lt;=15),"High","Very High")))</f>
        <v>Very Low</v>
      </c>
    </row>
    <row r="763" spans="1:45" s="1" customFormat="1" x14ac:dyDescent="0.35">
      <c r="A763" s="1" t="s">
        <v>32</v>
      </c>
      <c r="B763" s="1" t="s">
        <v>0</v>
      </c>
      <c r="C763" s="1" t="s">
        <v>1</v>
      </c>
      <c r="E763" s="1" t="s">
        <v>3</v>
      </c>
      <c r="F763" s="1" t="s">
        <v>47</v>
      </c>
      <c r="G763" s="1" t="s">
        <v>5</v>
      </c>
      <c r="H763" s="1" t="s">
        <v>6</v>
      </c>
      <c r="I763" s="1" t="s">
        <v>7</v>
      </c>
      <c r="J763" s="1" t="s">
        <v>8</v>
      </c>
      <c r="K763" s="1" t="s">
        <v>9</v>
      </c>
      <c r="M763" s="1" t="s">
        <v>10</v>
      </c>
      <c r="O763" s="1" t="s">
        <v>12</v>
      </c>
      <c r="P763" s="1" t="s">
        <v>13</v>
      </c>
      <c r="Q763" s="1" t="s">
        <v>69</v>
      </c>
      <c r="R763" s="1" t="s">
        <v>70</v>
      </c>
      <c r="S763" s="1" t="s">
        <v>16</v>
      </c>
      <c r="T763" s="1" t="s">
        <v>17</v>
      </c>
      <c r="U763" s="1" t="s">
        <v>18</v>
      </c>
      <c r="V763" s="1" t="s">
        <v>19</v>
      </c>
      <c r="W763" s="1" t="s">
        <v>20</v>
      </c>
      <c r="X763" s="1" t="s">
        <v>21</v>
      </c>
      <c r="Y763" s="1" t="s">
        <v>22</v>
      </c>
      <c r="Z763" s="1" t="s">
        <v>23</v>
      </c>
      <c r="AA763" s="1" t="s">
        <v>24</v>
      </c>
      <c r="AB763" s="1" t="s">
        <v>71</v>
      </c>
      <c r="AC763" s="1" t="s">
        <v>26</v>
      </c>
      <c r="AD763" s="1" t="s">
        <v>27</v>
      </c>
      <c r="AE763" s="1" t="s">
        <v>28</v>
      </c>
      <c r="AF763" s="1" t="s">
        <v>29</v>
      </c>
      <c r="AG763" s="1" t="s">
        <v>30</v>
      </c>
      <c r="AH763" s="1" t="s">
        <v>27</v>
      </c>
      <c r="AI763" s="5" t="s">
        <v>34</v>
      </c>
      <c r="AJ763" s="5" t="s">
        <v>35</v>
      </c>
      <c r="AK763" s="5" t="s">
        <v>36</v>
      </c>
      <c r="AL763" s="5" t="s">
        <v>37</v>
      </c>
      <c r="AM763" s="20" t="s">
        <v>38</v>
      </c>
      <c r="AN763" s="20" t="s">
        <v>39</v>
      </c>
      <c r="AO763" s="20" t="s">
        <v>40</v>
      </c>
      <c r="AP763" s="20" t="s">
        <v>41</v>
      </c>
      <c r="AQ763" s="20" t="s">
        <v>42</v>
      </c>
    </row>
    <row r="764" spans="1:45" s="1" customFormat="1" x14ac:dyDescent="0.35">
      <c r="A764" s="1">
        <v>66</v>
      </c>
      <c r="B764" s="5" t="s">
        <v>269</v>
      </c>
      <c r="C764" s="5" t="s">
        <v>270</v>
      </c>
      <c r="D764" s="5">
        <v>1.5</v>
      </c>
      <c r="E764" s="5">
        <v>1.5</v>
      </c>
      <c r="F764" s="5">
        <v>21</v>
      </c>
      <c r="G764" s="5">
        <v>27</v>
      </c>
      <c r="H764" s="1">
        <v>27</v>
      </c>
      <c r="I764" s="5">
        <v>7</v>
      </c>
      <c r="J764" s="5">
        <v>0.3</v>
      </c>
      <c r="K764" s="5">
        <v>4.5</v>
      </c>
      <c r="L764" s="25" t="s">
        <v>46</v>
      </c>
      <c r="M764" s="1">
        <f t="shared" ref="M764:M773" si="1512">IF(D764&lt;=K764, 0, (D764-K764)*9.81)</f>
        <v>0</v>
      </c>
      <c r="N764" s="1">
        <f t="shared" ref="N764:N773" si="1513">IF(ROW()=2, D764*F764, N763 + (D764-D763)*F764)</f>
        <v>31.5</v>
      </c>
      <c r="O764" s="1">
        <f t="shared" ref="O764:O773" si="1514">N764 - M764</f>
        <v>31.5</v>
      </c>
      <c r="P764" s="1">
        <f t="shared" ref="P764:P773" si="1515">MIN(1.7, (101.3 / O764)^0.5)</f>
        <v>1.7</v>
      </c>
      <c r="Q764" s="1">
        <f t="shared" ref="Q764:Q773" si="1516">G764 * P764</f>
        <v>45.9</v>
      </c>
      <c r="R764" s="1">
        <f t="shared" ref="R764:R773" si="1517">EXP(1.63 + (9.7/(H764+0.01)) - ((15.7/(H764+0.01))^2))</f>
        <v>5.2135231568324194</v>
      </c>
      <c r="S764" s="1">
        <f t="shared" ref="S764:S773" si="1518">Q764 + R764</f>
        <v>51.113523156832414</v>
      </c>
      <c r="T764" s="1">
        <f t="shared" ref="T764:T773" si="1519">0.784 - 0.0768 * SQRT(S764)</f>
        <v>0.23492821341417014</v>
      </c>
      <c r="U764" s="1">
        <f t="shared" ref="U764:U773" si="1520">MIN(1.7, (101.3 / O764)^T764)</f>
        <v>1.3157664920996428</v>
      </c>
      <c r="V764" s="1">
        <f t="shared" ref="V764:V773" si="1521">(G764 * U764) + R764</f>
        <v>40.739218443522773</v>
      </c>
      <c r="W764" s="1">
        <f t="shared" ref="W764:W773" si="1522">EXP((-1.012 - 1.126*SIN((D764/11.73)+5.133)) + (0.106 + 0.118*SIN((D764/11.28)+5.142))*I764)</f>
        <v>0.99216797470363483</v>
      </c>
      <c r="X764" s="1">
        <f t="shared" ref="X764:X773" si="1523">0.65 * J764 * (N764 / O764) * W764</f>
        <v>0.19347275506720879</v>
      </c>
      <c r="Y764" s="1">
        <f t="shared" ref="Y764:Y773" si="1524">MIN(2.2, 1.09 + (V764 / 31.5)^2)</f>
        <v>2.2000000000000002</v>
      </c>
      <c r="Z764" s="1">
        <f t="shared" ref="Z764:Z773" si="1525">1 + (Y764 - 1) * (8.64 * EXP(-I764/4) - 1.325)</f>
        <v>1.2116882456942153</v>
      </c>
      <c r="AA764" s="1">
        <f t="shared" ref="AA764:AA773" si="1526">MIN(1.1, 1 - MIN(0.3, 1 / (18.9 - 2.55 * SQRT(V764))) * LN(O764 / 101.3))</f>
        <v>1.1000000000000001</v>
      </c>
      <c r="AB764" s="1">
        <f t="shared" ref="AB764:AB773" si="1527">EXP((V764/14.1) + (V764/126)^2 - (V764/23.6)^3 + (V764/25.4)^4 - 2.8)</f>
        <v>5.2997948450305117</v>
      </c>
      <c r="AC764" s="1">
        <f t="shared" ref="AC764:AC773" si="1528">IF(X764=0, "N/A", (AB764 * Z764 * AA764) / X764)</f>
        <v>36.510923864664242</v>
      </c>
      <c r="AD764" s="1" t="str">
        <f t="shared" ref="AD764:AD773" si="1529">IF(AC764&gt;1, "NOT LIQUEFIABLE", "LIQUEFIABLE")</f>
        <v>NOT LIQUEFIABLE</v>
      </c>
      <c r="AE764" s="1">
        <f t="shared" ref="AE764:AE773" si="1530">IF(AC764&lt;1, 1-AC764, 0)</f>
        <v>0</v>
      </c>
      <c r="AF764" s="1">
        <f t="shared" ref="AF764:AF773" si="1531">IF(D764&lt;=20, 10 - (0.5 * D764), 0)</f>
        <v>9.25</v>
      </c>
      <c r="AG764" s="1">
        <f t="shared" ref="AG764:AG773" si="1532">AE764 * AF764 * E764</f>
        <v>0</v>
      </c>
      <c r="AH764" s="1" t="str">
        <f t="shared" ref="AH764:AH773" si="1533">IF(AG764&lt;=0,"Very Low",IF(AND(AG764&gt;0,AG764&lt;=5),"Low",IF(AND(AG764&gt;5,AG764&lt;=15),"High","Very High")))</f>
        <v>Very Low</v>
      </c>
      <c r="AI764" s="5">
        <v>3</v>
      </c>
      <c r="AJ764" s="5">
        <v>1.5</v>
      </c>
      <c r="AK764" s="5">
        <v>25</v>
      </c>
      <c r="AL764" s="5">
        <f>MIN(1 + 0.33 * (AJ764 / AI764), 1.33)</f>
        <v>1.165</v>
      </c>
      <c r="AM764" s="20">
        <f>AVERAGEIFS(G764:G773, D764:D773, "&gt;" &amp; AJ764, D764:D773, "&lt;" &amp; (AJ764 + AI764 + 1.5))</f>
        <v>41</v>
      </c>
      <c r="AN764" s="20" cm="1">
        <f t="array" ref="AN764">_xlfn.LET(
    _xlpm.Df, AJ764,
    _xlpm.B, AI764,
    _xlpm.LayerBottoms, D764:D773,
    _xlpm.LayerTops, D764:D773 - E764:E773,
    _xlpm.N_values, G764:G773,
    _xlpm.FilteredN, _xlfn._xlws.FILTER(_xlpm.N_values, (_xlpm.LayerBottoms &gt; _xlpm.Df) * (_xlpm.LayerTops &lt; (_xlpm.Df + 2*_xlpm.B))),
    _xlpm.i, _xlfn.SEQUENCE(ROWS(_xlpm.FilteredN)),
    SUM(_xlpm.FilteredN / _xlpm.i^2) / SUM(1 / _xlpm.i^2)
)</f>
        <v>40.356097560975606</v>
      </c>
      <c r="AO764" s="20">
        <f>MIN(6 * (1 + 0.2 * (AJ764 / AI764)), 9)</f>
        <v>6.6000000000000005</v>
      </c>
      <c r="AP764" s="20">
        <f>IF(AI764&lt;=1.2,12*AM764*AL764*(AK764/25.4),8*AM764*((3.28*AI764+1)/(3.28*AI764))^2*AL764*(AK764/25.4))</f>
        <v>456.43025947976008</v>
      </c>
      <c r="AQ764" s="1" cm="1">
        <f t="array" ref="AQ764">_xlfn.LET(
    _xlpm.Df, AJ764,
    _xlpm.B, AI764,
    _xlpm.Settlement, AK764,
    _xlpm.NMeyerhof, AM764,
    _xlpm.NDesign, AN764,
    _xlpm.Nc, AO764,
    _xlpm.Fd, AL764,
    _xlpm.LayerBottoms, D764:D773,
    _xlpm.LayerThickness, E764:E773,
    _xlpm.USCS, L764:L773,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456.43025947976008</v>
      </c>
      <c r="AR764" s="1" cm="1">
        <f t="array" ref="AR764">_xlfn.LET(
    _xlpm.Df, AJ764,
    _xlpm.B, AI764,
    _xlpm.Settlement, AK764,
    _xlpm.NMeyerhof, AM764,
    _xlpm.NDesign, AN764,
    _xlpm.Nc, AO764,
    _xlpm.Fd, AL764,
    _xlpm.LayerBottoms, D764:D773,
    _xlpm.LayerThickness, E764:E773,
    _xlpm.USCS, L764:L773,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456.43025947976008</v>
      </c>
      <c r="AS764" s="1" cm="1">
        <f t="array" ref="AS764">_xlfn.LET(
    _xlpm.Df, AJ764,
    _xlpm.B, AI764,
    _xlpm.Settlement, AK764,
    _xlpm.NMeyerhof, AM764,
    _xlpm.NDesign, AN764,
    _xlpm.Nc, AO764,
    _xlpm.Fd, AL764,
    _xlpm.LayerBottoms, D764:D773,
    _xlpm.LayerThickness, E764:E773,
    _xlpm.Material, L764:L773,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456.43025947976008</v>
      </c>
    </row>
    <row r="765" spans="1:45" s="1" customFormat="1" x14ac:dyDescent="0.35">
      <c r="B765" s="5" t="s">
        <v>269</v>
      </c>
      <c r="C765" s="5" t="s">
        <v>270</v>
      </c>
      <c r="D765" s="5">
        <v>3</v>
      </c>
      <c r="E765" s="5">
        <v>1.5</v>
      </c>
      <c r="F765" s="5">
        <v>21</v>
      </c>
      <c r="G765" s="5">
        <v>39</v>
      </c>
      <c r="H765" s="1">
        <v>28.4</v>
      </c>
      <c r="I765" s="5">
        <v>7</v>
      </c>
      <c r="J765" s="5">
        <v>0.3</v>
      </c>
      <c r="K765" s="5">
        <v>4.5</v>
      </c>
      <c r="L765" s="25" t="s">
        <v>46</v>
      </c>
      <c r="M765" s="1">
        <f t="shared" si="1512"/>
        <v>0</v>
      </c>
      <c r="N765" s="1">
        <f t="shared" si="1513"/>
        <v>63</v>
      </c>
      <c r="O765" s="1">
        <f t="shared" si="1514"/>
        <v>63</v>
      </c>
      <c r="P765" s="1">
        <f t="shared" si="1515"/>
        <v>1.2680443635522016</v>
      </c>
      <c r="Q765" s="1">
        <f t="shared" si="1516"/>
        <v>49.453730178535864</v>
      </c>
      <c r="R765" s="1">
        <f t="shared" si="1517"/>
        <v>5.2911607753586063</v>
      </c>
      <c r="S765" s="1">
        <f t="shared" si="1518"/>
        <v>54.744890953894469</v>
      </c>
      <c r="T765" s="1">
        <f t="shared" si="1519"/>
        <v>0.21575840910762401</v>
      </c>
      <c r="U765" s="1">
        <f t="shared" si="1520"/>
        <v>1.1079094043211666</v>
      </c>
      <c r="V765" s="1">
        <f t="shared" si="1521"/>
        <v>48.499627543884102</v>
      </c>
      <c r="W765" s="1">
        <f t="shared" si="1522"/>
        <v>0.97433785492747482</v>
      </c>
      <c r="X765" s="1">
        <f t="shared" si="1523"/>
        <v>0.1899958817108576</v>
      </c>
      <c r="Y765" s="1">
        <f t="shared" si="1524"/>
        <v>2.2000000000000002</v>
      </c>
      <c r="Z765" s="1">
        <f t="shared" si="1525"/>
        <v>1.2116882456942153</v>
      </c>
      <c r="AA765" s="1">
        <f t="shared" si="1526"/>
        <v>1.1000000000000001</v>
      </c>
      <c r="AB765" s="1">
        <f t="shared" si="1527"/>
        <v>221.74566899352249</v>
      </c>
      <c r="AC765" s="1">
        <f t="shared" si="1528"/>
        <v>1555.587837257141</v>
      </c>
      <c r="AD765" s="1" t="str">
        <f t="shared" si="1529"/>
        <v>NOT LIQUEFIABLE</v>
      </c>
      <c r="AE765" s="1">
        <f t="shared" si="1530"/>
        <v>0</v>
      </c>
      <c r="AF765" s="1">
        <f t="shared" si="1531"/>
        <v>8.5</v>
      </c>
      <c r="AG765" s="1">
        <f t="shared" si="1532"/>
        <v>0</v>
      </c>
      <c r="AH765" s="1" t="str">
        <f t="shared" si="1533"/>
        <v>Very Low</v>
      </c>
    </row>
    <row r="766" spans="1:45" s="1" customFormat="1" x14ac:dyDescent="0.35">
      <c r="B766" s="5" t="s">
        <v>269</v>
      </c>
      <c r="C766" s="5" t="s">
        <v>270</v>
      </c>
      <c r="D766" s="5">
        <v>4.5</v>
      </c>
      <c r="E766" s="5">
        <v>1.5</v>
      </c>
      <c r="F766" s="5">
        <v>21</v>
      </c>
      <c r="G766" s="5">
        <v>43</v>
      </c>
      <c r="H766" s="1">
        <v>28.000000000000004</v>
      </c>
      <c r="I766" s="5">
        <v>7</v>
      </c>
      <c r="J766" s="5">
        <v>0.3</v>
      </c>
      <c r="K766" s="5">
        <v>4.5</v>
      </c>
      <c r="L766" s="25" t="s">
        <v>46</v>
      </c>
      <c r="M766" s="1">
        <f t="shared" si="1512"/>
        <v>0</v>
      </c>
      <c r="N766" s="1">
        <f t="shared" si="1513"/>
        <v>94.5</v>
      </c>
      <c r="O766" s="1">
        <f t="shared" si="1514"/>
        <v>94.5</v>
      </c>
      <c r="P766" s="1">
        <f t="shared" si="1515"/>
        <v>1.035353887305047</v>
      </c>
      <c r="Q766" s="1">
        <f t="shared" si="1516"/>
        <v>44.52021715411702</v>
      </c>
      <c r="R766" s="1">
        <f t="shared" si="1517"/>
        <v>5.2705189619073787</v>
      </c>
      <c r="S766" s="1">
        <f t="shared" si="1518"/>
        <v>49.790736116024398</v>
      </c>
      <c r="T766" s="1">
        <f t="shared" si="1519"/>
        <v>0.24207960788601091</v>
      </c>
      <c r="U766" s="1">
        <f t="shared" si="1520"/>
        <v>1.016963557665884</v>
      </c>
      <c r="V766" s="1">
        <f t="shared" si="1521"/>
        <v>48.999951941540388</v>
      </c>
      <c r="W766" s="1">
        <f t="shared" si="1522"/>
        <v>0.95382538768089908</v>
      </c>
      <c r="X766" s="1">
        <f t="shared" si="1523"/>
        <v>0.18599595059777532</v>
      </c>
      <c r="Y766" s="1">
        <f t="shared" si="1524"/>
        <v>2.2000000000000002</v>
      </c>
      <c r="Z766" s="1">
        <f t="shared" si="1525"/>
        <v>1.2116882456942153</v>
      </c>
      <c r="AA766" s="1">
        <f t="shared" si="1526"/>
        <v>1.0208459730264823</v>
      </c>
      <c r="AB766" s="1">
        <f t="shared" si="1527"/>
        <v>306.66878169611527</v>
      </c>
      <c r="AC766" s="1">
        <f t="shared" si="1528"/>
        <v>2039.4694002154456</v>
      </c>
      <c r="AD766" s="1" t="str">
        <f t="shared" si="1529"/>
        <v>NOT LIQUEFIABLE</v>
      </c>
      <c r="AE766" s="1">
        <f t="shared" si="1530"/>
        <v>0</v>
      </c>
      <c r="AF766" s="1">
        <f t="shared" si="1531"/>
        <v>7.75</v>
      </c>
      <c r="AG766" s="1">
        <f t="shared" si="1532"/>
        <v>0</v>
      </c>
      <c r="AH766" s="1" t="str">
        <f t="shared" si="1533"/>
        <v>Very Low</v>
      </c>
    </row>
    <row r="767" spans="1:45" s="1" customFormat="1" x14ac:dyDescent="0.35">
      <c r="B767" s="5" t="s">
        <v>269</v>
      </c>
      <c r="C767" s="5" t="s">
        <v>270</v>
      </c>
      <c r="D767" s="5">
        <v>6</v>
      </c>
      <c r="E767" s="5">
        <v>1.5</v>
      </c>
      <c r="F767" s="5">
        <v>21</v>
      </c>
      <c r="G767" s="5">
        <v>44</v>
      </c>
      <c r="H767" s="1">
        <v>30.7</v>
      </c>
      <c r="I767" s="5">
        <v>7</v>
      </c>
      <c r="J767" s="5">
        <v>0.3</v>
      </c>
      <c r="K767" s="5">
        <v>4.5</v>
      </c>
      <c r="L767" s="25" t="s">
        <v>46</v>
      </c>
      <c r="M767" s="1">
        <f t="shared" si="1512"/>
        <v>14.715</v>
      </c>
      <c r="N767" s="1">
        <f t="shared" si="1513"/>
        <v>126</v>
      </c>
      <c r="O767" s="1">
        <f t="shared" si="1514"/>
        <v>111.285</v>
      </c>
      <c r="P767" s="1">
        <f t="shared" si="1515"/>
        <v>0.95408354926039529</v>
      </c>
      <c r="Q767" s="1">
        <f t="shared" si="1516"/>
        <v>41.979676167457392</v>
      </c>
      <c r="R767" s="1">
        <f t="shared" si="1517"/>
        <v>5.3897429597697846</v>
      </c>
      <c r="S767" s="1">
        <f t="shared" si="1518"/>
        <v>47.369419127227175</v>
      </c>
      <c r="T767" s="1">
        <f t="shared" si="1519"/>
        <v>0.25542058054349459</v>
      </c>
      <c r="U767" s="1">
        <f t="shared" si="1520"/>
        <v>0.97627438972927594</v>
      </c>
      <c r="V767" s="1">
        <f t="shared" si="1521"/>
        <v>48.345816107857928</v>
      </c>
      <c r="W767" s="1">
        <f t="shared" si="1522"/>
        <v>0.9310442914146293</v>
      </c>
      <c r="X767" s="1">
        <f t="shared" si="1523"/>
        <v>0.20556012256869696</v>
      </c>
      <c r="Y767" s="1">
        <f t="shared" si="1524"/>
        <v>2.2000000000000002</v>
      </c>
      <c r="Z767" s="1">
        <f t="shared" si="1525"/>
        <v>1.2116882456942153</v>
      </c>
      <c r="AA767" s="1">
        <f t="shared" si="1526"/>
        <v>0.97179757988351168</v>
      </c>
      <c r="AB767" s="1">
        <f t="shared" si="1527"/>
        <v>201.17411390318048</v>
      </c>
      <c r="AC767" s="1">
        <f t="shared" si="1528"/>
        <v>1152.3912106482076</v>
      </c>
      <c r="AD767" s="1" t="str">
        <f t="shared" si="1529"/>
        <v>NOT LIQUEFIABLE</v>
      </c>
      <c r="AE767" s="1">
        <f t="shared" si="1530"/>
        <v>0</v>
      </c>
      <c r="AF767" s="1">
        <f t="shared" si="1531"/>
        <v>7</v>
      </c>
      <c r="AG767" s="1">
        <f t="shared" si="1532"/>
        <v>0</v>
      </c>
      <c r="AH767" s="1" t="str">
        <f t="shared" si="1533"/>
        <v>Very Low</v>
      </c>
    </row>
    <row r="768" spans="1:45" s="1" customFormat="1" x14ac:dyDescent="0.35">
      <c r="B768" s="5" t="s">
        <v>269</v>
      </c>
      <c r="C768" s="5" t="s">
        <v>270</v>
      </c>
      <c r="D768" s="5">
        <v>7.5</v>
      </c>
      <c r="E768" s="5">
        <v>1.5</v>
      </c>
      <c r="F768" s="5">
        <v>21</v>
      </c>
      <c r="G768" s="5">
        <v>45</v>
      </c>
      <c r="H768" s="1">
        <v>27.3</v>
      </c>
      <c r="I768" s="5">
        <v>7</v>
      </c>
      <c r="J768" s="5">
        <v>0.3</v>
      </c>
      <c r="K768" s="5">
        <v>4.5</v>
      </c>
      <c r="L768" s="25" t="s">
        <v>46</v>
      </c>
      <c r="M768" s="1">
        <f t="shared" si="1512"/>
        <v>29.43</v>
      </c>
      <c r="N768" s="1">
        <f t="shared" si="1513"/>
        <v>157.5</v>
      </c>
      <c r="O768" s="1">
        <f t="shared" si="1514"/>
        <v>128.07</v>
      </c>
      <c r="P768" s="1">
        <f t="shared" si="1515"/>
        <v>0.88936701437894794</v>
      </c>
      <c r="Q768" s="1">
        <f t="shared" si="1516"/>
        <v>40.021515647052659</v>
      </c>
      <c r="R768" s="1">
        <f t="shared" si="1517"/>
        <v>5.2314740984871033</v>
      </c>
      <c r="S768" s="1">
        <f t="shared" si="1518"/>
        <v>45.252989745539764</v>
      </c>
      <c r="T768" s="1">
        <f t="shared" si="1519"/>
        <v>0.267363769914718</v>
      </c>
      <c r="U768" s="1">
        <f t="shared" si="1520"/>
        <v>0.93923056668224092</v>
      </c>
      <c r="V768" s="1">
        <f t="shared" si="1521"/>
        <v>47.496849599187946</v>
      </c>
      <c r="W768" s="1">
        <f t="shared" si="1522"/>
        <v>0.90643373197707922</v>
      </c>
      <c r="X768" s="1">
        <f t="shared" si="1523"/>
        <v>0.21737210895093342</v>
      </c>
      <c r="Y768" s="1">
        <f t="shared" si="1524"/>
        <v>2.2000000000000002</v>
      </c>
      <c r="Z768" s="1">
        <f t="shared" si="1525"/>
        <v>1.2116882456942153</v>
      </c>
      <c r="AA768" s="1">
        <f t="shared" si="1526"/>
        <v>0.92965282654499726</v>
      </c>
      <c r="AB768" s="1">
        <f t="shared" si="1527"/>
        <v>119.80941749268858</v>
      </c>
      <c r="AC768" s="1">
        <f t="shared" si="1528"/>
        <v>620.86735690222747</v>
      </c>
      <c r="AD768" s="1" t="str">
        <f t="shared" si="1529"/>
        <v>NOT LIQUEFIABLE</v>
      </c>
      <c r="AE768" s="1">
        <f t="shared" si="1530"/>
        <v>0</v>
      </c>
      <c r="AF768" s="1">
        <f t="shared" si="1531"/>
        <v>6.25</v>
      </c>
      <c r="AG768" s="1">
        <f t="shared" si="1532"/>
        <v>0</v>
      </c>
      <c r="AH768" s="1" t="str">
        <f t="shared" si="1533"/>
        <v>Very Low</v>
      </c>
    </row>
    <row r="769" spans="1:45" s="1" customFormat="1" x14ac:dyDescent="0.35">
      <c r="B769" s="5" t="s">
        <v>269</v>
      </c>
      <c r="C769" s="5" t="s">
        <v>270</v>
      </c>
      <c r="D769" s="5">
        <v>9</v>
      </c>
      <c r="E769" s="5">
        <v>1.5</v>
      </c>
      <c r="F769" s="5">
        <v>21</v>
      </c>
      <c r="G769" s="5">
        <v>41</v>
      </c>
      <c r="H769" s="1">
        <v>28.000000000000004</v>
      </c>
      <c r="I769" s="5">
        <v>7</v>
      </c>
      <c r="J769" s="5">
        <v>0.3</v>
      </c>
      <c r="K769" s="5">
        <v>4.5</v>
      </c>
      <c r="L769" s="25" t="s">
        <v>46</v>
      </c>
      <c r="M769" s="1">
        <f t="shared" si="1512"/>
        <v>44.145000000000003</v>
      </c>
      <c r="N769" s="1">
        <f t="shared" si="1513"/>
        <v>189</v>
      </c>
      <c r="O769" s="1">
        <f t="shared" si="1514"/>
        <v>144.85499999999999</v>
      </c>
      <c r="P769" s="1">
        <f t="shared" si="1515"/>
        <v>0.83625355584585548</v>
      </c>
      <c r="Q769" s="1">
        <f t="shared" si="1516"/>
        <v>34.286395789680071</v>
      </c>
      <c r="R769" s="1">
        <f t="shared" si="1517"/>
        <v>5.2705189619073787</v>
      </c>
      <c r="S769" s="1">
        <f t="shared" si="1518"/>
        <v>39.556914751587449</v>
      </c>
      <c r="T769" s="1">
        <f t="shared" si="1519"/>
        <v>0.30097186741929505</v>
      </c>
      <c r="U769" s="1">
        <f t="shared" si="1520"/>
        <v>0.89794933279213629</v>
      </c>
      <c r="V769" s="1">
        <f t="shared" si="1521"/>
        <v>42.086441606384966</v>
      </c>
      <c r="W769" s="1">
        <f t="shared" si="1522"/>
        <v>0.88044424287795453</v>
      </c>
      <c r="X769" s="1">
        <f t="shared" si="1523"/>
        <v>0.22400864706960075</v>
      </c>
      <c r="Y769" s="1">
        <f t="shared" si="1524"/>
        <v>2.2000000000000002</v>
      </c>
      <c r="Z769" s="1">
        <f t="shared" si="1525"/>
        <v>1.2116882456942153</v>
      </c>
      <c r="AA769" s="1">
        <f t="shared" si="1526"/>
        <v>0.89270595075029413</v>
      </c>
      <c r="AB769" s="1">
        <f t="shared" si="1527"/>
        <v>8.6940059220320993</v>
      </c>
      <c r="AC769" s="1">
        <f t="shared" si="1528"/>
        <v>41.981163741586549</v>
      </c>
      <c r="AD769" s="1" t="str">
        <f t="shared" si="1529"/>
        <v>NOT LIQUEFIABLE</v>
      </c>
      <c r="AE769" s="1">
        <f t="shared" si="1530"/>
        <v>0</v>
      </c>
      <c r="AF769" s="1">
        <f t="shared" si="1531"/>
        <v>5.5</v>
      </c>
      <c r="AG769" s="1">
        <f t="shared" si="1532"/>
        <v>0</v>
      </c>
      <c r="AH769" s="1" t="str">
        <f t="shared" si="1533"/>
        <v>Very Low</v>
      </c>
    </row>
    <row r="770" spans="1:45" s="1" customFormat="1" x14ac:dyDescent="0.35">
      <c r="B770" s="5" t="s">
        <v>269</v>
      </c>
      <c r="C770" s="5" t="s">
        <v>270</v>
      </c>
      <c r="D770" s="5">
        <v>10.5</v>
      </c>
      <c r="E770" s="5">
        <v>1.5</v>
      </c>
      <c r="F770" s="5">
        <v>21</v>
      </c>
      <c r="G770" s="5">
        <v>38</v>
      </c>
      <c r="H770" s="1">
        <v>29.5</v>
      </c>
      <c r="I770" s="5">
        <v>7</v>
      </c>
      <c r="J770" s="5">
        <v>0.3</v>
      </c>
      <c r="K770" s="5">
        <v>4.5</v>
      </c>
      <c r="L770" s="25" t="s">
        <v>46</v>
      </c>
      <c r="M770" s="1">
        <f t="shared" si="1512"/>
        <v>58.86</v>
      </c>
      <c r="N770" s="1">
        <f t="shared" si="1513"/>
        <v>220.5</v>
      </c>
      <c r="O770" s="1">
        <f t="shared" si="1514"/>
        <v>161.63999999999999</v>
      </c>
      <c r="P770" s="1">
        <f t="shared" si="1515"/>
        <v>0.7916446876955251</v>
      </c>
      <c r="Q770" s="1">
        <f t="shared" si="1516"/>
        <v>30.082498132429954</v>
      </c>
      <c r="R770" s="1">
        <f t="shared" si="1517"/>
        <v>5.342285814582957</v>
      </c>
      <c r="S770" s="1">
        <f t="shared" si="1518"/>
        <v>35.424783947012912</v>
      </c>
      <c r="T770" s="1">
        <f t="shared" si="1519"/>
        <v>0.32689620689866355</v>
      </c>
      <c r="U770" s="1">
        <f t="shared" si="1520"/>
        <v>0.85834104606552752</v>
      </c>
      <c r="V770" s="1">
        <f t="shared" si="1521"/>
        <v>37.959245565073005</v>
      </c>
      <c r="W770" s="1">
        <f t="shared" si="1522"/>
        <v>0.85352459901766975</v>
      </c>
      <c r="X770" s="1">
        <f t="shared" si="1523"/>
        <v>0.2270441966484921</v>
      </c>
      <c r="Y770" s="1">
        <f t="shared" si="1524"/>
        <v>2.2000000000000002</v>
      </c>
      <c r="Z770" s="1">
        <f t="shared" si="1525"/>
        <v>1.2116882456942153</v>
      </c>
      <c r="AA770" s="1">
        <f t="shared" si="1526"/>
        <v>0.85981443131330948</v>
      </c>
      <c r="AB770" s="1">
        <f t="shared" si="1527"/>
        <v>2.2475171786278318</v>
      </c>
      <c r="AC770" s="1">
        <f t="shared" si="1528"/>
        <v>10.313076501843801</v>
      </c>
      <c r="AD770" s="1" t="str">
        <f t="shared" si="1529"/>
        <v>NOT LIQUEFIABLE</v>
      </c>
      <c r="AE770" s="1">
        <f t="shared" si="1530"/>
        <v>0</v>
      </c>
      <c r="AF770" s="1">
        <f t="shared" si="1531"/>
        <v>4.75</v>
      </c>
      <c r="AG770" s="1">
        <f t="shared" si="1532"/>
        <v>0</v>
      </c>
      <c r="AH770" s="1" t="str">
        <f t="shared" si="1533"/>
        <v>Very Low</v>
      </c>
    </row>
    <row r="771" spans="1:45" s="1" customFormat="1" x14ac:dyDescent="0.35">
      <c r="B771" s="5" t="s">
        <v>269</v>
      </c>
      <c r="C771" s="5" t="s">
        <v>270</v>
      </c>
      <c r="D771" s="5">
        <v>12</v>
      </c>
      <c r="E771" s="5">
        <v>1.5</v>
      </c>
      <c r="F771" s="5">
        <v>21</v>
      </c>
      <c r="G771" s="5">
        <v>16</v>
      </c>
      <c r="H771" s="1">
        <v>23.7</v>
      </c>
      <c r="I771" s="5">
        <v>7</v>
      </c>
      <c r="J771" s="5">
        <v>0.3</v>
      </c>
      <c r="K771" s="5">
        <v>4.5</v>
      </c>
      <c r="L771" s="25" t="s">
        <v>46</v>
      </c>
      <c r="M771" s="1">
        <f t="shared" si="1512"/>
        <v>73.575000000000003</v>
      </c>
      <c r="N771" s="1">
        <f t="shared" si="1513"/>
        <v>252</v>
      </c>
      <c r="O771" s="1">
        <f t="shared" si="1514"/>
        <v>178.42500000000001</v>
      </c>
      <c r="P771" s="1">
        <f t="shared" si="1515"/>
        <v>0.75348891919663208</v>
      </c>
      <c r="Q771" s="1">
        <f t="shared" si="1516"/>
        <v>12.055822707146113</v>
      </c>
      <c r="R771" s="1">
        <f t="shared" si="1517"/>
        <v>4.9562222288027371</v>
      </c>
      <c r="S771" s="1">
        <f t="shared" si="1518"/>
        <v>17.01204493594885</v>
      </c>
      <c r="T771" s="1">
        <f t="shared" si="1519"/>
        <v>0.46723332889489322</v>
      </c>
      <c r="U771" s="1">
        <f t="shared" si="1520"/>
        <v>0.76759552381831486</v>
      </c>
      <c r="V771" s="1">
        <f t="shared" si="1521"/>
        <v>17.237750609895777</v>
      </c>
      <c r="W771" s="1">
        <f t="shared" si="1522"/>
        <v>0.82611021622301772</v>
      </c>
      <c r="X771" s="1">
        <f t="shared" si="1523"/>
        <v>0.22751887922207698</v>
      </c>
      <c r="Y771" s="1">
        <f t="shared" si="1524"/>
        <v>1.3894608678145248</v>
      </c>
      <c r="Z771" s="1">
        <f t="shared" si="1525"/>
        <v>1.0687035732285028</v>
      </c>
      <c r="AA771" s="1">
        <f t="shared" si="1526"/>
        <v>0.93190250328329094</v>
      </c>
      <c r="AB771" s="1">
        <f t="shared" si="1527"/>
        <v>0.1761704633657761</v>
      </c>
      <c r="AC771" s="1">
        <f t="shared" si="1528"/>
        <v>0.77115805047772468</v>
      </c>
      <c r="AD771" s="1" t="str">
        <f t="shared" si="1529"/>
        <v>LIQUEFIABLE</v>
      </c>
      <c r="AE771" s="1">
        <f t="shared" si="1530"/>
        <v>0.22884194952227532</v>
      </c>
      <c r="AF771" s="1">
        <f t="shared" si="1531"/>
        <v>4</v>
      </c>
      <c r="AG771" s="1">
        <f t="shared" si="1532"/>
        <v>1.3730516971336519</v>
      </c>
      <c r="AH771" s="1" t="str">
        <f t="shared" si="1533"/>
        <v>Low</v>
      </c>
    </row>
    <row r="772" spans="1:45" s="1" customFormat="1" x14ac:dyDescent="0.35">
      <c r="B772" s="5" t="s">
        <v>269</v>
      </c>
      <c r="C772" s="5" t="s">
        <v>270</v>
      </c>
      <c r="D772" s="5">
        <v>13.5</v>
      </c>
      <c r="E772" s="5">
        <v>1.5</v>
      </c>
      <c r="F772" s="5">
        <v>21</v>
      </c>
      <c r="G772" s="5">
        <v>23</v>
      </c>
      <c r="H772" s="1">
        <v>22</v>
      </c>
      <c r="I772" s="5">
        <v>7</v>
      </c>
      <c r="J772" s="5">
        <v>0.3</v>
      </c>
      <c r="K772" s="5">
        <v>4.5</v>
      </c>
      <c r="L772" s="25" t="s">
        <v>46</v>
      </c>
      <c r="M772" s="1">
        <f t="shared" si="1512"/>
        <v>88.29</v>
      </c>
      <c r="N772" s="1">
        <f t="shared" si="1513"/>
        <v>283.5</v>
      </c>
      <c r="O772" s="1">
        <f t="shared" si="1514"/>
        <v>195.20999999999998</v>
      </c>
      <c r="P772" s="1">
        <f t="shared" si="1515"/>
        <v>0.72036680489141625</v>
      </c>
      <c r="Q772" s="1">
        <f t="shared" si="1516"/>
        <v>16.568436512502572</v>
      </c>
      <c r="R772" s="1">
        <f t="shared" si="1517"/>
        <v>4.7678457241350465</v>
      </c>
      <c r="S772" s="1">
        <f t="shared" si="1518"/>
        <v>21.336282236637619</v>
      </c>
      <c r="T772" s="1">
        <f t="shared" si="1519"/>
        <v>0.42925147873539288</v>
      </c>
      <c r="U772" s="1">
        <f t="shared" si="1520"/>
        <v>0.75458718129571334</v>
      </c>
      <c r="V772" s="1">
        <f t="shared" si="1521"/>
        <v>22.123350893936454</v>
      </c>
      <c r="W772" s="1">
        <f t="shared" si="1522"/>
        <v>0.7986134883932493</v>
      </c>
      <c r="X772" s="1">
        <f t="shared" si="1523"/>
        <v>0.22616336341427085</v>
      </c>
      <c r="Y772" s="1">
        <f t="shared" si="1524"/>
        <v>1.5832654621075726</v>
      </c>
      <c r="Z772" s="1">
        <f t="shared" si="1525"/>
        <v>1.1028920353729816</v>
      </c>
      <c r="AA772" s="1">
        <f t="shared" si="1526"/>
        <v>0.90501105395578507</v>
      </c>
      <c r="AB772" s="1">
        <f t="shared" si="1527"/>
        <v>0.23494631224068144</v>
      </c>
      <c r="AC772" s="1">
        <f t="shared" si="1528"/>
        <v>1.0368913766907368</v>
      </c>
      <c r="AD772" s="1" t="str">
        <f t="shared" si="1529"/>
        <v>NOT LIQUEFIABLE</v>
      </c>
      <c r="AE772" s="1">
        <f t="shared" si="1530"/>
        <v>0</v>
      </c>
      <c r="AF772" s="1">
        <f t="shared" si="1531"/>
        <v>3.25</v>
      </c>
      <c r="AG772" s="1">
        <f t="shared" si="1532"/>
        <v>0</v>
      </c>
      <c r="AH772" s="1" t="str">
        <f t="shared" si="1533"/>
        <v>Very Low</v>
      </c>
    </row>
    <row r="773" spans="1:45" s="1" customFormat="1" x14ac:dyDescent="0.35">
      <c r="B773" s="5" t="s">
        <v>269</v>
      </c>
      <c r="C773" s="5" t="s">
        <v>270</v>
      </c>
      <c r="D773" s="5">
        <v>15</v>
      </c>
      <c r="E773" s="5">
        <v>1.5</v>
      </c>
      <c r="F773" s="5">
        <v>21</v>
      </c>
      <c r="G773" s="5">
        <v>49</v>
      </c>
      <c r="H773" s="1">
        <v>25.4</v>
      </c>
      <c r="I773" s="5">
        <v>7</v>
      </c>
      <c r="J773" s="5">
        <v>0.3</v>
      </c>
      <c r="K773" s="5">
        <v>4.5</v>
      </c>
      <c r="L773" s="25" t="s">
        <v>46</v>
      </c>
      <c r="M773" s="1">
        <f t="shared" si="1512"/>
        <v>103.00500000000001</v>
      </c>
      <c r="N773" s="1">
        <f t="shared" si="1513"/>
        <v>315</v>
      </c>
      <c r="O773" s="1">
        <f t="shared" si="1514"/>
        <v>211.995</v>
      </c>
      <c r="P773" s="1">
        <f t="shared" si="1515"/>
        <v>0.69126077461762947</v>
      </c>
      <c r="Q773" s="1">
        <f t="shared" si="1516"/>
        <v>33.871777956263841</v>
      </c>
      <c r="R773" s="1">
        <f t="shared" si="1517"/>
        <v>5.1037719572211353</v>
      </c>
      <c r="S773" s="1">
        <f t="shared" si="1518"/>
        <v>38.975549913484976</v>
      </c>
      <c r="T773" s="1">
        <f t="shared" si="1519"/>
        <v>0.30453451894665712</v>
      </c>
      <c r="U773" s="1">
        <f t="shared" si="1520"/>
        <v>0.79860284797849412</v>
      </c>
      <c r="V773" s="1">
        <f t="shared" si="1521"/>
        <v>44.235311508167349</v>
      </c>
      <c r="W773" s="1">
        <f t="shared" si="1522"/>
        <v>0.77141630387585125</v>
      </c>
      <c r="X773" s="1">
        <f t="shared" si="1523"/>
        <v>0.22351586813639079</v>
      </c>
      <c r="Y773" s="1">
        <f t="shared" si="1524"/>
        <v>2.2000000000000002</v>
      </c>
      <c r="Z773" s="1">
        <f t="shared" si="1525"/>
        <v>1.2116882456942153</v>
      </c>
      <c r="AA773" s="1">
        <f t="shared" si="1526"/>
        <v>0.77845711652992422</v>
      </c>
      <c r="AB773" s="1">
        <f t="shared" si="1527"/>
        <v>21.634576456391819</v>
      </c>
      <c r="AC773" s="1">
        <f t="shared" si="1528"/>
        <v>91.29891680048857</v>
      </c>
      <c r="AD773" s="1" t="str">
        <f t="shared" si="1529"/>
        <v>NOT LIQUEFIABLE</v>
      </c>
      <c r="AE773" s="1">
        <f t="shared" si="1530"/>
        <v>0</v>
      </c>
      <c r="AF773" s="1">
        <f t="shared" si="1531"/>
        <v>2.5</v>
      </c>
      <c r="AG773" s="1">
        <f t="shared" si="1532"/>
        <v>0</v>
      </c>
      <c r="AH773" s="1" t="str">
        <f t="shared" si="1533"/>
        <v>Very Low</v>
      </c>
    </row>
    <row r="774" spans="1:45" s="1" customFormat="1" x14ac:dyDescent="0.35">
      <c r="AF774" s="1" t="s">
        <v>31</v>
      </c>
      <c r="AG774" s="1">
        <f>SUM(AG764:AG773)</f>
        <v>1.3730516971336519</v>
      </c>
      <c r="AH774" s="1" t="str">
        <f t="shared" ref="AH774" si="1534">IF(AG774&lt;=0,"Very Low",IF(AND(AG774&gt;0,AG774&lt;=5),"Low",IF(AND(AG774&gt;5,AG774&lt;=15),"High","Very High")))</f>
        <v>Low</v>
      </c>
    </row>
    <row r="775" spans="1:45" s="1" customFormat="1" x14ac:dyDescent="0.35">
      <c r="A775" s="1" t="s">
        <v>32</v>
      </c>
      <c r="B775" s="1" t="s">
        <v>0</v>
      </c>
      <c r="C775" s="1" t="s">
        <v>1</v>
      </c>
      <c r="E775" s="1" t="s">
        <v>3</v>
      </c>
      <c r="F775" s="1" t="s">
        <v>47</v>
      </c>
      <c r="G775" s="1" t="s">
        <v>5</v>
      </c>
      <c r="H775" s="1" t="s">
        <v>6</v>
      </c>
      <c r="I775" s="1" t="s">
        <v>7</v>
      </c>
      <c r="J775" s="1" t="s">
        <v>8</v>
      </c>
      <c r="K775" s="1" t="s">
        <v>9</v>
      </c>
      <c r="M775" s="1" t="s">
        <v>10</v>
      </c>
      <c r="O775" s="1" t="s">
        <v>12</v>
      </c>
      <c r="P775" s="1" t="s">
        <v>13</v>
      </c>
      <c r="Q775" s="1" t="s">
        <v>69</v>
      </c>
      <c r="R775" s="1" t="s">
        <v>70</v>
      </c>
      <c r="S775" s="1" t="s">
        <v>16</v>
      </c>
      <c r="T775" s="1" t="s">
        <v>17</v>
      </c>
      <c r="U775" s="1" t="s">
        <v>18</v>
      </c>
      <c r="V775" s="1" t="s">
        <v>19</v>
      </c>
      <c r="W775" s="1" t="s">
        <v>20</v>
      </c>
      <c r="X775" s="1" t="s">
        <v>21</v>
      </c>
      <c r="Y775" s="1" t="s">
        <v>22</v>
      </c>
      <c r="Z775" s="1" t="s">
        <v>23</v>
      </c>
      <c r="AA775" s="1" t="s">
        <v>24</v>
      </c>
      <c r="AB775" s="1" t="s">
        <v>71</v>
      </c>
      <c r="AC775" s="1" t="s">
        <v>26</v>
      </c>
      <c r="AD775" s="1" t="s">
        <v>27</v>
      </c>
      <c r="AE775" s="1" t="s">
        <v>28</v>
      </c>
      <c r="AF775" s="1" t="s">
        <v>29</v>
      </c>
      <c r="AG775" s="1" t="s">
        <v>30</v>
      </c>
      <c r="AH775" s="1" t="s">
        <v>27</v>
      </c>
      <c r="AI775" s="5" t="s">
        <v>34</v>
      </c>
      <c r="AJ775" s="5" t="s">
        <v>35</v>
      </c>
      <c r="AK775" s="5" t="s">
        <v>36</v>
      </c>
      <c r="AL775" s="5" t="s">
        <v>37</v>
      </c>
      <c r="AM775" s="20" t="s">
        <v>38</v>
      </c>
      <c r="AN775" s="20" t="s">
        <v>39</v>
      </c>
      <c r="AO775" s="20" t="s">
        <v>40</v>
      </c>
      <c r="AP775" s="20" t="s">
        <v>41</v>
      </c>
      <c r="AQ775" s="20" t="s">
        <v>42</v>
      </c>
    </row>
    <row r="776" spans="1:45" s="1" customFormat="1" x14ac:dyDescent="0.35">
      <c r="A776" s="1">
        <v>67</v>
      </c>
      <c r="B776" s="5" t="s">
        <v>271</v>
      </c>
      <c r="C776" s="5" t="s">
        <v>272</v>
      </c>
      <c r="D776" s="5">
        <v>1.5</v>
      </c>
      <c r="E776" s="5">
        <v>1.5</v>
      </c>
      <c r="F776" s="5">
        <v>20.7</v>
      </c>
      <c r="G776" s="5">
        <v>22</v>
      </c>
      <c r="H776" s="1">
        <v>26.889999999999997</v>
      </c>
      <c r="I776" s="5">
        <v>7</v>
      </c>
      <c r="J776" s="5">
        <v>0.3</v>
      </c>
      <c r="K776" s="5">
        <v>3</v>
      </c>
      <c r="L776" s="25" t="s">
        <v>46</v>
      </c>
      <c r="M776" s="1">
        <f t="shared" ref="M776:M785" si="1535">IF(D776&lt;=K776, 0, (D776-K776)*9.81)</f>
        <v>0</v>
      </c>
      <c r="N776" s="1">
        <f t="shared" ref="N776:N785" si="1536">IF(ROW()=2, D776*F776, N775 + (D776-D775)*F776)</f>
        <v>31.049999999999997</v>
      </c>
      <c r="O776" s="1">
        <f t="shared" ref="O776:O785" si="1537">N776 - M776</f>
        <v>31.049999999999997</v>
      </c>
      <c r="P776" s="1">
        <f t="shared" ref="P776:P785" si="1538">MIN(1.7, (101.3 / O776)^0.5)</f>
        <v>1.7</v>
      </c>
      <c r="Q776" s="1">
        <f t="shared" ref="Q776:Q785" si="1539">G776 * P776</f>
        <v>37.4</v>
      </c>
      <c r="R776" s="1">
        <f t="shared" ref="R776:R785" si="1540">EXP(1.63 + (9.7/(H776+0.01)) - ((15.7/(H776+0.01))^2))</f>
        <v>5.2067481263741318</v>
      </c>
      <c r="S776" s="1">
        <f t="shared" ref="S776:S785" si="1541">Q776 + R776</f>
        <v>42.606748126374129</v>
      </c>
      <c r="T776" s="1">
        <f t="shared" ref="T776:T785" si="1542">0.784 - 0.0768 * SQRT(S776)</f>
        <v>0.28269687207348793</v>
      </c>
      <c r="U776" s="1">
        <f t="shared" ref="U776:U785" si="1543">MIN(1.7, (101.3 / O776)^T776)</f>
        <v>1.3969419786590769</v>
      </c>
      <c r="V776" s="1">
        <f t="shared" ref="V776:V785" si="1544">(G776 * U776) + R776</f>
        <v>35.93947165687382</v>
      </c>
      <c r="W776" s="1">
        <f t="shared" ref="W776:W785" si="1545">EXP((-1.012 - 1.126*SIN((D776/11.73)+5.133)) + (0.106 + 0.118*SIN((D776/11.28)+5.142))*I776)</f>
        <v>0.99216797470363483</v>
      </c>
      <c r="X776" s="1">
        <f t="shared" ref="X776:X785" si="1546">0.65 * J776 * (N776 / O776) * W776</f>
        <v>0.19347275506720879</v>
      </c>
      <c r="Y776" s="1">
        <f t="shared" ref="Y776:Y785" si="1547">MIN(2.2, 1.09 + (V776 / 31.5)^2)</f>
        <v>2.2000000000000002</v>
      </c>
      <c r="Z776" s="1">
        <f t="shared" ref="Z776:Z785" si="1548">1 + (Y776 - 1) * (8.64 * EXP(-I776/4) - 1.325)</f>
        <v>1.2116882456942153</v>
      </c>
      <c r="AA776" s="1">
        <f t="shared" ref="AA776:AA785" si="1549">MIN(1.1, 1 - MIN(0.3, 1 / (18.9 - 2.55 * SQRT(V776))) * LN(O776 / 101.3))</f>
        <v>1.1000000000000001</v>
      </c>
      <c r="AB776" s="1">
        <f t="shared" ref="AB776:AB785" si="1550">EXP((V776/14.1) + (V776/126)^2 - (V776/23.6)^3 + (V776/25.4)^4 - 2.8)</f>
        <v>1.3590946787631051</v>
      </c>
      <c r="AC776" s="1">
        <f t="shared" ref="AC776:AC785" si="1551">IF(X776=0, "N/A", (AB776 * Z776 * AA776) / X776)</f>
        <v>9.3629666415708872</v>
      </c>
      <c r="AD776" s="1" t="str">
        <f t="shared" ref="AD776:AD785" si="1552">IF(AC776&gt;1, "NOT LIQUEFIABLE", "LIQUEFIABLE")</f>
        <v>NOT LIQUEFIABLE</v>
      </c>
      <c r="AE776" s="1">
        <f t="shared" ref="AE776:AE785" si="1553">IF(AC776&lt;1, 1-AC776, 0)</f>
        <v>0</v>
      </c>
      <c r="AF776" s="1">
        <f t="shared" ref="AF776:AF785" si="1554">IF(D776&lt;=20, 10 - (0.5 * D776), 0)</f>
        <v>9.25</v>
      </c>
      <c r="AG776" s="1">
        <f t="shared" ref="AG776:AG785" si="1555">AE776 * AF776 * E776</f>
        <v>0</v>
      </c>
      <c r="AH776" s="1" t="str">
        <f t="shared" ref="AH776:AH785" si="1556">IF(AG776&lt;=0,"Very Low",IF(AND(AG776&gt;0,AG776&lt;=5),"Low",IF(AND(AG776&gt;5,AG776&lt;=15),"High","Very High")))</f>
        <v>Very Low</v>
      </c>
      <c r="AI776" s="5">
        <v>3</v>
      </c>
      <c r="AJ776" s="5">
        <v>1.5</v>
      </c>
      <c r="AK776" s="5">
        <v>25</v>
      </c>
      <c r="AL776" s="5">
        <f>MIN(1 + 0.33 * (AJ776 / AI776), 1.33)</f>
        <v>1.165</v>
      </c>
      <c r="AM776" s="20">
        <f>AVERAGEIFS(G776:G785, D776:D785, "&gt;" &amp; AJ776, D776:D785, "&lt;" &amp; (AJ776 + AI776 + 1.5))</f>
        <v>27</v>
      </c>
      <c r="AN776" s="20" cm="1">
        <f t="array" ref="AN776">_xlfn.LET(
    _xlpm.Df, AJ776,
    _xlpm.B, AI776,
    _xlpm.LayerBottoms, D776:D785,
    _xlpm.LayerTops, D776:D785 - E776:E785,
    _xlpm.N_values, G776:G785,
    _xlpm.FilteredN, _xlfn._xlws.FILTER(_xlpm.N_values, (_xlpm.LayerBottoms &gt; _xlpm.Df) * (_xlpm.LayerTops &lt; (_xlpm.Df + 2*_xlpm.B))),
    _xlpm.i, _xlfn.SEQUENCE(ROWS(_xlpm.FilteredN)),
    SUM(_xlpm.FilteredN / _xlpm.i^2) / SUM(1 / _xlpm.i^2)
)</f>
        <v>26.478048780487804</v>
      </c>
      <c r="AO776" s="20">
        <f>MIN(6 * (1 + 0.2 * (AJ776 / AI776)), 9)</f>
        <v>6.6000000000000005</v>
      </c>
      <c r="AP776" s="20">
        <f>IF(AI776&lt;=1.2,12*AM776*AL776*(AK776/25.4),8*AM776*((3.28*AI776+1)/(3.28*AI776))^2*AL776*(AK776/25.4))</f>
        <v>300.57602453545178</v>
      </c>
      <c r="AQ776" s="1" cm="1">
        <f t="array" ref="AQ776">_xlfn.LET(
    _xlpm.Df, AJ776,
    _xlpm.B, AI776,
    _xlpm.Settlement, AK776,
    _xlpm.NMeyerhof, AM776,
    _xlpm.NDesign, AN776,
    _xlpm.Nc, AO776,
    _xlpm.Fd, AL776,
    _xlpm.LayerBottoms, D776:D785,
    _xlpm.LayerThickness, E776:E785,
    _xlpm.USCS, L776:L785,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300.57602453545178</v>
      </c>
      <c r="AR776" s="1" cm="1">
        <f t="array" ref="AR776">_xlfn.LET(
    _xlpm.Df, AJ776,
    _xlpm.B, AI776,
    _xlpm.Settlement, AK776,
    _xlpm.NMeyerhof, AM776,
    _xlpm.NDesign, AN776,
    _xlpm.Nc, AO776,
    _xlpm.Fd, AL776,
    _xlpm.LayerBottoms, D776:D785,
    _xlpm.LayerThickness, E776:E785,
    _xlpm.USCS, L776:L785,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300.57602453545178</v>
      </c>
      <c r="AS776" s="1" cm="1">
        <f t="array" ref="AS776">_xlfn.LET(
    _xlpm.Df, AJ776,
    _xlpm.B, AI776,
    _xlpm.Settlement, AK776,
    _xlpm.NMeyerhof, AM776,
    _xlpm.NDesign, AN776,
    _xlpm.Nc, AO776,
    _xlpm.Fd, AL776,
    _xlpm.LayerBottoms, D776:D785,
    _xlpm.LayerThickness, E776:E785,
    _xlpm.Material, L776:L785,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300.57602453545178</v>
      </c>
    </row>
    <row r="777" spans="1:45" s="1" customFormat="1" x14ac:dyDescent="0.35">
      <c r="B777" s="5" t="s">
        <v>271</v>
      </c>
      <c r="C777" s="5" t="s">
        <v>272</v>
      </c>
      <c r="D777" s="5">
        <v>3</v>
      </c>
      <c r="E777" s="5">
        <v>1.5</v>
      </c>
      <c r="F777" s="5">
        <v>20.399999999999999</v>
      </c>
      <c r="G777" s="5">
        <v>25</v>
      </c>
      <c r="H777" s="1">
        <v>33.269999999999996</v>
      </c>
      <c r="I777" s="5">
        <v>7</v>
      </c>
      <c r="J777" s="5">
        <v>0.3</v>
      </c>
      <c r="K777" s="5">
        <v>3</v>
      </c>
      <c r="L777" s="25" t="s">
        <v>46</v>
      </c>
      <c r="M777" s="1">
        <f t="shared" si="1535"/>
        <v>0</v>
      </c>
      <c r="N777" s="1">
        <f t="shared" si="1536"/>
        <v>61.649999999999991</v>
      </c>
      <c r="O777" s="1">
        <f t="shared" si="1537"/>
        <v>61.649999999999991</v>
      </c>
      <c r="P777" s="1">
        <f t="shared" si="1538"/>
        <v>1.2818528762816224</v>
      </c>
      <c r="Q777" s="1">
        <f t="shared" si="1539"/>
        <v>32.046321907040557</v>
      </c>
      <c r="R777" s="1">
        <f t="shared" si="1540"/>
        <v>5.4680045313954668</v>
      </c>
      <c r="S777" s="1">
        <f t="shared" si="1541"/>
        <v>37.514326438436022</v>
      </c>
      <c r="T777" s="1">
        <f t="shared" si="1542"/>
        <v>0.31360814125641923</v>
      </c>
      <c r="U777" s="1">
        <f t="shared" si="1543"/>
        <v>1.1685246109983283</v>
      </c>
      <c r="V777" s="1">
        <f t="shared" si="1544"/>
        <v>34.681119806353671</v>
      </c>
      <c r="W777" s="1">
        <f t="shared" si="1545"/>
        <v>0.97433785492747482</v>
      </c>
      <c r="X777" s="1">
        <f t="shared" si="1546"/>
        <v>0.1899958817108576</v>
      </c>
      <c r="Y777" s="1">
        <f t="shared" si="1547"/>
        <v>2.2000000000000002</v>
      </c>
      <c r="Z777" s="1">
        <f t="shared" si="1548"/>
        <v>1.2116882456942153</v>
      </c>
      <c r="AA777" s="1">
        <f t="shared" si="1549"/>
        <v>1.1000000000000001</v>
      </c>
      <c r="AB777" s="1">
        <f t="shared" si="1550"/>
        <v>1.0382554985873771</v>
      </c>
      <c r="AC777" s="1">
        <f t="shared" si="1551"/>
        <v>7.2835588307028072</v>
      </c>
      <c r="AD777" s="1" t="str">
        <f t="shared" si="1552"/>
        <v>NOT LIQUEFIABLE</v>
      </c>
      <c r="AE777" s="1">
        <f t="shared" si="1553"/>
        <v>0</v>
      </c>
      <c r="AF777" s="1">
        <f t="shared" si="1554"/>
        <v>8.5</v>
      </c>
      <c r="AG777" s="1">
        <f t="shared" si="1555"/>
        <v>0</v>
      </c>
      <c r="AH777" s="1" t="str">
        <f t="shared" si="1556"/>
        <v>Very Low</v>
      </c>
    </row>
    <row r="778" spans="1:45" s="1" customFormat="1" x14ac:dyDescent="0.35">
      <c r="B778" s="5" t="s">
        <v>271</v>
      </c>
      <c r="C778" s="5" t="s">
        <v>272</v>
      </c>
      <c r="D778" s="5">
        <v>4.5</v>
      </c>
      <c r="E778" s="5">
        <v>1.5</v>
      </c>
      <c r="F778" s="5">
        <v>21</v>
      </c>
      <c r="G778" s="5">
        <v>29</v>
      </c>
      <c r="H778" s="1">
        <v>20.62</v>
      </c>
      <c r="I778" s="5">
        <v>7</v>
      </c>
      <c r="J778" s="5">
        <v>0.3</v>
      </c>
      <c r="K778" s="5">
        <v>3</v>
      </c>
      <c r="L778" s="25" t="s">
        <v>46</v>
      </c>
      <c r="M778" s="1">
        <f t="shared" si="1535"/>
        <v>14.715</v>
      </c>
      <c r="N778" s="1">
        <f t="shared" si="1536"/>
        <v>93.149999999999991</v>
      </c>
      <c r="O778" s="1">
        <f t="shared" si="1537"/>
        <v>78.434999999999988</v>
      </c>
      <c r="P778" s="1">
        <f t="shared" si="1538"/>
        <v>1.1364485326748774</v>
      </c>
      <c r="Q778" s="1">
        <f t="shared" si="1539"/>
        <v>32.957007447571449</v>
      </c>
      <c r="R778" s="1">
        <f t="shared" si="1540"/>
        <v>4.5769186687788599</v>
      </c>
      <c r="S778" s="1">
        <f t="shared" si="1541"/>
        <v>37.533926116350308</v>
      </c>
      <c r="T778" s="1">
        <f t="shared" si="1542"/>
        <v>0.31348527719474917</v>
      </c>
      <c r="U778" s="1">
        <f t="shared" si="1543"/>
        <v>1.083497893948923</v>
      </c>
      <c r="V778" s="1">
        <f t="shared" si="1544"/>
        <v>35.998357593297627</v>
      </c>
      <c r="W778" s="1">
        <f t="shared" si="1545"/>
        <v>0.95382538768089908</v>
      </c>
      <c r="X778" s="1">
        <f t="shared" si="1546"/>
        <v>0.22089019950510325</v>
      </c>
      <c r="Y778" s="1">
        <f t="shared" si="1547"/>
        <v>2.2000000000000002</v>
      </c>
      <c r="Z778" s="1">
        <f t="shared" si="1548"/>
        <v>1.2116882456942153</v>
      </c>
      <c r="AA778" s="1">
        <f t="shared" si="1549"/>
        <v>1.0710531545280355</v>
      </c>
      <c r="AB778" s="1">
        <f t="shared" si="1550"/>
        <v>1.3774142188056611</v>
      </c>
      <c r="AC778" s="1">
        <f t="shared" si="1551"/>
        <v>8.0926365090726691</v>
      </c>
      <c r="AD778" s="1" t="str">
        <f t="shared" si="1552"/>
        <v>NOT LIQUEFIABLE</v>
      </c>
      <c r="AE778" s="1">
        <f t="shared" si="1553"/>
        <v>0</v>
      </c>
      <c r="AF778" s="1">
        <f t="shared" si="1554"/>
        <v>7.75</v>
      </c>
      <c r="AG778" s="1">
        <f t="shared" si="1555"/>
        <v>0</v>
      </c>
      <c r="AH778" s="1" t="str">
        <f t="shared" si="1556"/>
        <v>Very Low</v>
      </c>
    </row>
    <row r="779" spans="1:45" s="1" customFormat="1" x14ac:dyDescent="0.35">
      <c r="B779" s="5" t="s">
        <v>271</v>
      </c>
      <c r="C779" s="5" t="s">
        <v>272</v>
      </c>
      <c r="D779" s="5">
        <v>6</v>
      </c>
      <c r="E779" s="5">
        <v>1.5</v>
      </c>
      <c r="F779" s="5">
        <v>19.8</v>
      </c>
      <c r="G779" s="5">
        <v>31</v>
      </c>
      <c r="H779" s="1">
        <v>19</v>
      </c>
      <c r="I779" s="5">
        <v>7</v>
      </c>
      <c r="J779" s="5">
        <v>0.3</v>
      </c>
      <c r="K779" s="5">
        <v>3</v>
      </c>
      <c r="L779" s="25" t="s">
        <v>46</v>
      </c>
      <c r="M779" s="1">
        <f t="shared" si="1535"/>
        <v>29.43</v>
      </c>
      <c r="N779" s="1">
        <f t="shared" si="1536"/>
        <v>122.85</v>
      </c>
      <c r="O779" s="1">
        <f t="shared" si="1537"/>
        <v>93.419999999999987</v>
      </c>
      <c r="P779" s="1">
        <f t="shared" si="1538"/>
        <v>1.0413213942870652</v>
      </c>
      <c r="Q779" s="1">
        <f t="shared" si="1539"/>
        <v>32.280963222899018</v>
      </c>
      <c r="R779" s="1">
        <f t="shared" si="1540"/>
        <v>4.2981218259821743</v>
      </c>
      <c r="S779" s="1">
        <f t="shared" si="1541"/>
        <v>36.57908504888119</v>
      </c>
      <c r="T779" s="1">
        <f t="shared" si="1542"/>
        <v>0.31950864098595666</v>
      </c>
      <c r="U779" s="1">
        <f t="shared" si="1543"/>
        <v>1.0262117559367476</v>
      </c>
      <c r="V779" s="1">
        <f t="shared" si="1544"/>
        <v>36.110686260021353</v>
      </c>
      <c r="W779" s="1">
        <f t="shared" si="1545"/>
        <v>0.9310442914146293</v>
      </c>
      <c r="X779" s="1">
        <f t="shared" si="1546"/>
        <v>0.23874827964093348</v>
      </c>
      <c r="Y779" s="1">
        <f t="shared" si="1547"/>
        <v>2.2000000000000002</v>
      </c>
      <c r="Z779" s="1">
        <f t="shared" si="1548"/>
        <v>1.2116882456942153</v>
      </c>
      <c r="AA779" s="1">
        <f t="shared" si="1549"/>
        <v>1.0226425329498778</v>
      </c>
      <c r="AB779" s="1">
        <f t="shared" si="1550"/>
        <v>1.413333994444498</v>
      </c>
      <c r="AC779" s="1">
        <f t="shared" si="1551"/>
        <v>7.3353239894897921</v>
      </c>
      <c r="AD779" s="1" t="str">
        <f t="shared" si="1552"/>
        <v>NOT LIQUEFIABLE</v>
      </c>
      <c r="AE779" s="1">
        <f t="shared" si="1553"/>
        <v>0</v>
      </c>
      <c r="AF779" s="1">
        <f t="shared" si="1554"/>
        <v>7</v>
      </c>
      <c r="AG779" s="1">
        <f t="shared" si="1555"/>
        <v>0</v>
      </c>
      <c r="AH779" s="1" t="str">
        <f t="shared" si="1556"/>
        <v>Very Low</v>
      </c>
    </row>
    <row r="780" spans="1:45" s="1" customFormat="1" x14ac:dyDescent="0.35">
      <c r="B780" s="5" t="s">
        <v>271</v>
      </c>
      <c r="C780" s="5" t="s">
        <v>272</v>
      </c>
      <c r="D780" s="5">
        <v>7.5</v>
      </c>
      <c r="E780" s="5">
        <v>1.5</v>
      </c>
      <c r="F780" s="5">
        <v>20.399999999999999</v>
      </c>
      <c r="G780" s="5">
        <v>32</v>
      </c>
      <c r="H780" s="1">
        <v>30.75</v>
      </c>
      <c r="I780" s="5">
        <v>7</v>
      </c>
      <c r="J780" s="5">
        <v>0.3</v>
      </c>
      <c r="K780" s="5">
        <v>3</v>
      </c>
      <c r="L780" s="25" t="s">
        <v>46</v>
      </c>
      <c r="M780" s="1">
        <f t="shared" si="1535"/>
        <v>44.145000000000003</v>
      </c>
      <c r="N780" s="1">
        <f t="shared" si="1536"/>
        <v>153.44999999999999</v>
      </c>
      <c r="O780" s="1">
        <f t="shared" si="1537"/>
        <v>109.30499999999998</v>
      </c>
      <c r="P780" s="1">
        <f t="shared" si="1538"/>
        <v>0.9626861159736736</v>
      </c>
      <c r="Q780" s="1">
        <f t="shared" si="1539"/>
        <v>30.805955711157555</v>
      </c>
      <c r="R780" s="1">
        <f t="shared" si="1540"/>
        <v>5.3915518566643108</v>
      </c>
      <c r="S780" s="1">
        <f t="shared" si="1541"/>
        <v>36.197507567821866</v>
      </c>
      <c r="T780" s="1">
        <f t="shared" si="1542"/>
        <v>0.32193768057021838</v>
      </c>
      <c r="U780" s="1">
        <f t="shared" si="1543"/>
        <v>0.97581212610924806</v>
      </c>
      <c r="V780" s="1">
        <f t="shared" si="1544"/>
        <v>36.617539892160252</v>
      </c>
      <c r="W780" s="1">
        <f t="shared" si="1545"/>
        <v>0.90643373197707922</v>
      </c>
      <c r="X780" s="1">
        <f t="shared" si="1546"/>
        <v>0.24814043230883448</v>
      </c>
      <c r="Y780" s="1">
        <f t="shared" si="1547"/>
        <v>2.2000000000000002</v>
      </c>
      <c r="Z780" s="1">
        <f t="shared" si="1548"/>
        <v>1.2116882456942153</v>
      </c>
      <c r="AA780" s="1">
        <f t="shared" si="1549"/>
        <v>0.97807769458586036</v>
      </c>
      <c r="AB780" s="1">
        <f t="shared" si="1550"/>
        <v>1.5927755512700934</v>
      </c>
      <c r="AC780" s="1">
        <f t="shared" si="1551"/>
        <v>7.607138019819784</v>
      </c>
      <c r="AD780" s="1" t="str">
        <f t="shared" si="1552"/>
        <v>NOT LIQUEFIABLE</v>
      </c>
      <c r="AE780" s="1">
        <f t="shared" si="1553"/>
        <v>0</v>
      </c>
      <c r="AF780" s="1">
        <f t="shared" si="1554"/>
        <v>6.25</v>
      </c>
      <c r="AG780" s="1">
        <f t="shared" si="1555"/>
        <v>0</v>
      </c>
      <c r="AH780" s="1" t="str">
        <f t="shared" si="1556"/>
        <v>Very Low</v>
      </c>
    </row>
    <row r="781" spans="1:45" s="1" customFormat="1" x14ac:dyDescent="0.35">
      <c r="B781" s="5" t="s">
        <v>271</v>
      </c>
      <c r="C781" s="5" t="s">
        <v>272</v>
      </c>
      <c r="D781" s="5">
        <v>9</v>
      </c>
      <c r="E781" s="5">
        <v>1.5</v>
      </c>
      <c r="F781" s="5">
        <v>19.5</v>
      </c>
      <c r="G781" s="5">
        <v>37</v>
      </c>
      <c r="H781" s="1">
        <v>34.880000000000003</v>
      </c>
      <c r="I781" s="5">
        <v>7</v>
      </c>
      <c r="J781" s="5">
        <v>0.3</v>
      </c>
      <c r="K781" s="5">
        <v>3</v>
      </c>
      <c r="L781" s="25" t="s">
        <v>46</v>
      </c>
      <c r="M781" s="1">
        <f t="shared" si="1535"/>
        <v>58.86</v>
      </c>
      <c r="N781" s="1">
        <f t="shared" si="1536"/>
        <v>182.7</v>
      </c>
      <c r="O781" s="1">
        <f t="shared" si="1537"/>
        <v>123.83999999999999</v>
      </c>
      <c r="P781" s="1">
        <f t="shared" si="1538"/>
        <v>0.90442852457911316</v>
      </c>
      <c r="Q781" s="1">
        <f t="shared" si="1539"/>
        <v>33.46385540942719</v>
      </c>
      <c r="R781" s="1">
        <f t="shared" si="1540"/>
        <v>5.5042995386727718</v>
      </c>
      <c r="S781" s="1">
        <f t="shared" si="1541"/>
        <v>38.968154948099965</v>
      </c>
      <c r="T781" s="1">
        <f t="shared" si="1542"/>
        <v>0.30458000642330207</v>
      </c>
      <c r="U781" s="1">
        <f t="shared" si="1543"/>
        <v>0.94064323876846478</v>
      </c>
      <c r="V781" s="1">
        <f t="shared" si="1544"/>
        <v>40.308099373105975</v>
      </c>
      <c r="W781" s="1">
        <f t="shared" si="1545"/>
        <v>0.88044424287795453</v>
      </c>
      <c r="X781" s="1">
        <f t="shared" si="1546"/>
        <v>0.2532876842610744</v>
      </c>
      <c r="Y781" s="1">
        <f t="shared" si="1547"/>
        <v>2.2000000000000002</v>
      </c>
      <c r="Z781" s="1">
        <f t="shared" si="1548"/>
        <v>1.2116882456942153</v>
      </c>
      <c r="AA781" s="1">
        <f t="shared" si="1549"/>
        <v>0.93972880042396623</v>
      </c>
      <c r="AB781" s="1">
        <f t="shared" si="1550"/>
        <v>4.5757121257184012</v>
      </c>
      <c r="AC781" s="1">
        <f t="shared" si="1551"/>
        <v>20.570178119688777</v>
      </c>
      <c r="AD781" s="1" t="str">
        <f t="shared" si="1552"/>
        <v>NOT LIQUEFIABLE</v>
      </c>
      <c r="AE781" s="1">
        <f t="shared" si="1553"/>
        <v>0</v>
      </c>
      <c r="AF781" s="1">
        <f t="shared" si="1554"/>
        <v>5.5</v>
      </c>
      <c r="AG781" s="1">
        <f t="shared" si="1555"/>
        <v>0</v>
      </c>
      <c r="AH781" s="1" t="str">
        <f t="shared" si="1556"/>
        <v>Very Low</v>
      </c>
    </row>
    <row r="782" spans="1:45" s="1" customFormat="1" x14ac:dyDescent="0.35">
      <c r="B782" s="5" t="s">
        <v>271</v>
      </c>
      <c r="C782" s="5" t="s">
        <v>272</v>
      </c>
      <c r="D782" s="5">
        <v>10.5</v>
      </c>
      <c r="E782" s="5">
        <v>1.5</v>
      </c>
      <c r="F782" s="5">
        <v>20.100000000000001</v>
      </c>
      <c r="G782" s="5">
        <v>38</v>
      </c>
      <c r="H782" s="1">
        <v>30.53</v>
      </c>
      <c r="I782" s="5">
        <v>7</v>
      </c>
      <c r="J782" s="5">
        <v>0.3</v>
      </c>
      <c r="K782" s="5">
        <v>3</v>
      </c>
      <c r="L782" s="25" t="s">
        <v>46</v>
      </c>
      <c r="M782" s="1">
        <f t="shared" si="1535"/>
        <v>73.575000000000003</v>
      </c>
      <c r="N782" s="1">
        <f t="shared" si="1536"/>
        <v>212.85</v>
      </c>
      <c r="O782" s="1">
        <f t="shared" si="1537"/>
        <v>139.27499999999998</v>
      </c>
      <c r="P782" s="1">
        <f t="shared" si="1538"/>
        <v>0.85284113430286779</v>
      </c>
      <c r="Q782" s="1">
        <f t="shared" si="1539"/>
        <v>32.407963103508976</v>
      </c>
      <c r="R782" s="1">
        <f t="shared" si="1540"/>
        <v>5.3834966732833962</v>
      </c>
      <c r="S782" s="1">
        <f t="shared" si="1541"/>
        <v>37.791459776792372</v>
      </c>
      <c r="T782" s="1">
        <f t="shared" si="1542"/>
        <v>0.31187385190622224</v>
      </c>
      <c r="U782" s="1">
        <f t="shared" si="1543"/>
        <v>0.90548062201562873</v>
      </c>
      <c r="V782" s="1">
        <f t="shared" si="1544"/>
        <v>39.79176030987729</v>
      </c>
      <c r="W782" s="1">
        <f t="shared" si="1545"/>
        <v>0.85352459901766975</v>
      </c>
      <c r="X782" s="1">
        <f t="shared" si="1546"/>
        <v>0.25436136151985389</v>
      </c>
      <c r="Y782" s="1">
        <f t="shared" si="1547"/>
        <v>2.2000000000000002</v>
      </c>
      <c r="Z782" s="1">
        <f t="shared" si="1548"/>
        <v>1.2116882456942153</v>
      </c>
      <c r="AA782" s="1">
        <f t="shared" si="1549"/>
        <v>0.90449080460432763</v>
      </c>
      <c r="AB782" s="1">
        <f t="shared" si="1550"/>
        <v>3.8643466458074691</v>
      </c>
      <c r="AC782" s="1">
        <f t="shared" si="1551"/>
        <v>16.650220422133017</v>
      </c>
      <c r="AD782" s="1" t="str">
        <f t="shared" si="1552"/>
        <v>NOT LIQUEFIABLE</v>
      </c>
      <c r="AE782" s="1">
        <f t="shared" si="1553"/>
        <v>0</v>
      </c>
      <c r="AF782" s="1">
        <f t="shared" si="1554"/>
        <v>4.75</v>
      </c>
      <c r="AG782" s="1">
        <f t="shared" si="1555"/>
        <v>0</v>
      </c>
      <c r="AH782" s="1" t="str">
        <f t="shared" si="1556"/>
        <v>Very Low</v>
      </c>
    </row>
    <row r="783" spans="1:45" s="1" customFormat="1" x14ac:dyDescent="0.35">
      <c r="B783" s="5" t="s">
        <v>271</v>
      </c>
      <c r="C783" s="5" t="s">
        <v>272</v>
      </c>
      <c r="D783" s="5">
        <v>12</v>
      </c>
      <c r="E783" s="5">
        <v>1.5</v>
      </c>
      <c r="F783" s="5">
        <v>19.600000000000001</v>
      </c>
      <c r="G783" s="5">
        <v>45</v>
      </c>
      <c r="H783" s="1">
        <v>29.409999999999997</v>
      </c>
      <c r="I783" s="5">
        <v>7</v>
      </c>
      <c r="J783" s="5">
        <v>0.3</v>
      </c>
      <c r="K783" s="5">
        <v>3</v>
      </c>
      <c r="L783" s="25" t="s">
        <v>46</v>
      </c>
      <c r="M783" s="1">
        <f t="shared" si="1535"/>
        <v>88.29</v>
      </c>
      <c r="N783" s="1">
        <f t="shared" si="1536"/>
        <v>242.25</v>
      </c>
      <c r="O783" s="1">
        <f t="shared" si="1537"/>
        <v>153.95999999999998</v>
      </c>
      <c r="P783" s="1">
        <f t="shared" si="1538"/>
        <v>0.81114925094004597</v>
      </c>
      <c r="Q783" s="1">
        <f t="shared" si="1539"/>
        <v>36.501716292302071</v>
      </c>
      <c r="R783" s="1">
        <f t="shared" si="1540"/>
        <v>5.3383933804669628</v>
      </c>
      <c r="S783" s="1">
        <f t="shared" si="1541"/>
        <v>41.840109672769032</v>
      </c>
      <c r="T783" s="1">
        <f t="shared" si="1542"/>
        <v>0.28722740768404587</v>
      </c>
      <c r="U783" s="1">
        <f t="shared" si="1543"/>
        <v>0.88671182560230055</v>
      </c>
      <c r="V783" s="1">
        <f t="shared" si="1544"/>
        <v>45.240425532570484</v>
      </c>
      <c r="W783" s="1">
        <f t="shared" si="1545"/>
        <v>0.82611021622301772</v>
      </c>
      <c r="X783" s="1">
        <f t="shared" si="1546"/>
        <v>0.25347112221749207</v>
      </c>
      <c r="Y783" s="1">
        <f t="shared" si="1547"/>
        <v>2.2000000000000002</v>
      </c>
      <c r="Z783" s="1">
        <f t="shared" si="1548"/>
        <v>1.2116882456942153</v>
      </c>
      <c r="AA783" s="1">
        <f t="shared" si="1549"/>
        <v>0.87441807485172773</v>
      </c>
      <c r="AB783" s="1">
        <f t="shared" si="1550"/>
        <v>35.060898975047422</v>
      </c>
      <c r="AC783" s="1">
        <f t="shared" si="1551"/>
        <v>146.55632994538678</v>
      </c>
      <c r="AD783" s="1" t="str">
        <f t="shared" si="1552"/>
        <v>NOT LIQUEFIABLE</v>
      </c>
      <c r="AE783" s="1">
        <f t="shared" si="1553"/>
        <v>0</v>
      </c>
      <c r="AF783" s="1">
        <f t="shared" si="1554"/>
        <v>4</v>
      </c>
      <c r="AG783" s="1">
        <f t="shared" si="1555"/>
        <v>0</v>
      </c>
      <c r="AH783" s="1" t="str">
        <f t="shared" si="1556"/>
        <v>Very Low</v>
      </c>
    </row>
    <row r="784" spans="1:45" s="1" customFormat="1" x14ac:dyDescent="0.35">
      <c r="B784" s="5" t="s">
        <v>271</v>
      </c>
      <c r="C784" s="5" t="s">
        <v>272</v>
      </c>
      <c r="D784" s="5">
        <v>13.5</v>
      </c>
      <c r="E784" s="5">
        <v>1.5</v>
      </c>
      <c r="F784" s="5">
        <v>20.5</v>
      </c>
      <c r="G784" s="5">
        <v>50</v>
      </c>
      <c r="H784" s="1">
        <v>31.75</v>
      </c>
      <c r="I784" s="5">
        <v>7</v>
      </c>
      <c r="J784" s="5">
        <v>0.3</v>
      </c>
      <c r="K784" s="5">
        <v>3</v>
      </c>
      <c r="L784" s="25" t="s">
        <v>46</v>
      </c>
      <c r="M784" s="1">
        <f t="shared" si="1535"/>
        <v>103.00500000000001</v>
      </c>
      <c r="N784" s="1">
        <f t="shared" si="1536"/>
        <v>273</v>
      </c>
      <c r="O784" s="1">
        <f t="shared" si="1537"/>
        <v>169.995</v>
      </c>
      <c r="P784" s="1">
        <f t="shared" si="1538"/>
        <v>0.77194551582881665</v>
      </c>
      <c r="Q784" s="1">
        <f t="shared" si="1539"/>
        <v>38.597275791440836</v>
      </c>
      <c r="R784" s="1">
        <f t="shared" si="1540"/>
        <v>5.4251795887630854</v>
      </c>
      <c r="S784" s="1">
        <f t="shared" si="1541"/>
        <v>44.022455380203922</v>
      </c>
      <c r="T784" s="1">
        <f t="shared" si="1542"/>
        <v>0.27443645418678753</v>
      </c>
      <c r="U784" s="1">
        <f t="shared" si="1543"/>
        <v>0.86755967415983015</v>
      </c>
      <c r="V784" s="1">
        <f t="shared" si="1544"/>
        <v>48.80316329675459</v>
      </c>
      <c r="W784" s="1">
        <f t="shared" si="1545"/>
        <v>0.7986134883932493</v>
      </c>
      <c r="X784" s="1">
        <f t="shared" si="1546"/>
        <v>0.2500908206395166</v>
      </c>
      <c r="Y784" s="1">
        <f t="shared" si="1547"/>
        <v>2.2000000000000002</v>
      </c>
      <c r="Z784" s="1">
        <f t="shared" si="1548"/>
        <v>1.2116882456942153</v>
      </c>
      <c r="AA784" s="1">
        <f t="shared" si="1549"/>
        <v>0.8446952159204848</v>
      </c>
      <c r="AB784" s="1">
        <f t="shared" si="1550"/>
        <v>269.57641727149422</v>
      </c>
      <c r="AC784" s="1">
        <f t="shared" si="1551"/>
        <v>1103.2528929391735</v>
      </c>
      <c r="AD784" s="1" t="str">
        <f t="shared" si="1552"/>
        <v>NOT LIQUEFIABLE</v>
      </c>
      <c r="AE784" s="1">
        <f t="shared" si="1553"/>
        <v>0</v>
      </c>
      <c r="AF784" s="1">
        <f t="shared" si="1554"/>
        <v>3.25</v>
      </c>
      <c r="AG784" s="1">
        <f t="shared" si="1555"/>
        <v>0</v>
      </c>
      <c r="AH784" s="1" t="str">
        <f t="shared" si="1556"/>
        <v>Very Low</v>
      </c>
    </row>
    <row r="785" spans="1:45" s="1" customFormat="1" x14ac:dyDescent="0.35">
      <c r="B785" s="5" t="s">
        <v>271</v>
      </c>
      <c r="C785" s="5" t="s">
        <v>272</v>
      </c>
      <c r="D785" s="5">
        <v>15</v>
      </c>
      <c r="E785" s="5">
        <v>1.5</v>
      </c>
      <c r="F785" s="5">
        <v>19.600000000000001</v>
      </c>
      <c r="G785" s="5">
        <v>57</v>
      </c>
      <c r="H785" s="1">
        <v>28.610000000000003</v>
      </c>
      <c r="I785" s="5">
        <v>7</v>
      </c>
      <c r="J785" s="5">
        <v>0.3</v>
      </c>
      <c r="K785" s="5">
        <v>3</v>
      </c>
      <c r="L785" s="25" t="s">
        <v>46</v>
      </c>
      <c r="M785" s="1">
        <f t="shared" si="1535"/>
        <v>117.72</v>
      </c>
      <c r="N785" s="1">
        <f t="shared" si="1536"/>
        <v>302.39999999999998</v>
      </c>
      <c r="O785" s="1">
        <f t="shared" si="1537"/>
        <v>184.67999999999998</v>
      </c>
      <c r="P785" s="1">
        <f t="shared" si="1538"/>
        <v>0.74061889836130967</v>
      </c>
      <c r="Q785" s="1">
        <f t="shared" si="1539"/>
        <v>42.215277206594649</v>
      </c>
      <c r="R785" s="1">
        <f t="shared" si="1540"/>
        <v>5.301541346394461</v>
      </c>
      <c r="S785" s="1">
        <f t="shared" si="1541"/>
        <v>47.516818552989108</v>
      </c>
      <c r="T785" s="1">
        <f t="shared" si="1542"/>
        <v>0.25459882899451158</v>
      </c>
      <c r="U785" s="1">
        <f t="shared" si="1543"/>
        <v>0.85821869815450813</v>
      </c>
      <c r="V785" s="1">
        <f t="shared" si="1544"/>
        <v>54.220007141201421</v>
      </c>
      <c r="W785" s="1">
        <f t="shared" si="1545"/>
        <v>0.77141630387585125</v>
      </c>
      <c r="X785" s="1">
        <f t="shared" si="1546"/>
        <v>0.24631187246562272</v>
      </c>
      <c r="Y785" s="1">
        <f t="shared" si="1547"/>
        <v>2.2000000000000002</v>
      </c>
      <c r="Z785" s="1">
        <f t="shared" si="1548"/>
        <v>1.2116882456942153</v>
      </c>
      <c r="AA785" s="1">
        <f t="shared" si="1549"/>
        <v>0.81983854408475487</v>
      </c>
      <c r="AB785" s="1">
        <f t="shared" si="1550"/>
        <v>19293.011905928543</v>
      </c>
      <c r="AC785" s="1">
        <f t="shared" si="1551"/>
        <v>77809.73101256571</v>
      </c>
      <c r="AD785" s="1" t="str">
        <f t="shared" si="1552"/>
        <v>NOT LIQUEFIABLE</v>
      </c>
      <c r="AE785" s="1">
        <f t="shared" si="1553"/>
        <v>0</v>
      </c>
      <c r="AF785" s="1">
        <f t="shared" si="1554"/>
        <v>2.5</v>
      </c>
      <c r="AG785" s="1">
        <f t="shared" si="1555"/>
        <v>0</v>
      </c>
      <c r="AH785" s="1" t="str">
        <f t="shared" si="1556"/>
        <v>Very Low</v>
      </c>
    </row>
    <row r="786" spans="1:45" s="1" customFormat="1" x14ac:dyDescent="0.35">
      <c r="AF786" s="1" t="s">
        <v>31</v>
      </c>
      <c r="AG786" s="1">
        <f>SUM(AG776:AG785)</f>
        <v>0</v>
      </c>
      <c r="AH786" s="1" t="str">
        <f t="shared" ref="AH786" si="1557">IF(AG786&lt;=0,"Very Low",IF(AND(AG786&gt;0,AG786&lt;=5),"Low",IF(AND(AG786&gt;5,AG786&lt;=15),"High","Very High")))</f>
        <v>Very Low</v>
      </c>
    </row>
    <row r="787" spans="1:45" s="1" customFormat="1" x14ac:dyDescent="0.35">
      <c r="A787" s="1" t="s">
        <v>32</v>
      </c>
      <c r="B787" s="1" t="s">
        <v>0</v>
      </c>
      <c r="C787" s="1" t="s">
        <v>1</v>
      </c>
      <c r="E787" s="1" t="s">
        <v>3</v>
      </c>
      <c r="F787" s="1" t="s">
        <v>47</v>
      </c>
      <c r="G787" s="1" t="s">
        <v>5</v>
      </c>
      <c r="H787" s="1" t="s">
        <v>6</v>
      </c>
      <c r="I787" s="1" t="s">
        <v>7</v>
      </c>
      <c r="J787" s="1" t="s">
        <v>8</v>
      </c>
      <c r="K787" s="1" t="s">
        <v>9</v>
      </c>
      <c r="M787" s="1" t="s">
        <v>10</v>
      </c>
      <c r="O787" s="1" t="s">
        <v>12</v>
      </c>
      <c r="P787" s="1" t="s">
        <v>13</v>
      </c>
      <c r="Q787" s="1" t="s">
        <v>69</v>
      </c>
      <c r="R787" s="1" t="s">
        <v>70</v>
      </c>
      <c r="S787" s="1" t="s">
        <v>16</v>
      </c>
      <c r="T787" s="1" t="s">
        <v>17</v>
      </c>
      <c r="U787" s="1" t="s">
        <v>18</v>
      </c>
      <c r="V787" s="1" t="s">
        <v>19</v>
      </c>
      <c r="W787" s="1" t="s">
        <v>20</v>
      </c>
      <c r="X787" s="1" t="s">
        <v>21</v>
      </c>
      <c r="Y787" s="1" t="s">
        <v>22</v>
      </c>
      <c r="Z787" s="1" t="s">
        <v>23</v>
      </c>
      <c r="AA787" s="1" t="s">
        <v>24</v>
      </c>
      <c r="AB787" s="1" t="s">
        <v>71</v>
      </c>
      <c r="AC787" s="1" t="s">
        <v>26</v>
      </c>
      <c r="AD787" s="1" t="s">
        <v>27</v>
      </c>
      <c r="AE787" s="1" t="s">
        <v>28</v>
      </c>
      <c r="AF787" s="1" t="s">
        <v>29</v>
      </c>
      <c r="AG787" s="1" t="s">
        <v>30</v>
      </c>
      <c r="AH787" s="1" t="s">
        <v>27</v>
      </c>
      <c r="AI787" s="5" t="s">
        <v>34</v>
      </c>
      <c r="AJ787" s="5" t="s">
        <v>35</v>
      </c>
      <c r="AK787" s="5" t="s">
        <v>36</v>
      </c>
      <c r="AL787" s="5" t="s">
        <v>37</v>
      </c>
      <c r="AM787" s="20" t="s">
        <v>38</v>
      </c>
      <c r="AN787" s="20" t="s">
        <v>39</v>
      </c>
      <c r="AO787" s="20" t="s">
        <v>40</v>
      </c>
      <c r="AP787" s="20" t="s">
        <v>41</v>
      </c>
      <c r="AQ787" s="20" t="s">
        <v>42</v>
      </c>
    </row>
    <row r="788" spans="1:45" s="1" customFormat="1" x14ac:dyDescent="0.35">
      <c r="A788" s="1">
        <v>68</v>
      </c>
      <c r="B788" s="5" t="s">
        <v>273</v>
      </c>
      <c r="C788" s="5" t="s">
        <v>274</v>
      </c>
      <c r="D788" s="5">
        <v>1.5</v>
      </c>
      <c r="E788" s="5">
        <v>1.5</v>
      </c>
      <c r="F788" s="5">
        <v>18</v>
      </c>
      <c r="G788" s="5">
        <v>13</v>
      </c>
      <c r="H788" s="1">
        <v>66.3</v>
      </c>
      <c r="I788" s="5">
        <v>7</v>
      </c>
      <c r="J788" s="5">
        <v>0.3</v>
      </c>
      <c r="K788" s="5">
        <v>1</v>
      </c>
      <c r="L788" s="25" t="s">
        <v>62</v>
      </c>
      <c r="M788" s="1">
        <f t="shared" ref="M788:M797" si="1558">IF(D788&lt;=K788, 0, (D788-K788)*9.81)</f>
        <v>4.9050000000000002</v>
      </c>
      <c r="N788" s="1">
        <f t="shared" ref="N788:N797" si="1559">IF(ROW()=2, D788*F788, N787 + (D788-D787)*F788)</f>
        <v>27</v>
      </c>
      <c r="O788" s="1">
        <f t="shared" ref="O788:O797" si="1560">N788 - M788</f>
        <v>22.094999999999999</v>
      </c>
      <c r="P788" s="1">
        <f t="shared" ref="P788:P797" si="1561">MIN(1.7, (101.3 / O788)^0.5)</f>
        <v>1.7</v>
      </c>
      <c r="Q788" s="1">
        <f t="shared" ref="Q788:Q797" si="1562">G788 * P788</f>
        <v>22.099999999999998</v>
      </c>
      <c r="R788" s="1">
        <f t="shared" ref="R788:R797" si="1563">EXP(1.63 + (9.7/(H788+0.01)) - ((15.7/(H788+0.01))^2))</f>
        <v>5.5857803256181233</v>
      </c>
      <c r="S788" s="1">
        <f t="shared" ref="S788:S797" si="1564">Q788 + R788</f>
        <v>27.685780325618122</v>
      </c>
      <c r="T788" s="1">
        <f t="shared" ref="T788:T797" si="1565">0.784 - 0.0768 * SQRT(S788)</f>
        <v>0.37989929850620924</v>
      </c>
      <c r="U788" s="1">
        <f t="shared" ref="U788:U797" si="1566">MIN(1.7, (101.3 / O788)^T788)</f>
        <v>1.7</v>
      </c>
      <c r="V788" s="1">
        <f t="shared" ref="V788:V797" si="1567">(G788 * U788) + R788</f>
        <v>27.685780325618122</v>
      </c>
      <c r="W788" s="1">
        <f t="shared" ref="W788:W797" si="1568">EXP((-1.012 - 1.126*SIN((D788/11.73)+5.133)) + (0.106 + 0.118*SIN((D788/11.28)+5.142))*I788)</f>
        <v>0.99216797470363483</v>
      </c>
      <c r="X788" s="1">
        <f t="shared" ref="X788:X797" si="1569">0.65 * J788 * (N788 / O788) * W788</f>
        <v>0.23642291861573378</v>
      </c>
      <c r="Y788" s="1">
        <f t="shared" ref="Y788:Y797" si="1570">MIN(2.2, 1.09 + (V788 / 31.5)^2)</f>
        <v>1.8624892237222308</v>
      </c>
      <c r="Z788" s="1">
        <f t="shared" ref="Z788:Z797" si="1571">1 + (Y788 - 1) * (8.64 * EXP(-I788/4) - 1.325)</f>
        <v>1.1521490255832705</v>
      </c>
      <c r="AA788" s="1">
        <f t="shared" ref="AA788:AA797" si="1572">MIN(1.1, 1 - MIN(0.3, 1 / (18.9 - 2.55 * SQRT(V788))) * LN(O788 / 101.3))</f>
        <v>1.1000000000000001</v>
      </c>
      <c r="AB788" s="1">
        <f t="shared" ref="AB788:AB797" si="1573">EXP((V788/14.1) + (V788/126)^2 - (V788/23.6)^3 + (V788/25.4)^4 - 2.8)</f>
        <v>0.37115402351245075</v>
      </c>
      <c r="AC788" s="1">
        <f t="shared" ref="AC788:AC797" si="1574">IF(X788=0, "N/A", (AB788 * Z788 * AA788) / X788)</f>
        <v>1.9896007711030537</v>
      </c>
      <c r="AD788" s="1" t="str">
        <f t="shared" ref="AD788:AD797" si="1575">IF(AC788&gt;1, "NOT LIQUEFIABLE", "LIQUEFIABLE")</f>
        <v>NOT LIQUEFIABLE</v>
      </c>
      <c r="AE788" s="1">
        <f t="shared" ref="AE788:AE797" si="1576">IF(AC788&lt;1, 1-AC788, 0)</f>
        <v>0</v>
      </c>
      <c r="AF788" s="1">
        <f t="shared" ref="AF788:AF797" si="1577">IF(D788&lt;=20, 10 - (0.5 * D788), 0)</f>
        <v>9.25</v>
      </c>
      <c r="AG788" s="1">
        <f t="shared" ref="AG788:AG797" si="1578">AE788 * AF788 * E788</f>
        <v>0</v>
      </c>
      <c r="AH788" s="1" t="str">
        <f t="shared" ref="AH788:AH797" si="1579">IF(AG788&lt;=0,"Very Low",IF(AND(AG788&gt;0,AG788&lt;=5),"Low",IF(AND(AG788&gt;5,AG788&lt;=15),"High","Very High")))</f>
        <v>Very Low</v>
      </c>
      <c r="AI788" s="5">
        <v>3</v>
      </c>
      <c r="AJ788" s="5">
        <v>1.5</v>
      </c>
      <c r="AK788" s="5">
        <v>25</v>
      </c>
      <c r="AL788" s="5">
        <f>MIN(1 + 0.33 * (AJ788 / AI788), 1.33)</f>
        <v>1.165</v>
      </c>
      <c r="AM788" s="20">
        <f>AVERAGEIFS(G788:G797, D788:D797, "&gt;" &amp; AJ788, D788:D797, "&lt;" &amp; (AJ788 + AI788 + 1.5))</f>
        <v>14.5</v>
      </c>
      <c r="AN788" s="20" cm="1">
        <f t="array" ref="AN788">_xlfn.LET(
    _xlpm.Df, AJ788,
    _xlpm.B, AI788,
    _xlpm.LayerBottoms, D788:D797,
    _xlpm.LayerTops, D788:D797 - E788:E797,
    _xlpm.N_values, G788:G797,
    _xlpm.FilteredN, _xlfn._xlws.FILTER(_xlpm.N_values, (_xlpm.LayerBottoms &gt; _xlpm.Df) * (_xlpm.LayerTops &lt; (_xlpm.Df + 2*_xlpm.B))),
    _xlpm.i, _xlfn.SEQUENCE(ROWS(_xlpm.FilteredN)),
    SUM(_xlpm.FilteredN / _xlpm.i^2) / SUM(1 / _xlpm.i^2)
)</f>
        <v>14.170731707317072</v>
      </c>
      <c r="AO788" s="20">
        <f>MIN(6 * (1 + 0.2 * (AJ788 / AI788)), 9)</f>
        <v>6.6000000000000005</v>
      </c>
      <c r="AP788" s="20">
        <f>IF(AI788&lt;=1.2,12*AM788*AL788*(AK788/25.4),8*AM788*((3.28*AI788+1)/(3.28*AI788))^2*AL788*(AK788/25.4))</f>
        <v>161.42045762089077</v>
      </c>
      <c r="AQ788" s="1" cm="1">
        <f t="array" ref="AQ788">_xlfn.LET(
    _xlpm.Df, AJ788,
    _xlpm.B, AI788,
    _xlpm.Settlement, AK788,
    _xlpm.NMeyerhof, AM788,
    _xlpm.NDesign, AN788,
    _xlpm.Nc, AO788,
    _xlpm.Fd, AL788,
    _xlpm.LayerBottoms, D788:D797,
    _xlpm.LayerThickness, E788:E797,
    _xlpm.USCS, L788:L797,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187.05365853658537</v>
      </c>
      <c r="AR788" s="1" cm="1">
        <f t="array" ref="AR788">_xlfn.LET(
    _xlpm.Df, AJ788,
    _xlpm.B, AI788,
    _xlpm.Settlement, AK788,
    _xlpm.NMeyerhof, AM788,
    _xlpm.NDesign, AN788,
    _xlpm.Nc, AO788,
    _xlpm.Fd, AL788,
    _xlpm.LayerBottoms, D788:D797,
    _xlpm.LayerThickness, E788:E797,
    _xlpm.USCS, L788:L797,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187.05365853658537</v>
      </c>
      <c r="AS788" s="1" cm="1">
        <f t="array" ref="AS788">_xlfn.LET(
    _xlpm.Df, AJ788,
    _xlpm.B, AI788,
    _xlpm.Settlement, AK788,
    _xlpm.NMeyerhof, AM788,
    _xlpm.NDesign, AN788,
    _xlpm.Nc, AO788,
    _xlpm.Fd, AL788,
    _xlpm.LayerBottoms, D788:D797,
    _xlpm.LayerThickness, E788:E797,
    _xlpm.Material, L788:L797,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187.05365853658537</v>
      </c>
    </row>
    <row r="789" spans="1:45" s="1" customFormat="1" x14ac:dyDescent="0.35">
      <c r="B789" s="5" t="s">
        <v>273</v>
      </c>
      <c r="C789" s="5" t="s">
        <v>274</v>
      </c>
      <c r="D789" s="5">
        <v>3</v>
      </c>
      <c r="E789" s="5">
        <v>1.5</v>
      </c>
      <c r="F789" s="5">
        <v>18</v>
      </c>
      <c r="G789" s="5">
        <v>13</v>
      </c>
      <c r="H789" s="1">
        <v>68.100000000000009</v>
      </c>
      <c r="I789" s="5">
        <v>7</v>
      </c>
      <c r="J789" s="5">
        <v>0.3</v>
      </c>
      <c r="K789" s="5">
        <v>1</v>
      </c>
      <c r="L789" s="25" t="s">
        <v>62</v>
      </c>
      <c r="M789" s="1">
        <f t="shared" si="1558"/>
        <v>19.62</v>
      </c>
      <c r="N789" s="1">
        <f t="shared" si="1559"/>
        <v>54</v>
      </c>
      <c r="O789" s="1">
        <f t="shared" si="1560"/>
        <v>34.379999999999995</v>
      </c>
      <c r="P789" s="1">
        <f t="shared" si="1561"/>
        <v>1.7</v>
      </c>
      <c r="Q789" s="1">
        <f t="shared" si="1562"/>
        <v>22.099999999999998</v>
      </c>
      <c r="R789" s="1">
        <f t="shared" si="1563"/>
        <v>5.5805205644034412</v>
      </c>
      <c r="S789" s="1">
        <f t="shared" si="1564"/>
        <v>27.680520564403437</v>
      </c>
      <c r="T789" s="1">
        <f t="shared" si="1565"/>
        <v>0.37993768597679534</v>
      </c>
      <c r="U789" s="1">
        <f t="shared" si="1566"/>
        <v>1.507669376280532</v>
      </c>
      <c r="V789" s="1">
        <f t="shared" si="1567"/>
        <v>25.180222456050359</v>
      </c>
      <c r="W789" s="1">
        <f t="shared" si="1568"/>
        <v>0.97433785492747482</v>
      </c>
      <c r="X789" s="1">
        <f t="shared" si="1569"/>
        <v>0.29842285085475018</v>
      </c>
      <c r="Y789" s="1">
        <f t="shared" si="1570"/>
        <v>1.7289958205454097</v>
      </c>
      <c r="Z789" s="1">
        <f t="shared" si="1571"/>
        <v>1.1285998719747272</v>
      </c>
      <c r="AA789" s="1">
        <f t="shared" si="1572"/>
        <v>1.1000000000000001</v>
      </c>
      <c r="AB789" s="1">
        <f t="shared" si="1573"/>
        <v>0.29433941993044788</v>
      </c>
      <c r="AC789" s="1">
        <f t="shared" si="1574"/>
        <v>1.2244725019182101</v>
      </c>
      <c r="AD789" s="1" t="str">
        <f t="shared" si="1575"/>
        <v>NOT LIQUEFIABLE</v>
      </c>
      <c r="AE789" s="1">
        <f t="shared" si="1576"/>
        <v>0</v>
      </c>
      <c r="AF789" s="1">
        <f t="shared" si="1577"/>
        <v>8.5</v>
      </c>
      <c r="AG789" s="1">
        <f t="shared" si="1578"/>
        <v>0</v>
      </c>
      <c r="AH789" s="1" t="str">
        <f t="shared" si="1579"/>
        <v>Very Low</v>
      </c>
    </row>
    <row r="790" spans="1:45" s="1" customFormat="1" x14ac:dyDescent="0.35">
      <c r="B790" s="5" t="s">
        <v>273</v>
      </c>
      <c r="C790" s="5" t="s">
        <v>274</v>
      </c>
      <c r="D790" s="5">
        <v>4.5</v>
      </c>
      <c r="E790" s="5">
        <v>1.5</v>
      </c>
      <c r="F790" s="5">
        <v>18</v>
      </c>
      <c r="G790" s="5">
        <v>16</v>
      </c>
      <c r="H790" s="1">
        <v>66</v>
      </c>
      <c r="I790" s="5">
        <v>7</v>
      </c>
      <c r="J790" s="5">
        <v>0.3</v>
      </c>
      <c r="K790" s="5">
        <v>1</v>
      </c>
      <c r="L790" s="25" t="s">
        <v>62</v>
      </c>
      <c r="M790" s="1">
        <f t="shared" si="1558"/>
        <v>34.335000000000001</v>
      </c>
      <c r="N790" s="1">
        <f t="shared" si="1559"/>
        <v>81</v>
      </c>
      <c r="O790" s="1">
        <f t="shared" si="1560"/>
        <v>46.664999999999999</v>
      </c>
      <c r="P790" s="1">
        <f t="shared" si="1561"/>
        <v>1.4733607209347468</v>
      </c>
      <c r="Q790" s="1">
        <f t="shared" si="1562"/>
        <v>23.573771534955949</v>
      </c>
      <c r="R790" s="1">
        <f t="shared" si="1563"/>
        <v>5.5866412561699947</v>
      </c>
      <c r="S790" s="1">
        <f t="shared" si="1564"/>
        <v>29.160412791125943</v>
      </c>
      <c r="T790" s="1">
        <f t="shared" si="1565"/>
        <v>0.36927706460682619</v>
      </c>
      <c r="U790" s="1">
        <f t="shared" si="1566"/>
        <v>1.3313902482084539</v>
      </c>
      <c r="V790" s="1">
        <f t="shared" si="1567"/>
        <v>26.888885227505256</v>
      </c>
      <c r="W790" s="1">
        <f t="shared" si="1568"/>
        <v>0.95382538768089908</v>
      </c>
      <c r="X790" s="1">
        <f t="shared" si="1569"/>
        <v>0.32284735880038151</v>
      </c>
      <c r="Y790" s="1">
        <f t="shared" si="1570"/>
        <v>1.8186592580276648</v>
      </c>
      <c r="Z790" s="1">
        <f t="shared" si="1571"/>
        <v>1.1444171184610035</v>
      </c>
      <c r="AA790" s="1">
        <f t="shared" si="1572"/>
        <v>1.1000000000000001</v>
      </c>
      <c r="AB790" s="1">
        <f t="shared" si="1573"/>
        <v>0.34280606527342372</v>
      </c>
      <c r="AC790" s="1">
        <f t="shared" si="1574"/>
        <v>1.3366825857141655</v>
      </c>
      <c r="AD790" s="1" t="str">
        <f t="shared" si="1575"/>
        <v>NOT LIQUEFIABLE</v>
      </c>
      <c r="AE790" s="1">
        <f t="shared" si="1576"/>
        <v>0</v>
      </c>
      <c r="AF790" s="1">
        <f t="shared" si="1577"/>
        <v>7.75</v>
      </c>
      <c r="AG790" s="1">
        <f t="shared" si="1578"/>
        <v>0</v>
      </c>
      <c r="AH790" s="1" t="str">
        <f t="shared" si="1579"/>
        <v>Very Low</v>
      </c>
    </row>
    <row r="791" spans="1:45" s="1" customFormat="1" x14ac:dyDescent="0.35">
      <c r="B791" s="5" t="s">
        <v>273</v>
      </c>
      <c r="C791" s="5" t="s">
        <v>274</v>
      </c>
      <c r="D791" s="5">
        <v>6</v>
      </c>
      <c r="E791" s="5">
        <v>1.5</v>
      </c>
      <c r="F791" s="5">
        <v>18</v>
      </c>
      <c r="G791" s="5">
        <v>19</v>
      </c>
      <c r="H791" s="1">
        <v>68</v>
      </c>
      <c r="I791" s="5">
        <v>7</v>
      </c>
      <c r="J791" s="5">
        <v>0.3</v>
      </c>
      <c r="K791" s="5">
        <v>1</v>
      </c>
      <c r="L791" s="25" t="s">
        <v>62</v>
      </c>
      <c r="M791" s="1">
        <f t="shared" si="1558"/>
        <v>49.050000000000004</v>
      </c>
      <c r="N791" s="1">
        <f t="shared" si="1559"/>
        <v>108</v>
      </c>
      <c r="O791" s="1">
        <f t="shared" si="1560"/>
        <v>58.949999999999996</v>
      </c>
      <c r="P791" s="1">
        <f t="shared" si="1561"/>
        <v>1.3108796391465896</v>
      </c>
      <c r="Q791" s="1">
        <f t="shared" si="1562"/>
        <v>24.906713143785201</v>
      </c>
      <c r="R791" s="1">
        <f t="shared" si="1563"/>
        <v>5.5808165369344627</v>
      </c>
      <c r="S791" s="1">
        <f t="shared" si="1564"/>
        <v>30.487529680719664</v>
      </c>
      <c r="T791" s="1">
        <f t="shared" si="1565"/>
        <v>0.35994485374658186</v>
      </c>
      <c r="U791" s="1">
        <f t="shared" si="1566"/>
        <v>1.2151566351878322</v>
      </c>
      <c r="V791" s="1">
        <f t="shared" si="1567"/>
        <v>28.668792605503278</v>
      </c>
      <c r="W791" s="1">
        <f t="shared" si="1568"/>
        <v>0.9310442914146293</v>
      </c>
      <c r="X791" s="1">
        <f t="shared" si="1569"/>
        <v>0.33261734990995917</v>
      </c>
      <c r="Y791" s="1">
        <f t="shared" si="1570"/>
        <v>1.9183191428141693</v>
      </c>
      <c r="Z791" s="1">
        <f t="shared" si="1571"/>
        <v>1.1619978069414558</v>
      </c>
      <c r="AA791" s="1">
        <f t="shared" si="1572"/>
        <v>1.1000000000000001</v>
      </c>
      <c r="AB791" s="1">
        <f t="shared" si="1573"/>
        <v>0.41284723035022219</v>
      </c>
      <c r="AC791" s="1">
        <f t="shared" si="1574"/>
        <v>1.5865087435713863</v>
      </c>
      <c r="AD791" s="1" t="str">
        <f t="shared" si="1575"/>
        <v>NOT LIQUEFIABLE</v>
      </c>
      <c r="AE791" s="1">
        <f t="shared" si="1576"/>
        <v>0</v>
      </c>
      <c r="AF791" s="1">
        <f t="shared" si="1577"/>
        <v>7</v>
      </c>
      <c r="AG791" s="1">
        <f t="shared" si="1578"/>
        <v>0</v>
      </c>
      <c r="AH791" s="1" t="str">
        <f t="shared" si="1579"/>
        <v>Very Low</v>
      </c>
    </row>
    <row r="792" spans="1:45" s="1" customFormat="1" x14ac:dyDescent="0.35">
      <c r="B792" s="5" t="s">
        <v>273</v>
      </c>
      <c r="C792" s="5" t="s">
        <v>274</v>
      </c>
      <c r="D792" s="5">
        <v>7.5</v>
      </c>
      <c r="E792" s="5">
        <v>1.5</v>
      </c>
      <c r="F792" s="5">
        <v>18</v>
      </c>
      <c r="G792" s="5">
        <v>17</v>
      </c>
      <c r="H792" s="1">
        <v>64.600000000000009</v>
      </c>
      <c r="I792" s="5">
        <v>7</v>
      </c>
      <c r="J792" s="5">
        <v>0.3</v>
      </c>
      <c r="K792" s="5">
        <v>1</v>
      </c>
      <c r="L792" s="25" t="s">
        <v>62</v>
      </c>
      <c r="M792" s="1">
        <f t="shared" si="1558"/>
        <v>63.765000000000001</v>
      </c>
      <c r="N792" s="1">
        <f t="shared" si="1559"/>
        <v>135</v>
      </c>
      <c r="O792" s="1">
        <f t="shared" si="1560"/>
        <v>71.234999999999999</v>
      </c>
      <c r="P792" s="1">
        <f t="shared" si="1561"/>
        <v>1.1924989583664469</v>
      </c>
      <c r="Q792" s="1">
        <f t="shared" si="1562"/>
        <v>20.272482292229597</v>
      </c>
      <c r="R792" s="1">
        <f t="shared" si="1563"/>
        <v>5.5905869890638957</v>
      </c>
      <c r="S792" s="1">
        <f t="shared" si="1564"/>
        <v>25.863069281293491</v>
      </c>
      <c r="T792" s="1">
        <f t="shared" si="1565"/>
        <v>0.39342786868787416</v>
      </c>
      <c r="U792" s="1">
        <f t="shared" si="1566"/>
        <v>1.1485804570622096</v>
      </c>
      <c r="V792" s="1">
        <f t="shared" si="1567"/>
        <v>25.11645475912146</v>
      </c>
      <c r="W792" s="1">
        <f t="shared" si="1568"/>
        <v>0.90643373197707922</v>
      </c>
      <c r="X792" s="1">
        <f t="shared" si="1569"/>
        <v>0.33497393127390485</v>
      </c>
      <c r="Y792" s="1">
        <f t="shared" si="1570"/>
        <v>1.7257634665326229</v>
      </c>
      <c r="Z792" s="1">
        <f t="shared" si="1571"/>
        <v>1.128029662516036</v>
      </c>
      <c r="AA792" s="1">
        <f t="shared" si="1572"/>
        <v>1.0575298471435823</v>
      </c>
      <c r="AB792" s="1">
        <f t="shared" si="1573"/>
        <v>0.29279333106584737</v>
      </c>
      <c r="AC792" s="1">
        <f t="shared" si="1574"/>
        <v>1.0427094844128306</v>
      </c>
      <c r="AD792" s="1" t="str">
        <f t="shared" si="1575"/>
        <v>NOT LIQUEFIABLE</v>
      </c>
      <c r="AE792" s="1">
        <f t="shared" si="1576"/>
        <v>0</v>
      </c>
      <c r="AF792" s="1">
        <f t="shared" si="1577"/>
        <v>6.25</v>
      </c>
      <c r="AG792" s="1">
        <f t="shared" si="1578"/>
        <v>0</v>
      </c>
      <c r="AH792" s="1" t="str">
        <f t="shared" si="1579"/>
        <v>Very Low</v>
      </c>
    </row>
    <row r="793" spans="1:45" s="1" customFormat="1" x14ac:dyDescent="0.35">
      <c r="B793" s="5" t="s">
        <v>273</v>
      </c>
      <c r="C793" s="5" t="s">
        <v>274</v>
      </c>
      <c r="D793" s="5">
        <v>9</v>
      </c>
      <c r="E793" s="5">
        <v>1.5</v>
      </c>
      <c r="F793" s="5">
        <v>17</v>
      </c>
      <c r="G793" s="5">
        <v>14</v>
      </c>
      <c r="H793" s="1">
        <v>62.3</v>
      </c>
      <c r="I793" s="5">
        <v>7</v>
      </c>
      <c r="J793" s="5">
        <v>0.3</v>
      </c>
      <c r="K793" s="5">
        <v>1</v>
      </c>
      <c r="L793" s="25" t="s">
        <v>62</v>
      </c>
      <c r="M793" s="1">
        <f t="shared" si="1558"/>
        <v>78.48</v>
      </c>
      <c r="N793" s="1">
        <f t="shared" si="1559"/>
        <v>160.5</v>
      </c>
      <c r="O793" s="1">
        <f t="shared" si="1560"/>
        <v>82.02</v>
      </c>
      <c r="P793" s="1">
        <f t="shared" si="1561"/>
        <v>1.1113346113505866</v>
      </c>
      <c r="Q793" s="1">
        <f t="shared" si="1562"/>
        <v>15.558684558908213</v>
      </c>
      <c r="R793" s="1">
        <f t="shared" si="1563"/>
        <v>5.5967517976527086</v>
      </c>
      <c r="S793" s="1">
        <f t="shared" si="1564"/>
        <v>21.155436356560923</v>
      </c>
      <c r="T793" s="1">
        <f t="shared" si="1565"/>
        <v>0.43075809855607183</v>
      </c>
      <c r="U793" s="1">
        <f t="shared" si="1566"/>
        <v>1.0952066506497813</v>
      </c>
      <c r="V793" s="1">
        <f t="shared" si="1567"/>
        <v>20.929644906749648</v>
      </c>
      <c r="W793" s="1">
        <f t="shared" si="1568"/>
        <v>0.88044424287795453</v>
      </c>
      <c r="X793" s="1">
        <f t="shared" si="1569"/>
        <v>0.33596322471924878</v>
      </c>
      <c r="Y793" s="1">
        <f t="shared" si="1570"/>
        <v>1.5314714395793718</v>
      </c>
      <c r="Z793" s="1">
        <f t="shared" si="1571"/>
        <v>1.093755213900947</v>
      </c>
      <c r="AA793" s="1">
        <f t="shared" si="1572"/>
        <v>1.0291847685706672</v>
      </c>
      <c r="AB793" s="1">
        <f t="shared" si="1573"/>
        <v>0.21772286237222968</v>
      </c>
      <c r="AC793" s="1">
        <f t="shared" si="1574"/>
        <v>0.72950081375727516</v>
      </c>
      <c r="AD793" s="1" t="str">
        <f t="shared" si="1575"/>
        <v>LIQUEFIABLE</v>
      </c>
      <c r="AE793" s="1">
        <f t="shared" si="1576"/>
        <v>0.27049918624272484</v>
      </c>
      <c r="AF793" s="1">
        <f t="shared" si="1577"/>
        <v>5.5</v>
      </c>
      <c r="AG793" s="1">
        <f t="shared" si="1578"/>
        <v>2.2316182865024801</v>
      </c>
      <c r="AH793" s="1" t="str">
        <f t="shared" si="1579"/>
        <v>Low</v>
      </c>
    </row>
    <row r="794" spans="1:45" s="1" customFormat="1" x14ac:dyDescent="0.35">
      <c r="B794" s="5" t="s">
        <v>273</v>
      </c>
      <c r="C794" s="5" t="s">
        <v>274</v>
      </c>
      <c r="D794" s="5">
        <v>10.5</v>
      </c>
      <c r="E794" s="5">
        <v>1.5</v>
      </c>
      <c r="F794" s="5">
        <v>18</v>
      </c>
      <c r="G794" s="5">
        <v>17</v>
      </c>
      <c r="H794" s="1">
        <v>86.3</v>
      </c>
      <c r="I794" s="5">
        <v>7</v>
      </c>
      <c r="J794" s="5">
        <v>0.3</v>
      </c>
      <c r="K794" s="5">
        <v>1</v>
      </c>
      <c r="L794" s="25" t="s">
        <v>58</v>
      </c>
      <c r="M794" s="1">
        <f t="shared" si="1558"/>
        <v>93.195000000000007</v>
      </c>
      <c r="N794" s="1">
        <f t="shared" si="1559"/>
        <v>187.5</v>
      </c>
      <c r="O794" s="1">
        <f t="shared" si="1560"/>
        <v>94.304999999999993</v>
      </c>
      <c r="P794" s="1">
        <f t="shared" si="1561"/>
        <v>1.0364237656187993</v>
      </c>
      <c r="Q794" s="1">
        <f t="shared" si="1562"/>
        <v>17.619204015519589</v>
      </c>
      <c r="R794" s="1">
        <f t="shared" si="1563"/>
        <v>5.5250764668339043</v>
      </c>
      <c r="S794" s="1">
        <f t="shared" si="1564"/>
        <v>23.144280482353494</v>
      </c>
      <c r="T794" s="1">
        <f t="shared" si="1565"/>
        <v>0.41452669797096758</v>
      </c>
      <c r="U794" s="1">
        <f t="shared" si="1566"/>
        <v>1.0301045454319318</v>
      </c>
      <c r="V794" s="1">
        <f t="shared" si="1567"/>
        <v>23.036853739176745</v>
      </c>
      <c r="W794" s="1">
        <f t="shared" si="1568"/>
        <v>0.85352459901766975</v>
      </c>
      <c r="X794" s="1">
        <f t="shared" si="1569"/>
        <v>0.3309155734222316</v>
      </c>
      <c r="Y794" s="1">
        <f t="shared" si="1570"/>
        <v>1.6248416530110572</v>
      </c>
      <c r="Z794" s="1">
        <f t="shared" si="1571"/>
        <v>1.110226361135487</v>
      </c>
      <c r="AA794" s="1">
        <f t="shared" si="1572"/>
        <v>1.0107422256595724</v>
      </c>
      <c r="AB794" s="1">
        <f t="shared" si="1573"/>
        <v>0.2500183373843462</v>
      </c>
      <c r="AC794" s="1">
        <f t="shared" si="1574"/>
        <v>0.84782574677047529</v>
      </c>
      <c r="AD794" s="1" t="str">
        <f t="shared" si="1575"/>
        <v>LIQUEFIABLE</v>
      </c>
      <c r="AE794" s="1">
        <f t="shared" si="1576"/>
        <v>0.15217425322952471</v>
      </c>
      <c r="AF794" s="1">
        <f t="shared" si="1577"/>
        <v>4.75</v>
      </c>
      <c r="AG794" s="1">
        <f t="shared" si="1578"/>
        <v>1.0842415542603634</v>
      </c>
      <c r="AH794" s="1" t="str">
        <f t="shared" si="1579"/>
        <v>Low</v>
      </c>
    </row>
    <row r="795" spans="1:45" s="1" customFormat="1" x14ac:dyDescent="0.35">
      <c r="B795" s="5" t="s">
        <v>273</v>
      </c>
      <c r="C795" s="5" t="s">
        <v>274</v>
      </c>
      <c r="D795" s="5">
        <v>12</v>
      </c>
      <c r="E795" s="5">
        <v>1.5</v>
      </c>
      <c r="F795" s="5">
        <v>18</v>
      </c>
      <c r="G795" s="5">
        <v>10</v>
      </c>
      <c r="H795" s="1">
        <v>87.6</v>
      </c>
      <c r="I795" s="5">
        <v>7</v>
      </c>
      <c r="J795" s="5">
        <v>0.3</v>
      </c>
      <c r="K795" s="5">
        <v>1</v>
      </c>
      <c r="L795" s="25" t="s">
        <v>58</v>
      </c>
      <c r="M795" s="1">
        <f t="shared" si="1558"/>
        <v>107.91000000000001</v>
      </c>
      <c r="N795" s="1">
        <f t="shared" si="1559"/>
        <v>214.5</v>
      </c>
      <c r="O795" s="1">
        <f t="shared" si="1560"/>
        <v>106.58999999999999</v>
      </c>
      <c r="P795" s="1">
        <f t="shared" si="1561"/>
        <v>0.97486951888627182</v>
      </c>
      <c r="Q795" s="1">
        <f t="shared" si="1562"/>
        <v>9.7486951888627189</v>
      </c>
      <c r="R795" s="1">
        <f t="shared" si="1563"/>
        <v>5.5212491854230725</v>
      </c>
      <c r="S795" s="1">
        <f t="shared" si="1564"/>
        <v>15.269944374285792</v>
      </c>
      <c r="T795" s="1">
        <f t="shared" si="1565"/>
        <v>0.48389035885832088</v>
      </c>
      <c r="U795" s="1">
        <f t="shared" si="1566"/>
        <v>0.97566927260639524</v>
      </c>
      <c r="V795" s="1">
        <f t="shared" si="1567"/>
        <v>15.277941911487027</v>
      </c>
      <c r="W795" s="1">
        <f t="shared" si="1568"/>
        <v>0.82611021622301772</v>
      </c>
      <c r="X795" s="1">
        <f t="shared" si="1569"/>
        <v>0.32417792540640095</v>
      </c>
      <c r="Y795" s="1">
        <f t="shared" si="1570"/>
        <v>1.3252386082648244</v>
      </c>
      <c r="Z795" s="1">
        <f t="shared" si="1571"/>
        <v>1.0573743253463406</v>
      </c>
      <c r="AA795" s="1">
        <f t="shared" si="1572"/>
        <v>0.99430153887537354</v>
      </c>
      <c r="AB795" s="1">
        <f t="shared" si="1573"/>
        <v>0.15847385848288312</v>
      </c>
      <c r="AC795" s="1">
        <f t="shared" si="1574"/>
        <v>0.51395023141859963</v>
      </c>
      <c r="AD795" s="1" t="str">
        <f t="shared" si="1575"/>
        <v>LIQUEFIABLE</v>
      </c>
      <c r="AE795" s="1">
        <f t="shared" si="1576"/>
        <v>0.48604976858140037</v>
      </c>
      <c r="AF795" s="1">
        <f t="shared" si="1577"/>
        <v>4</v>
      </c>
      <c r="AG795" s="1">
        <f t="shared" si="1578"/>
        <v>2.9162986114884024</v>
      </c>
      <c r="AH795" s="1" t="str">
        <f t="shared" si="1579"/>
        <v>Low</v>
      </c>
    </row>
    <row r="796" spans="1:45" s="1" customFormat="1" x14ac:dyDescent="0.35">
      <c r="B796" s="5" t="s">
        <v>273</v>
      </c>
      <c r="C796" s="5" t="s">
        <v>274</v>
      </c>
      <c r="D796" s="5">
        <v>13.5</v>
      </c>
      <c r="E796" s="5">
        <v>1.5</v>
      </c>
      <c r="F796" s="5">
        <v>18</v>
      </c>
      <c r="G796" s="5">
        <v>9</v>
      </c>
      <c r="H796" s="1">
        <v>83.3</v>
      </c>
      <c r="I796" s="5">
        <v>7</v>
      </c>
      <c r="J796" s="5">
        <v>0.3</v>
      </c>
      <c r="K796" s="5">
        <v>1</v>
      </c>
      <c r="L796" s="25" t="s">
        <v>58</v>
      </c>
      <c r="M796" s="1">
        <f t="shared" si="1558"/>
        <v>122.625</v>
      </c>
      <c r="N796" s="1">
        <f t="shared" si="1559"/>
        <v>241.5</v>
      </c>
      <c r="O796" s="1">
        <f t="shared" si="1560"/>
        <v>118.875</v>
      </c>
      <c r="P796" s="1">
        <f t="shared" si="1561"/>
        <v>0.92312275763150964</v>
      </c>
      <c r="Q796" s="1">
        <f t="shared" si="1562"/>
        <v>8.3081048186835869</v>
      </c>
      <c r="R796" s="1">
        <f t="shared" si="1563"/>
        <v>5.5340402570000027</v>
      </c>
      <c r="S796" s="1">
        <f t="shared" si="1564"/>
        <v>13.84214507568359</v>
      </c>
      <c r="T796" s="1">
        <f t="shared" si="1565"/>
        <v>0.49826534376943366</v>
      </c>
      <c r="U796" s="1">
        <f t="shared" si="1566"/>
        <v>0.92337897904347133</v>
      </c>
      <c r="V796" s="1">
        <f t="shared" si="1567"/>
        <v>13.844451068391244</v>
      </c>
      <c r="W796" s="1">
        <f t="shared" si="1568"/>
        <v>0.7986134883932493</v>
      </c>
      <c r="X796" s="1">
        <f t="shared" si="1569"/>
        <v>0.31637186710543924</v>
      </c>
      <c r="Y796" s="1">
        <f t="shared" si="1570"/>
        <v>1.2831658608063286</v>
      </c>
      <c r="Z796" s="1">
        <f t="shared" si="1571"/>
        <v>1.0499524035954868</v>
      </c>
      <c r="AA796" s="1">
        <f t="shared" si="1572"/>
        <v>0.9830017676518914</v>
      </c>
      <c r="AB796" s="1">
        <f t="shared" si="1573"/>
        <v>0.14665544499454564</v>
      </c>
      <c r="AC796" s="1">
        <f t="shared" si="1574"/>
        <v>0.47843643467400054</v>
      </c>
      <c r="AD796" s="1" t="str">
        <f t="shared" si="1575"/>
        <v>LIQUEFIABLE</v>
      </c>
      <c r="AE796" s="1">
        <f t="shared" si="1576"/>
        <v>0.52156356532599946</v>
      </c>
      <c r="AF796" s="1">
        <f t="shared" si="1577"/>
        <v>3.25</v>
      </c>
      <c r="AG796" s="1">
        <f t="shared" si="1578"/>
        <v>2.5426223809642474</v>
      </c>
      <c r="AH796" s="1" t="str">
        <f t="shared" si="1579"/>
        <v>Low</v>
      </c>
    </row>
    <row r="797" spans="1:45" s="1" customFormat="1" x14ac:dyDescent="0.35">
      <c r="B797" s="5" t="s">
        <v>273</v>
      </c>
      <c r="C797" s="5" t="s">
        <v>274</v>
      </c>
      <c r="D797" s="5">
        <v>15</v>
      </c>
      <c r="E797" s="5">
        <v>1.5</v>
      </c>
      <c r="F797" s="5">
        <v>19</v>
      </c>
      <c r="G797" s="5">
        <v>9</v>
      </c>
      <c r="H797" s="1">
        <v>87.1</v>
      </c>
      <c r="I797" s="5">
        <v>7</v>
      </c>
      <c r="J797" s="5">
        <v>0.3</v>
      </c>
      <c r="K797" s="5">
        <v>1</v>
      </c>
      <c r="L797" s="25" t="s">
        <v>58</v>
      </c>
      <c r="M797" s="1">
        <f t="shared" si="1558"/>
        <v>137.34</v>
      </c>
      <c r="N797" s="1">
        <f t="shared" si="1559"/>
        <v>270</v>
      </c>
      <c r="O797" s="1">
        <f t="shared" si="1560"/>
        <v>132.66</v>
      </c>
      <c r="P797" s="1">
        <f t="shared" si="1561"/>
        <v>0.87384564504688433</v>
      </c>
      <c r="Q797" s="1">
        <f t="shared" si="1562"/>
        <v>7.8646108054219592</v>
      </c>
      <c r="R797" s="1">
        <f t="shared" si="1563"/>
        <v>5.5227168750368731</v>
      </c>
      <c r="S797" s="1">
        <f t="shared" si="1564"/>
        <v>13.387327680458831</v>
      </c>
      <c r="T797" s="1">
        <f t="shared" si="1565"/>
        <v>0.50299880495273785</v>
      </c>
      <c r="U797" s="1">
        <f t="shared" si="1566"/>
        <v>0.87313917590967194</v>
      </c>
      <c r="V797" s="1">
        <f t="shared" si="1567"/>
        <v>13.38096945822392</v>
      </c>
      <c r="W797" s="1">
        <f t="shared" si="1568"/>
        <v>0.77141630387585125</v>
      </c>
      <c r="X797" s="1">
        <f t="shared" si="1569"/>
        <v>0.30615911653146066</v>
      </c>
      <c r="Y797" s="1">
        <f t="shared" si="1570"/>
        <v>1.2704488220125185</v>
      </c>
      <c r="Z797" s="1">
        <f t="shared" si="1571"/>
        <v>1.0477090305682477</v>
      </c>
      <c r="AA797" s="1">
        <f t="shared" si="1572"/>
        <v>0.97182404002813516</v>
      </c>
      <c r="AB797" s="1">
        <f t="shared" si="1573"/>
        <v>0.14299154918570076</v>
      </c>
      <c r="AC797" s="1">
        <f t="shared" si="1574"/>
        <v>0.47554486958897796</v>
      </c>
      <c r="AD797" s="1" t="str">
        <f t="shared" si="1575"/>
        <v>LIQUEFIABLE</v>
      </c>
      <c r="AE797" s="1">
        <f t="shared" si="1576"/>
        <v>0.5244551304110221</v>
      </c>
      <c r="AF797" s="1">
        <f t="shared" si="1577"/>
        <v>2.5</v>
      </c>
      <c r="AG797" s="1">
        <f t="shared" si="1578"/>
        <v>1.9667067390413329</v>
      </c>
      <c r="AH797" s="1" t="str">
        <f t="shared" si="1579"/>
        <v>Low</v>
      </c>
    </row>
    <row r="798" spans="1:45" s="1" customFormat="1" x14ac:dyDescent="0.35">
      <c r="AF798" s="1" t="s">
        <v>31</v>
      </c>
      <c r="AG798" s="1">
        <f>SUM(AG788:AG797)</f>
        <v>10.741487572256828</v>
      </c>
      <c r="AH798" s="1" t="str">
        <f t="shared" ref="AH798" si="1580">IF(AG798&lt;=0,"Very Low",IF(AND(AG798&gt;0,AG798&lt;=5),"Low",IF(AND(AG798&gt;5,AG798&lt;=15),"High","Very High")))</f>
        <v>High</v>
      </c>
    </row>
    <row r="799" spans="1:45" s="1" customFormat="1" x14ac:dyDescent="0.35">
      <c r="A799" s="1" t="s">
        <v>32</v>
      </c>
      <c r="B799" s="1" t="s">
        <v>0</v>
      </c>
      <c r="C799" s="1" t="s">
        <v>1</v>
      </c>
      <c r="E799" s="1" t="s">
        <v>3</v>
      </c>
      <c r="F799" s="1" t="s">
        <v>47</v>
      </c>
      <c r="G799" s="1" t="s">
        <v>5</v>
      </c>
      <c r="H799" s="1" t="s">
        <v>6</v>
      </c>
      <c r="I799" s="1" t="s">
        <v>7</v>
      </c>
      <c r="J799" s="1" t="s">
        <v>8</v>
      </c>
      <c r="K799" s="1" t="s">
        <v>9</v>
      </c>
      <c r="M799" s="1" t="s">
        <v>10</v>
      </c>
      <c r="O799" s="1" t="s">
        <v>12</v>
      </c>
      <c r="P799" s="1" t="s">
        <v>13</v>
      </c>
      <c r="Q799" s="1" t="s">
        <v>69</v>
      </c>
      <c r="R799" s="1" t="s">
        <v>70</v>
      </c>
      <c r="S799" s="1" t="s">
        <v>16</v>
      </c>
      <c r="T799" s="1" t="s">
        <v>17</v>
      </c>
      <c r="U799" s="1" t="s">
        <v>18</v>
      </c>
      <c r="V799" s="1" t="s">
        <v>19</v>
      </c>
      <c r="W799" s="1" t="s">
        <v>20</v>
      </c>
      <c r="X799" s="1" t="s">
        <v>21</v>
      </c>
      <c r="Y799" s="1" t="s">
        <v>22</v>
      </c>
      <c r="Z799" s="1" t="s">
        <v>23</v>
      </c>
      <c r="AA799" s="1" t="s">
        <v>24</v>
      </c>
      <c r="AB799" s="1" t="s">
        <v>71</v>
      </c>
      <c r="AC799" s="1" t="s">
        <v>26</v>
      </c>
      <c r="AD799" s="1" t="s">
        <v>27</v>
      </c>
      <c r="AE799" s="1" t="s">
        <v>28</v>
      </c>
      <c r="AF799" s="1" t="s">
        <v>29</v>
      </c>
      <c r="AG799" s="1" t="s">
        <v>30</v>
      </c>
      <c r="AH799" s="1" t="s">
        <v>27</v>
      </c>
      <c r="AI799" s="5" t="s">
        <v>34</v>
      </c>
      <c r="AJ799" s="5" t="s">
        <v>35</v>
      </c>
      <c r="AK799" s="5" t="s">
        <v>36</v>
      </c>
      <c r="AL799" s="5" t="s">
        <v>37</v>
      </c>
      <c r="AM799" s="20" t="s">
        <v>38</v>
      </c>
      <c r="AN799" s="20" t="s">
        <v>39</v>
      </c>
      <c r="AO799" s="20" t="s">
        <v>40</v>
      </c>
      <c r="AP799" s="20" t="s">
        <v>41</v>
      </c>
      <c r="AQ799" s="20" t="s">
        <v>42</v>
      </c>
    </row>
    <row r="800" spans="1:45" s="1" customFormat="1" x14ac:dyDescent="0.35">
      <c r="A800" s="1">
        <v>69</v>
      </c>
      <c r="B800" s="5" t="s">
        <v>275</v>
      </c>
      <c r="C800" s="5" t="s">
        <v>276</v>
      </c>
      <c r="D800" s="5">
        <v>1.5</v>
      </c>
      <c r="E800" s="5">
        <v>1.5</v>
      </c>
      <c r="F800" s="5">
        <v>20</v>
      </c>
      <c r="G800" s="5">
        <v>43</v>
      </c>
      <c r="H800" s="1">
        <v>28.000000000000004</v>
      </c>
      <c r="I800" s="5">
        <v>7</v>
      </c>
      <c r="J800" s="5">
        <v>0.4</v>
      </c>
      <c r="K800" s="5">
        <v>6.1</v>
      </c>
      <c r="L800" s="25" t="s">
        <v>46</v>
      </c>
      <c r="M800" s="1">
        <f t="shared" ref="M800:M809" si="1581">IF(D800&lt;=K800, 0, (D800-K800)*9.81)</f>
        <v>0</v>
      </c>
      <c r="N800" s="1">
        <f t="shared" ref="N800:N809" si="1582">IF(ROW()=2, D800*F800, N799 + (D800-D799)*F800)</f>
        <v>30</v>
      </c>
      <c r="O800" s="1">
        <f t="shared" ref="O800:O809" si="1583">N800 - M800</f>
        <v>30</v>
      </c>
      <c r="P800" s="1">
        <f t="shared" ref="P800:P809" si="1584">MIN(1.7, (101.3 / O800)^0.5)</f>
        <v>1.7</v>
      </c>
      <c r="Q800" s="1">
        <f t="shared" ref="Q800:Q809" si="1585">G800 * P800</f>
        <v>73.099999999999994</v>
      </c>
      <c r="R800" s="1">
        <f t="shared" ref="R800:R809" si="1586">EXP(1.63 + (9.7/(H800+0.01)) - ((15.7/(H800+0.01))^2))</f>
        <v>5.2705189619073787</v>
      </c>
      <c r="S800" s="1">
        <f t="shared" ref="S800:S809" si="1587">Q800 + R800</f>
        <v>78.370518961907379</v>
      </c>
      <c r="T800" s="1">
        <f t="shared" ref="T800:T809" si="1588">0.784 - 0.0768 * SQRT(S800)</f>
        <v>0.10411167846338132</v>
      </c>
      <c r="U800" s="1">
        <f t="shared" ref="U800:U809" si="1589">MIN(1.7, (101.3 / O800)^T800)</f>
        <v>1.1350677711039756</v>
      </c>
      <c r="V800" s="1">
        <f t="shared" ref="V800:V809" si="1590">(G800 * U800) + R800</f>
        <v>54.078433119378332</v>
      </c>
      <c r="W800" s="1">
        <f t="shared" ref="W800:W809" si="1591">EXP((-1.012 - 1.126*SIN((D800/11.73)+5.133)) + (0.106 + 0.118*SIN((D800/11.28)+5.142))*I800)</f>
        <v>0.99216797470363483</v>
      </c>
      <c r="X800" s="1">
        <f t="shared" ref="X800:X809" si="1592">0.65 * J800 * (N800 / O800) * W800</f>
        <v>0.25796367342294507</v>
      </c>
      <c r="Y800" s="1">
        <f t="shared" ref="Y800:Y809" si="1593">MIN(2.2, 1.09 + (V800 / 31.5)^2)</f>
        <v>2.2000000000000002</v>
      </c>
      <c r="Z800" s="1">
        <f t="shared" ref="Z800:Z809" si="1594">1 + (Y800 - 1) * (8.64 * EXP(-I800/4) - 1.325)</f>
        <v>1.2116882456942153</v>
      </c>
      <c r="AA800" s="1">
        <f t="shared" ref="AA800:AA809" si="1595">MIN(1.1, 1 - MIN(0.3, 1 / (18.9 - 2.55 * SQRT(V800))) * LN(O800 / 101.3))</f>
        <v>1.1000000000000001</v>
      </c>
      <c r="AB800" s="1">
        <f t="shared" ref="AB800:AB809" si="1596">EXP((V800/14.1) + (V800/126)^2 - (V800/23.6)^3 + (V800/25.4)^4 - 2.8)</f>
        <v>16902.555248906207</v>
      </c>
      <c r="AC800" s="1">
        <f t="shared" ref="AC800:AC809" si="1597">IF(X800=0, "N/A", (AB800 * Z800 * AA800) / X800)</f>
        <v>87332.80143708222</v>
      </c>
      <c r="AD800" s="1" t="str">
        <f t="shared" ref="AD800:AD809" si="1598">IF(AC800&gt;1, "NOT LIQUEFIABLE", "LIQUEFIABLE")</f>
        <v>NOT LIQUEFIABLE</v>
      </c>
      <c r="AE800" s="1">
        <f t="shared" ref="AE800:AE809" si="1599">IF(AC800&lt;1, 1-AC800, 0)</f>
        <v>0</v>
      </c>
      <c r="AF800" s="1">
        <f t="shared" ref="AF800:AF809" si="1600">IF(D800&lt;=20, 10 - (0.5 * D800), 0)</f>
        <v>9.25</v>
      </c>
      <c r="AG800" s="1">
        <f t="shared" ref="AG800:AG809" si="1601">AE800 * AF800 * E800</f>
        <v>0</v>
      </c>
      <c r="AH800" s="1" t="str">
        <f t="shared" ref="AH800:AH809" si="1602">IF(AG800&lt;=0,"Very Low",IF(AND(AG800&gt;0,AG800&lt;=5),"Low",IF(AND(AG800&gt;5,AG800&lt;=15),"High","Very High")))</f>
        <v>Very Low</v>
      </c>
      <c r="AI800" s="5">
        <v>3</v>
      </c>
      <c r="AJ800" s="5">
        <v>1.5</v>
      </c>
      <c r="AK800" s="5">
        <v>25</v>
      </c>
      <c r="AL800" s="5">
        <f>MIN(1 + 0.33 * (AJ800 / AI800), 1.33)</f>
        <v>1.165</v>
      </c>
      <c r="AM800" s="20">
        <f>AVERAGEIFS(G800:G809, D800:D809, "&gt;" &amp; AJ800, D800:D809, "&lt;" &amp; (AJ800 + AI800 + 1.5))</f>
        <v>100</v>
      </c>
      <c r="AN800" s="20" cm="1">
        <f t="array" ref="AN800">_xlfn.LET(
    _xlpm.Df, AJ800,
    _xlpm.B, AI800,
    _xlpm.LayerBottoms, D800:D809,
    _xlpm.LayerTops, D800:D809 - E800:E809,
    _xlpm.N_values, G800:G809,
    _xlpm.FilteredN, _xlfn._xlws.FILTER(_xlpm.N_values, (_xlpm.LayerBottoms &gt; _xlpm.Df) * (_xlpm.LayerTops &lt; (_xlpm.Df + 2*_xlpm.B))),
    _xlpm.i, _xlfn.SEQUENCE(ROWS(_xlpm.FilteredN)),
    SUM(_xlpm.FilteredN / _xlpm.i^2) / SUM(1 / _xlpm.i^2)
)</f>
        <v>100</v>
      </c>
      <c r="AO800" s="20">
        <f>MIN(6 * (1 + 0.2 * (AJ800 / AI800)), 9)</f>
        <v>6.6000000000000005</v>
      </c>
      <c r="AP800" s="20">
        <f>IF(AI800&lt;=1.2,12*AM800*AL800*(AK800/25.4),8*AM800*((3.28*AI800+1)/(3.28*AI800))^2*AL800*(AK800/25.4))</f>
        <v>1113.2445353164881</v>
      </c>
      <c r="AQ800" s="1" t="str" cm="1">
        <f t="array" ref="AQ800">_xlfn.LET(
    _xlpm.Df, AJ800,
    _xlpm.B, AI800,
    _xlpm.Settlement, AK800,
    _xlpm.NMeyerhof, AM800,
    _xlpm.NDesign, AN800,
    _xlpm.Nc, AO800,
    _xlpm.Fd, AL800,
    _xlpm.LayerBottoms, D800:D809,
    _xlpm.LayerThickness, E800:E809,
    _xlpm.USCS, L800:L809,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800" s="1" cm="1">
        <f t="array" ref="AR800">_xlfn.LET(
    _xlpm.Df, AJ800,
    _xlpm.B, AI800,
    _xlpm.Settlement, AK800,
    _xlpm.NMeyerhof, AM800,
    _xlpm.NDesign, AN800,
    _xlpm.Nc, AO800,
    _xlpm.Fd, AL800,
    _xlpm.LayerBottoms, D800:D809,
    _xlpm.LayerThickness, E800:E809,
    _xlpm.USCS, L800:L809,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1113.2445353164881</v>
      </c>
      <c r="AS800" s="1" t="str" cm="1">
        <f t="array" ref="AS800">_xlfn.LET(
    _xlpm.Df, AJ800,
    _xlpm.B, AI800,
    _xlpm.Settlement, AK800,
    _xlpm.NMeyerhof, AM800,
    _xlpm.NDesign, AN800,
    _xlpm.Nc, AO800,
    _xlpm.Fd, AL800,
    _xlpm.LayerBottoms, D800:D809,
    _xlpm.LayerThickness, E800:E809,
    _xlpm.Material, L800:L809,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N/A - Rock/Cobble Detected (Use Rock Mechanics)</v>
      </c>
    </row>
    <row r="801" spans="1:45" s="1" customFormat="1" x14ac:dyDescent="0.35">
      <c r="B801" s="5" t="s">
        <v>275</v>
      </c>
      <c r="C801" s="5" t="s">
        <v>276</v>
      </c>
      <c r="D801" s="5">
        <v>3</v>
      </c>
      <c r="E801" s="5">
        <v>1.5</v>
      </c>
      <c r="F801" s="5">
        <v>23</v>
      </c>
      <c r="G801" s="5">
        <v>100</v>
      </c>
      <c r="H801" s="6"/>
      <c r="I801" s="5">
        <v>7</v>
      </c>
      <c r="J801" s="5">
        <v>0.4</v>
      </c>
      <c r="K801" s="5">
        <v>6.1</v>
      </c>
      <c r="L801" s="25" t="s">
        <v>277</v>
      </c>
      <c r="M801" s="1">
        <f t="shared" si="1581"/>
        <v>0</v>
      </c>
      <c r="N801" s="1">
        <f t="shared" si="1582"/>
        <v>64.5</v>
      </c>
      <c r="O801" s="1">
        <f t="shared" si="1583"/>
        <v>64.5</v>
      </c>
      <c r="P801" s="1">
        <f t="shared" si="1584"/>
        <v>1.2532129251084649</v>
      </c>
      <c r="Q801" s="1">
        <f t="shared" si="1585"/>
        <v>125.32129251084649</v>
      </c>
      <c r="R801" s="1">
        <f t="shared" si="1586"/>
        <v>0</v>
      </c>
      <c r="S801" s="1">
        <f t="shared" si="1587"/>
        <v>125.32129251084649</v>
      </c>
      <c r="T801" s="1">
        <f t="shared" si="1588"/>
        <v>-7.575290656046918E-2</v>
      </c>
      <c r="U801" s="1">
        <f t="shared" si="1589"/>
        <v>0.96638162385552384</v>
      </c>
      <c r="V801" s="1">
        <f t="shared" si="1590"/>
        <v>96.638162385552391</v>
      </c>
      <c r="W801" s="1">
        <f t="shared" si="1591"/>
        <v>0.97433785492747482</v>
      </c>
      <c r="X801" s="1">
        <f t="shared" si="1592"/>
        <v>0.25332784228114347</v>
      </c>
      <c r="Y801" s="1">
        <f t="shared" si="1593"/>
        <v>2.2000000000000002</v>
      </c>
      <c r="Z801" s="1">
        <f t="shared" si="1594"/>
        <v>1.2116882456942153</v>
      </c>
      <c r="AA801" s="1">
        <f t="shared" si="1595"/>
        <v>0.92680884466924141</v>
      </c>
      <c r="AB801" s="1">
        <f t="shared" si="1596"/>
        <v>1.575736873876064E+63</v>
      </c>
      <c r="AC801" s="1">
        <f t="shared" si="1597"/>
        <v>6.985248144420085E+63</v>
      </c>
      <c r="AD801" s="1" t="str">
        <f t="shared" si="1598"/>
        <v>NOT LIQUEFIABLE</v>
      </c>
      <c r="AE801" s="1">
        <f t="shared" si="1599"/>
        <v>0</v>
      </c>
      <c r="AF801" s="1">
        <f t="shared" si="1600"/>
        <v>8.5</v>
      </c>
      <c r="AG801" s="1">
        <f t="shared" si="1601"/>
        <v>0</v>
      </c>
      <c r="AH801" s="1" t="str">
        <f t="shared" si="1602"/>
        <v>Very Low</v>
      </c>
    </row>
    <row r="802" spans="1:45" s="1" customFormat="1" x14ac:dyDescent="0.35">
      <c r="B802" s="5" t="s">
        <v>275</v>
      </c>
      <c r="C802" s="5" t="s">
        <v>276</v>
      </c>
      <c r="D802" s="5">
        <v>4.5</v>
      </c>
      <c r="E802" s="5">
        <v>1.5</v>
      </c>
      <c r="F802" s="5">
        <v>23</v>
      </c>
      <c r="G802" s="5">
        <v>100</v>
      </c>
      <c r="H802" s="6"/>
      <c r="I802" s="5">
        <v>7</v>
      </c>
      <c r="J802" s="5">
        <v>0.4</v>
      </c>
      <c r="K802" s="5">
        <v>6.1</v>
      </c>
      <c r="L802" s="25" t="s">
        <v>277</v>
      </c>
      <c r="M802" s="1">
        <f t="shared" si="1581"/>
        <v>0</v>
      </c>
      <c r="N802" s="1">
        <f t="shared" si="1582"/>
        <v>99</v>
      </c>
      <c r="O802" s="1">
        <f t="shared" si="1583"/>
        <v>99</v>
      </c>
      <c r="P802" s="1">
        <f t="shared" si="1584"/>
        <v>1.0115494665276252</v>
      </c>
      <c r="Q802" s="1">
        <f t="shared" si="1585"/>
        <v>101.15494665276252</v>
      </c>
      <c r="R802" s="1">
        <f t="shared" si="1586"/>
        <v>0</v>
      </c>
      <c r="S802" s="1">
        <f t="shared" si="1587"/>
        <v>101.15494665276252</v>
      </c>
      <c r="T802" s="1">
        <f t="shared" si="1588"/>
        <v>1.1577736891802304E-2</v>
      </c>
      <c r="U802" s="1">
        <f t="shared" si="1589"/>
        <v>1.0002659361567092</v>
      </c>
      <c r="V802" s="1">
        <f t="shared" si="1590"/>
        <v>100.02659361567092</v>
      </c>
      <c r="W802" s="1">
        <f t="shared" si="1591"/>
        <v>0.95382538768089908</v>
      </c>
      <c r="X802" s="1">
        <f t="shared" si="1592"/>
        <v>0.24799460079703378</v>
      </c>
      <c r="Y802" s="1">
        <f t="shared" si="1593"/>
        <v>2.2000000000000002</v>
      </c>
      <c r="Z802" s="1">
        <f t="shared" si="1594"/>
        <v>1.2116882456942153</v>
      </c>
      <c r="AA802" s="1">
        <f t="shared" si="1595"/>
        <v>0.99652200467970575</v>
      </c>
      <c r="AB802" s="1">
        <f t="shared" si="1596"/>
        <v>3.3289154444409344E+73</v>
      </c>
      <c r="AC802" s="1">
        <f t="shared" si="1597"/>
        <v>1.6208332089746979E+74</v>
      </c>
      <c r="AD802" s="1" t="str">
        <f t="shared" si="1598"/>
        <v>NOT LIQUEFIABLE</v>
      </c>
      <c r="AE802" s="1">
        <f t="shared" si="1599"/>
        <v>0</v>
      </c>
      <c r="AF802" s="1">
        <f t="shared" si="1600"/>
        <v>7.75</v>
      </c>
      <c r="AG802" s="1">
        <f t="shared" si="1601"/>
        <v>0</v>
      </c>
      <c r="AH802" s="1" t="str">
        <f t="shared" si="1602"/>
        <v>Very Low</v>
      </c>
    </row>
    <row r="803" spans="1:45" s="1" customFormat="1" x14ac:dyDescent="0.35">
      <c r="B803" s="5" t="s">
        <v>275</v>
      </c>
      <c r="C803" s="5" t="s">
        <v>276</v>
      </c>
      <c r="D803" s="5">
        <v>6</v>
      </c>
      <c r="E803" s="5">
        <v>1.5</v>
      </c>
      <c r="F803" s="5">
        <v>23</v>
      </c>
      <c r="G803" s="5">
        <v>100</v>
      </c>
      <c r="H803" s="6"/>
      <c r="I803" s="5">
        <v>7</v>
      </c>
      <c r="J803" s="5">
        <v>0.4</v>
      </c>
      <c r="K803" s="5">
        <v>6.1</v>
      </c>
      <c r="L803" s="25" t="s">
        <v>277</v>
      </c>
      <c r="M803" s="1">
        <f t="shared" si="1581"/>
        <v>0</v>
      </c>
      <c r="N803" s="1">
        <f t="shared" si="1582"/>
        <v>133.5</v>
      </c>
      <c r="O803" s="1">
        <f t="shared" si="1583"/>
        <v>133.5</v>
      </c>
      <c r="P803" s="1">
        <f t="shared" si="1584"/>
        <v>0.87109212952898429</v>
      </c>
      <c r="Q803" s="1">
        <f t="shared" si="1585"/>
        <v>87.109212952898432</v>
      </c>
      <c r="R803" s="1">
        <f t="shared" si="1586"/>
        <v>0</v>
      </c>
      <c r="S803" s="1">
        <f t="shared" si="1587"/>
        <v>87.109212952898432</v>
      </c>
      <c r="T803" s="1">
        <f t="shared" si="1588"/>
        <v>6.7207809607761182E-2</v>
      </c>
      <c r="U803" s="1">
        <f t="shared" si="1589"/>
        <v>0.98162063103551533</v>
      </c>
      <c r="V803" s="1">
        <f t="shared" si="1590"/>
        <v>98.162063103551532</v>
      </c>
      <c r="W803" s="1">
        <f t="shared" si="1591"/>
        <v>0.9310442914146293</v>
      </c>
      <c r="X803" s="1">
        <f t="shared" si="1592"/>
        <v>0.24207151576780361</v>
      </c>
      <c r="Y803" s="1">
        <f t="shared" si="1593"/>
        <v>2.2000000000000002</v>
      </c>
      <c r="Z803" s="1">
        <f t="shared" si="1594"/>
        <v>1.2116882456942153</v>
      </c>
      <c r="AA803" s="1">
        <f t="shared" si="1595"/>
        <v>1.0433673906670851</v>
      </c>
      <c r="AB803" s="1">
        <f t="shared" si="1596"/>
        <v>4.9742119916085857E+67</v>
      </c>
      <c r="AC803" s="1">
        <f t="shared" si="1597"/>
        <v>2.5978181974256895E+68</v>
      </c>
      <c r="AD803" s="1" t="str">
        <f t="shared" si="1598"/>
        <v>NOT LIQUEFIABLE</v>
      </c>
      <c r="AE803" s="1">
        <f t="shared" si="1599"/>
        <v>0</v>
      </c>
      <c r="AF803" s="1">
        <f t="shared" si="1600"/>
        <v>7</v>
      </c>
      <c r="AG803" s="1">
        <f t="shared" si="1601"/>
        <v>0</v>
      </c>
      <c r="AH803" s="1" t="str">
        <f t="shared" si="1602"/>
        <v>Very Low</v>
      </c>
    </row>
    <row r="804" spans="1:45" s="1" customFormat="1" x14ac:dyDescent="0.35">
      <c r="B804" s="5" t="s">
        <v>275</v>
      </c>
      <c r="C804" s="5" t="s">
        <v>276</v>
      </c>
      <c r="D804" s="5">
        <v>7.5</v>
      </c>
      <c r="E804" s="5">
        <v>1.5</v>
      </c>
      <c r="F804" s="5">
        <v>23</v>
      </c>
      <c r="G804" s="5">
        <v>100</v>
      </c>
      <c r="H804" s="6"/>
      <c r="I804" s="5">
        <v>7</v>
      </c>
      <c r="J804" s="5">
        <v>0.4</v>
      </c>
      <c r="K804" s="5">
        <v>6.1</v>
      </c>
      <c r="L804" s="25" t="s">
        <v>277</v>
      </c>
      <c r="M804" s="1">
        <f t="shared" si="1581"/>
        <v>13.734000000000004</v>
      </c>
      <c r="N804" s="1">
        <f t="shared" si="1582"/>
        <v>168</v>
      </c>
      <c r="O804" s="1">
        <f t="shared" si="1583"/>
        <v>154.26599999999999</v>
      </c>
      <c r="P804" s="1">
        <f t="shared" si="1584"/>
        <v>0.81034435912861513</v>
      </c>
      <c r="Q804" s="1">
        <f t="shared" si="1585"/>
        <v>81.034435912861511</v>
      </c>
      <c r="R804" s="1">
        <f t="shared" si="1586"/>
        <v>0</v>
      </c>
      <c r="S804" s="1">
        <f t="shared" si="1587"/>
        <v>81.034435912861511</v>
      </c>
      <c r="T804" s="1">
        <f t="shared" si="1588"/>
        <v>9.2653089051034976E-2</v>
      </c>
      <c r="U804" s="1">
        <f t="shared" si="1589"/>
        <v>0.96178038383679654</v>
      </c>
      <c r="V804" s="1">
        <f t="shared" si="1590"/>
        <v>96.178038383679649</v>
      </c>
      <c r="W804" s="1">
        <f t="shared" si="1591"/>
        <v>0.90643373197707922</v>
      </c>
      <c r="X804" s="1">
        <f t="shared" si="1592"/>
        <v>0.25665425571907502</v>
      </c>
      <c r="Y804" s="1">
        <f t="shared" si="1593"/>
        <v>2.2000000000000002</v>
      </c>
      <c r="Z804" s="1">
        <f t="shared" si="1594"/>
        <v>1.2116882456942153</v>
      </c>
      <c r="AA804" s="1">
        <f t="shared" si="1595"/>
        <v>1.0688597308389565</v>
      </c>
      <c r="AB804" s="1">
        <f t="shared" si="1596"/>
        <v>7.656056335319168E+61</v>
      </c>
      <c r="AC804" s="1">
        <f t="shared" si="1597"/>
        <v>3.8633874155304895E+62</v>
      </c>
      <c r="AD804" s="1" t="str">
        <f t="shared" si="1598"/>
        <v>NOT LIQUEFIABLE</v>
      </c>
      <c r="AE804" s="1">
        <f t="shared" si="1599"/>
        <v>0</v>
      </c>
      <c r="AF804" s="1">
        <f t="shared" si="1600"/>
        <v>6.25</v>
      </c>
      <c r="AG804" s="1">
        <f t="shared" si="1601"/>
        <v>0</v>
      </c>
      <c r="AH804" s="1" t="str">
        <f t="shared" si="1602"/>
        <v>Very Low</v>
      </c>
    </row>
    <row r="805" spans="1:45" s="1" customFormat="1" x14ac:dyDescent="0.35">
      <c r="B805" s="5" t="s">
        <v>275</v>
      </c>
      <c r="C805" s="5" t="s">
        <v>276</v>
      </c>
      <c r="D805" s="5">
        <v>9</v>
      </c>
      <c r="E805" s="5">
        <v>1.5</v>
      </c>
      <c r="F805" s="5">
        <v>23</v>
      </c>
      <c r="G805" s="5">
        <v>100</v>
      </c>
      <c r="H805" s="6"/>
      <c r="I805" s="5">
        <v>7</v>
      </c>
      <c r="J805" s="5">
        <v>0.4</v>
      </c>
      <c r="K805" s="5">
        <v>6.1</v>
      </c>
      <c r="L805" s="25" t="s">
        <v>277</v>
      </c>
      <c r="M805" s="1">
        <f t="shared" si="1581"/>
        <v>28.449000000000005</v>
      </c>
      <c r="N805" s="1">
        <f t="shared" si="1582"/>
        <v>202.5</v>
      </c>
      <c r="O805" s="1">
        <f t="shared" si="1583"/>
        <v>174.05099999999999</v>
      </c>
      <c r="P805" s="1">
        <f t="shared" si="1584"/>
        <v>0.76289797347715349</v>
      </c>
      <c r="Q805" s="1">
        <f t="shared" si="1585"/>
        <v>76.28979734771535</v>
      </c>
      <c r="R805" s="1">
        <f t="shared" si="1586"/>
        <v>0</v>
      </c>
      <c r="S805" s="1">
        <f t="shared" si="1587"/>
        <v>76.28979734771535</v>
      </c>
      <c r="T805" s="1">
        <f t="shared" si="1588"/>
        <v>0.11319784264793209</v>
      </c>
      <c r="U805" s="1">
        <f t="shared" si="1589"/>
        <v>0.94056954818973593</v>
      </c>
      <c r="V805" s="1">
        <f t="shared" si="1590"/>
        <v>94.056954818973594</v>
      </c>
      <c r="W805" s="1">
        <f t="shared" si="1591"/>
        <v>0.88044424287795453</v>
      </c>
      <c r="X805" s="1">
        <f t="shared" si="1592"/>
        <v>0.266332220944001</v>
      </c>
      <c r="Y805" s="1">
        <f t="shared" si="1593"/>
        <v>2.2000000000000002</v>
      </c>
      <c r="Z805" s="1">
        <f t="shared" si="1594"/>
        <v>1.2116882456942153</v>
      </c>
      <c r="AA805" s="1">
        <f t="shared" si="1595"/>
        <v>1.0928303682693787</v>
      </c>
      <c r="AB805" s="1">
        <f t="shared" si="1596"/>
        <v>1.2325397744351597E+56</v>
      </c>
      <c r="AC805" s="1">
        <f t="shared" si="1597"/>
        <v>6.1280299922916341E+56</v>
      </c>
      <c r="AD805" s="1" t="str">
        <f t="shared" si="1598"/>
        <v>NOT LIQUEFIABLE</v>
      </c>
      <c r="AE805" s="1">
        <f t="shared" si="1599"/>
        <v>0</v>
      </c>
      <c r="AF805" s="1">
        <f t="shared" si="1600"/>
        <v>5.5</v>
      </c>
      <c r="AG805" s="1">
        <f t="shared" si="1601"/>
        <v>0</v>
      </c>
      <c r="AH805" s="1" t="str">
        <f t="shared" si="1602"/>
        <v>Very Low</v>
      </c>
    </row>
    <row r="806" spans="1:45" s="1" customFormat="1" x14ac:dyDescent="0.35">
      <c r="B806" s="5" t="s">
        <v>275</v>
      </c>
      <c r="C806" s="5" t="s">
        <v>276</v>
      </c>
      <c r="D806" s="5">
        <v>10.5</v>
      </c>
      <c r="E806" s="5">
        <v>1.5</v>
      </c>
      <c r="F806" s="5">
        <v>23</v>
      </c>
      <c r="G806" s="5">
        <v>100</v>
      </c>
      <c r="H806" s="6"/>
      <c r="I806" s="5">
        <v>7</v>
      </c>
      <c r="J806" s="5">
        <v>0.4</v>
      </c>
      <c r="K806" s="5">
        <v>6.1</v>
      </c>
      <c r="L806" s="25" t="s">
        <v>277</v>
      </c>
      <c r="M806" s="1">
        <f t="shared" si="1581"/>
        <v>43.164000000000009</v>
      </c>
      <c r="N806" s="1">
        <f t="shared" si="1582"/>
        <v>237</v>
      </c>
      <c r="O806" s="1">
        <f t="shared" si="1583"/>
        <v>193.83599999999998</v>
      </c>
      <c r="P806" s="1">
        <f t="shared" si="1584"/>
        <v>0.72291544437652755</v>
      </c>
      <c r="Q806" s="1">
        <f t="shared" si="1585"/>
        <v>72.29154443765276</v>
      </c>
      <c r="R806" s="1">
        <f t="shared" si="1586"/>
        <v>0</v>
      </c>
      <c r="S806" s="1">
        <f t="shared" si="1587"/>
        <v>72.29154443765276</v>
      </c>
      <c r="T806" s="1">
        <f t="shared" si="1588"/>
        <v>0.1310123438655667</v>
      </c>
      <c r="U806" s="1">
        <f t="shared" si="1589"/>
        <v>0.91849637580029664</v>
      </c>
      <c r="V806" s="1">
        <f t="shared" si="1590"/>
        <v>91.849637580029665</v>
      </c>
      <c r="W806" s="1">
        <f t="shared" si="1591"/>
        <v>0.85352459901766975</v>
      </c>
      <c r="X806" s="1">
        <f t="shared" si="1592"/>
        <v>0.2713334251195279</v>
      </c>
      <c r="Y806" s="1">
        <f t="shared" si="1593"/>
        <v>2.2000000000000002</v>
      </c>
      <c r="Z806" s="1">
        <f t="shared" si="1594"/>
        <v>1.2116882456942153</v>
      </c>
      <c r="AA806" s="1">
        <f t="shared" si="1595"/>
        <v>1.1000000000000001</v>
      </c>
      <c r="AB806" s="1">
        <f t="shared" si="1596"/>
        <v>3.177999817489203E+50</v>
      </c>
      <c r="AC806" s="1">
        <f t="shared" si="1597"/>
        <v>1.5611123193432828E+51</v>
      </c>
      <c r="AD806" s="1" t="str">
        <f t="shared" si="1598"/>
        <v>NOT LIQUEFIABLE</v>
      </c>
      <c r="AE806" s="1">
        <f t="shared" si="1599"/>
        <v>0</v>
      </c>
      <c r="AF806" s="1">
        <f t="shared" si="1600"/>
        <v>4.75</v>
      </c>
      <c r="AG806" s="1">
        <f t="shared" si="1601"/>
        <v>0</v>
      </c>
      <c r="AH806" s="1" t="str">
        <f t="shared" si="1602"/>
        <v>Very Low</v>
      </c>
    </row>
    <row r="807" spans="1:45" s="1" customFormat="1" x14ac:dyDescent="0.35">
      <c r="B807" s="5" t="s">
        <v>275</v>
      </c>
      <c r="C807" s="5" t="s">
        <v>276</v>
      </c>
      <c r="D807" s="5">
        <v>12</v>
      </c>
      <c r="E807" s="5">
        <v>1.5</v>
      </c>
      <c r="F807" s="5">
        <v>23</v>
      </c>
      <c r="G807" s="5">
        <v>100</v>
      </c>
      <c r="H807" s="6"/>
      <c r="I807" s="5">
        <v>7</v>
      </c>
      <c r="J807" s="5">
        <v>0.4</v>
      </c>
      <c r="K807" s="5">
        <v>6.1</v>
      </c>
      <c r="L807" s="25" t="s">
        <v>277</v>
      </c>
      <c r="M807" s="1">
        <f t="shared" si="1581"/>
        <v>57.879000000000005</v>
      </c>
      <c r="N807" s="1">
        <f t="shared" si="1582"/>
        <v>271.5</v>
      </c>
      <c r="O807" s="1">
        <f t="shared" si="1583"/>
        <v>213.62099999999998</v>
      </c>
      <c r="P807" s="1">
        <f t="shared" si="1584"/>
        <v>0.68862494517613282</v>
      </c>
      <c r="Q807" s="1">
        <f t="shared" si="1585"/>
        <v>68.862494517613285</v>
      </c>
      <c r="R807" s="1">
        <f t="shared" si="1586"/>
        <v>0</v>
      </c>
      <c r="S807" s="1">
        <f t="shared" si="1587"/>
        <v>68.862494517613285</v>
      </c>
      <c r="T807" s="1">
        <f t="shared" si="1588"/>
        <v>0.14668726698459311</v>
      </c>
      <c r="U807" s="1">
        <f t="shared" si="1589"/>
        <v>0.89633068644552161</v>
      </c>
      <c r="V807" s="1">
        <f t="shared" si="1590"/>
        <v>89.633068644552168</v>
      </c>
      <c r="W807" s="1">
        <f t="shared" si="1591"/>
        <v>0.82611021622301772</v>
      </c>
      <c r="X807" s="1">
        <f t="shared" si="1592"/>
        <v>0.27298402387023202</v>
      </c>
      <c r="Y807" s="1">
        <f t="shared" si="1593"/>
        <v>2.2000000000000002</v>
      </c>
      <c r="Z807" s="1">
        <f t="shared" si="1594"/>
        <v>1.2116882456942153</v>
      </c>
      <c r="AA807" s="1">
        <f t="shared" si="1595"/>
        <v>1.1000000000000001</v>
      </c>
      <c r="AB807" s="1">
        <f t="shared" si="1596"/>
        <v>2.0844313268121489E+45</v>
      </c>
      <c r="AC807" s="1">
        <f t="shared" si="1597"/>
        <v>1.0177331962625323E+46</v>
      </c>
      <c r="AD807" s="1" t="str">
        <f t="shared" si="1598"/>
        <v>NOT LIQUEFIABLE</v>
      </c>
      <c r="AE807" s="1">
        <f t="shared" si="1599"/>
        <v>0</v>
      </c>
      <c r="AF807" s="1">
        <f t="shared" si="1600"/>
        <v>4</v>
      </c>
      <c r="AG807" s="1">
        <f t="shared" si="1601"/>
        <v>0</v>
      </c>
      <c r="AH807" s="1" t="str">
        <f t="shared" si="1602"/>
        <v>Very Low</v>
      </c>
    </row>
    <row r="808" spans="1:45" s="1" customFormat="1" x14ac:dyDescent="0.35">
      <c r="B808" s="5" t="s">
        <v>275</v>
      </c>
      <c r="C808" s="5" t="s">
        <v>276</v>
      </c>
      <c r="D808" s="5">
        <v>13.5</v>
      </c>
      <c r="E808" s="5">
        <v>1.5</v>
      </c>
      <c r="F808" s="5">
        <v>23</v>
      </c>
      <c r="G808" s="5">
        <v>100</v>
      </c>
      <c r="H808" s="6"/>
      <c r="I808" s="5">
        <v>7</v>
      </c>
      <c r="J808" s="5">
        <v>0.4</v>
      </c>
      <c r="K808" s="5">
        <v>6.1</v>
      </c>
      <c r="L808" s="25" t="s">
        <v>277</v>
      </c>
      <c r="M808" s="1">
        <f t="shared" si="1581"/>
        <v>72.594000000000008</v>
      </c>
      <c r="N808" s="1">
        <f t="shared" si="1582"/>
        <v>306</v>
      </c>
      <c r="O808" s="1">
        <f t="shared" si="1583"/>
        <v>233.40600000000001</v>
      </c>
      <c r="P808" s="1">
        <f t="shared" si="1584"/>
        <v>0.65879260374300896</v>
      </c>
      <c r="Q808" s="1">
        <f t="shared" si="1585"/>
        <v>65.879260374300898</v>
      </c>
      <c r="R808" s="1">
        <f t="shared" si="1586"/>
        <v>0</v>
      </c>
      <c r="S808" s="1">
        <f t="shared" si="1587"/>
        <v>65.879260374300898</v>
      </c>
      <c r="T808" s="1">
        <f t="shared" si="1588"/>
        <v>0.16064481336070013</v>
      </c>
      <c r="U808" s="1">
        <f t="shared" si="1589"/>
        <v>0.87451213891544188</v>
      </c>
      <c r="V808" s="1">
        <f t="shared" si="1590"/>
        <v>87.451213891544185</v>
      </c>
      <c r="W808" s="1">
        <f t="shared" si="1591"/>
        <v>0.7986134883932493</v>
      </c>
      <c r="X808" s="1">
        <f t="shared" si="1592"/>
        <v>0.27221960505114229</v>
      </c>
      <c r="Y808" s="1">
        <f t="shared" si="1593"/>
        <v>2.2000000000000002</v>
      </c>
      <c r="Z808" s="1">
        <f t="shared" si="1594"/>
        <v>1.2116882456942153</v>
      </c>
      <c r="AA808" s="1">
        <f t="shared" si="1595"/>
        <v>1.1000000000000001</v>
      </c>
      <c r="AB808" s="1">
        <f t="shared" si="1596"/>
        <v>4.1194431141798555E+40</v>
      </c>
      <c r="AC808" s="1">
        <f t="shared" si="1597"/>
        <v>2.0169851026166696E+41</v>
      </c>
      <c r="AD808" s="1" t="str">
        <f t="shared" si="1598"/>
        <v>NOT LIQUEFIABLE</v>
      </c>
      <c r="AE808" s="1">
        <f t="shared" si="1599"/>
        <v>0</v>
      </c>
      <c r="AF808" s="1">
        <f t="shared" si="1600"/>
        <v>3.25</v>
      </c>
      <c r="AG808" s="1">
        <f t="shared" si="1601"/>
        <v>0</v>
      </c>
      <c r="AH808" s="1" t="str">
        <f t="shared" si="1602"/>
        <v>Very Low</v>
      </c>
    </row>
    <row r="809" spans="1:45" s="1" customFormat="1" x14ac:dyDescent="0.35">
      <c r="B809" s="5" t="s">
        <v>275</v>
      </c>
      <c r="C809" s="5" t="s">
        <v>276</v>
      </c>
      <c r="D809" s="5">
        <v>15</v>
      </c>
      <c r="E809" s="5">
        <v>1.5</v>
      </c>
      <c r="F809" s="5">
        <v>23</v>
      </c>
      <c r="G809" s="5">
        <v>100</v>
      </c>
      <c r="H809" s="5"/>
      <c r="I809" s="5">
        <v>7</v>
      </c>
      <c r="J809" s="5">
        <v>0.4</v>
      </c>
      <c r="K809" s="5">
        <v>6.1</v>
      </c>
      <c r="L809" s="25" t="s">
        <v>277</v>
      </c>
      <c r="M809" s="1">
        <f t="shared" si="1581"/>
        <v>87.309000000000012</v>
      </c>
      <c r="N809" s="1">
        <f t="shared" si="1582"/>
        <v>340.5</v>
      </c>
      <c r="O809" s="1">
        <f t="shared" si="1583"/>
        <v>253.19099999999997</v>
      </c>
      <c r="P809" s="1">
        <f t="shared" si="1584"/>
        <v>0.63252921692534325</v>
      </c>
      <c r="Q809" s="1">
        <f t="shared" si="1585"/>
        <v>63.252921692534322</v>
      </c>
      <c r="R809" s="1">
        <f t="shared" si="1586"/>
        <v>0</v>
      </c>
      <c r="S809" s="1">
        <f t="shared" si="1587"/>
        <v>63.252921692534322</v>
      </c>
      <c r="T809" s="1">
        <f t="shared" si="1588"/>
        <v>0.17319650226625782</v>
      </c>
      <c r="U809" s="1">
        <f t="shared" si="1589"/>
        <v>0.85328813763188605</v>
      </c>
      <c r="V809" s="1">
        <f t="shared" si="1590"/>
        <v>85.328813763188606</v>
      </c>
      <c r="W809" s="1">
        <f t="shared" si="1591"/>
        <v>0.77141630387585125</v>
      </c>
      <c r="X809" s="1">
        <f t="shared" si="1592"/>
        <v>0.26973109384665772</v>
      </c>
      <c r="Y809" s="1">
        <f t="shared" si="1593"/>
        <v>2.2000000000000002</v>
      </c>
      <c r="Z809" s="1">
        <f t="shared" si="1594"/>
        <v>1.2116882456942153</v>
      </c>
      <c r="AA809" s="1">
        <f t="shared" si="1595"/>
        <v>1.1000000000000001</v>
      </c>
      <c r="AB809" s="1">
        <f t="shared" si="1596"/>
        <v>2.4977003938339944E+36</v>
      </c>
      <c r="AC809" s="1">
        <f t="shared" si="1597"/>
        <v>1.2342209353195641E+37</v>
      </c>
      <c r="AD809" s="1" t="str">
        <f t="shared" si="1598"/>
        <v>NOT LIQUEFIABLE</v>
      </c>
      <c r="AE809" s="1">
        <f t="shared" si="1599"/>
        <v>0</v>
      </c>
      <c r="AF809" s="1">
        <f t="shared" si="1600"/>
        <v>2.5</v>
      </c>
      <c r="AG809" s="1">
        <f t="shared" si="1601"/>
        <v>0</v>
      </c>
      <c r="AH809" s="1" t="str">
        <f t="shared" si="1602"/>
        <v>Very Low</v>
      </c>
    </row>
    <row r="810" spans="1:45" s="1" customFormat="1" x14ac:dyDescent="0.35">
      <c r="AF810" s="1" t="s">
        <v>31</v>
      </c>
      <c r="AG810" s="1">
        <f>SUM(AG800:AG809)</f>
        <v>0</v>
      </c>
      <c r="AH810" s="1" t="str">
        <f t="shared" ref="AH810" si="1603">IF(AG810&lt;=0,"Very Low",IF(AND(AG810&gt;0,AG810&lt;=5),"Low",IF(AND(AG810&gt;5,AG810&lt;=15),"High","Very High")))</f>
        <v>Very Low</v>
      </c>
    </row>
    <row r="811" spans="1:45" s="1" customFormat="1" x14ac:dyDescent="0.35">
      <c r="A811" s="1" t="s">
        <v>32</v>
      </c>
      <c r="B811" s="1" t="s">
        <v>0</v>
      </c>
      <c r="C811" s="1" t="s">
        <v>1</v>
      </c>
      <c r="E811" s="1" t="s">
        <v>3</v>
      </c>
      <c r="F811" s="1" t="s">
        <v>47</v>
      </c>
      <c r="G811" s="1" t="s">
        <v>5</v>
      </c>
      <c r="H811" s="1" t="s">
        <v>6</v>
      </c>
      <c r="I811" s="1" t="s">
        <v>7</v>
      </c>
      <c r="J811" s="1" t="s">
        <v>8</v>
      </c>
      <c r="K811" s="1" t="s">
        <v>9</v>
      </c>
      <c r="M811" s="1" t="s">
        <v>10</v>
      </c>
      <c r="O811" s="1" t="s">
        <v>12</v>
      </c>
      <c r="P811" s="1" t="s">
        <v>13</v>
      </c>
      <c r="Q811" s="1" t="s">
        <v>69</v>
      </c>
      <c r="R811" s="1" t="s">
        <v>70</v>
      </c>
      <c r="S811" s="1" t="s">
        <v>16</v>
      </c>
      <c r="T811" s="1" t="s">
        <v>17</v>
      </c>
      <c r="U811" s="1" t="s">
        <v>18</v>
      </c>
      <c r="V811" s="1" t="s">
        <v>19</v>
      </c>
      <c r="W811" s="1" t="s">
        <v>20</v>
      </c>
      <c r="X811" s="1" t="s">
        <v>21</v>
      </c>
      <c r="Y811" s="1" t="s">
        <v>22</v>
      </c>
      <c r="Z811" s="1" t="s">
        <v>23</v>
      </c>
      <c r="AA811" s="1" t="s">
        <v>24</v>
      </c>
      <c r="AB811" s="1" t="s">
        <v>71</v>
      </c>
      <c r="AC811" s="1" t="s">
        <v>26</v>
      </c>
      <c r="AD811" s="1" t="s">
        <v>27</v>
      </c>
      <c r="AE811" s="1" t="s">
        <v>28</v>
      </c>
      <c r="AF811" s="1" t="s">
        <v>29</v>
      </c>
      <c r="AG811" s="1" t="s">
        <v>30</v>
      </c>
      <c r="AH811" s="1" t="s">
        <v>27</v>
      </c>
      <c r="AI811" s="5" t="s">
        <v>34</v>
      </c>
      <c r="AJ811" s="5" t="s">
        <v>35</v>
      </c>
      <c r="AK811" s="5" t="s">
        <v>36</v>
      </c>
      <c r="AL811" s="5" t="s">
        <v>37</v>
      </c>
      <c r="AM811" s="20" t="s">
        <v>38</v>
      </c>
      <c r="AN811" s="20" t="s">
        <v>39</v>
      </c>
      <c r="AO811" s="20" t="s">
        <v>40</v>
      </c>
      <c r="AP811" s="20" t="s">
        <v>41</v>
      </c>
      <c r="AQ811" s="20" t="s">
        <v>42</v>
      </c>
    </row>
    <row r="812" spans="1:45" s="1" customFormat="1" x14ac:dyDescent="0.35">
      <c r="A812" s="1">
        <v>70</v>
      </c>
      <c r="B812" s="5" t="s">
        <v>278</v>
      </c>
      <c r="C812" s="5" t="s">
        <v>279</v>
      </c>
      <c r="D812" s="5">
        <v>1.5</v>
      </c>
      <c r="E812" s="5">
        <v>1.5</v>
      </c>
      <c r="F812" s="5">
        <v>23</v>
      </c>
      <c r="G812" s="5">
        <v>100</v>
      </c>
      <c r="H812" s="6"/>
      <c r="I812" s="5">
        <v>7</v>
      </c>
      <c r="J812" s="5">
        <v>0.4</v>
      </c>
      <c r="K812" s="5">
        <v>2</v>
      </c>
      <c r="L812" s="25" t="s">
        <v>102</v>
      </c>
      <c r="M812" s="1">
        <f t="shared" ref="M812:M821" si="1604">IF(D812&lt;=K812, 0, (D812-K812)*9.81)</f>
        <v>0</v>
      </c>
      <c r="N812" s="1">
        <f t="shared" ref="N812:N821" si="1605">IF(ROW()=2, D812*F812, N811 + (D812-D811)*F812)</f>
        <v>34.5</v>
      </c>
      <c r="O812" s="1">
        <f t="shared" ref="O812:O821" si="1606">N812 - M812</f>
        <v>34.5</v>
      </c>
      <c r="P812" s="1">
        <f t="shared" ref="P812:P821" si="1607">MIN(1.7, (101.3 / O812)^0.5)</f>
        <v>1.7</v>
      </c>
      <c r="Q812" s="1">
        <f t="shared" ref="Q812:Q821" si="1608">G812 * P812</f>
        <v>170</v>
      </c>
      <c r="R812" s="1">
        <f t="shared" ref="R812:R821" si="1609">EXP(1.63 + (9.7/(H812+0.01)) - ((15.7/(H812+0.01))^2))</f>
        <v>0</v>
      </c>
      <c r="S812" s="1">
        <f t="shared" ref="S812:S821" si="1610">Q812 + R812</f>
        <v>170</v>
      </c>
      <c r="T812" s="1">
        <f t="shared" ref="T812:T821" si="1611">0.784 - 0.0768 * SQRT(S812)</f>
        <v>-0.2173494894391268</v>
      </c>
      <c r="U812" s="1">
        <f t="shared" ref="U812:U821" si="1612">MIN(1.7, (101.3 / O812)^T812)</f>
        <v>0.7912723792845453</v>
      </c>
      <c r="V812" s="1">
        <f t="shared" ref="V812:V821" si="1613">(G812 * U812) + R812</f>
        <v>79.127237928454534</v>
      </c>
      <c r="W812" s="1">
        <f t="shared" ref="W812:W821" si="1614">EXP((-1.012 - 1.126*SIN((D812/11.73)+5.133)) + (0.106 + 0.118*SIN((D812/11.28)+5.142))*I812)</f>
        <v>0.99216797470363483</v>
      </c>
      <c r="X812" s="1">
        <f t="shared" ref="X812:X821" si="1615">0.65 * J812 * (N812 / O812) * W812</f>
        <v>0.25796367342294507</v>
      </c>
      <c r="Y812" s="1">
        <f t="shared" ref="Y812:Y821" si="1616">MIN(2.2, 1.09 + (V812 / 31.5)^2)</f>
        <v>2.2000000000000002</v>
      </c>
      <c r="Z812" s="1">
        <f t="shared" ref="Z812:Z821" si="1617">1 + (Y812 - 1) * (8.64 * EXP(-I812/4) - 1.325)</f>
        <v>1.2116882456942153</v>
      </c>
      <c r="AA812" s="1">
        <f t="shared" ref="AA812:AA821" si="1618">MIN(1.1, 1 - MIN(0.3, 1 / (18.9 - 2.55 * SQRT(V812))) * LN(O812 / 101.3))</f>
        <v>0.71528229611627436</v>
      </c>
      <c r="AB812" s="1">
        <f t="shared" ref="AB812:AB821" si="1619">EXP((V812/14.1) + (V812/126)^2 - (V812/23.6)^3 + (V812/25.4)^4 - 2.8)</f>
        <v>8.4359593294717964E+25</v>
      </c>
      <c r="AC812" s="1">
        <f t="shared" ref="AC812:AC821" si="1620">IF(X812=0, "N/A", (AB812 * Z812 * AA812) / X812)</f>
        <v>2.8342900719208234E+26</v>
      </c>
      <c r="AD812" s="1" t="str">
        <f t="shared" ref="AD812:AD821" si="1621">IF(AC812&gt;1, "NOT LIQUEFIABLE", "LIQUEFIABLE")</f>
        <v>NOT LIQUEFIABLE</v>
      </c>
      <c r="AE812" s="1">
        <f t="shared" ref="AE812:AE821" si="1622">IF(AC812&lt;1, 1-AC812, 0)</f>
        <v>0</v>
      </c>
      <c r="AF812" s="1">
        <f t="shared" ref="AF812:AF821" si="1623">IF(D812&lt;=20, 10 - (0.5 * D812), 0)</f>
        <v>9.25</v>
      </c>
      <c r="AG812" s="1">
        <f t="shared" ref="AG812:AG821" si="1624">AE812 * AF812 * E812</f>
        <v>0</v>
      </c>
      <c r="AH812" s="1" t="str">
        <f t="shared" ref="AH812:AH821" si="1625">IF(AG812&lt;=0,"Very Low",IF(AND(AG812&gt;0,AG812&lt;=5),"Low",IF(AND(AG812&gt;5,AG812&lt;=15),"High","Very High")))</f>
        <v>Very Low</v>
      </c>
      <c r="AI812" s="5">
        <v>3</v>
      </c>
      <c r="AJ812" s="5">
        <v>1.5</v>
      </c>
      <c r="AK812" s="5">
        <v>25</v>
      </c>
      <c r="AL812" s="5">
        <f>MIN(1 + 0.33 * (AJ812 / AI812), 1.33)</f>
        <v>1.165</v>
      </c>
      <c r="AM812" s="20">
        <f>AVERAGEIFS(G812:G821, D812:D821, "&gt;" &amp; AJ812, D812:D821, "&lt;" &amp; (AJ812 + AI812 + 1.5))</f>
        <v>100</v>
      </c>
      <c r="AN812" s="20" cm="1">
        <f t="array" ref="AN812">_xlfn.LET(
    _xlpm.Df, AJ812,
    _xlpm.B, AI812,
    _xlpm.LayerBottoms, D812:D821,
    _xlpm.LayerTops, D812:D821 - E812:E821,
    _xlpm.N_values, G812:G821,
    _xlpm.FilteredN, _xlfn._xlws.FILTER(_xlpm.N_values, (_xlpm.LayerBottoms &gt; _xlpm.Df) * (_xlpm.LayerTops &lt; (_xlpm.Df + 2*_xlpm.B))),
    _xlpm.i, _xlfn.SEQUENCE(ROWS(_xlpm.FilteredN)),
    SUM(_xlpm.FilteredN / _xlpm.i^2) / SUM(1 / _xlpm.i^2)
)</f>
        <v>100</v>
      </c>
      <c r="AO812" s="20">
        <f>MIN(6 * (1 + 0.2 * (AJ812 / AI812)), 9)</f>
        <v>6.6000000000000005</v>
      </c>
      <c r="AP812" s="20">
        <f>IF(AI812&lt;=1.2,12*AM812*AL812*(AK812/25.4),8*AM812*((3.28*AI812+1)/(3.28*AI812))^2*AL812*(AK812/25.4))</f>
        <v>1113.2445353164881</v>
      </c>
      <c r="AQ812" s="1" t="str" cm="1">
        <f t="array" ref="AQ812">_xlfn.LET(
    _xlpm.Df, AJ812,
    _xlpm.B, AI812,
    _xlpm.Settlement, AK812,
    _xlpm.NMeyerhof, AM812,
    _xlpm.NDesign, AN812,
    _xlpm.Nc, AO812,
    _xlpm.Fd, AL812,
    _xlpm.LayerBottoms, D812:D821,
    _xlpm.LayerThickness, E812:E821,
    _xlpm.USCS, L812:L821,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812" s="1" cm="1">
        <f t="array" ref="AR812">_xlfn.LET(
    _xlpm.Df, AJ812,
    _xlpm.B, AI812,
    _xlpm.Settlement, AK812,
    _xlpm.NMeyerhof, AM812,
    _xlpm.NDesign, AN812,
    _xlpm.Nc, AO812,
    _xlpm.Fd, AL812,
    _xlpm.LayerBottoms, D812:D821,
    _xlpm.LayerThickness, E812:E821,
    _xlpm.USCS, L812:L821,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1113.2445353164881</v>
      </c>
      <c r="AS812" s="1" t="str" cm="1">
        <f t="array" ref="AS812">_xlfn.LET(
    _xlpm.Df, AJ812,
    _xlpm.B, AI812,
    _xlpm.Settlement, AK812,
    _xlpm.NMeyerhof, AM812,
    _xlpm.NDesign, AN812,
    _xlpm.Nc, AO812,
    _xlpm.Fd, AL812,
    _xlpm.LayerBottoms, D812:D821,
    _xlpm.LayerThickness, E812:E821,
    _xlpm.Material, L812:L821,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N/A - Rock/Cobble Detected (Use Rock Mechanics)</v>
      </c>
    </row>
    <row r="813" spans="1:45" s="1" customFormat="1" x14ac:dyDescent="0.35">
      <c r="B813" s="5" t="s">
        <v>278</v>
      </c>
      <c r="C813" s="5" t="s">
        <v>279</v>
      </c>
      <c r="D813" s="5">
        <v>3</v>
      </c>
      <c r="E813" s="5">
        <v>1.5</v>
      </c>
      <c r="F813" s="5">
        <v>23</v>
      </c>
      <c r="G813" s="5">
        <v>100</v>
      </c>
      <c r="H813" s="6"/>
      <c r="I813" s="5">
        <v>7</v>
      </c>
      <c r="J813" s="5">
        <v>0.4</v>
      </c>
      <c r="K813" s="5">
        <v>2</v>
      </c>
      <c r="L813" s="25" t="s">
        <v>102</v>
      </c>
      <c r="M813" s="1">
        <f t="shared" si="1604"/>
        <v>9.81</v>
      </c>
      <c r="N813" s="1">
        <f t="shared" si="1605"/>
        <v>69</v>
      </c>
      <c r="O813" s="1">
        <f t="shared" si="1606"/>
        <v>59.19</v>
      </c>
      <c r="P813" s="1">
        <f t="shared" si="1607"/>
        <v>1.3082193022815287</v>
      </c>
      <c r="Q813" s="1">
        <f t="shared" si="1608"/>
        <v>130.82193022815287</v>
      </c>
      <c r="R813" s="1">
        <f t="shared" si="1609"/>
        <v>0</v>
      </c>
      <c r="S813" s="1">
        <f t="shared" si="1610"/>
        <v>130.82193022815287</v>
      </c>
      <c r="T813" s="1">
        <f t="shared" si="1611"/>
        <v>-9.441854588168852E-2</v>
      </c>
      <c r="U813" s="1">
        <f t="shared" si="1612"/>
        <v>0.95053121565838594</v>
      </c>
      <c r="V813" s="1">
        <f t="shared" si="1613"/>
        <v>95.053121565838595</v>
      </c>
      <c r="W813" s="1">
        <f t="shared" si="1614"/>
        <v>0.97433785492747482</v>
      </c>
      <c r="X813" s="1">
        <f t="shared" si="1615"/>
        <v>0.29531375430645213</v>
      </c>
      <c r="Y813" s="1">
        <f t="shared" si="1616"/>
        <v>2.2000000000000002</v>
      </c>
      <c r="Z813" s="1">
        <f t="shared" si="1617"/>
        <v>1.2116882456942153</v>
      </c>
      <c r="AA813" s="1">
        <f t="shared" si="1618"/>
        <v>0.9098625826809934</v>
      </c>
      <c r="AB813" s="1">
        <f t="shared" si="1619"/>
        <v>5.7367730821030744E+58</v>
      </c>
      <c r="AC813" s="1">
        <f t="shared" si="1620"/>
        <v>2.1416608474606668E+59</v>
      </c>
      <c r="AD813" s="1" t="str">
        <f t="shared" si="1621"/>
        <v>NOT LIQUEFIABLE</v>
      </c>
      <c r="AE813" s="1">
        <f t="shared" si="1622"/>
        <v>0</v>
      </c>
      <c r="AF813" s="1">
        <f t="shared" si="1623"/>
        <v>8.5</v>
      </c>
      <c r="AG813" s="1">
        <f t="shared" si="1624"/>
        <v>0</v>
      </c>
      <c r="AH813" s="1" t="str">
        <f t="shared" si="1625"/>
        <v>Very Low</v>
      </c>
    </row>
    <row r="814" spans="1:45" s="1" customFormat="1" x14ac:dyDescent="0.35">
      <c r="B814" s="5" t="s">
        <v>278</v>
      </c>
      <c r="C814" s="5" t="s">
        <v>279</v>
      </c>
      <c r="D814" s="5">
        <v>4.5</v>
      </c>
      <c r="E814" s="5">
        <v>1.5</v>
      </c>
      <c r="F814" s="5">
        <v>23</v>
      </c>
      <c r="G814" s="5">
        <v>100</v>
      </c>
      <c r="H814" s="6"/>
      <c r="I814" s="5">
        <v>7</v>
      </c>
      <c r="J814" s="5">
        <v>0.4</v>
      </c>
      <c r="K814" s="5">
        <v>2</v>
      </c>
      <c r="L814" s="25" t="s">
        <v>102</v>
      </c>
      <c r="M814" s="1">
        <f t="shared" si="1604"/>
        <v>24.525000000000002</v>
      </c>
      <c r="N814" s="1">
        <f t="shared" si="1605"/>
        <v>103.5</v>
      </c>
      <c r="O814" s="1">
        <f t="shared" si="1606"/>
        <v>78.974999999999994</v>
      </c>
      <c r="P814" s="1">
        <f t="shared" si="1607"/>
        <v>1.1325565742140677</v>
      </c>
      <c r="Q814" s="1">
        <f t="shared" si="1608"/>
        <v>113.25565742140678</v>
      </c>
      <c r="R814" s="1">
        <f t="shared" si="1609"/>
        <v>0</v>
      </c>
      <c r="S814" s="1">
        <f t="shared" si="1610"/>
        <v>113.25565742140678</v>
      </c>
      <c r="T814" s="1">
        <f t="shared" si="1611"/>
        <v>-3.331820537000052E-2</v>
      </c>
      <c r="U814" s="1">
        <f t="shared" si="1612"/>
        <v>0.99173957043355698</v>
      </c>
      <c r="V814" s="1">
        <f t="shared" si="1613"/>
        <v>99.173957043355699</v>
      </c>
      <c r="W814" s="1">
        <f t="shared" si="1614"/>
        <v>0.95382538768089908</v>
      </c>
      <c r="X814" s="1">
        <f t="shared" si="1615"/>
        <v>0.32500716913571381</v>
      </c>
      <c r="Y814" s="1">
        <f t="shared" si="1616"/>
        <v>2.2000000000000002</v>
      </c>
      <c r="Z814" s="1">
        <f t="shared" si="1617"/>
        <v>1.2116882456942153</v>
      </c>
      <c r="AA814" s="1">
        <f t="shared" si="1618"/>
        <v>0.96166655556302805</v>
      </c>
      <c r="AB814" s="1">
        <f t="shared" si="1619"/>
        <v>6.5116621884037856E+70</v>
      </c>
      <c r="AC814" s="1">
        <f t="shared" si="1620"/>
        <v>2.334609931853692E+71</v>
      </c>
      <c r="AD814" s="1" t="str">
        <f t="shared" si="1621"/>
        <v>NOT LIQUEFIABLE</v>
      </c>
      <c r="AE814" s="1">
        <f t="shared" si="1622"/>
        <v>0</v>
      </c>
      <c r="AF814" s="1">
        <f t="shared" si="1623"/>
        <v>7.75</v>
      </c>
      <c r="AG814" s="1">
        <f t="shared" si="1624"/>
        <v>0</v>
      </c>
      <c r="AH814" s="1" t="str">
        <f t="shared" si="1625"/>
        <v>Very Low</v>
      </c>
    </row>
    <row r="815" spans="1:45" s="1" customFormat="1" x14ac:dyDescent="0.35">
      <c r="B815" s="5" t="s">
        <v>278</v>
      </c>
      <c r="C815" s="5" t="s">
        <v>279</v>
      </c>
      <c r="D815" s="5">
        <v>6</v>
      </c>
      <c r="E815" s="5">
        <v>1.5</v>
      </c>
      <c r="F815" s="5">
        <v>23</v>
      </c>
      <c r="G815" s="5">
        <v>100</v>
      </c>
      <c r="H815" s="6"/>
      <c r="I815" s="5">
        <v>7</v>
      </c>
      <c r="J815" s="5">
        <v>0.4</v>
      </c>
      <c r="K815" s="5">
        <v>2</v>
      </c>
      <c r="L815" s="25" t="s">
        <v>102</v>
      </c>
      <c r="M815" s="1">
        <f t="shared" si="1604"/>
        <v>39.24</v>
      </c>
      <c r="N815" s="1">
        <f t="shared" si="1605"/>
        <v>138</v>
      </c>
      <c r="O815" s="1">
        <f t="shared" si="1606"/>
        <v>98.759999999999991</v>
      </c>
      <c r="P815" s="1">
        <f t="shared" si="1607"/>
        <v>1.0127778209164633</v>
      </c>
      <c r="Q815" s="1">
        <f t="shared" si="1608"/>
        <v>101.27778209164633</v>
      </c>
      <c r="R815" s="1">
        <f t="shared" si="1609"/>
        <v>0</v>
      </c>
      <c r="S815" s="1">
        <f t="shared" si="1610"/>
        <v>101.27778209164633</v>
      </c>
      <c r="T815" s="1">
        <f t="shared" si="1611"/>
        <v>1.1108891599708071E-2</v>
      </c>
      <c r="U815" s="1">
        <f t="shared" si="1612"/>
        <v>1.0002821361731891</v>
      </c>
      <c r="V815" s="1">
        <f t="shared" si="1613"/>
        <v>100.02821361731891</v>
      </c>
      <c r="W815" s="1">
        <f t="shared" si="1614"/>
        <v>0.9310442914146293</v>
      </c>
      <c r="X815" s="1">
        <f t="shared" si="1615"/>
        <v>0.33825302932317641</v>
      </c>
      <c r="Y815" s="1">
        <f t="shared" si="1616"/>
        <v>2.2000000000000002</v>
      </c>
      <c r="Z815" s="1">
        <f t="shared" si="1617"/>
        <v>1.2116882456942153</v>
      </c>
      <c r="AA815" s="1">
        <f t="shared" si="1618"/>
        <v>0.99615455836495004</v>
      </c>
      <c r="AB815" s="1">
        <f t="shared" si="1619"/>
        <v>3.3691600954785948E+73</v>
      </c>
      <c r="AC815" s="1">
        <f t="shared" si="1620"/>
        <v>1.2022577215764188E+74</v>
      </c>
      <c r="AD815" s="1" t="str">
        <f t="shared" si="1621"/>
        <v>NOT LIQUEFIABLE</v>
      </c>
      <c r="AE815" s="1">
        <f t="shared" si="1622"/>
        <v>0</v>
      </c>
      <c r="AF815" s="1">
        <f t="shared" si="1623"/>
        <v>7</v>
      </c>
      <c r="AG815" s="1">
        <f t="shared" si="1624"/>
        <v>0</v>
      </c>
      <c r="AH815" s="1" t="str">
        <f t="shared" si="1625"/>
        <v>Very Low</v>
      </c>
    </row>
    <row r="816" spans="1:45" s="1" customFormat="1" x14ac:dyDescent="0.35">
      <c r="B816" s="5" t="s">
        <v>278</v>
      </c>
      <c r="C816" s="5" t="s">
        <v>279</v>
      </c>
      <c r="D816" s="5">
        <v>7.5</v>
      </c>
      <c r="E816" s="5">
        <v>1.5</v>
      </c>
      <c r="F816" s="5">
        <v>23</v>
      </c>
      <c r="G816" s="5">
        <v>100</v>
      </c>
      <c r="H816" s="6"/>
      <c r="I816" s="5">
        <v>7</v>
      </c>
      <c r="J816" s="5">
        <v>0.4</v>
      </c>
      <c r="K816" s="5">
        <v>2</v>
      </c>
      <c r="L816" s="25" t="s">
        <v>102</v>
      </c>
      <c r="M816" s="1">
        <f t="shared" si="1604"/>
        <v>53.955000000000005</v>
      </c>
      <c r="N816" s="1">
        <f t="shared" si="1605"/>
        <v>172.5</v>
      </c>
      <c r="O816" s="1">
        <f t="shared" si="1606"/>
        <v>118.54499999999999</v>
      </c>
      <c r="P816" s="1">
        <f t="shared" si="1607"/>
        <v>0.92440673755712865</v>
      </c>
      <c r="Q816" s="1">
        <f t="shared" si="1608"/>
        <v>92.440673755712865</v>
      </c>
      <c r="R816" s="1">
        <f t="shared" si="1609"/>
        <v>0</v>
      </c>
      <c r="S816" s="1">
        <f t="shared" si="1610"/>
        <v>92.440673755712865</v>
      </c>
      <c r="T816" s="1">
        <f t="shared" si="1611"/>
        <v>4.5598158471354067E-2</v>
      </c>
      <c r="U816" s="1">
        <f t="shared" si="1612"/>
        <v>0.99285731676677647</v>
      </c>
      <c r="V816" s="1">
        <f t="shared" si="1613"/>
        <v>99.285731676677642</v>
      </c>
      <c r="W816" s="1">
        <f t="shared" si="1614"/>
        <v>0.90643373197707922</v>
      </c>
      <c r="X816" s="1">
        <f t="shared" si="1615"/>
        <v>0.34293772726957705</v>
      </c>
      <c r="Y816" s="1">
        <f t="shared" si="1616"/>
        <v>2.2000000000000002</v>
      </c>
      <c r="Z816" s="1">
        <f t="shared" si="1617"/>
        <v>1.2116882456942153</v>
      </c>
      <c r="AA816" s="1">
        <f t="shared" si="1618"/>
        <v>1.0241529939422243</v>
      </c>
      <c r="AB816" s="1">
        <f t="shared" si="1619"/>
        <v>1.4603401040401566E+71</v>
      </c>
      <c r="AC816" s="1">
        <f t="shared" si="1620"/>
        <v>5.2843853576368603E+71</v>
      </c>
      <c r="AD816" s="1" t="str">
        <f t="shared" si="1621"/>
        <v>NOT LIQUEFIABLE</v>
      </c>
      <c r="AE816" s="1">
        <f t="shared" si="1622"/>
        <v>0</v>
      </c>
      <c r="AF816" s="1">
        <f t="shared" si="1623"/>
        <v>6.25</v>
      </c>
      <c r="AG816" s="1">
        <f t="shared" si="1624"/>
        <v>0</v>
      </c>
      <c r="AH816" s="1" t="str">
        <f t="shared" si="1625"/>
        <v>Very Low</v>
      </c>
    </row>
    <row r="817" spans="1:45" s="1" customFormat="1" x14ac:dyDescent="0.35">
      <c r="B817" s="5" t="s">
        <v>278</v>
      </c>
      <c r="C817" s="5" t="s">
        <v>279</v>
      </c>
      <c r="D817" s="5">
        <v>9</v>
      </c>
      <c r="E817" s="5">
        <v>1.5</v>
      </c>
      <c r="F817" s="5">
        <v>23</v>
      </c>
      <c r="G817" s="5">
        <v>100</v>
      </c>
      <c r="H817" s="6"/>
      <c r="I817" s="5">
        <v>7</v>
      </c>
      <c r="J817" s="5">
        <v>0.4</v>
      </c>
      <c r="K817" s="5">
        <v>2</v>
      </c>
      <c r="L817" s="25" t="s">
        <v>102</v>
      </c>
      <c r="M817" s="1">
        <f t="shared" si="1604"/>
        <v>68.67</v>
      </c>
      <c r="N817" s="1">
        <f t="shared" si="1605"/>
        <v>207</v>
      </c>
      <c r="O817" s="1">
        <f t="shared" si="1606"/>
        <v>138.32999999999998</v>
      </c>
      <c r="P817" s="1">
        <f t="shared" si="1607"/>
        <v>0.85574926384634187</v>
      </c>
      <c r="Q817" s="1">
        <f t="shared" si="1608"/>
        <v>85.574926384634182</v>
      </c>
      <c r="R817" s="1">
        <f t="shared" si="1609"/>
        <v>0</v>
      </c>
      <c r="S817" s="1">
        <f t="shared" si="1610"/>
        <v>85.574926384634182</v>
      </c>
      <c r="T817" s="1">
        <f t="shared" si="1611"/>
        <v>7.3548415584211213E-2</v>
      </c>
      <c r="U817" s="1">
        <f t="shared" si="1612"/>
        <v>0.97734611185901143</v>
      </c>
      <c r="V817" s="1">
        <f t="shared" si="1613"/>
        <v>97.734611185901144</v>
      </c>
      <c r="W817" s="1">
        <f t="shared" si="1614"/>
        <v>0.88044424287795453</v>
      </c>
      <c r="X817" s="1">
        <f t="shared" si="1615"/>
        <v>0.34255410360508581</v>
      </c>
      <c r="Y817" s="1">
        <f t="shared" si="1616"/>
        <v>2.2000000000000002</v>
      </c>
      <c r="Z817" s="1">
        <f t="shared" si="1617"/>
        <v>1.2116882456942153</v>
      </c>
      <c r="AA817" s="1">
        <f t="shared" si="1618"/>
        <v>1.0493787642904004</v>
      </c>
      <c r="AB817" s="1">
        <f t="shared" si="1619"/>
        <v>2.5781714071474084E+66</v>
      </c>
      <c r="AC817" s="1">
        <f t="shared" si="1620"/>
        <v>9.56986429682331E+66</v>
      </c>
      <c r="AD817" s="1" t="str">
        <f t="shared" si="1621"/>
        <v>NOT LIQUEFIABLE</v>
      </c>
      <c r="AE817" s="1">
        <f t="shared" si="1622"/>
        <v>0</v>
      </c>
      <c r="AF817" s="1">
        <f t="shared" si="1623"/>
        <v>5.5</v>
      </c>
      <c r="AG817" s="1">
        <f t="shared" si="1624"/>
        <v>0</v>
      </c>
      <c r="AH817" s="1" t="str">
        <f t="shared" si="1625"/>
        <v>Very Low</v>
      </c>
    </row>
    <row r="818" spans="1:45" s="1" customFormat="1" x14ac:dyDescent="0.35">
      <c r="B818" s="5" t="s">
        <v>278</v>
      </c>
      <c r="C818" s="5" t="s">
        <v>279</v>
      </c>
      <c r="D818" s="5">
        <v>10.5</v>
      </c>
      <c r="E818" s="5">
        <v>1.5</v>
      </c>
      <c r="F818" s="5">
        <v>23</v>
      </c>
      <c r="G818" s="5">
        <v>100</v>
      </c>
      <c r="H818" s="6"/>
      <c r="I818" s="5">
        <v>7</v>
      </c>
      <c r="J818" s="5">
        <v>0.4</v>
      </c>
      <c r="K818" s="5">
        <v>2</v>
      </c>
      <c r="L818" s="25" t="s">
        <v>102</v>
      </c>
      <c r="M818" s="1">
        <f t="shared" si="1604"/>
        <v>83.385000000000005</v>
      </c>
      <c r="N818" s="1">
        <f t="shared" si="1605"/>
        <v>241.5</v>
      </c>
      <c r="O818" s="1">
        <f t="shared" si="1606"/>
        <v>158.11500000000001</v>
      </c>
      <c r="P818" s="1">
        <f t="shared" si="1607"/>
        <v>0.80042046946102097</v>
      </c>
      <c r="Q818" s="1">
        <f t="shared" si="1608"/>
        <v>80.04204694610209</v>
      </c>
      <c r="R818" s="1">
        <f t="shared" si="1609"/>
        <v>0</v>
      </c>
      <c r="S818" s="1">
        <f t="shared" si="1610"/>
        <v>80.04204694610209</v>
      </c>
      <c r="T818" s="1">
        <f t="shared" si="1611"/>
        <v>9.6899422952230974E-2</v>
      </c>
      <c r="U818" s="1">
        <f t="shared" si="1612"/>
        <v>0.95777429272481118</v>
      </c>
      <c r="V818" s="1">
        <f t="shared" si="1613"/>
        <v>95.777429272481115</v>
      </c>
      <c r="W818" s="1">
        <f t="shared" si="1614"/>
        <v>0.85352459901766975</v>
      </c>
      <c r="X818" s="1">
        <f t="shared" si="1615"/>
        <v>0.33894829442063995</v>
      </c>
      <c r="Y818" s="1">
        <f t="shared" si="1616"/>
        <v>2.2000000000000002</v>
      </c>
      <c r="Z818" s="1">
        <f t="shared" si="1617"/>
        <v>1.2116882456942153</v>
      </c>
      <c r="AA818" s="1">
        <f t="shared" si="1618"/>
        <v>1.073522087229446</v>
      </c>
      <c r="AB818" s="1">
        <f t="shared" si="1619"/>
        <v>5.7163260413632993E+60</v>
      </c>
      <c r="AC818" s="1">
        <f t="shared" si="1620"/>
        <v>2.193741332594624E+61</v>
      </c>
      <c r="AD818" s="1" t="str">
        <f t="shared" si="1621"/>
        <v>NOT LIQUEFIABLE</v>
      </c>
      <c r="AE818" s="1">
        <f t="shared" si="1622"/>
        <v>0</v>
      </c>
      <c r="AF818" s="1">
        <f t="shared" si="1623"/>
        <v>4.75</v>
      </c>
      <c r="AG818" s="1">
        <f t="shared" si="1624"/>
        <v>0</v>
      </c>
      <c r="AH818" s="1" t="str">
        <f t="shared" si="1625"/>
        <v>Very Low</v>
      </c>
    </row>
    <row r="819" spans="1:45" s="1" customFormat="1" x14ac:dyDescent="0.35">
      <c r="B819" s="5" t="s">
        <v>278</v>
      </c>
      <c r="C819" s="5" t="s">
        <v>279</v>
      </c>
      <c r="D819" s="5">
        <v>12</v>
      </c>
      <c r="E819" s="5">
        <v>1.5</v>
      </c>
      <c r="F819" s="5">
        <v>23</v>
      </c>
      <c r="G819" s="5">
        <v>100</v>
      </c>
      <c r="H819" s="6"/>
      <c r="I819" s="5">
        <v>7</v>
      </c>
      <c r="J819" s="5">
        <v>0.4</v>
      </c>
      <c r="K819" s="5">
        <v>2</v>
      </c>
      <c r="L819" s="25" t="s">
        <v>102</v>
      </c>
      <c r="M819" s="1">
        <f t="shared" si="1604"/>
        <v>98.100000000000009</v>
      </c>
      <c r="N819" s="1">
        <f t="shared" si="1605"/>
        <v>276</v>
      </c>
      <c r="O819" s="1">
        <f t="shared" si="1606"/>
        <v>177.89999999999998</v>
      </c>
      <c r="P819" s="1">
        <f t="shared" si="1607"/>
        <v>0.75459990925433817</v>
      </c>
      <c r="Q819" s="1">
        <f t="shared" si="1608"/>
        <v>75.459990925433814</v>
      </c>
      <c r="R819" s="1">
        <f t="shared" si="1609"/>
        <v>0</v>
      </c>
      <c r="S819" s="1">
        <f t="shared" si="1610"/>
        <v>75.459990925433814</v>
      </c>
      <c r="T819" s="1">
        <f t="shared" si="1611"/>
        <v>0.11685598490578464</v>
      </c>
      <c r="U819" s="1">
        <f t="shared" si="1612"/>
        <v>0.93631275674743319</v>
      </c>
      <c r="V819" s="1">
        <f t="shared" si="1613"/>
        <v>93.631275674743321</v>
      </c>
      <c r="W819" s="1">
        <f t="shared" si="1614"/>
        <v>0.82611021622301772</v>
      </c>
      <c r="X819" s="1">
        <f t="shared" si="1615"/>
        <v>0.33323029295201662</v>
      </c>
      <c r="Y819" s="1">
        <f t="shared" si="1616"/>
        <v>2.2000000000000002</v>
      </c>
      <c r="Z819" s="1">
        <f t="shared" si="1617"/>
        <v>1.2116882456942153</v>
      </c>
      <c r="AA819" s="1">
        <f t="shared" si="1618"/>
        <v>1.0975188323142795</v>
      </c>
      <c r="AB819" s="1">
        <f t="shared" si="1619"/>
        <v>9.5234674932341081E+54</v>
      </c>
      <c r="AC819" s="1">
        <f t="shared" si="1620"/>
        <v>3.8006117332648925E+55</v>
      </c>
      <c r="AD819" s="1" t="str">
        <f t="shared" si="1621"/>
        <v>NOT LIQUEFIABLE</v>
      </c>
      <c r="AE819" s="1">
        <f t="shared" si="1622"/>
        <v>0</v>
      </c>
      <c r="AF819" s="1">
        <f t="shared" si="1623"/>
        <v>4</v>
      </c>
      <c r="AG819" s="1">
        <f t="shared" si="1624"/>
        <v>0</v>
      </c>
      <c r="AH819" s="1" t="str">
        <f t="shared" si="1625"/>
        <v>Very Low</v>
      </c>
    </row>
    <row r="820" spans="1:45" s="1" customFormat="1" x14ac:dyDescent="0.35">
      <c r="B820" s="5" t="s">
        <v>278</v>
      </c>
      <c r="C820" s="5" t="s">
        <v>279</v>
      </c>
      <c r="D820" s="5">
        <v>13.5</v>
      </c>
      <c r="E820" s="5">
        <v>1.5</v>
      </c>
      <c r="F820" s="5">
        <v>23</v>
      </c>
      <c r="G820" s="5">
        <v>100</v>
      </c>
      <c r="H820" s="6"/>
      <c r="I820" s="5">
        <v>7</v>
      </c>
      <c r="J820" s="5">
        <v>0.4</v>
      </c>
      <c r="K820" s="5">
        <v>2</v>
      </c>
      <c r="L820" s="25" t="s">
        <v>102</v>
      </c>
      <c r="M820" s="1">
        <f t="shared" si="1604"/>
        <v>112.81500000000001</v>
      </c>
      <c r="N820" s="1">
        <f t="shared" si="1605"/>
        <v>310.5</v>
      </c>
      <c r="O820" s="1">
        <f t="shared" si="1606"/>
        <v>197.685</v>
      </c>
      <c r="P820" s="1">
        <f t="shared" si="1607"/>
        <v>0.7158431346170433</v>
      </c>
      <c r="Q820" s="1">
        <f t="shared" si="1608"/>
        <v>71.584313461704326</v>
      </c>
      <c r="R820" s="1">
        <f t="shared" si="1609"/>
        <v>0</v>
      </c>
      <c r="S820" s="1">
        <f t="shared" si="1610"/>
        <v>71.584313461704326</v>
      </c>
      <c r="T820" s="1">
        <f t="shared" si="1611"/>
        <v>0.13421429606957136</v>
      </c>
      <c r="U820" s="1">
        <f t="shared" si="1612"/>
        <v>0.91417420692269902</v>
      </c>
      <c r="V820" s="1">
        <f t="shared" si="1613"/>
        <v>91.4174206922699</v>
      </c>
      <c r="W820" s="1">
        <f t="shared" si="1614"/>
        <v>0.7986134883932493</v>
      </c>
      <c r="X820" s="1">
        <f t="shared" si="1615"/>
        <v>0.32613535128101279</v>
      </c>
      <c r="Y820" s="1">
        <f t="shared" si="1616"/>
        <v>2.2000000000000002</v>
      </c>
      <c r="Z820" s="1">
        <f t="shared" si="1617"/>
        <v>1.2116882456942153</v>
      </c>
      <c r="AA820" s="1">
        <f t="shared" si="1618"/>
        <v>1.1000000000000001</v>
      </c>
      <c r="AB820" s="1">
        <f t="shared" si="1619"/>
        <v>2.8737450029751606E+49</v>
      </c>
      <c r="AC820" s="1">
        <f t="shared" si="1620"/>
        <v>1.1744483786579422E+50</v>
      </c>
      <c r="AD820" s="1" t="str">
        <f t="shared" si="1621"/>
        <v>NOT LIQUEFIABLE</v>
      </c>
      <c r="AE820" s="1">
        <f t="shared" si="1622"/>
        <v>0</v>
      </c>
      <c r="AF820" s="1">
        <f t="shared" si="1623"/>
        <v>3.25</v>
      </c>
      <c r="AG820" s="1">
        <f t="shared" si="1624"/>
        <v>0</v>
      </c>
      <c r="AH820" s="1" t="str">
        <f t="shared" si="1625"/>
        <v>Very Low</v>
      </c>
    </row>
    <row r="821" spans="1:45" s="1" customFormat="1" x14ac:dyDescent="0.35">
      <c r="B821" s="5" t="s">
        <v>278</v>
      </c>
      <c r="C821" s="5" t="s">
        <v>279</v>
      </c>
      <c r="D821" s="5">
        <v>15</v>
      </c>
      <c r="E821" s="5">
        <v>1.5</v>
      </c>
      <c r="F821" s="5">
        <v>23</v>
      </c>
      <c r="G821" s="5">
        <v>100</v>
      </c>
      <c r="H821" s="6"/>
      <c r="I821" s="5">
        <v>7</v>
      </c>
      <c r="J821" s="5">
        <v>0.4</v>
      </c>
      <c r="K821" s="5">
        <v>2</v>
      </c>
      <c r="L821" s="25" t="s">
        <v>102</v>
      </c>
      <c r="M821" s="1">
        <f t="shared" si="1604"/>
        <v>127.53</v>
      </c>
      <c r="N821" s="1">
        <f t="shared" si="1605"/>
        <v>345</v>
      </c>
      <c r="O821" s="1">
        <f t="shared" si="1606"/>
        <v>217.47</v>
      </c>
      <c r="P821" s="1">
        <f t="shared" si="1607"/>
        <v>0.68250375550745945</v>
      </c>
      <c r="Q821" s="1">
        <f t="shared" si="1608"/>
        <v>68.250375550745943</v>
      </c>
      <c r="R821" s="1">
        <f t="shared" si="1609"/>
        <v>0</v>
      </c>
      <c r="S821" s="1">
        <f t="shared" si="1610"/>
        <v>68.250375550745943</v>
      </c>
      <c r="T821" s="1">
        <f t="shared" si="1611"/>
        <v>0.14952612733980009</v>
      </c>
      <c r="U821" s="1">
        <f t="shared" si="1612"/>
        <v>0.89204905976242033</v>
      </c>
      <c r="V821" s="1">
        <f t="shared" si="1613"/>
        <v>89.204905976242031</v>
      </c>
      <c r="W821" s="1">
        <f t="shared" si="1614"/>
        <v>0.77141630387585125</v>
      </c>
      <c r="X821" s="1">
        <f t="shared" si="1615"/>
        <v>0.31818661175179958</v>
      </c>
      <c r="Y821" s="1">
        <f t="shared" si="1616"/>
        <v>2.2000000000000002</v>
      </c>
      <c r="Z821" s="1">
        <f t="shared" si="1617"/>
        <v>1.2116882456942153</v>
      </c>
      <c r="AA821" s="1">
        <f t="shared" si="1618"/>
        <v>1.1000000000000001</v>
      </c>
      <c r="AB821" s="1">
        <f t="shared" si="1619"/>
        <v>2.3195493249878202E+44</v>
      </c>
      <c r="AC821" s="1">
        <f t="shared" si="1620"/>
        <v>9.7163978729780016E+44</v>
      </c>
      <c r="AD821" s="1" t="str">
        <f t="shared" si="1621"/>
        <v>NOT LIQUEFIABLE</v>
      </c>
      <c r="AE821" s="1">
        <f t="shared" si="1622"/>
        <v>0</v>
      </c>
      <c r="AF821" s="1">
        <f t="shared" si="1623"/>
        <v>2.5</v>
      </c>
      <c r="AG821" s="1">
        <f t="shared" si="1624"/>
        <v>0</v>
      </c>
      <c r="AH821" s="1" t="str">
        <f t="shared" si="1625"/>
        <v>Very Low</v>
      </c>
    </row>
    <row r="822" spans="1:45" s="1" customFormat="1" x14ac:dyDescent="0.35">
      <c r="AF822" s="1" t="s">
        <v>31</v>
      </c>
      <c r="AG822" s="1">
        <f>SUM(AG812:AG821)</f>
        <v>0</v>
      </c>
      <c r="AH822" s="1" t="str">
        <f t="shared" ref="AH822" si="1626">IF(AG822&lt;=0,"Very Low",IF(AND(AG822&gt;0,AG822&lt;=5),"Low",IF(AND(AG822&gt;5,AG822&lt;=15),"High","Very High")))</f>
        <v>Very Low</v>
      </c>
    </row>
    <row r="823" spans="1:45" s="1" customFormat="1" x14ac:dyDescent="0.35">
      <c r="A823" s="1" t="s">
        <v>32</v>
      </c>
      <c r="B823" s="1" t="s">
        <v>0</v>
      </c>
      <c r="C823" s="1" t="s">
        <v>1</v>
      </c>
      <c r="E823" s="1" t="s">
        <v>3</v>
      </c>
      <c r="F823" s="1" t="s">
        <v>47</v>
      </c>
      <c r="G823" s="1" t="s">
        <v>5</v>
      </c>
      <c r="H823" s="1" t="s">
        <v>6</v>
      </c>
      <c r="I823" s="1" t="s">
        <v>7</v>
      </c>
      <c r="J823" s="1" t="s">
        <v>8</v>
      </c>
      <c r="K823" s="1" t="s">
        <v>9</v>
      </c>
      <c r="M823" s="1" t="s">
        <v>10</v>
      </c>
      <c r="O823" s="1" t="s">
        <v>12</v>
      </c>
      <c r="P823" s="1" t="s">
        <v>13</v>
      </c>
      <c r="Q823" s="1" t="s">
        <v>69</v>
      </c>
      <c r="R823" s="1" t="s">
        <v>70</v>
      </c>
      <c r="S823" s="1" t="s">
        <v>16</v>
      </c>
      <c r="T823" s="1" t="s">
        <v>17</v>
      </c>
      <c r="U823" s="1" t="s">
        <v>18</v>
      </c>
      <c r="V823" s="1" t="s">
        <v>19</v>
      </c>
      <c r="W823" s="1" t="s">
        <v>20</v>
      </c>
      <c r="X823" s="1" t="s">
        <v>21</v>
      </c>
      <c r="Y823" s="1" t="s">
        <v>22</v>
      </c>
      <c r="Z823" s="1" t="s">
        <v>23</v>
      </c>
      <c r="AA823" s="1" t="s">
        <v>24</v>
      </c>
      <c r="AB823" s="1" t="s">
        <v>71</v>
      </c>
      <c r="AC823" s="1" t="s">
        <v>26</v>
      </c>
      <c r="AD823" s="1" t="s">
        <v>27</v>
      </c>
      <c r="AE823" s="1" t="s">
        <v>28</v>
      </c>
      <c r="AF823" s="1" t="s">
        <v>29</v>
      </c>
      <c r="AG823" s="1" t="s">
        <v>30</v>
      </c>
      <c r="AH823" s="1" t="s">
        <v>27</v>
      </c>
      <c r="AI823" s="5" t="s">
        <v>34</v>
      </c>
      <c r="AJ823" s="5" t="s">
        <v>35</v>
      </c>
      <c r="AK823" s="5" t="s">
        <v>36</v>
      </c>
      <c r="AL823" s="5" t="s">
        <v>37</v>
      </c>
      <c r="AM823" s="20" t="s">
        <v>38</v>
      </c>
      <c r="AN823" s="20" t="s">
        <v>39</v>
      </c>
      <c r="AO823" s="20" t="s">
        <v>40</v>
      </c>
      <c r="AP823" s="20" t="s">
        <v>41</v>
      </c>
      <c r="AQ823" s="20" t="s">
        <v>42</v>
      </c>
    </row>
    <row r="824" spans="1:45" s="1" customFormat="1" x14ac:dyDescent="0.35">
      <c r="A824" s="1">
        <v>71</v>
      </c>
      <c r="B824" s="5">
        <v>15.59681</v>
      </c>
      <c r="C824" s="5">
        <v>120.6987</v>
      </c>
      <c r="D824" s="5">
        <v>1.5</v>
      </c>
      <c r="E824" s="5">
        <v>1.5</v>
      </c>
      <c r="F824" s="5">
        <v>19</v>
      </c>
      <c r="G824" s="5">
        <v>33</v>
      </c>
      <c r="H824" s="5">
        <v>54</v>
      </c>
      <c r="I824" s="5">
        <v>7</v>
      </c>
      <c r="J824" s="5">
        <v>0.3</v>
      </c>
      <c r="K824" s="5">
        <v>1</v>
      </c>
      <c r="L824" s="25" t="s">
        <v>45</v>
      </c>
      <c r="M824" s="1">
        <f t="shared" ref="M824:M833" si="1627">IF(D824&lt;=K824, 0, (D824-K824)*9.81)</f>
        <v>4.9050000000000002</v>
      </c>
      <c r="N824" s="1">
        <f t="shared" ref="N824:N833" si="1628">IF(ROW()=2, D824*F824, N823 + (D824-D823)*F824)</f>
        <v>28.5</v>
      </c>
      <c r="O824" s="1">
        <f t="shared" ref="O824:O833" si="1629">N824 - M824</f>
        <v>23.594999999999999</v>
      </c>
      <c r="P824" s="1">
        <f t="shared" ref="P824:P833" si="1630">MIN(1.7, (101.3 / O824)^0.5)</f>
        <v>1.7</v>
      </c>
      <c r="Q824" s="1">
        <f t="shared" ref="Q824:Q833" si="1631">G824 * P824</f>
        <v>56.1</v>
      </c>
      <c r="R824" s="1">
        <f t="shared" ref="R824:R833" si="1632">EXP(1.63 + (9.7/(H824+0.01)) - ((15.7/(H824+0.01))^2))</f>
        <v>5.6130682294323178</v>
      </c>
      <c r="S824" s="1">
        <f t="shared" ref="S824:S833" si="1633">Q824 + R824</f>
        <v>61.713068229432317</v>
      </c>
      <c r="T824" s="1">
        <f t="shared" ref="T824:T833" si="1634">0.784 - 0.0768 * SQRT(S824)</f>
        <v>0.18067712826914417</v>
      </c>
      <c r="U824" s="1">
        <f t="shared" ref="U824:U833" si="1635">MIN(1.7, (101.3 / O824)^T824)</f>
        <v>1.3011596383066011</v>
      </c>
      <c r="V824" s="1">
        <f t="shared" ref="V824:V833" si="1636">(G824 * U824) + R824</f>
        <v>48.55133629355015</v>
      </c>
      <c r="W824" s="1">
        <f t="shared" ref="W824:W833" si="1637">EXP((-1.012 - 1.126*SIN((D824/11.73)+5.133)) + (0.106 + 0.118*SIN((D824/11.28)+5.142))*I824)</f>
        <v>0.99216797470363483</v>
      </c>
      <c r="X824" s="1">
        <f t="shared" ref="X824:X833" si="1638">0.65 * J824 * (N824 / O824) * W824</f>
        <v>0.23369245685168261</v>
      </c>
      <c r="Y824" s="1">
        <f t="shared" ref="Y824:Y833" si="1639">MIN(2.2, 1.09 + (V824 / 31.5)^2)</f>
        <v>2.2000000000000002</v>
      </c>
      <c r="Z824" s="1">
        <f t="shared" ref="Z824:Z833" si="1640">1 + (Y824 - 1) * (8.64 * EXP(-I824/4) - 1.325)</f>
        <v>1.2116882456942153</v>
      </c>
      <c r="AA824" s="1">
        <f t="shared" ref="AA824:AA833" si="1641">MIN(1.1, 1 - MIN(0.3, 1 / (18.9 - 2.55 * SQRT(V824))) * LN(O824 / 101.3))</f>
        <v>1.1000000000000001</v>
      </c>
      <c r="AB824" s="1">
        <f t="shared" ref="AB824:AB833" si="1642">EXP((V824/14.1) + (V824/126)^2 - (V824/23.6)^3 + (V824/25.4)^4 - 2.8)</f>
        <v>229.17935301042226</v>
      </c>
      <c r="AC824" s="1">
        <f t="shared" ref="AC824:AC833" si="1643">IF(X824=0, "N/A", (AB824 * Z824 * AA824) / X824)</f>
        <v>1307.1167342481037</v>
      </c>
      <c r="AD824" s="1" t="str">
        <f t="shared" ref="AD824:AD833" si="1644">IF(AC824&gt;1, "NOT LIQUEFIABLE", "LIQUEFIABLE")</f>
        <v>NOT LIQUEFIABLE</v>
      </c>
      <c r="AE824" s="1">
        <f t="shared" ref="AE824:AE833" si="1645">IF(AC824&lt;1, 1-AC824, 0)</f>
        <v>0</v>
      </c>
      <c r="AF824" s="1">
        <f t="shared" ref="AF824:AF833" si="1646">IF(D824&lt;=20, 10 - (0.5 * D824), 0)</f>
        <v>9.25</v>
      </c>
      <c r="AG824" s="1">
        <f t="shared" ref="AG824:AG833" si="1647">AE824 * AF824 * E824</f>
        <v>0</v>
      </c>
      <c r="AH824" s="1" t="str">
        <f t="shared" ref="AH824:AH833" si="1648">IF(AG824&lt;=0,"Very Low",IF(AND(AG824&gt;0,AG824&lt;=5),"Low",IF(AND(AG824&gt;5,AG824&lt;=15),"High","Very High")))</f>
        <v>Very Low</v>
      </c>
      <c r="AI824" s="5">
        <v>3</v>
      </c>
      <c r="AJ824" s="5">
        <v>1.5</v>
      </c>
      <c r="AK824" s="5">
        <v>25</v>
      </c>
      <c r="AL824" s="5">
        <f>MIN(1 + 0.33 * (AJ824 / AI824), 1.33)</f>
        <v>1.165</v>
      </c>
      <c r="AM824" s="20">
        <f>AVERAGEIFS(G824:G833, D824:D833, "&gt;" &amp; AJ824, D824:D833, "&lt;" &amp; (AJ824 + AI824 + 1.5))</f>
        <v>36</v>
      </c>
      <c r="AN824" s="20" cm="1">
        <f t="array" ref="AN824">_xlfn.LET(
    _xlpm.Df, AJ824,
    _xlpm.B, AI824,
    _xlpm.LayerBottoms, D824:D833,
    _xlpm.LayerTops, D824:D833 - E824:E833,
    _xlpm.N_values, G824:G833,
    _xlpm.FilteredN, _xlfn._xlws.FILTER(_xlpm.N_values, (_xlpm.LayerBottoms &gt; _xlpm.Df) * (_xlpm.LayerTops &lt; (_xlpm.Df + 2*_xlpm.B))),
    _xlpm.i, _xlfn.SEQUENCE(ROWS(_xlpm.FilteredN)),
    SUM(_xlpm.FilteredN / _xlpm.i^2) / SUM(1 / _xlpm.i^2)
)</f>
        <v>36.170731707317074</v>
      </c>
      <c r="AO824" s="20">
        <f>MIN(6 * (1 + 0.2 * (AJ824 / AI824)), 9)</f>
        <v>6.6000000000000005</v>
      </c>
      <c r="AP824" s="20">
        <f>IF(AI824&lt;=1.2,12*AM824*AL824*(AK824/25.4),8*AM824*((3.28*AI824+1)/(3.28*AI824))^2*AL824*(AK824/25.4))</f>
        <v>400.76803271393572</v>
      </c>
      <c r="AQ824" s="1" cm="1">
        <f t="array" ref="AQ824">_xlfn.LET(
    _xlpm.Df, AJ824,
    _xlpm.B, AI824,
    _xlpm.Settlement, AK824,
    _xlpm.NMeyerhof, AM824,
    _xlpm.NDesign, AN824,
    _xlpm.Nc, AO824,
    _xlpm.Fd, AL824,
    _xlpm.LayerBottoms, D824:D833,
    _xlpm.LayerThickness, E824:E833,
    _xlpm.USCS, L824:L833,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477.45365853658541</v>
      </c>
      <c r="AR824" s="1" cm="1">
        <f t="array" ref="AR824">_xlfn.LET(
    _xlpm.Df, AJ824,
    _xlpm.B, AI824,
    _xlpm.Settlement, AK824,
    _xlpm.NMeyerhof, AM824,
    _xlpm.NDesign, AN824,
    _xlpm.Nc, AO824,
    _xlpm.Fd, AL824,
    _xlpm.LayerBottoms, D824:D833,
    _xlpm.LayerThickness, E824:E833,
    _xlpm.USCS, L824:L833,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477.45365853658541</v>
      </c>
      <c r="AS824" s="1" cm="1">
        <f t="array" ref="AS824">_xlfn.LET(
    _xlpm.Df, AJ824,
    _xlpm.B, AI824,
    _xlpm.Settlement, AK824,
    _xlpm.NMeyerhof, AM824,
    _xlpm.NDesign, AN824,
    _xlpm.Nc, AO824,
    _xlpm.Fd, AL824,
    _xlpm.LayerBottoms, D824:D833,
    _xlpm.LayerThickness, E824:E833,
    _xlpm.Material, L824:L833,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477.45365853658541</v>
      </c>
    </row>
    <row r="825" spans="1:45" s="1" customFormat="1" x14ac:dyDescent="0.35">
      <c r="B825" s="5">
        <v>15.59681</v>
      </c>
      <c r="C825" s="5">
        <v>120.6987</v>
      </c>
      <c r="D825" s="5">
        <v>3</v>
      </c>
      <c r="E825" s="5">
        <v>1.5</v>
      </c>
      <c r="F825" s="5">
        <v>18</v>
      </c>
      <c r="G825" s="5">
        <v>35</v>
      </c>
      <c r="H825" s="5">
        <v>55.1</v>
      </c>
      <c r="I825" s="5">
        <v>7</v>
      </c>
      <c r="J825" s="5">
        <v>0.3</v>
      </c>
      <c r="K825" s="5">
        <v>1</v>
      </c>
      <c r="L825" s="25" t="s">
        <v>45</v>
      </c>
      <c r="M825" s="1">
        <f t="shared" si="1627"/>
        <v>19.62</v>
      </c>
      <c r="N825" s="1">
        <f t="shared" si="1628"/>
        <v>55.5</v>
      </c>
      <c r="O825" s="1">
        <f t="shared" si="1629"/>
        <v>35.879999999999995</v>
      </c>
      <c r="P825" s="1">
        <f t="shared" si="1630"/>
        <v>1.6802678026187612</v>
      </c>
      <c r="Q825" s="1">
        <f t="shared" si="1631"/>
        <v>58.809373091656639</v>
      </c>
      <c r="R825" s="1">
        <f t="shared" si="1632"/>
        <v>5.6116919958302578</v>
      </c>
      <c r="S825" s="1">
        <f t="shared" si="1633"/>
        <v>64.421065087486895</v>
      </c>
      <c r="T825" s="1">
        <f t="shared" si="1634"/>
        <v>0.16758220098571242</v>
      </c>
      <c r="U825" s="1">
        <f t="shared" si="1635"/>
        <v>1.1899777798840379</v>
      </c>
      <c r="V825" s="1">
        <f t="shared" si="1636"/>
        <v>47.260914291771584</v>
      </c>
      <c r="W825" s="1">
        <f t="shared" si="1637"/>
        <v>0.97433785492747482</v>
      </c>
      <c r="X825" s="1">
        <f t="shared" si="1638"/>
        <v>0.29388995080692859</v>
      </c>
      <c r="Y825" s="1">
        <f t="shared" si="1639"/>
        <v>2.2000000000000002</v>
      </c>
      <c r="Z825" s="1">
        <f t="shared" si="1640"/>
        <v>1.2116882456942153</v>
      </c>
      <c r="AA825" s="1">
        <f t="shared" si="1641"/>
        <v>1.1000000000000001</v>
      </c>
      <c r="AB825" s="1">
        <f t="shared" si="1642"/>
        <v>104.32345269783116</v>
      </c>
      <c r="AC825" s="1">
        <f t="shared" si="1643"/>
        <v>473.13033719198609</v>
      </c>
      <c r="AD825" s="1" t="str">
        <f t="shared" si="1644"/>
        <v>NOT LIQUEFIABLE</v>
      </c>
      <c r="AE825" s="1">
        <f t="shared" si="1645"/>
        <v>0</v>
      </c>
      <c r="AF825" s="1">
        <f t="shared" si="1646"/>
        <v>8.5</v>
      </c>
      <c r="AG825" s="1">
        <f t="shared" si="1647"/>
        <v>0</v>
      </c>
      <c r="AH825" s="1" t="str">
        <f t="shared" si="1648"/>
        <v>Very Low</v>
      </c>
    </row>
    <row r="826" spans="1:45" s="1" customFormat="1" x14ac:dyDescent="0.35">
      <c r="B826" s="5">
        <v>15.59681</v>
      </c>
      <c r="C826" s="5">
        <v>120.6987</v>
      </c>
      <c r="D826" s="5">
        <v>4.5</v>
      </c>
      <c r="E826" s="5">
        <v>1.5</v>
      </c>
      <c r="F826" s="5">
        <v>18</v>
      </c>
      <c r="G826" s="5">
        <v>37</v>
      </c>
      <c r="H826" s="5">
        <v>52.8</v>
      </c>
      <c r="I826" s="5">
        <v>7</v>
      </c>
      <c r="J826" s="5">
        <v>0.3</v>
      </c>
      <c r="K826" s="5">
        <v>1</v>
      </c>
      <c r="L826" s="25" t="s">
        <v>45</v>
      </c>
      <c r="M826" s="1">
        <f t="shared" si="1627"/>
        <v>34.335000000000001</v>
      </c>
      <c r="N826" s="1">
        <f t="shared" si="1628"/>
        <v>82.5</v>
      </c>
      <c r="O826" s="1">
        <f t="shared" si="1629"/>
        <v>48.164999999999999</v>
      </c>
      <c r="P826" s="1">
        <f t="shared" si="1630"/>
        <v>1.4502368639248406</v>
      </c>
      <c r="Q826" s="1">
        <f t="shared" si="1631"/>
        <v>53.658763965219102</v>
      </c>
      <c r="R826" s="1">
        <f t="shared" si="1632"/>
        <v>5.6141752487974426</v>
      </c>
      <c r="S826" s="1">
        <f t="shared" si="1633"/>
        <v>59.272939214016546</v>
      </c>
      <c r="T826" s="1">
        <f t="shared" si="1634"/>
        <v>0.19272508848279313</v>
      </c>
      <c r="U826" s="1">
        <f t="shared" si="1635"/>
        <v>1.1540554283515696</v>
      </c>
      <c r="V826" s="1">
        <f t="shared" si="1636"/>
        <v>48.314226097805516</v>
      </c>
      <c r="W826" s="1">
        <f t="shared" si="1637"/>
        <v>0.95382538768089908</v>
      </c>
      <c r="X826" s="1">
        <f t="shared" si="1638"/>
        <v>0.31858540276791164</v>
      </c>
      <c r="Y826" s="1">
        <f t="shared" si="1639"/>
        <v>2.2000000000000002</v>
      </c>
      <c r="Z826" s="1">
        <f t="shared" si="1640"/>
        <v>1.2116882456942153</v>
      </c>
      <c r="AA826" s="1">
        <f t="shared" si="1641"/>
        <v>1.1000000000000001</v>
      </c>
      <c r="AB826" s="1">
        <f t="shared" si="1642"/>
        <v>197.2176862015545</v>
      </c>
      <c r="AC826" s="1">
        <f t="shared" si="1643"/>
        <v>825.09426091399416</v>
      </c>
      <c r="AD826" s="1" t="str">
        <f t="shared" si="1644"/>
        <v>NOT LIQUEFIABLE</v>
      </c>
      <c r="AE826" s="1">
        <f t="shared" si="1645"/>
        <v>0</v>
      </c>
      <c r="AF826" s="1">
        <f t="shared" si="1646"/>
        <v>7.75</v>
      </c>
      <c r="AG826" s="1">
        <f t="shared" si="1647"/>
        <v>0</v>
      </c>
      <c r="AH826" s="1" t="str">
        <f t="shared" si="1648"/>
        <v>Very Low</v>
      </c>
    </row>
    <row r="827" spans="1:45" s="1" customFormat="1" x14ac:dyDescent="0.35">
      <c r="B827" s="5">
        <v>15.59681</v>
      </c>
      <c r="C827" s="5">
        <v>120.6987</v>
      </c>
      <c r="D827" s="5">
        <v>6</v>
      </c>
      <c r="E827" s="5">
        <v>1.5</v>
      </c>
      <c r="F827" s="5">
        <v>18</v>
      </c>
      <c r="G827" s="5">
        <v>41</v>
      </c>
      <c r="H827" s="5">
        <v>56.3</v>
      </c>
      <c r="I827" s="5">
        <v>7</v>
      </c>
      <c r="J827" s="5">
        <v>0.3</v>
      </c>
      <c r="K827" s="5">
        <v>1</v>
      </c>
      <c r="L827" s="25" t="s">
        <v>45</v>
      </c>
      <c r="M827" s="1">
        <f t="shared" si="1627"/>
        <v>49.050000000000004</v>
      </c>
      <c r="N827" s="1">
        <f t="shared" si="1628"/>
        <v>109.5</v>
      </c>
      <c r="O827" s="1">
        <f t="shared" si="1629"/>
        <v>60.449999999999996</v>
      </c>
      <c r="P827" s="1">
        <f t="shared" si="1630"/>
        <v>1.2945134588407854</v>
      </c>
      <c r="Q827" s="1">
        <f t="shared" si="1631"/>
        <v>53.075051812472203</v>
      </c>
      <c r="R827" s="1">
        <f t="shared" si="1632"/>
        <v>5.6098479451399736</v>
      </c>
      <c r="S827" s="1">
        <f t="shared" si="1633"/>
        <v>58.684899757612179</v>
      </c>
      <c r="T827" s="1">
        <f t="shared" si="1634"/>
        <v>0.19566538165229619</v>
      </c>
      <c r="U827" s="1">
        <f t="shared" si="1635"/>
        <v>1.1062944907330636</v>
      </c>
      <c r="V827" s="1">
        <f t="shared" si="1636"/>
        <v>50.967922065195587</v>
      </c>
      <c r="W827" s="1">
        <f t="shared" si="1637"/>
        <v>0.9310442914146293</v>
      </c>
      <c r="X827" s="1">
        <f t="shared" si="1638"/>
        <v>0.32886887067710296</v>
      </c>
      <c r="Y827" s="1">
        <f t="shared" si="1639"/>
        <v>2.2000000000000002</v>
      </c>
      <c r="Z827" s="1">
        <f t="shared" si="1640"/>
        <v>1.2116882456942153</v>
      </c>
      <c r="AA827" s="1">
        <f t="shared" si="1641"/>
        <v>1.1000000000000001</v>
      </c>
      <c r="AB827" s="1">
        <f t="shared" si="1642"/>
        <v>1234.0703209799462</v>
      </c>
      <c r="AC827" s="1">
        <f t="shared" si="1643"/>
        <v>5001.5051565510075</v>
      </c>
      <c r="AD827" s="1" t="str">
        <f t="shared" si="1644"/>
        <v>NOT LIQUEFIABLE</v>
      </c>
      <c r="AE827" s="1">
        <f t="shared" si="1645"/>
        <v>0</v>
      </c>
      <c r="AF827" s="1">
        <f t="shared" si="1646"/>
        <v>7</v>
      </c>
      <c r="AG827" s="1">
        <f t="shared" si="1647"/>
        <v>0</v>
      </c>
      <c r="AH827" s="1" t="str">
        <f t="shared" si="1648"/>
        <v>Very Low</v>
      </c>
    </row>
    <row r="828" spans="1:45" s="1" customFormat="1" x14ac:dyDescent="0.35">
      <c r="B828" s="5">
        <v>15.59681</v>
      </c>
      <c r="C828" s="5">
        <v>120.6987</v>
      </c>
      <c r="D828" s="5">
        <v>7.5</v>
      </c>
      <c r="E828" s="5">
        <v>1.5</v>
      </c>
      <c r="F828" s="5">
        <v>18</v>
      </c>
      <c r="G828" s="5">
        <v>43</v>
      </c>
      <c r="H828" s="5">
        <v>54.1</v>
      </c>
      <c r="I828" s="5">
        <v>7</v>
      </c>
      <c r="J828" s="5">
        <v>0.3</v>
      </c>
      <c r="K828" s="5">
        <v>1</v>
      </c>
      <c r="L828" s="25" t="s">
        <v>45</v>
      </c>
      <c r="M828" s="1">
        <f t="shared" si="1627"/>
        <v>63.765000000000001</v>
      </c>
      <c r="N828" s="1">
        <f t="shared" si="1628"/>
        <v>136.5</v>
      </c>
      <c r="O828" s="1">
        <f t="shared" si="1629"/>
        <v>72.734999999999999</v>
      </c>
      <c r="P828" s="1">
        <f t="shared" si="1630"/>
        <v>1.1801385608282751</v>
      </c>
      <c r="Q828" s="1">
        <f t="shared" si="1631"/>
        <v>50.745958115615828</v>
      </c>
      <c r="R828" s="1">
        <f t="shared" si="1632"/>
        <v>5.612956666549092</v>
      </c>
      <c r="S828" s="1">
        <f t="shared" si="1633"/>
        <v>56.358914782164916</v>
      </c>
      <c r="T828" s="1">
        <f t="shared" si="1634"/>
        <v>0.20744262599047758</v>
      </c>
      <c r="U828" s="1">
        <f t="shared" si="1635"/>
        <v>1.0711343362998951</v>
      </c>
      <c r="V828" s="1">
        <f t="shared" si="1636"/>
        <v>51.671733127444583</v>
      </c>
      <c r="W828" s="1">
        <f t="shared" si="1637"/>
        <v>0.90643373197707922</v>
      </c>
      <c r="X828" s="1">
        <f t="shared" si="1638"/>
        <v>0.33171100379322072</v>
      </c>
      <c r="Y828" s="1">
        <f t="shared" si="1639"/>
        <v>2.2000000000000002</v>
      </c>
      <c r="Z828" s="1">
        <f t="shared" si="1640"/>
        <v>1.2116882456942153</v>
      </c>
      <c r="AA828" s="1">
        <f t="shared" si="1641"/>
        <v>1.0993791136087636</v>
      </c>
      <c r="AB828" s="1">
        <f t="shared" si="1642"/>
        <v>2129.6151955210626</v>
      </c>
      <c r="AC828" s="1">
        <f t="shared" si="1643"/>
        <v>8552.2351811250555</v>
      </c>
      <c r="AD828" s="1" t="str">
        <f t="shared" si="1644"/>
        <v>NOT LIQUEFIABLE</v>
      </c>
      <c r="AE828" s="1">
        <f t="shared" si="1645"/>
        <v>0</v>
      </c>
      <c r="AF828" s="1">
        <f t="shared" si="1646"/>
        <v>6.25</v>
      </c>
      <c r="AG828" s="1">
        <f t="shared" si="1647"/>
        <v>0</v>
      </c>
      <c r="AH828" s="1" t="str">
        <f t="shared" si="1648"/>
        <v>Very Low</v>
      </c>
    </row>
    <row r="829" spans="1:45" s="1" customFormat="1" x14ac:dyDescent="0.35">
      <c r="B829" s="5">
        <v>15.59681</v>
      </c>
      <c r="C829" s="5">
        <v>120.6987</v>
      </c>
      <c r="D829" s="5">
        <v>9</v>
      </c>
      <c r="E829" s="5">
        <v>1.5</v>
      </c>
      <c r="F829" s="5">
        <v>18</v>
      </c>
      <c r="G829" s="5">
        <v>41</v>
      </c>
      <c r="H829" s="5">
        <v>53.7</v>
      </c>
      <c r="I829" s="5">
        <v>7</v>
      </c>
      <c r="J829" s="5">
        <v>0.3</v>
      </c>
      <c r="K829" s="5">
        <v>1</v>
      </c>
      <c r="L829" s="25" t="s">
        <v>45</v>
      </c>
      <c r="M829" s="1">
        <f t="shared" si="1627"/>
        <v>78.48</v>
      </c>
      <c r="N829" s="1">
        <f t="shared" si="1628"/>
        <v>163.5</v>
      </c>
      <c r="O829" s="1">
        <f t="shared" si="1629"/>
        <v>85.02</v>
      </c>
      <c r="P829" s="1">
        <f t="shared" si="1630"/>
        <v>1.0915513531767396</v>
      </c>
      <c r="Q829" s="1">
        <f t="shared" si="1631"/>
        <v>44.753605480246321</v>
      </c>
      <c r="R829" s="1">
        <f t="shared" si="1632"/>
        <v>5.6133857296570122</v>
      </c>
      <c r="S829" s="1">
        <f t="shared" si="1633"/>
        <v>50.366991209903333</v>
      </c>
      <c r="T829" s="1">
        <f t="shared" si="1634"/>
        <v>0.23895266055699327</v>
      </c>
      <c r="U829" s="1">
        <f t="shared" si="1635"/>
        <v>1.0427531546878472</v>
      </c>
      <c r="V829" s="1">
        <f t="shared" si="1636"/>
        <v>48.366265071858749</v>
      </c>
      <c r="W829" s="1">
        <f t="shared" si="1637"/>
        <v>0.88044424287795453</v>
      </c>
      <c r="X829" s="1">
        <f t="shared" si="1638"/>
        <v>0.33016659107923296</v>
      </c>
      <c r="Y829" s="1">
        <f t="shared" si="1639"/>
        <v>2.2000000000000002</v>
      </c>
      <c r="Z829" s="1">
        <f t="shared" si="1640"/>
        <v>1.2116882456942153</v>
      </c>
      <c r="AA829" s="1">
        <f t="shared" si="1641"/>
        <v>1.0525599664971981</v>
      </c>
      <c r="AB829" s="1">
        <f t="shared" si="1642"/>
        <v>203.78234919228504</v>
      </c>
      <c r="AC829" s="1">
        <f t="shared" si="1643"/>
        <v>787.17479823625104</v>
      </c>
      <c r="AD829" s="1" t="str">
        <f t="shared" si="1644"/>
        <v>NOT LIQUEFIABLE</v>
      </c>
      <c r="AE829" s="1">
        <f t="shared" si="1645"/>
        <v>0</v>
      </c>
      <c r="AF829" s="1">
        <f t="shared" si="1646"/>
        <v>5.5</v>
      </c>
      <c r="AG829" s="1">
        <f t="shared" si="1647"/>
        <v>0</v>
      </c>
      <c r="AH829" s="1" t="str">
        <f t="shared" si="1648"/>
        <v>Very Low</v>
      </c>
    </row>
    <row r="830" spans="1:45" s="1" customFormat="1" x14ac:dyDescent="0.35">
      <c r="B830" s="5">
        <v>15.59681</v>
      </c>
      <c r="C830" s="5">
        <v>120.6987</v>
      </c>
      <c r="D830" s="5">
        <v>10.5</v>
      </c>
      <c r="E830" s="5">
        <v>1.5</v>
      </c>
      <c r="F830" s="5">
        <v>18</v>
      </c>
      <c r="G830" s="5">
        <v>43</v>
      </c>
      <c r="H830" s="5">
        <v>52.4</v>
      </c>
      <c r="I830" s="5">
        <v>7</v>
      </c>
      <c r="J830" s="5">
        <v>0.3</v>
      </c>
      <c r="K830" s="5">
        <v>1</v>
      </c>
      <c r="L830" s="25" t="s">
        <v>45</v>
      </c>
      <c r="M830" s="1">
        <f t="shared" si="1627"/>
        <v>93.195000000000007</v>
      </c>
      <c r="N830" s="1">
        <f t="shared" si="1628"/>
        <v>190.5</v>
      </c>
      <c r="O830" s="1">
        <f t="shared" si="1629"/>
        <v>97.304999999999993</v>
      </c>
      <c r="P830" s="1">
        <f t="shared" si="1630"/>
        <v>1.0203217492135486</v>
      </c>
      <c r="Q830" s="1">
        <f t="shared" si="1631"/>
        <v>43.873835216182592</v>
      </c>
      <c r="R830" s="1">
        <f t="shared" si="1632"/>
        <v>5.614442520577299</v>
      </c>
      <c r="S830" s="1">
        <f t="shared" si="1633"/>
        <v>49.488277736759891</v>
      </c>
      <c r="T830" s="1">
        <f t="shared" si="1634"/>
        <v>0.24372808764653831</v>
      </c>
      <c r="U830" s="1">
        <f t="shared" si="1635"/>
        <v>1.0098548948733357</v>
      </c>
      <c r="V830" s="1">
        <f t="shared" si="1636"/>
        <v>49.038203000130736</v>
      </c>
      <c r="W830" s="1">
        <f t="shared" si="1637"/>
        <v>0.85352459901766975</v>
      </c>
      <c r="X830" s="1">
        <f t="shared" si="1638"/>
        <v>0.3258445613484291</v>
      </c>
      <c r="Y830" s="1">
        <f t="shared" si="1639"/>
        <v>2.2000000000000002</v>
      </c>
      <c r="Z830" s="1">
        <f t="shared" si="1640"/>
        <v>1.2116882456942153</v>
      </c>
      <c r="AA830" s="1">
        <f t="shared" si="1641"/>
        <v>1.0120708107764529</v>
      </c>
      <c r="AB830" s="1">
        <f t="shared" si="1642"/>
        <v>314.51670699326269</v>
      </c>
      <c r="AC830" s="1">
        <f t="shared" si="1643"/>
        <v>1183.6819845110915</v>
      </c>
      <c r="AD830" s="1" t="str">
        <f t="shared" si="1644"/>
        <v>NOT LIQUEFIABLE</v>
      </c>
      <c r="AE830" s="1">
        <f t="shared" si="1645"/>
        <v>0</v>
      </c>
      <c r="AF830" s="1">
        <f t="shared" si="1646"/>
        <v>4.75</v>
      </c>
      <c r="AG830" s="1">
        <f t="shared" si="1647"/>
        <v>0</v>
      </c>
      <c r="AH830" s="1" t="str">
        <f t="shared" si="1648"/>
        <v>Very Low</v>
      </c>
    </row>
    <row r="831" spans="1:45" s="1" customFormat="1" x14ac:dyDescent="0.35">
      <c r="B831" s="5">
        <v>15.59681</v>
      </c>
      <c r="C831" s="5">
        <v>120.6987</v>
      </c>
      <c r="D831" s="5">
        <v>12</v>
      </c>
      <c r="E831" s="5">
        <v>1.5</v>
      </c>
      <c r="F831" s="5">
        <v>18</v>
      </c>
      <c r="G831" s="5">
        <v>44</v>
      </c>
      <c r="H831" s="5">
        <v>53.5</v>
      </c>
      <c r="I831" s="5">
        <v>7</v>
      </c>
      <c r="J831" s="5">
        <v>0.3</v>
      </c>
      <c r="K831" s="5">
        <v>1</v>
      </c>
      <c r="L831" s="25" t="s">
        <v>45</v>
      </c>
      <c r="M831" s="1">
        <f t="shared" si="1627"/>
        <v>107.91000000000001</v>
      </c>
      <c r="N831" s="1">
        <f t="shared" si="1628"/>
        <v>217.5</v>
      </c>
      <c r="O831" s="1">
        <f t="shared" si="1629"/>
        <v>109.58999999999999</v>
      </c>
      <c r="P831" s="1">
        <f t="shared" si="1630"/>
        <v>0.9614335192299549</v>
      </c>
      <c r="Q831" s="1">
        <f t="shared" si="1631"/>
        <v>42.303074846118015</v>
      </c>
      <c r="R831" s="1">
        <f t="shared" si="1632"/>
        <v>5.6135827257165634</v>
      </c>
      <c r="S831" s="1">
        <f t="shared" si="1633"/>
        <v>47.916657571834577</v>
      </c>
      <c r="T831" s="1">
        <f t="shared" si="1634"/>
        <v>0.25237612322573633</v>
      </c>
      <c r="U831" s="1">
        <f t="shared" si="1635"/>
        <v>0.98034391545910426</v>
      </c>
      <c r="V831" s="1">
        <f t="shared" si="1636"/>
        <v>48.748715005917148</v>
      </c>
      <c r="W831" s="1">
        <f t="shared" si="1637"/>
        <v>0.82611021622301772</v>
      </c>
      <c r="X831" s="1">
        <f t="shared" si="1638"/>
        <v>0.31971347336033162</v>
      </c>
      <c r="Y831" s="1">
        <f t="shared" si="1639"/>
        <v>2.2000000000000002</v>
      </c>
      <c r="Z831" s="1">
        <f t="shared" si="1640"/>
        <v>1.2116882456942153</v>
      </c>
      <c r="AA831" s="1">
        <f t="shared" si="1641"/>
        <v>0.97640208453380106</v>
      </c>
      <c r="AB831" s="1">
        <f t="shared" si="1642"/>
        <v>260.21330616063176</v>
      </c>
      <c r="AC831" s="1">
        <f t="shared" si="1643"/>
        <v>962.91544962267312</v>
      </c>
      <c r="AD831" s="1" t="str">
        <f t="shared" si="1644"/>
        <v>NOT LIQUEFIABLE</v>
      </c>
      <c r="AE831" s="1">
        <f t="shared" si="1645"/>
        <v>0</v>
      </c>
      <c r="AF831" s="1">
        <f t="shared" si="1646"/>
        <v>4</v>
      </c>
      <c r="AG831" s="1">
        <f t="shared" si="1647"/>
        <v>0</v>
      </c>
      <c r="AH831" s="1" t="str">
        <f t="shared" si="1648"/>
        <v>Very Low</v>
      </c>
    </row>
    <row r="832" spans="1:45" s="1" customFormat="1" x14ac:dyDescent="0.35">
      <c r="B832" s="5">
        <v>15.59681</v>
      </c>
      <c r="C832" s="5">
        <v>120.6987</v>
      </c>
      <c r="D832" s="5">
        <v>13.5</v>
      </c>
      <c r="E832" s="5">
        <v>1.5</v>
      </c>
      <c r="F832" s="5">
        <v>18</v>
      </c>
      <c r="G832" s="5">
        <v>50</v>
      </c>
      <c r="H832" s="5">
        <v>55</v>
      </c>
      <c r="I832" s="5">
        <v>7</v>
      </c>
      <c r="J832" s="5">
        <v>0.3</v>
      </c>
      <c r="K832" s="5">
        <v>1</v>
      </c>
      <c r="L832" s="25" t="s">
        <v>45</v>
      </c>
      <c r="M832" s="1">
        <f t="shared" si="1627"/>
        <v>122.625</v>
      </c>
      <c r="N832" s="1">
        <f t="shared" si="1628"/>
        <v>244.5</v>
      </c>
      <c r="O832" s="1">
        <f t="shared" si="1629"/>
        <v>121.875</v>
      </c>
      <c r="P832" s="1">
        <f t="shared" si="1630"/>
        <v>0.91169045579049868</v>
      </c>
      <c r="Q832" s="1">
        <f t="shared" si="1631"/>
        <v>45.584522789524932</v>
      </c>
      <c r="R832" s="1">
        <f t="shared" si="1632"/>
        <v>5.6118301772242258</v>
      </c>
      <c r="S832" s="1">
        <f t="shared" si="1633"/>
        <v>51.19635296674916</v>
      </c>
      <c r="T832" s="1">
        <f t="shared" si="1634"/>
        <v>0.23448350623243486</v>
      </c>
      <c r="U832" s="1">
        <f t="shared" si="1635"/>
        <v>0.95756829688538869</v>
      </c>
      <c r="V832" s="1">
        <f t="shared" si="1636"/>
        <v>53.490245021493664</v>
      </c>
      <c r="W832" s="1">
        <f t="shared" si="1637"/>
        <v>0.7986134883932493</v>
      </c>
      <c r="X832" s="1">
        <f t="shared" si="1638"/>
        <v>0.31241759665943913</v>
      </c>
      <c r="Y832" s="1">
        <f t="shared" si="1639"/>
        <v>2.2000000000000002</v>
      </c>
      <c r="Z832" s="1">
        <f t="shared" si="1640"/>
        <v>1.2116882456942153</v>
      </c>
      <c r="AA832" s="1">
        <f t="shared" si="1641"/>
        <v>0.94452714458098797</v>
      </c>
      <c r="AB832" s="1">
        <f t="shared" si="1642"/>
        <v>9881.2316510137152</v>
      </c>
      <c r="AC832" s="1">
        <f t="shared" si="1643"/>
        <v>36197.696311538624</v>
      </c>
      <c r="AD832" s="1" t="str">
        <f t="shared" si="1644"/>
        <v>NOT LIQUEFIABLE</v>
      </c>
      <c r="AE832" s="1">
        <f t="shared" si="1645"/>
        <v>0</v>
      </c>
      <c r="AF832" s="1">
        <f t="shared" si="1646"/>
        <v>3.25</v>
      </c>
      <c r="AG832" s="1">
        <f t="shared" si="1647"/>
        <v>0</v>
      </c>
      <c r="AH832" s="1" t="str">
        <f t="shared" si="1648"/>
        <v>Very Low</v>
      </c>
    </row>
    <row r="833" spans="1:45" s="1" customFormat="1" x14ac:dyDescent="0.35">
      <c r="B833" s="5">
        <v>15.59681</v>
      </c>
      <c r="C833" s="5">
        <v>120.6987</v>
      </c>
      <c r="D833" s="5">
        <v>15</v>
      </c>
      <c r="E833" s="5">
        <v>1.5</v>
      </c>
      <c r="F833" s="5">
        <v>19</v>
      </c>
      <c r="G833" s="5">
        <v>69</v>
      </c>
      <c r="H833" s="5">
        <v>57.1</v>
      </c>
      <c r="I833" s="5">
        <v>7</v>
      </c>
      <c r="J833" s="5">
        <v>0.3</v>
      </c>
      <c r="K833" s="5">
        <v>1</v>
      </c>
      <c r="L833" s="25" t="s">
        <v>45</v>
      </c>
      <c r="M833" s="1">
        <f t="shared" si="1627"/>
        <v>137.34</v>
      </c>
      <c r="N833" s="1">
        <f t="shared" si="1628"/>
        <v>273</v>
      </c>
      <c r="O833" s="1">
        <f t="shared" si="1629"/>
        <v>135.66</v>
      </c>
      <c r="P833" s="1">
        <f t="shared" si="1630"/>
        <v>0.86412946977162519</v>
      </c>
      <c r="Q833" s="1">
        <f t="shared" si="1631"/>
        <v>59.624933414242136</v>
      </c>
      <c r="R833" s="1">
        <f t="shared" si="1632"/>
        <v>5.6084434114974648</v>
      </c>
      <c r="S833" s="1">
        <f t="shared" si="1633"/>
        <v>65.233376825739597</v>
      </c>
      <c r="T833" s="1">
        <f t="shared" si="1634"/>
        <v>0.16370804250848914</v>
      </c>
      <c r="U833" s="1">
        <f t="shared" si="1635"/>
        <v>0.95331161478118587</v>
      </c>
      <c r="V833" s="1">
        <f t="shared" si="1636"/>
        <v>71.38694483139929</v>
      </c>
      <c r="W833" s="1">
        <f t="shared" si="1637"/>
        <v>0.77141630387585125</v>
      </c>
      <c r="X833" s="1">
        <f t="shared" si="1638"/>
        <v>0.3027152214125825</v>
      </c>
      <c r="Y833" s="1">
        <f t="shared" si="1639"/>
        <v>2.2000000000000002</v>
      </c>
      <c r="Z833" s="1">
        <f t="shared" si="1640"/>
        <v>1.2116882456942153</v>
      </c>
      <c r="AA833" s="1">
        <f t="shared" si="1641"/>
        <v>1.1000000000000001</v>
      </c>
      <c r="AB833" s="1">
        <f t="shared" si="1642"/>
        <v>1.5826303160257752E+16</v>
      </c>
      <c r="AC833" s="1">
        <f t="shared" si="1643"/>
        <v>6.9683314782956264E+16</v>
      </c>
      <c r="AD833" s="1" t="str">
        <f t="shared" si="1644"/>
        <v>NOT LIQUEFIABLE</v>
      </c>
      <c r="AE833" s="1">
        <f t="shared" si="1645"/>
        <v>0</v>
      </c>
      <c r="AF833" s="1">
        <f t="shared" si="1646"/>
        <v>2.5</v>
      </c>
      <c r="AG833" s="1">
        <f t="shared" si="1647"/>
        <v>0</v>
      </c>
      <c r="AH833" s="1" t="str">
        <f t="shared" si="1648"/>
        <v>Very Low</v>
      </c>
    </row>
    <row r="834" spans="1:45" s="1" customFormat="1" x14ac:dyDescent="0.35">
      <c r="AF834" s="1" t="s">
        <v>31</v>
      </c>
      <c r="AG834" s="1">
        <f>SUM(AG824:AG833)</f>
        <v>0</v>
      </c>
      <c r="AH834" s="1" t="str">
        <f t="shared" ref="AH834" si="1649">IF(AG834&lt;=0,"Very Low",IF(AND(AG834&gt;0,AG834&lt;=5),"Low",IF(AND(AG834&gt;5,AG834&lt;=15),"High","Very High")))</f>
        <v>Very Low</v>
      </c>
    </row>
    <row r="835" spans="1:45" s="1" customFormat="1" x14ac:dyDescent="0.35">
      <c r="A835" s="1" t="s">
        <v>32</v>
      </c>
      <c r="B835" s="1" t="s">
        <v>0</v>
      </c>
      <c r="C835" s="1" t="s">
        <v>1</v>
      </c>
      <c r="E835" s="1" t="s">
        <v>3</v>
      </c>
      <c r="F835" s="1" t="s">
        <v>47</v>
      </c>
      <c r="G835" s="1" t="s">
        <v>5</v>
      </c>
      <c r="H835" s="1" t="s">
        <v>6</v>
      </c>
      <c r="I835" s="1" t="s">
        <v>7</v>
      </c>
      <c r="J835" s="1" t="s">
        <v>8</v>
      </c>
      <c r="K835" s="1" t="s">
        <v>9</v>
      </c>
      <c r="M835" s="1" t="s">
        <v>10</v>
      </c>
      <c r="O835" s="1" t="s">
        <v>12</v>
      </c>
      <c r="P835" s="1" t="s">
        <v>13</v>
      </c>
      <c r="Q835" s="1" t="s">
        <v>69</v>
      </c>
      <c r="R835" s="1" t="s">
        <v>70</v>
      </c>
      <c r="S835" s="1" t="s">
        <v>16</v>
      </c>
      <c r="T835" s="1" t="s">
        <v>17</v>
      </c>
      <c r="U835" s="1" t="s">
        <v>18</v>
      </c>
      <c r="V835" s="1" t="s">
        <v>19</v>
      </c>
      <c r="W835" s="1" t="s">
        <v>20</v>
      </c>
      <c r="X835" s="1" t="s">
        <v>21</v>
      </c>
      <c r="Y835" s="1" t="s">
        <v>22</v>
      </c>
      <c r="Z835" s="1" t="s">
        <v>23</v>
      </c>
      <c r="AA835" s="1" t="s">
        <v>24</v>
      </c>
      <c r="AB835" s="1" t="s">
        <v>71</v>
      </c>
      <c r="AC835" s="1" t="s">
        <v>26</v>
      </c>
      <c r="AD835" s="1" t="s">
        <v>27</v>
      </c>
      <c r="AE835" s="1" t="s">
        <v>28</v>
      </c>
      <c r="AF835" s="1" t="s">
        <v>29</v>
      </c>
      <c r="AG835" s="1" t="s">
        <v>30</v>
      </c>
      <c r="AH835" s="1" t="s">
        <v>27</v>
      </c>
      <c r="AI835" s="5" t="s">
        <v>34</v>
      </c>
      <c r="AJ835" s="5" t="s">
        <v>35</v>
      </c>
      <c r="AK835" s="5" t="s">
        <v>36</v>
      </c>
      <c r="AL835" s="5" t="s">
        <v>37</v>
      </c>
      <c r="AM835" s="20" t="s">
        <v>38</v>
      </c>
      <c r="AN835" s="20" t="s">
        <v>39</v>
      </c>
      <c r="AO835" s="20" t="s">
        <v>40</v>
      </c>
      <c r="AP835" s="20" t="s">
        <v>41</v>
      </c>
      <c r="AQ835" s="20" t="s">
        <v>42</v>
      </c>
    </row>
    <row r="836" spans="1:45" s="1" customFormat="1" x14ac:dyDescent="0.35">
      <c r="A836" s="1">
        <v>72</v>
      </c>
      <c r="B836" s="5">
        <v>15.349320000000001</v>
      </c>
      <c r="C836" s="5">
        <v>120.5741</v>
      </c>
      <c r="D836" s="5">
        <v>1.5</v>
      </c>
      <c r="E836" s="5">
        <v>1.5</v>
      </c>
      <c r="F836" s="5">
        <v>19.5</v>
      </c>
      <c r="G836" s="5">
        <v>5</v>
      </c>
      <c r="H836" s="5">
        <v>63.62</v>
      </c>
      <c r="I836" s="5">
        <v>7</v>
      </c>
      <c r="J836" s="5">
        <v>0.4</v>
      </c>
      <c r="K836" s="5">
        <v>1.5</v>
      </c>
      <c r="L836" s="25" t="s">
        <v>58</v>
      </c>
      <c r="M836" s="1">
        <f t="shared" ref="M836:M845" si="1650">IF(D836&lt;=K836, 0, (D836-K836)*9.81)</f>
        <v>0</v>
      </c>
      <c r="N836" s="1">
        <f t="shared" ref="N836:N845" si="1651">IF(ROW()=2, D836*F836, N835 + (D836-D835)*F836)</f>
        <v>29.25</v>
      </c>
      <c r="O836" s="1">
        <f t="shared" ref="O836:O845" si="1652">N836 - M836</f>
        <v>29.25</v>
      </c>
      <c r="P836" s="1">
        <f t="shared" ref="P836:P845" si="1653">MIN(1.7, (101.3 / O836)^0.5)</f>
        <v>1.7</v>
      </c>
      <c r="Q836" s="1">
        <f t="shared" ref="Q836:Q845" si="1654">G836 * P836</f>
        <v>8.5</v>
      </c>
      <c r="R836" s="1">
        <f t="shared" ref="R836:R845" si="1655">EXP(1.63 + (9.7/(H836+0.01)) - ((15.7/(H836+0.01))^2))</f>
        <v>5.5932678315866076</v>
      </c>
      <c r="S836" s="1">
        <f t="shared" ref="S836:S845" si="1656">Q836 + R836</f>
        <v>14.093267831586608</v>
      </c>
      <c r="T836" s="1">
        <f t="shared" ref="T836:T845" si="1657">0.784 - 0.0768 * SQRT(S836)</f>
        <v>0.49568510955037831</v>
      </c>
      <c r="U836" s="1">
        <f t="shared" ref="U836:U845" si="1658">MIN(1.7, (101.3 / O836)^T836)</f>
        <v>1.7</v>
      </c>
      <c r="V836" s="1">
        <f t="shared" ref="V836:V845" si="1659">(G836 * U836) + R836</f>
        <v>14.093267831586608</v>
      </c>
      <c r="W836" s="1">
        <f t="shared" ref="W836:W845" si="1660">EXP((-1.012 - 1.126*SIN((D836/11.73)+5.133)) + (0.106 + 0.118*SIN((D836/11.28)+5.142))*I836)</f>
        <v>0.99216797470363483</v>
      </c>
      <c r="X836" s="1">
        <f t="shared" ref="X836:X845" si="1661">0.65 * J836 * (N836 / O836) * W836</f>
        <v>0.25796367342294507</v>
      </c>
      <c r="Y836" s="1">
        <f t="shared" ref="Y836:Y845" si="1662">MIN(2.2, 1.09 + (V836 / 31.5)^2)</f>
        <v>1.2901715275110446</v>
      </c>
      <c r="Z836" s="1">
        <f t="shared" ref="Z836:Z845" si="1663">1 + (Y836 - 1) * (8.64 * EXP(-I836/4) - 1.325)</f>
        <v>1.0511882513410198</v>
      </c>
      <c r="AA836" s="1">
        <f t="shared" ref="AA836:AA845" si="1664">MIN(1.1, 1 - MIN(0.3, 1 / (18.9 - 2.55 * SQRT(V836))) * LN(O836 / 101.3))</f>
        <v>1.1000000000000001</v>
      </c>
      <c r="AB836" s="1">
        <f t="shared" ref="AB836:AB845" si="1665">EXP((V836/14.1) + (V836/126)^2 - (V836/23.6)^3 + (V836/25.4)^4 - 2.8)</f>
        <v>0.14865184780487359</v>
      </c>
      <c r="AC836" s="1">
        <f t="shared" ref="AC836:AC845" si="1666">IF(X836=0, "N/A", (AB836 * Z836 * AA836) / X836)</f>
        <v>0.6663232123619981</v>
      </c>
      <c r="AD836" s="1" t="str">
        <f t="shared" ref="AD836:AD845" si="1667">IF(AC836&gt;1, "NOT LIQUEFIABLE", "LIQUEFIABLE")</f>
        <v>LIQUEFIABLE</v>
      </c>
      <c r="AE836" s="1">
        <f t="shared" ref="AE836:AE845" si="1668">IF(AC836&lt;1, 1-AC836, 0)</f>
        <v>0.3336767876380019</v>
      </c>
      <c r="AF836" s="1">
        <f t="shared" ref="AF836:AF845" si="1669">IF(D836&lt;=20, 10 - (0.5 * D836), 0)</f>
        <v>9.25</v>
      </c>
      <c r="AG836" s="1">
        <f t="shared" ref="AG836:AG845" si="1670">AE836 * AF836 * E836</f>
        <v>4.6297654284772767</v>
      </c>
      <c r="AH836" s="1" t="str">
        <f t="shared" ref="AH836:AH845" si="1671">IF(AG836&lt;=0,"Very Low",IF(AND(AG836&gt;0,AG836&lt;=5),"Low",IF(AND(AG836&gt;5,AG836&lt;=15),"High","Very High")))</f>
        <v>Low</v>
      </c>
      <c r="AI836" s="5">
        <v>3</v>
      </c>
      <c r="AJ836" s="5">
        <v>1.5</v>
      </c>
      <c r="AK836" s="5">
        <v>25</v>
      </c>
      <c r="AL836" s="5">
        <f>MIN(1 + 0.33 * (AJ836 / AI836), 1.33)</f>
        <v>1.165</v>
      </c>
      <c r="AM836" s="20">
        <f>AVERAGEIFS(G836:G845, D836:D845, "&gt;" &amp; AJ836, D836:D845, "&lt;" &amp; (AJ836 + AI836 + 1.5))</f>
        <v>7</v>
      </c>
      <c r="AN836" s="20" cm="1">
        <f t="array" ref="AN836">_xlfn.LET(
    _xlpm.Df, AJ836,
    _xlpm.B, AI836,
    _xlpm.LayerBottoms, D836:D845,
    _xlpm.LayerTops, D836:D845 - E836:E845,
    _xlpm.N_values, G836:G845,
    _xlpm.FilteredN, _xlfn._xlws.FILTER(_xlpm.N_values, (_xlpm.LayerBottoms &gt; _xlpm.Df) * (_xlpm.LayerTops &lt; (_xlpm.Df + 2*_xlpm.B))),
    _xlpm.i, _xlfn.SEQUENCE(ROWS(_xlpm.FilteredN)),
    SUM(_xlpm.FilteredN / _xlpm.i^2) / SUM(1 / _xlpm.i^2)
)</f>
        <v>7.024390243902439</v>
      </c>
      <c r="AO836" s="20">
        <f>MIN(6 * (1 + 0.2 * (AJ836 / AI836)), 9)</f>
        <v>6.6000000000000005</v>
      </c>
      <c r="AP836" s="20">
        <f>IF(AI836&lt;=1.2,12*AM836*AL836*(AK836/25.4),8*AM836*((3.28*AI836+1)/(3.28*AI836))^2*AL836*(AK836/25.4))</f>
        <v>77.927117472154166</v>
      </c>
      <c r="AQ836" s="1" t="str" cm="1">
        <f t="array" ref="AQ836">_xlfn.LET(
    _xlpm.Df, AJ836,
    _xlpm.B, AI836,
    _xlpm.Settlement, AK836,
    _xlpm.NMeyerhof, AM836,
    _xlpm.NDesign, AN836,
    _xlpm.Nc, AO836,
    _xlpm.Fd, AL836,
    _xlpm.LayerBottoms, D836:D845,
    _xlpm.LayerThickness, E836:E845,
    _xlpm.USCS, L836:L845,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836" s="1" cm="1">
        <f t="array" ref="AR836">_xlfn.LET(
    _xlpm.Df, AJ836,
    _xlpm.B, AI836,
    _xlpm.Settlement, AK836,
    _xlpm.NMeyerhof, AM836,
    _xlpm.NDesign, AN836,
    _xlpm.Nc, AO836,
    _xlpm.Fd, AL836,
    _xlpm.LayerBottoms, D836:D845,
    _xlpm.LayerThickness, E836:E845,
    _xlpm.USCS, L836:L845,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77.927117472154166</v>
      </c>
      <c r="AS836" s="1" cm="1">
        <f t="array" ref="AS836">_xlfn.LET(
    _xlpm.Df, AJ836,
    _xlpm.B, AI836,
    _xlpm.Settlement, AK836,
    _xlpm.NMeyerhof, AM836,
    _xlpm.NDesign, AN836,
    _xlpm.Nc, AO836,
    _xlpm.Fd, AL836,
    _xlpm.LayerBottoms, D836:D845,
    _xlpm.LayerThickness, E836:E845,
    _xlpm.Material, L836:L845,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77.927117472154166</v>
      </c>
    </row>
    <row r="837" spans="1:45" s="1" customFormat="1" x14ac:dyDescent="0.35">
      <c r="B837" s="5">
        <v>15.349320000000001</v>
      </c>
      <c r="C837" s="5">
        <v>120.5741</v>
      </c>
      <c r="D837" s="5">
        <v>3</v>
      </c>
      <c r="E837" s="5">
        <v>1.5</v>
      </c>
      <c r="F837" s="5">
        <v>19.5</v>
      </c>
      <c r="G837" s="5">
        <v>4</v>
      </c>
      <c r="H837" s="5">
        <v>62.76</v>
      </c>
      <c r="I837" s="5">
        <v>7</v>
      </c>
      <c r="J837" s="5">
        <v>0.4</v>
      </c>
      <c r="K837" s="5">
        <v>1.5</v>
      </c>
      <c r="L837" s="25" t="s">
        <v>58</v>
      </c>
      <c r="M837" s="1">
        <f t="shared" si="1650"/>
        <v>14.715</v>
      </c>
      <c r="N837" s="1">
        <f t="shared" si="1651"/>
        <v>58.5</v>
      </c>
      <c r="O837" s="1">
        <f t="shared" si="1652"/>
        <v>43.784999999999997</v>
      </c>
      <c r="P837" s="1">
        <f t="shared" si="1653"/>
        <v>1.5210449399216193</v>
      </c>
      <c r="Q837" s="1">
        <f t="shared" si="1654"/>
        <v>6.0841797596864771</v>
      </c>
      <c r="R837" s="1">
        <f t="shared" si="1655"/>
        <v>5.5955557341354405</v>
      </c>
      <c r="S837" s="1">
        <f t="shared" si="1656"/>
        <v>11.679735493821918</v>
      </c>
      <c r="T837" s="1">
        <f t="shared" si="1657"/>
        <v>0.52153117693889783</v>
      </c>
      <c r="U837" s="1">
        <f t="shared" si="1658"/>
        <v>1.5487649475016179</v>
      </c>
      <c r="V837" s="1">
        <f t="shared" si="1659"/>
        <v>11.790615524141913</v>
      </c>
      <c r="W837" s="1">
        <f t="shared" si="1660"/>
        <v>0.97433785492747482</v>
      </c>
      <c r="X837" s="1">
        <f t="shared" si="1661"/>
        <v>0.33846474302722152</v>
      </c>
      <c r="Y837" s="1">
        <f t="shared" si="1662"/>
        <v>1.2301044237219818</v>
      </c>
      <c r="Z837" s="1">
        <f t="shared" si="1663"/>
        <v>1.0405920014868206</v>
      </c>
      <c r="AA837" s="1">
        <f t="shared" si="1664"/>
        <v>1.0826892314316618</v>
      </c>
      <c r="AB837" s="1">
        <f t="shared" si="1665"/>
        <v>0.13090279073874664</v>
      </c>
      <c r="AC837" s="1">
        <f t="shared" si="1666"/>
        <v>0.43573231549480929</v>
      </c>
      <c r="AD837" s="1" t="str">
        <f t="shared" si="1667"/>
        <v>LIQUEFIABLE</v>
      </c>
      <c r="AE837" s="1">
        <f t="shared" si="1668"/>
        <v>0.56426768450519071</v>
      </c>
      <c r="AF837" s="1">
        <f t="shared" si="1669"/>
        <v>8.5</v>
      </c>
      <c r="AG837" s="1">
        <f t="shared" si="1670"/>
        <v>7.194412977441182</v>
      </c>
      <c r="AH837" s="1" t="str">
        <f t="shared" si="1671"/>
        <v>High</v>
      </c>
    </row>
    <row r="838" spans="1:45" s="1" customFormat="1" x14ac:dyDescent="0.35">
      <c r="B838" s="5">
        <v>15.349320000000001</v>
      </c>
      <c r="C838" s="5">
        <v>120.5741</v>
      </c>
      <c r="D838" s="5">
        <v>4.5</v>
      </c>
      <c r="E838" s="5">
        <v>1.5</v>
      </c>
      <c r="F838" s="5">
        <v>19</v>
      </c>
      <c r="G838" s="5">
        <v>10</v>
      </c>
      <c r="H838" s="5">
        <v>3.74</v>
      </c>
      <c r="I838" s="5">
        <v>7</v>
      </c>
      <c r="J838" s="5">
        <v>0.4</v>
      </c>
      <c r="K838" s="5">
        <v>1.5</v>
      </c>
      <c r="L838" s="25" t="s">
        <v>54</v>
      </c>
      <c r="M838" s="1">
        <f t="shared" si="1650"/>
        <v>29.43</v>
      </c>
      <c r="N838" s="1">
        <f t="shared" si="1651"/>
        <v>87</v>
      </c>
      <c r="O838" s="1">
        <f t="shared" si="1652"/>
        <v>57.57</v>
      </c>
      <c r="P838" s="1">
        <f t="shared" si="1653"/>
        <v>1.3264980257553391</v>
      </c>
      <c r="Q838" s="1">
        <f t="shared" si="1654"/>
        <v>13.264980257553391</v>
      </c>
      <c r="R838" s="1">
        <f t="shared" si="1655"/>
        <v>1.6553284475171071E-6</v>
      </c>
      <c r="S838" s="1">
        <f t="shared" si="1656"/>
        <v>13.264981912881838</v>
      </c>
      <c r="T838" s="1">
        <f t="shared" si="1657"/>
        <v>0.50428577633978611</v>
      </c>
      <c r="U838" s="1">
        <f t="shared" si="1658"/>
        <v>1.3297144679096213</v>
      </c>
      <c r="V838" s="1">
        <f t="shared" si="1659"/>
        <v>13.29714633442466</v>
      </c>
      <c r="W838" s="1">
        <f t="shared" si="1660"/>
        <v>0.95382538768089908</v>
      </c>
      <c r="X838" s="1">
        <f t="shared" si="1661"/>
        <v>0.37477037118884726</v>
      </c>
      <c r="Y838" s="1">
        <f t="shared" si="1662"/>
        <v>1.2681951127630167</v>
      </c>
      <c r="Z838" s="1">
        <f t="shared" si="1663"/>
        <v>1.047311460770471</v>
      </c>
      <c r="AA838" s="1">
        <f t="shared" si="1664"/>
        <v>1.0588546596723689</v>
      </c>
      <c r="AB838" s="1">
        <f t="shared" si="1665"/>
        <v>0.14233621147005929</v>
      </c>
      <c r="AC838" s="1">
        <f t="shared" si="1666"/>
        <v>0.42117478366666555</v>
      </c>
      <c r="AD838" s="1" t="str">
        <f t="shared" si="1667"/>
        <v>LIQUEFIABLE</v>
      </c>
      <c r="AE838" s="1">
        <f t="shared" si="1668"/>
        <v>0.5788252163333345</v>
      </c>
      <c r="AF838" s="1">
        <f t="shared" si="1669"/>
        <v>7.75</v>
      </c>
      <c r="AG838" s="1">
        <f t="shared" si="1670"/>
        <v>6.7288431398750133</v>
      </c>
      <c r="AH838" s="1" t="str">
        <f t="shared" si="1671"/>
        <v>High</v>
      </c>
    </row>
    <row r="839" spans="1:45" s="1" customFormat="1" x14ac:dyDescent="0.35">
      <c r="B839" s="5">
        <v>15.349320000000001</v>
      </c>
      <c r="C839" s="5">
        <v>120.5741</v>
      </c>
      <c r="D839" s="5">
        <v>6</v>
      </c>
      <c r="E839" s="5">
        <v>1.5</v>
      </c>
      <c r="F839" s="5">
        <v>20</v>
      </c>
      <c r="G839" s="5">
        <v>18</v>
      </c>
      <c r="H839" s="5">
        <v>4.2</v>
      </c>
      <c r="I839" s="5">
        <v>7</v>
      </c>
      <c r="J839" s="5">
        <v>0.4</v>
      </c>
      <c r="K839" s="5">
        <v>1.5</v>
      </c>
      <c r="L839" s="25" t="s">
        <v>54</v>
      </c>
      <c r="M839" s="1">
        <f t="shared" si="1650"/>
        <v>44.145000000000003</v>
      </c>
      <c r="N839" s="1">
        <f t="shared" si="1651"/>
        <v>117</v>
      </c>
      <c r="O839" s="1">
        <f t="shared" si="1652"/>
        <v>72.85499999999999</v>
      </c>
      <c r="P839" s="1">
        <f t="shared" si="1653"/>
        <v>1.1791662528890947</v>
      </c>
      <c r="Q839" s="1">
        <f t="shared" si="1654"/>
        <v>21.224992552003705</v>
      </c>
      <c r="R839" s="1">
        <f t="shared" si="1655"/>
        <v>4.6641721616465715E-5</v>
      </c>
      <c r="S839" s="1">
        <f t="shared" si="1656"/>
        <v>21.225039193725323</v>
      </c>
      <c r="T839" s="1">
        <f t="shared" si="1657"/>
        <v>0.43017748068558664</v>
      </c>
      <c r="U839" s="1">
        <f t="shared" si="1658"/>
        <v>1.1523381549224894</v>
      </c>
      <c r="V839" s="1">
        <f t="shared" si="1659"/>
        <v>20.742133430326426</v>
      </c>
      <c r="W839" s="1">
        <f t="shared" si="1660"/>
        <v>0.9310442914146293</v>
      </c>
      <c r="X839" s="1">
        <f t="shared" si="1661"/>
        <v>0.38874980913915352</v>
      </c>
      <c r="Y839" s="1">
        <f t="shared" si="1662"/>
        <v>1.5235964718986799</v>
      </c>
      <c r="Z839" s="1">
        <f t="shared" si="1663"/>
        <v>1.0923660154899266</v>
      </c>
      <c r="AA839" s="1">
        <f t="shared" si="1664"/>
        <v>1.0452370555012198</v>
      </c>
      <c r="AB839" s="1">
        <f t="shared" si="1665"/>
        <v>0.21523091674631928</v>
      </c>
      <c r="AC839" s="1">
        <f t="shared" si="1666"/>
        <v>0.63214607377997789</v>
      </c>
      <c r="AD839" s="1" t="str">
        <f t="shared" si="1667"/>
        <v>LIQUEFIABLE</v>
      </c>
      <c r="AE839" s="1">
        <f t="shared" si="1668"/>
        <v>0.36785392622002211</v>
      </c>
      <c r="AF839" s="1">
        <f t="shared" si="1669"/>
        <v>7</v>
      </c>
      <c r="AG839" s="1">
        <f t="shared" si="1670"/>
        <v>3.8624662253102322</v>
      </c>
      <c r="AH839" s="1" t="str">
        <f t="shared" si="1671"/>
        <v>Low</v>
      </c>
    </row>
    <row r="840" spans="1:45" s="1" customFormat="1" x14ac:dyDescent="0.35">
      <c r="B840" s="5">
        <v>15.349320000000001</v>
      </c>
      <c r="C840" s="5">
        <v>120.5741</v>
      </c>
      <c r="D840" s="5">
        <v>7.5</v>
      </c>
      <c r="E840" s="5">
        <v>1.5</v>
      </c>
      <c r="F840" s="5">
        <v>20</v>
      </c>
      <c r="G840" s="5">
        <v>24</v>
      </c>
      <c r="H840" s="5">
        <v>2.77</v>
      </c>
      <c r="I840" s="5">
        <v>7</v>
      </c>
      <c r="J840" s="5">
        <v>0.4</v>
      </c>
      <c r="K840" s="5">
        <v>1.5</v>
      </c>
      <c r="L840" s="25" t="s">
        <v>54</v>
      </c>
      <c r="M840" s="1">
        <f t="shared" si="1650"/>
        <v>58.86</v>
      </c>
      <c r="N840" s="1">
        <f t="shared" si="1651"/>
        <v>147</v>
      </c>
      <c r="O840" s="1">
        <f t="shared" si="1652"/>
        <v>88.14</v>
      </c>
      <c r="P840" s="1">
        <f t="shared" si="1653"/>
        <v>1.0720577965853444</v>
      </c>
      <c r="Q840" s="1">
        <f t="shared" si="1654"/>
        <v>25.729387118048265</v>
      </c>
      <c r="R840" s="1">
        <f t="shared" si="1655"/>
        <v>2.354142744632067E-12</v>
      </c>
      <c r="S840" s="1">
        <f t="shared" si="1656"/>
        <v>25.729387118050621</v>
      </c>
      <c r="T840" s="1">
        <f t="shared" si="1657"/>
        <v>0.39443857958574635</v>
      </c>
      <c r="U840" s="1">
        <f t="shared" si="1658"/>
        <v>1.0564244583712308</v>
      </c>
      <c r="V840" s="1">
        <f t="shared" si="1659"/>
        <v>25.354187000911896</v>
      </c>
      <c r="W840" s="1">
        <f t="shared" si="1660"/>
        <v>0.90643373197707922</v>
      </c>
      <c r="X840" s="1">
        <f t="shared" si="1661"/>
        <v>0.39305533510510515</v>
      </c>
      <c r="Y840" s="1">
        <f t="shared" si="1662"/>
        <v>1.737855679997188</v>
      </c>
      <c r="Z840" s="1">
        <f t="shared" si="1663"/>
        <v>1.1301628120617642</v>
      </c>
      <c r="AA840" s="1">
        <f t="shared" si="1664"/>
        <v>1.0229636885662148</v>
      </c>
      <c r="AB840" s="1">
        <f t="shared" si="1665"/>
        <v>0.29864185032955781</v>
      </c>
      <c r="AC840" s="1">
        <f t="shared" si="1666"/>
        <v>0.87841188485279831</v>
      </c>
      <c r="AD840" s="1" t="str">
        <f t="shared" si="1667"/>
        <v>LIQUEFIABLE</v>
      </c>
      <c r="AE840" s="1">
        <f t="shared" si="1668"/>
        <v>0.12158811514720169</v>
      </c>
      <c r="AF840" s="1">
        <f t="shared" si="1669"/>
        <v>6.25</v>
      </c>
      <c r="AG840" s="1">
        <f t="shared" si="1670"/>
        <v>1.1398885795050158</v>
      </c>
      <c r="AH840" s="1" t="str">
        <f t="shared" si="1671"/>
        <v>Low</v>
      </c>
    </row>
    <row r="841" spans="1:45" s="1" customFormat="1" x14ac:dyDescent="0.35">
      <c r="B841" s="5">
        <v>15.349320000000001</v>
      </c>
      <c r="C841" s="5">
        <v>120.5741</v>
      </c>
      <c r="D841" s="5">
        <v>9</v>
      </c>
      <c r="E841" s="5">
        <v>1.5</v>
      </c>
      <c r="F841" s="5">
        <v>20</v>
      </c>
      <c r="G841" s="5">
        <v>29</v>
      </c>
      <c r="H841" s="5">
        <v>2.83</v>
      </c>
      <c r="I841" s="5">
        <v>7</v>
      </c>
      <c r="J841" s="5">
        <v>0.4</v>
      </c>
      <c r="K841" s="5">
        <v>1.5</v>
      </c>
      <c r="L841" s="25" t="s">
        <v>54</v>
      </c>
      <c r="M841" s="1">
        <f t="shared" si="1650"/>
        <v>73.575000000000003</v>
      </c>
      <c r="N841" s="1">
        <f t="shared" si="1651"/>
        <v>177</v>
      </c>
      <c r="O841" s="1">
        <f t="shared" si="1652"/>
        <v>103.425</v>
      </c>
      <c r="P841" s="1">
        <f t="shared" si="1653"/>
        <v>0.98967353729306995</v>
      </c>
      <c r="Q841" s="1">
        <f t="shared" si="1654"/>
        <v>28.700532581499029</v>
      </c>
      <c r="R841" s="1">
        <f t="shared" si="1655"/>
        <v>8.2967297023209353E-12</v>
      </c>
      <c r="S841" s="1">
        <f t="shared" si="1656"/>
        <v>28.700532581507325</v>
      </c>
      <c r="T841" s="1">
        <f t="shared" si="1657"/>
        <v>0.37256029689206016</v>
      </c>
      <c r="U841" s="1">
        <f t="shared" si="1658"/>
        <v>0.99229537006127766</v>
      </c>
      <c r="V841" s="1">
        <f t="shared" si="1659"/>
        <v>28.776565731785347</v>
      </c>
      <c r="W841" s="1">
        <f t="shared" si="1660"/>
        <v>0.88044424287795453</v>
      </c>
      <c r="X841" s="1">
        <f t="shared" si="1661"/>
        <v>0.39176257246549162</v>
      </c>
      <c r="Y841" s="1">
        <f t="shared" si="1662"/>
        <v>1.9245585641882217</v>
      </c>
      <c r="Z841" s="1">
        <f t="shared" si="1663"/>
        <v>1.1630984837454728</v>
      </c>
      <c r="AA841" s="1">
        <f t="shared" si="1664"/>
        <v>0.99602356513219692</v>
      </c>
      <c r="AB841" s="1">
        <f t="shared" si="1665"/>
        <v>0.41794932387054962</v>
      </c>
      <c r="AC841" s="1">
        <f t="shared" si="1666"/>
        <v>1.2359098326385636</v>
      </c>
      <c r="AD841" s="1" t="str">
        <f t="shared" si="1667"/>
        <v>NOT LIQUEFIABLE</v>
      </c>
      <c r="AE841" s="1">
        <f t="shared" si="1668"/>
        <v>0</v>
      </c>
      <c r="AF841" s="1">
        <f t="shared" si="1669"/>
        <v>5.5</v>
      </c>
      <c r="AG841" s="1">
        <f t="shared" si="1670"/>
        <v>0</v>
      </c>
      <c r="AH841" s="1" t="str">
        <f t="shared" si="1671"/>
        <v>Very Low</v>
      </c>
    </row>
    <row r="842" spans="1:45" s="1" customFormat="1" x14ac:dyDescent="0.35">
      <c r="B842" s="5">
        <v>15.349320000000001</v>
      </c>
      <c r="C842" s="5">
        <v>120.5741</v>
      </c>
      <c r="D842" s="5">
        <v>10.5</v>
      </c>
      <c r="E842" s="5">
        <v>1.5</v>
      </c>
      <c r="F842" s="5">
        <v>21</v>
      </c>
      <c r="G842" s="5">
        <v>37</v>
      </c>
      <c r="H842" s="5">
        <v>2.14</v>
      </c>
      <c r="I842" s="5">
        <v>7</v>
      </c>
      <c r="J842" s="5">
        <v>0.4</v>
      </c>
      <c r="K842" s="5">
        <v>1.5</v>
      </c>
      <c r="L842" s="25" t="s">
        <v>54</v>
      </c>
      <c r="M842" s="1">
        <f t="shared" si="1650"/>
        <v>88.29</v>
      </c>
      <c r="N842" s="1">
        <f t="shared" si="1651"/>
        <v>208.5</v>
      </c>
      <c r="O842" s="1">
        <f t="shared" si="1652"/>
        <v>120.21</v>
      </c>
      <c r="P842" s="1">
        <f t="shared" si="1653"/>
        <v>0.91798254653567046</v>
      </c>
      <c r="Q842" s="1">
        <f t="shared" si="1654"/>
        <v>33.965354221819808</v>
      </c>
      <c r="R842" s="1">
        <f t="shared" si="1655"/>
        <v>3.2283009047585413E-21</v>
      </c>
      <c r="S842" s="1">
        <f t="shared" si="1656"/>
        <v>33.965354221819808</v>
      </c>
      <c r="T842" s="1">
        <f t="shared" si="1657"/>
        <v>0.33641111398370671</v>
      </c>
      <c r="U842" s="1">
        <f t="shared" si="1658"/>
        <v>0.94404821284285145</v>
      </c>
      <c r="V842" s="1">
        <f t="shared" si="1659"/>
        <v>34.929783875185507</v>
      </c>
      <c r="W842" s="1">
        <f t="shared" si="1660"/>
        <v>0.85352459901766975</v>
      </c>
      <c r="X842" s="1">
        <f t="shared" si="1661"/>
        <v>0.38490615184051147</v>
      </c>
      <c r="Y842" s="1">
        <f t="shared" si="1662"/>
        <v>2.2000000000000002</v>
      </c>
      <c r="Z842" s="1">
        <f t="shared" si="1663"/>
        <v>1.2116882456942153</v>
      </c>
      <c r="AA842" s="1">
        <f t="shared" si="1664"/>
        <v>0.95530224850954948</v>
      </c>
      <c r="AB842" s="1">
        <f t="shared" si="1665"/>
        <v>1.0922872236289685</v>
      </c>
      <c r="AC842" s="1">
        <f t="shared" si="1666"/>
        <v>3.2848360349973733</v>
      </c>
      <c r="AD842" s="1" t="str">
        <f t="shared" si="1667"/>
        <v>NOT LIQUEFIABLE</v>
      </c>
      <c r="AE842" s="1">
        <f t="shared" si="1668"/>
        <v>0</v>
      </c>
      <c r="AF842" s="1">
        <f t="shared" si="1669"/>
        <v>4.75</v>
      </c>
      <c r="AG842" s="1">
        <f t="shared" si="1670"/>
        <v>0</v>
      </c>
      <c r="AH842" s="1" t="str">
        <f t="shared" si="1671"/>
        <v>Very Low</v>
      </c>
    </row>
    <row r="843" spans="1:45" s="1" customFormat="1" x14ac:dyDescent="0.35">
      <c r="B843" s="5">
        <v>15.349320000000001</v>
      </c>
      <c r="C843" s="5">
        <v>120.5741</v>
      </c>
      <c r="D843" s="5">
        <v>12</v>
      </c>
      <c r="E843" s="5">
        <v>1.5</v>
      </c>
      <c r="F843" s="5">
        <v>21</v>
      </c>
      <c r="G843" s="5">
        <v>44</v>
      </c>
      <c r="H843" s="5">
        <v>2.11</v>
      </c>
      <c r="I843" s="5">
        <v>7</v>
      </c>
      <c r="J843" s="5">
        <v>0.4</v>
      </c>
      <c r="K843" s="5">
        <v>1.5</v>
      </c>
      <c r="L843" s="25" t="s">
        <v>54</v>
      </c>
      <c r="M843" s="1">
        <f t="shared" si="1650"/>
        <v>103.00500000000001</v>
      </c>
      <c r="N843" s="1">
        <f t="shared" si="1651"/>
        <v>240</v>
      </c>
      <c r="O843" s="1">
        <f t="shared" si="1652"/>
        <v>136.995</v>
      </c>
      <c r="P843" s="1">
        <f t="shared" si="1653"/>
        <v>0.85990874246434967</v>
      </c>
      <c r="Q843" s="1">
        <f t="shared" si="1654"/>
        <v>37.835984668431387</v>
      </c>
      <c r="R843" s="1">
        <f t="shared" si="1655"/>
        <v>7.5273128523489429E-22</v>
      </c>
      <c r="S843" s="1">
        <f t="shared" si="1656"/>
        <v>37.835984668431387</v>
      </c>
      <c r="T843" s="1">
        <f t="shared" si="1657"/>
        <v>0.3115958105491351</v>
      </c>
      <c r="U843" s="1">
        <f t="shared" si="1658"/>
        <v>0.9102302462192835</v>
      </c>
      <c r="V843" s="1">
        <f t="shared" si="1659"/>
        <v>40.050130833648474</v>
      </c>
      <c r="W843" s="1">
        <f t="shared" si="1660"/>
        <v>0.82611021622301772</v>
      </c>
      <c r="X843" s="1">
        <f t="shared" si="1661"/>
        <v>0.37628583154360606</v>
      </c>
      <c r="Y843" s="1">
        <f t="shared" si="1662"/>
        <v>2.2000000000000002</v>
      </c>
      <c r="Z843" s="1">
        <f t="shared" si="1663"/>
        <v>1.2116882456942153</v>
      </c>
      <c r="AA843" s="1">
        <f t="shared" si="1664"/>
        <v>0.90944259473286571</v>
      </c>
      <c r="AB843" s="1">
        <f t="shared" si="1665"/>
        <v>4.2013554521440071</v>
      </c>
      <c r="AC843" s="1">
        <f t="shared" si="1666"/>
        <v>12.303757027989715</v>
      </c>
      <c r="AD843" s="1" t="str">
        <f t="shared" si="1667"/>
        <v>NOT LIQUEFIABLE</v>
      </c>
      <c r="AE843" s="1">
        <f t="shared" si="1668"/>
        <v>0</v>
      </c>
      <c r="AF843" s="1">
        <f t="shared" si="1669"/>
        <v>4</v>
      </c>
      <c r="AG843" s="1">
        <f t="shared" si="1670"/>
        <v>0</v>
      </c>
      <c r="AH843" s="1" t="str">
        <f t="shared" si="1671"/>
        <v>Very Low</v>
      </c>
    </row>
    <row r="844" spans="1:45" s="1" customFormat="1" x14ac:dyDescent="0.35">
      <c r="B844" s="5">
        <v>15.349320000000001</v>
      </c>
      <c r="C844" s="5">
        <v>120.5741</v>
      </c>
      <c r="D844" s="5">
        <v>13.5</v>
      </c>
      <c r="E844" s="5">
        <v>1.5</v>
      </c>
      <c r="F844" s="5">
        <v>21</v>
      </c>
      <c r="G844" s="5">
        <v>51</v>
      </c>
      <c r="H844" s="5">
        <v>1.61</v>
      </c>
      <c r="I844" s="5">
        <v>7</v>
      </c>
      <c r="J844" s="5">
        <v>0.4</v>
      </c>
      <c r="K844" s="5">
        <v>1.5</v>
      </c>
      <c r="L844" s="25" t="s">
        <v>54</v>
      </c>
      <c r="M844" s="1">
        <f t="shared" si="1650"/>
        <v>117.72</v>
      </c>
      <c r="N844" s="1">
        <f t="shared" si="1651"/>
        <v>271.5</v>
      </c>
      <c r="O844" s="1">
        <f t="shared" si="1652"/>
        <v>153.78</v>
      </c>
      <c r="P844" s="1">
        <f t="shared" si="1653"/>
        <v>0.81162383854823961</v>
      </c>
      <c r="Q844" s="1">
        <f t="shared" si="1654"/>
        <v>41.392815765960222</v>
      </c>
      <c r="R844" s="1">
        <f t="shared" si="1655"/>
        <v>3.2984989191840624E-38</v>
      </c>
      <c r="S844" s="1">
        <f t="shared" si="1656"/>
        <v>41.392815765960222</v>
      </c>
      <c r="T844" s="1">
        <f t="shared" si="1657"/>
        <v>0.28988992960736254</v>
      </c>
      <c r="U844" s="1">
        <f t="shared" si="1658"/>
        <v>0.8860245091066743</v>
      </c>
      <c r="V844" s="1">
        <f t="shared" si="1659"/>
        <v>45.18724996444039</v>
      </c>
      <c r="W844" s="1">
        <f t="shared" si="1660"/>
        <v>0.7986134883932493</v>
      </c>
      <c r="X844" s="1">
        <f t="shared" si="1661"/>
        <v>0.3665894534118837</v>
      </c>
      <c r="Y844" s="1">
        <f t="shared" si="1662"/>
        <v>2.2000000000000002</v>
      </c>
      <c r="Z844" s="1">
        <f t="shared" si="1663"/>
        <v>1.2116882456942153</v>
      </c>
      <c r="AA844" s="1">
        <f t="shared" si="1664"/>
        <v>0.8747690204951809</v>
      </c>
      <c r="AB844" s="1">
        <f t="shared" si="1665"/>
        <v>34.144087440241968</v>
      </c>
      <c r="AC844" s="1">
        <f t="shared" si="1666"/>
        <v>98.72333837327956</v>
      </c>
      <c r="AD844" s="1" t="str">
        <f t="shared" si="1667"/>
        <v>NOT LIQUEFIABLE</v>
      </c>
      <c r="AE844" s="1">
        <f t="shared" si="1668"/>
        <v>0</v>
      </c>
      <c r="AF844" s="1">
        <f t="shared" si="1669"/>
        <v>3.25</v>
      </c>
      <c r="AG844" s="1">
        <f t="shared" si="1670"/>
        <v>0</v>
      </c>
      <c r="AH844" s="1" t="str">
        <f t="shared" si="1671"/>
        <v>Very Low</v>
      </c>
    </row>
    <row r="845" spans="1:45" s="1" customFormat="1" x14ac:dyDescent="0.35">
      <c r="B845" s="5">
        <v>15.349320000000001</v>
      </c>
      <c r="C845" s="5">
        <v>120.5741</v>
      </c>
      <c r="D845" s="5">
        <v>15</v>
      </c>
      <c r="E845" s="5">
        <v>1.5</v>
      </c>
      <c r="F845" s="5">
        <v>21</v>
      </c>
      <c r="G845" s="5">
        <v>100</v>
      </c>
      <c r="H845" s="5">
        <v>2.69</v>
      </c>
      <c r="I845" s="5">
        <v>7</v>
      </c>
      <c r="J845" s="5">
        <v>0.4</v>
      </c>
      <c r="K845" s="5">
        <v>1.5</v>
      </c>
      <c r="L845" s="25" t="s">
        <v>54</v>
      </c>
      <c r="M845" s="1">
        <f t="shared" si="1650"/>
        <v>132.435</v>
      </c>
      <c r="N845" s="1">
        <f t="shared" si="1651"/>
        <v>303</v>
      </c>
      <c r="O845" s="1">
        <f t="shared" si="1652"/>
        <v>170.565</v>
      </c>
      <c r="P845" s="1">
        <f t="shared" si="1653"/>
        <v>0.77065457932713277</v>
      </c>
      <c r="Q845" s="1">
        <f t="shared" si="1654"/>
        <v>77.065457932713272</v>
      </c>
      <c r="R845" s="1">
        <f t="shared" si="1655"/>
        <v>3.8348390718435536E-13</v>
      </c>
      <c r="S845" s="1">
        <f t="shared" si="1656"/>
        <v>77.065457932713656</v>
      </c>
      <c r="T845" s="1">
        <f t="shared" si="1657"/>
        <v>0.10979634634848734</v>
      </c>
      <c r="U845" s="1">
        <f t="shared" si="1658"/>
        <v>0.94439837426210216</v>
      </c>
      <c r="V845" s="1">
        <f t="shared" si="1659"/>
        <v>94.439837426210602</v>
      </c>
      <c r="W845" s="1">
        <f t="shared" si="1660"/>
        <v>0.77141630387585125</v>
      </c>
      <c r="X845" s="1">
        <f t="shared" si="1661"/>
        <v>0.35629921976571727</v>
      </c>
      <c r="Y845" s="1">
        <f t="shared" si="1662"/>
        <v>2.2000000000000002</v>
      </c>
      <c r="Z845" s="1">
        <f t="shared" si="1663"/>
        <v>1.2116882456942153</v>
      </c>
      <c r="AA845" s="1">
        <f t="shared" si="1664"/>
        <v>1.0885963715214326</v>
      </c>
      <c r="AB845" s="1">
        <f t="shared" si="1665"/>
        <v>1.2743020468502449E+57</v>
      </c>
      <c r="AC845" s="1">
        <f t="shared" si="1666"/>
        <v>4.7175366919729775E+57</v>
      </c>
      <c r="AD845" s="1" t="str">
        <f t="shared" si="1667"/>
        <v>NOT LIQUEFIABLE</v>
      </c>
      <c r="AE845" s="1">
        <f t="shared" si="1668"/>
        <v>0</v>
      </c>
      <c r="AF845" s="1">
        <f t="shared" si="1669"/>
        <v>2.5</v>
      </c>
      <c r="AG845" s="1">
        <f t="shared" si="1670"/>
        <v>0</v>
      </c>
      <c r="AH845" s="1" t="str">
        <f t="shared" si="1671"/>
        <v>Very Low</v>
      </c>
    </row>
    <row r="846" spans="1:45" s="1" customFormat="1" x14ac:dyDescent="0.35">
      <c r="AF846" s="1" t="s">
        <v>31</v>
      </c>
      <c r="AG846" s="1">
        <f>SUM(AG836:AG845)</f>
        <v>23.555376350608721</v>
      </c>
      <c r="AH846" s="1" t="str">
        <f t="shared" ref="AH846" si="1672">IF(AG846&lt;=0,"Very Low",IF(AND(AG846&gt;0,AG846&lt;=5),"Low",IF(AND(AG846&gt;5,AG846&lt;=15),"High","Very High")))</f>
        <v>Very High</v>
      </c>
    </row>
    <row r="847" spans="1:45" s="1" customFormat="1" x14ac:dyDescent="0.35">
      <c r="A847" s="1" t="s">
        <v>32</v>
      </c>
      <c r="B847" s="1" t="s">
        <v>0</v>
      </c>
      <c r="C847" s="1" t="s">
        <v>1</v>
      </c>
      <c r="E847" s="1" t="s">
        <v>3</v>
      </c>
      <c r="F847" s="1" t="s">
        <v>47</v>
      </c>
      <c r="G847" s="1" t="s">
        <v>5</v>
      </c>
      <c r="H847" s="1" t="s">
        <v>6</v>
      </c>
      <c r="I847" s="1" t="s">
        <v>7</v>
      </c>
      <c r="J847" s="1" t="s">
        <v>8</v>
      </c>
      <c r="K847" s="1" t="s">
        <v>9</v>
      </c>
      <c r="M847" s="1" t="s">
        <v>10</v>
      </c>
      <c r="O847" s="1" t="s">
        <v>12</v>
      </c>
      <c r="P847" s="1" t="s">
        <v>13</v>
      </c>
      <c r="Q847" s="1" t="s">
        <v>69</v>
      </c>
      <c r="R847" s="1" t="s">
        <v>70</v>
      </c>
      <c r="S847" s="1" t="s">
        <v>16</v>
      </c>
      <c r="T847" s="1" t="s">
        <v>17</v>
      </c>
      <c r="U847" s="1" t="s">
        <v>18</v>
      </c>
      <c r="V847" s="1" t="s">
        <v>19</v>
      </c>
      <c r="W847" s="1" t="s">
        <v>20</v>
      </c>
      <c r="X847" s="1" t="s">
        <v>21</v>
      </c>
      <c r="Y847" s="1" t="s">
        <v>22</v>
      </c>
      <c r="Z847" s="1" t="s">
        <v>23</v>
      </c>
      <c r="AA847" s="1" t="s">
        <v>24</v>
      </c>
      <c r="AB847" s="1" t="s">
        <v>71</v>
      </c>
      <c r="AC847" s="1" t="s">
        <v>26</v>
      </c>
      <c r="AD847" s="1" t="s">
        <v>27</v>
      </c>
      <c r="AE847" s="1" t="s">
        <v>28</v>
      </c>
      <c r="AF847" s="1" t="s">
        <v>29</v>
      </c>
      <c r="AG847" s="1" t="s">
        <v>30</v>
      </c>
      <c r="AH847" s="1" t="s">
        <v>27</v>
      </c>
      <c r="AI847" s="5" t="s">
        <v>34</v>
      </c>
      <c r="AJ847" s="5" t="s">
        <v>35</v>
      </c>
      <c r="AK847" s="5" t="s">
        <v>36</v>
      </c>
      <c r="AL847" s="5" t="s">
        <v>37</v>
      </c>
      <c r="AM847" s="20" t="s">
        <v>38</v>
      </c>
      <c r="AN847" s="20" t="s">
        <v>39</v>
      </c>
      <c r="AO847" s="20" t="s">
        <v>40</v>
      </c>
      <c r="AP847" s="20" t="s">
        <v>41</v>
      </c>
      <c r="AQ847" s="20" t="s">
        <v>42</v>
      </c>
    </row>
    <row r="848" spans="1:45" s="1" customFormat="1" x14ac:dyDescent="0.35">
      <c r="A848" s="1">
        <v>73</v>
      </c>
      <c r="B848" s="5">
        <v>15.360469999999999</v>
      </c>
      <c r="C848" s="5">
        <v>120.5304</v>
      </c>
      <c r="D848" s="5">
        <v>1.5</v>
      </c>
      <c r="E848" s="5">
        <v>1.5</v>
      </c>
      <c r="F848" s="5">
        <v>20</v>
      </c>
      <c r="G848" s="5">
        <v>10</v>
      </c>
      <c r="H848" s="5">
        <v>82.62</v>
      </c>
      <c r="I848" s="5">
        <v>7</v>
      </c>
      <c r="J848" s="5">
        <v>0.4</v>
      </c>
      <c r="K848" s="5">
        <v>9.5</v>
      </c>
      <c r="L848" s="25" t="s">
        <v>58</v>
      </c>
      <c r="M848" s="1">
        <f t="shared" ref="M848:M857" si="1673">IF(D848&lt;=K848, 0, (D848-K848)*9.81)</f>
        <v>0</v>
      </c>
      <c r="N848" s="1">
        <f t="shared" ref="N848:N857" si="1674">IF(ROW()=2, D848*F848, N847 + (D848-D847)*F848)</f>
        <v>30</v>
      </c>
      <c r="O848" s="1">
        <f t="shared" ref="O848:O857" si="1675">N848 - M848</f>
        <v>30</v>
      </c>
      <c r="P848" s="1">
        <f t="shared" ref="P848:P857" si="1676">MIN(1.7, (101.3 / O848)^0.5)</f>
        <v>1.7</v>
      </c>
      <c r="Q848" s="1">
        <f t="shared" ref="Q848:Q857" si="1677">G848 * P848</f>
        <v>17</v>
      </c>
      <c r="R848" s="1">
        <f t="shared" ref="R848:R857" si="1678">EXP(1.63 + (9.7/(H848+0.01)) - ((15.7/(H848+0.01))^2))</f>
        <v>5.5360951103764613</v>
      </c>
      <c r="S848" s="1">
        <f t="shared" ref="S848:S857" si="1679">Q848 + R848</f>
        <v>22.536095110376461</v>
      </c>
      <c r="T848" s="1">
        <f t="shared" ref="T848:T857" si="1680">0.784 - 0.0768 * SQRT(S848)</f>
        <v>0.41941352517704822</v>
      </c>
      <c r="U848" s="1">
        <f t="shared" ref="U848:U857" si="1681">MIN(1.7, (101.3 / O848)^T848)</f>
        <v>1.6659236554767107</v>
      </c>
      <c r="V848" s="1">
        <f t="shared" ref="V848:V857" si="1682">(G848 * U848) + R848</f>
        <v>22.19533166514357</v>
      </c>
      <c r="W848" s="1">
        <f t="shared" ref="W848:W857" si="1683">EXP((-1.012 - 1.126*SIN((D848/11.73)+5.133)) + (0.106 + 0.118*SIN((D848/11.28)+5.142))*I848)</f>
        <v>0.99216797470363483</v>
      </c>
      <c r="X848" s="1">
        <f t="shared" ref="X848:X857" si="1684">0.65 * J848 * (N848 / O848) * W848</f>
        <v>0.25796367342294507</v>
      </c>
      <c r="Y848" s="1">
        <f t="shared" ref="Y848:Y857" si="1685">MIN(2.2, 1.09 + (V848 / 31.5)^2)</f>
        <v>1.5864804713789116</v>
      </c>
      <c r="Z848" s="1">
        <f t="shared" ref="Z848:Z857" si="1686">1 + (Y848 - 1) * (8.64 * EXP(-I848/4) - 1.325)</f>
        <v>1.1034591851000985</v>
      </c>
      <c r="AA848" s="1">
        <f t="shared" ref="AA848:AA857" si="1687">MIN(1.1, 1 - MIN(0.3, 1 / (18.9 - 2.55 * SQRT(V848))) * LN(O848 / 101.3))</f>
        <v>1.1000000000000001</v>
      </c>
      <c r="AB848" s="1">
        <f t="shared" ref="AB848:AB857" si="1688">EXP((V848/14.1) + (V848/126)^2 - (V848/23.6)^3 + (V848/25.4)^4 - 2.8)</f>
        <v>0.23606867719173824</v>
      </c>
      <c r="AC848" s="1">
        <f t="shared" ref="AC848:AC857" si="1689">IF(X848=0, "N/A", (AB848 * Z848 * AA848) / X848)</f>
        <v>1.1107818452717544</v>
      </c>
      <c r="AD848" s="1" t="str">
        <f t="shared" ref="AD848:AD857" si="1690">IF(AC848&gt;1, "NOT LIQUEFIABLE", "LIQUEFIABLE")</f>
        <v>NOT LIQUEFIABLE</v>
      </c>
      <c r="AE848" s="1">
        <f t="shared" ref="AE848:AE857" si="1691">IF(AC848&lt;1, 1-AC848, 0)</f>
        <v>0</v>
      </c>
      <c r="AF848" s="1">
        <f t="shared" ref="AF848:AF857" si="1692">IF(D848&lt;=20, 10 - (0.5 * D848), 0)</f>
        <v>9.25</v>
      </c>
      <c r="AG848" s="1">
        <f t="shared" ref="AG848:AG857" si="1693">AE848 * AF848 * E848</f>
        <v>0</v>
      </c>
      <c r="AH848" s="1" t="str">
        <f t="shared" ref="AH848:AH857" si="1694">IF(AG848&lt;=0,"Very Low",IF(AND(AG848&gt;0,AG848&lt;=5),"Low",IF(AND(AG848&gt;5,AG848&lt;=15),"High","Very High")))</f>
        <v>Very Low</v>
      </c>
      <c r="AI848" s="5">
        <v>3</v>
      </c>
      <c r="AJ848" s="5">
        <v>1.5</v>
      </c>
      <c r="AK848" s="5">
        <v>25</v>
      </c>
      <c r="AL848" s="5">
        <f>MIN(1 + 0.33 * (AJ848 / AI848), 1.33)</f>
        <v>1.165</v>
      </c>
      <c r="AM848" s="20">
        <f>AVERAGEIFS(G848:G857, D848:D857, "&gt;" &amp; AJ848, D848:D857, "&lt;" &amp; (AJ848 + AI848 + 1.5))</f>
        <v>18.5</v>
      </c>
      <c r="AN848" s="20" cm="1">
        <f t="array" ref="AN848">_xlfn.LET(
    _xlpm.Df, AJ848,
    _xlpm.B, AI848,
    _xlpm.LayerBottoms, D848:D857,
    _xlpm.LayerTops, D848:D857 - E848:E857,
    _xlpm.N_values, G848:G857,
    _xlpm.FilteredN, _xlfn._xlws.FILTER(_xlpm.N_values, (_xlpm.LayerBottoms &gt; _xlpm.Df) * (_xlpm.LayerTops &lt; (_xlpm.Df + 2*_xlpm.B))),
    _xlpm.i, _xlfn.SEQUENCE(ROWS(_xlpm.FilteredN)),
    SUM(_xlpm.FilteredN / _xlpm.i^2) / SUM(1 / _xlpm.i^2)
)</f>
        <v>18.278048780487804</v>
      </c>
      <c r="AO848" s="20">
        <f>MIN(6 * (1 + 0.2 * (AJ848 / AI848)), 9)</f>
        <v>6.6000000000000005</v>
      </c>
      <c r="AP848" s="20">
        <f>IF(AI848&lt;=1.2,12*AM848*AL848*(AK848/25.4),8*AM848*((3.28*AI848+1)/(3.28*AI848))^2*AL848*(AK848/25.4))</f>
        <v>205.95023903355028</v>
      </c>
      <c r="AQ848" s="1" cm="1">
        <f t="array" ref="AQ848">_xlfn.LET(
    _xlpm.Df, AJ848,
    _xlpm.B, AI848,
    _xlpm.Settlement, AK848,
    _xlpm.NMeyerhof, AM848,
    _xlpm.NDesign, AN848,
    _xlpm.Nc, AO848,
    _xlpm.Fd, AL848,
    _xlpm.LayerBottoms, D848:D857,
    _xlpm.LayerThickness, E848:E857,
    _xlpm.USCS, L848:L857,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241.27024390243903</v>
      </c>
      <c r="AR848" s="1" cm="1">
        <f t="array" ref="AR848">_xlfn.LET(
    _xlpm.Df, AJ848,
    _xlpm.B, AI848,
    _xlpm.Settlement, AK848,
    _xlpm.NMeyerhof, AM848,
    _xlpm.NDesign, AN848,
    _xlpm.Nc, AO848,
    _xlpm.Fd, AL848,
    _xlpm.LayerBottoms, D848:D857,
    _xlpm.LayerThickness, E848:E857,
    _xlpm.USCS, L848:L857,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241.27024390243903</v>
      </c>
      <c r="AS848" s="1" cm="1">
        <f t="array" ref="AS848">_xlfn.LET(
    _xlpm.Df, AJ848,
    _xlpm.B, AI848,
    _xlpm.Settlement, AK848,
    _xlpm.NMeyerhof, AM848,
    _xlpm.NDesign, AN848,
    _xlpm.Nc, AO848,
    _xlpm.Fd, AL848,
    _xlpm.LayerBottoms, D848:D857,
    _xlpm.LayerThickness, E848:E857,
    _xlpm.Material, L848:L857,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241.27024390243903</v>
      </c>
    </row>
    <row r="849" spans="1:45" s="1" customFormat="1" x14ac:dyDescent="0.35">
      <c r="B849" s="5">
        <v>15.360469999999999</v>
      </c>
      <c r="C849" s="5">
        <v>120.5304</v>
      </c>
      <c r="D849" s="5">
        <v>3</v>
      </c>
      <c r="E849" s="5">
        <v>1.5</v>
      </c>
      <c r="F849" s="1">
        <v>21</v>
      </c>
      <c r="G849" s="5">
        <v>15</v>
      </c>
      <c r="H849" s="5">
        <v>81.97</v>
      </c>
      <c r="I849" s="5">
        <v>7</v>
      </c>
      <c r="J849" s="5">
        <v>0.4</v>
      </c>
      <c r="K849" s="5">
        <v>9.5</v>
      </c>
      <c r="L849" s="25" t="s">
        <v>58</v>
      </c>
      <c r="M849" s="1">
        <f t="shared" si="1673"/>
        <v>0</v>
      </c>
      <c r="N849" s="1">
        <f t="shared" si="1674"/>
        <v>61.5</v>
      </c>
      <c r="O849" s="1">
        <f t="shared" si="1675"/>
        <v>61.5</v>
      </c>
      <c r="P849" s="1">
        <f t="shared" si="1676"/>
        <v>1.2834151594650562</v>
      </c>
      <c r="Q849" s="1">
        <f t="shared" si="1677"/>
        <v>19.251227391975842</v>
      </c>
      <c r="R849" s="1">
        <f t="shared" si="1678"/>
        <v>5.538066397335883</v>
      </c>
      <c r="S849" s="1">
        <f t="shared" si="1679"/>
        <v>24.789293789311724</v>
      </c>
      <c r="T849" s="1">
        <f t="shared" si="1680"/>
        <v>0.40162164784095067</v>
      </c>
      <c r="U849" s="1">
        <f t="shared" si="1681"/>
        <v>1.2219268238749579</v>
      </c>
      <c r="V849" s="1">
        <f t="shared" si="1682"/>
        <v>23.866968755460249</v>
      </c>
      <c r="W849" s="1">
        <f t="shared" si="1683"/>
        <v>0.97433785492747482</v>
      </c>
      <c r="X849" s="1">
        <f t="shared" si="1684"/>
        <v>0.25332784228114347</v>
      </c>
      <c r="Y849" s="1">
        <f t="shared" si="1685"/>
        <v>1.6640813278650701</v>
      </c>
      <c r="Z849" s="1">
        <f t="shared" si="1686"/>
        <v>1.1171485094117015</v>
      </c>
      <c r="AA849" s="1">
        <f t="shared" si="1687"/>
        <v>1.0774647773656103</v>
      </c>
      <c r="AB849" s="1">
        <f t="shared" si="1688"/>
        <v>0.26548928055564974</v>
      </c>
      <c r="AC849" s="1">
        <f t="shared" si="1689"/>
        <v>1.2614732884593292</v>
      </c>
      <c r="AD849" s="1" t="str">
        <f t="shared" si="1690"/>
        <v>NOT LIQUEFIABLE</v>
      </c>
      <c r="AE849" s="1">
        <f t="shared" si="1691"/>
        <v>0</v>
      </c>
      <c r="AF849" s="1">
        <f t="shared" si="1692"/>
        <v>8.5</v>
      </c>
      <c r="AG849" s="1">
        <f t="shared" si="1693"/>
        <v>0</v>
      </c>
      <c r="AH849" s="1" t="str">
        <f t="shared" si="1694"/>
        <v>Very Low</v>
      </c>
    </row>
    <row r="850" spans="1:45" s="1" customFormat="1" x14ac:dyDescent="0.35">
      <c r="B850" s="5">
        <v>15.360469999999999</v>
      </c>
      <c r="C850" s="5">
        <v>120.5304</v>
      </c>
      <c r="D850" s="5">
        <v>4.5</v>
      </c>
      <c r="E850" s="5">
        <v>1.5</v>
      </c>
      <c r="F850" s="1">
        <v>21</v>
      </c>
      <c r="G850" s="5">
        <v>22</v>
      </c>
      <c r="H850" s="5">
        <v>81.33</v>
      </c>
      <c r="I850" s="5">
        <v>7</v>
      </c>
      <c r="J850" s="5">
        <v>0.4</v>
      </c>
      <c r="K850" s="5">
        <v>9.5</v>
      </c>
      <c r="L850" s="25" t="s">
        <v>58</v>
      </c>
      <c r="M850" s="1">
        <f t="shared" si="1673"/>
        <v>0</v>
      </c>
      <c r="N850" s="1">
        <f t="shared" si="1674"/>
        <v>93</v>
      </c>
      <c r="O850" s="1">
        <f t="shared" si="1675"/>
        <v>93</v>
      </c>
      <c r="P850" s="1">
        <f t="shared" si="1676"/>
        <v>1.0436701163815878</v>
      </c>
      <c r="Q850" s="1">
        <f t="shared" si="1677"/>
        <v>22.96074256039493</v>
      </c>
      <c r="R850" s="1">
        <f t="shared" si="1678"/>
        <v>5.5400136862030731</v>
      </c>
      <c r="S850" s="1">
        <f t="shared" si="1679"/>
        <v>28.500756246598002</v>
      </c>
      <c r="T850" s="1">
        <f t="shared" si="1680"/>
        <v>0.37399475549215944</v>
      </c>
      <c r="U850" s="1">
        <f t="shared" si="1681"/>
        <v>1.0324882431753419</v>
      </c>
      <c r="V850" s="1">
        <f t="shared" si="1682"/>
        <v>28.254755036060594</v>
      </c>
      <c r="W850" s="1">
        <f t="shared" si="1683"/>
        <v>0.95382538768089908</v>
      </c>
      <c r="X850" s="1">
        <f t="shared" si="1684"/>
        <v>0.24799460079703378</v>
      </c>
      <c r="Y850" s="1">
        <f t="shared" si="1685"/>
        <v>1.8945665730892332</v>
      </c>
      <c r="Z850" s="1">
        <f t="shared" si="1686"/>
        <v>1.1578076904282881</v>
      </c>
      <c r="AA850" s="1">
        <f t="shared" si="1687"/>
        <v>1.0159925436053192</v>
      </c>
      <c r="AB850" s="1">
        <f t="shared" si="1688"/>
        <v>0.39427063225055425</v>
      </c>
      <c r="AC850" s="1">
        <f t="shared" si="1689"/>
        <v>1.8701616809188828</v>
      </c>
      <c r="AD850" s="1" t="str">
        <f t="shared" si="1690"/>
        <v>NOT LIQUEFIABLE</v>
      </c>
      <c r="AE850" s="1">
        <f t="shared" si="1691"/>
        <v>0</v>
      </c>
      <c r="AF850" s="1">
        <f t="shared" si="1692"/>
        <v>7.75</v>
      </c>
      <c r="AG850" s="1">
        <f t="shared" si="1693"/>
        <v>0</v>
      </c>
      <c r="AH850" s="1" t="str">
        <f t="shared" si="1694"/>
        <v>Very Low</v>
      </c>
    </row>
    <row r="851" spans="1:45" s="1" customFormat="1" x14ac:dyDescent="0.35">
      <c r="B851" s="5">
        <v>15.360469999999999</v>
      </c>
      <c r="C851" s="5">
        <v>120.5304</v>
      </c>
      <c r="D851" s="5">
        <v>6</v>
      </c>
      <c r="E851" s="5">
        <v>1.5</v>
      </c>
      <c r="F851" s="1">
        <v>21</v>
      </c>
      <c r="G851" s="5">
        <v>30</v>
      </c>
      <c r="H851" s="5">
        <v>82.32</v>
      </c>
      <c r="I851" s="5">
        <v>7</v>
      </c>
      <c r="J851" s="5">
        <v>0.4</v>
      </c>
      <c r="K851" s="5">
        <v>9.5</v>
      </c>
      <c r="L851" s="25" t="s">
        <v>58</v>
      </c>
      <c r="M851" s="1">
        <f t="shared" si="1673"/>
        <v>0</v>
      </c>
      <c r="N851" s="1">
        <f t="shared" si="1674"/>
        <v>124.5</v>
      </c>
      <c r="O851" s="1">
        <f t="shared" si="1675"/>
        <v>124.5</v>
      </c>
      <c r="P851" s="1">
        <f t="shared" si="1676"/>
        <v>0.90202805858459612</v>
      </c>
      <c r="Q851" s="1">
        <f t="shared" si="1677"/>
        <v>27.060841757537883</v>
      </c>
      <c r="R851" s="1">
        <f t="shared" si="1678"/>
        <v>5.5370041011970716</v>
      </c>
      <c r="S851" s="1">
        <f t="shared" si="1679"/>
        <v>32.597845858734956</v>
      </c>
      <c r="T851" s="1">
        <f t="shared" si="1680"/>
        <v>0.34551406139098961</v>
      </c>
      <c r="U851" s="1">
        <f t="shared" si="1681"/>
        <v>0.93122750108691599</v>
      </c>
      <c r="V851" s="1">
        <f t="shared" si="1682"/>
        <v>33.47382913380455</v>
      </c>
      <c r="W851" s="1">
        <f t="shared" si="1683"/>
        <v>0.9310442914146293</v>
      </c>
      <c r="X851" s="1">
        <f t="shared" si="1684"/>
        <v>0.24207151576780361</v>
      </c>
      <c r="Y851" s="1">
        <f t="shared" si="1685"/>
        <v>2.2000000000000002</v>
      </c>
      <c r="Z851" s="1">
        <f t="shared" si="1686"/>
        <v>1.2116882456942153</v>
      </c>
      <c r="AA851" s="1">
        <f t="shared" si="1687"/>
        <v>0.95026754699939775</v>
      </c>
      <c r="AB851" s="1">
        <f t="shared" si="1688"/>
        <v>0.82487615081708676</v>
      </c>
      <c r="AC851" s="1">
        <f t="shared" si="1689"/>
        <v>3.923574021352962</v>
      </c>
      <c r="AD851" s="1" t="str">
        <f t="shared" si="1690"/>
        <v>NOT LIQUEFIABLE</v>
      </c>
      <c r="AE851" s="1">
        <f t="shared" si="1691"/>
        <v>0</v>
      </c>
      <c r="AF851" s="1">
        <f t="shared" si="1692"/>
        <v>7</v>
      </c>
      <c r="AG851" s="1">
        <f t="shared" si="1693"/>
        <v>0</v>
      </c>
      <c r="AH851" s="1" t="str">
        <f t="shared" si="1694"/>
        <v>Very Low</v>
      </c>
    </row>
    <row r="852" spans="1:45" s="1" customFormat="1" x14ac:dyDescent="0.35">
      <c r="B852" s="5">
        <v>15.360469999999999</v>
      </c>
      <c r="C852" s="5">
        <v>120.5304</v>
      </c>
      <c r="D852" s="5">
        <v>7.5</v>
      </c>
      <c r="E852" s="5">
        <v>1.5</v>
      </c>
      <c r="F852" s="1">
        <v>21</v>
      </c>
      <c r="G852" s="5">
        <v>35</v>
      </c>
      <c r="H852" s="5">
        <v>81.36</v>
      </c>
      <c r="I852" s="5">
        <v>7</v>
      </c>
      <c r="J852" s="5">
        <v>0.4</v>
      </c>
      <c r="K852" s="5">
        <v>9.5</v>
      </c>
      <c r="L852" s="25" t="s">
        <v>58</v>
      </c>
      <c r="M852" s="1">
        <f t="shared" si="1673"/>
        <v>0</v>
      </c>
      <c r="N852" s="1">
        <f t="shared" si="1674"/>
        <v>156</v>
      </c>
      <c r="O852" s="1">
        <f t="shared" si="1675"/>
        <v>156</v>
      </c>
      <c r="P852" s="1">
        <f t="shared" si="1676"/>
        <v>0.80582812954064487</v>
      </c>
      <c r="Q852" s="1">
        <f t="shared" si="1677"/>
        <v>28.203984533922572</v>
      </c>
      <c r="R852" s="1">
        <f t="shared" si="1678"/>
        <v>5.5399222733455336</v>
      </c>
      <c r="S852" s="1">
        <f t="shared" si="1679"/>
        <v>33.743906807268104</v>
      </c>
      <c r="T852" s="1">
        <f t="shared" si="1680"/>
        <v>0.33787259567820654</v>
      </c>
      <c r="U852" s="1">
        <f t="shared" si="1681"/>
        <v>0.86425871690979916</v>
      </c>
      <c r="V852" s="1">
        <f t="shared" si="1682"/>
        <v>35.788977365188501</v>
      </c>
      <c r="W852" s="1">
        <f t="shared" si="1683"/>
        <v>0.90643373197707922</v>
      </c>
      <c r="X852" s="1">
        <f t="shared" si="1684"/>
        <v>0.2356727703140406</v>
      </c>
      <c r="Y852" s="1">
        <f t="shared" si="1685"/>
        <v>2.2000000000000002</v>
      </c>
      <c r="Z852" s="1">
        <f t="shared" si="1686"/>
        <v>1.2116882456942153</v>
      </c>
      <c r="AA852" s="1">
        <f t="shared" si="1687"/>
        <v>0.88154170960532197</v>
      </c>
      <c r="AB852" s="1">
        <f t="shared" si="1688"/>
        <v>1.3138077579848479</v>
      </c>
      <c r="AC852" s="1">
        <f t="shared" si="1689"/>
        <v>5.9546491187543555</v>
      </c>
      <c r="AD852" s="1" t="str">
        <f t="shared" si="1690"/>
        <v>NOT LIQUEFIABLE</v>
      </c>
      <c r="AE852" s="1">
        <f t="shared" si="1691"/>
        <v>0</v>
      </c>
      <c r="AF852" s="1">
        <f t="shared" si="1692"/>
        <v>6.25</v>
      </c>
      <c r="AG852" s="1">
        <f t="shared" si="1693"/>
        <v>0</v>
      </c>
      <c r="AH852" s="1" t="str">
        <f t="shared" si="1694"/>
        <v>Very Low</v>
      </c>
    </row>
    <row r="853" spans="1:45" s="1" customFormat="1" x14ac:dyDescent="0.35">
      <c r="B853" s="5">
        <v>15.360469999999999</v>
      </c>
      <c r="C853" s="5">
        <v>120.5304</v>
      </c>
      <c r="D853" s="5">
        <v>9</v>
      </c>
      <c r="E853" s="5">
        <v>1.5</v>
      </c>
      <c r="F853" s="1">
        <v>21</v>
      </c>
      <c r="G853" s="5">
        <v>44</v>
      </c>
      <c r="H853" s="5">
        <v>82.23</v>
      </c>
      <c r="I853" s="5">
        <v>7</v>
      </c>
      <c r="J853" s="5">
        <v>0.4</v>
      </c>
      <c r="K853" s="5">
        <v>9.5</v>
      </c>
      <c r="L853" s="25" t="s">
        <v>58</v>
      </c>
      <c r="M853" s="1">
        <f t="shared" si="1673"/>
        <v>0</v>
      </c>
      <c r="N853" s="1">
        <f t="shared" si="1674"/>
        <v>187.5</v>
      </c>
      <c r="O853" s="1">
        <f t="shared" si="1675"/>
        <v>187.5</v>
      </c>
      <c r="P853" s="1">
        <f t="shared" si="1676"/>
        <v>0.73502834412467843</v>
      </c>
      <c r="Q853" s="1">
        <f t="shared" si="1677"/>
        <v>32.341247141485852</v>
      </c>
      <c r="R853" s="1">
        <f t="shared" si="1678"/>
        <v>5.5372770796901873</v>
      </c>
      <c r="S853" s="1">
        <f t="shared" si="1679"/>
        <v>37.878524221176036</v>
      </c>
      <c r="T853" s="1">
        <f t="shared" si="1680"/>
        <v>0.31133031967101032</v>
      </c>
      <c r="U853" s="1">
        <f t="shared" si="1681"/>
        <v>0.82556793589562238</v>
      </c>
      <c r="V853" s="1">
        <f t="shared" si="1682"/>
        <v>41.862266259097566</v>
      </c>
      <c r="W853" s="1">
        <f t="shared" si="1683"/>
        <v>0.88044424287795453</v>
      </c>
      <c r="X853" s="1">
        <f t="shared" si="1684"/>
        <v>0.2289155031482682</v>
      </c>
      <c r="Y853" s="1">
        <f t="shared" si="1685"/>
        <v>2.2000000000000002</v>
      </c>
      <c r="Z853" s="1">
        <f t="shared" si="1686"/>
        <v>1.2116882456942153</v>
      </c>
      <c r="AA853" s="1">
        <f t="shared" si="1687"/>
        <v>0.81529226975325164</v>
      </c>
      <c r="AB853" s="1">
        <f t="shared" si="1688"/>
        <v>7.975508173527877</v>
      </c>
      <c r="AC853" s="1">
        <f t="shared" si="1689"/>
        <v>34.418138505951134</v>
      </c>
      <c r="AD853" s="1" t="str">
        <f t="shared" si="1690"/>
        <v>NOT LIQUEFIABLE</v>
      </c>
      <c r="AE853" s="1">
        <f t="shared" si="1691"/>
        <v>0</v>
      </c>
      <c r="AF853" s="1">
        <f t="shared" si="1692"/>
        <v>5.5</v>
      </c>
      <c r="AG853" s="1">
        <f t="shared" si="1693"/>
        <v>0</v>
      </c>
      <c r="AH853" s="1" t="str">
        <f t="shared" si="1694"/>
        <v>Very Low</v>
      </c>
    </row>
    <row r="854" spans="1:45" s="1" customFormat="1" x14ac:dyDescent="0.35">
      <c r="B854" s="5">
        <v>15.360469999999999</v>
      </c>
      <c r="C854" s="5">
        <v>120.5304</v>
      </c>
      <c r="D854" s="5">
        <v>10.5</v>
      </c>
      <c r="E854" s="5">
        <v>1.5</v>
      </c>
      <c r="F854" s="1">
        <v>21</v>
      </c>
      <c r="G854" s="5">
        <v>56</v>
      </c>
      <c r="H854" s="5">
        <v>82.69</v>
      </c>
      <c r="I854" s="5">
        <v>7</v>
      </c>
      <c r="J854" s="5">
        <v>0.4</v>
      </c>
      <c r="K854" s="5">
        <v>9.5</v>
      </c>
      <c r="L854" s="25" t="s">
        <v>58</v>
      </c>
      <c r="M854" s="1">
        <f t="shared" si="1673"/>
        <v>9.81</v>
      </c>
      <c r="N854" s="1">
        <f t="shared" si="1674"/>
        <v>219</v>
      </c>
      <c r="O854" s="1">
        <f t="shared" si="1675"/>
        <v>209.19</v>
      </c>
      <c r="P854" s="1">
        <f t="shared" si="1676"/>
        <v>0.69587985246134165</v>
      </c>
      <c r="Q854" s="1">
        <f t="shared" si="1677"/>
        <v>38.969271737835129</v>
      </c>
      <c r="R854" s="1">
        <f t="shared" si="1678"/>
        <v>5.5358832232135216</v>
      </c>
      <c r="S854" s="1">
        <f t="shared" si="1679"/>
        <v>44.505154961048653</v>
      </c>
      <c r="T854" s="1">
        <f t="shared" si="1680"/>
        <v>0.27165042676171236</v>
      </c>
      <c r="U854" s="1">
        <f t="shared" si="1681"/>
        <v>0.82119960260337332</v>
      </c>
      <c r="V854" s="1">
        <f t="shared" si="1682"/>
        <v>51.523060969002429</v>
      </c>
      <c r="W854" s="1">
        <f t="shared" si="1683"/>
        <v>0.85352459901766975</v>
      </c>
      <c r="X854" s="1">
        <f t="shared" si="1684"/>
        <v>0.23232320219927394</v>
      </c>
      <c r="Y854" s="1">
        <f t="shared" si="1685"/>
        <v>2.2000000000000002</v>
      </c>
      <c r="Z854" s="1">
        <f t="shared" si="1686"/>
        <v>1.2116882456942153</v>
      </c>
      <c r="AA854" s="1">
        <f t="shared" si="1687"/>
        <v>0.78245304440608254</v>
      </c>
      <c r="AB854" s="1">
        <f t="shared" si="1688"/>
        <v>1893.6488701607484</v>
      </c>
      <c r="AC854" s="1">
        <f t="shared" si="1689"/>
        <v>7727.8030925388484</v>
      </c>
      <c r="AD854" s="1" t="str">
        <f t="shared" si="1690"/>
        <v>NOT LIQUEFIABLE</v>
      </c>
      <c r="AE854" s="1">
        <f t="shared" si="1691"/>
        <v>0</v>
      </c>
      <c r="AF854" s="1">
        <f t="shared" si="1692"/>
        <v>4.75</v>
      </c>
      <c r="AG854" s="1">
        <f t="shared" si="1693"/>
        <v>0</v>
      </c>
      <c r="AH854" s="1" t="str">
        <f t="shared" si="1694"/>
        <v>Very Low</v>
      </c>
    </row>
    <row r="855" spans="1:45" s="1" customFormat="1" x14ac:dyDescent="0.35">
      <c r="B855" s="5">
        <v>15.360469999999999</v>
      </c>
      <c r="C855" s="5">
        <v>120.5304</v>
      </c>
      <c r="D855" s="5">
        <v>12</v>
      </c>
      <c r="E855" s="5">
        <v>1.5</v>
      </c>
      <c r="F855" s="5">
        <v>21</v>
      </c>
      <c r="G855" s="5">
        <v>69</v>
      </c>
      <c r="H855" s="5">
        <v>81.13</v>
      </c>
      <c r="I855" s="5">
        <v>7</v>
      </c>
      <c r="J855" s="5">
        <v>0.4</v>
      </c>
      <c r="K855" s="5">
        <v>9.5</v>
      </c>
      <c r="L855" s="25" t="s">
        <v>58</v>
      </c>
      <c r="M855" s="1">
        <f t="shared" si="1673"/>
        <v>24.525000000000002</v>
      </c>
      <c r="N855" s="1">
        <f t="shared" si="1674"/>
        <v>250.5</v>
      </c>
      <c r="O855" s="1">
        <f t="shared" si="1675"/>
        <v>225.97499999999999</v>
      </c>
      <c r="P855" s="1">
        <f t="shared" si="1676"/>
        <v>0.6695369123173236</v>
      </c>
      <c r="Q855" s="1">
        <f t="shared" si="1677"/>
        <v>46.198046949895328</v>
      </c>
      <c r="R855" s="1">
        <f t="shared" si="1678"/>
        <v>5.540623429761923</v>
      </c>
      <c r="S855" s="1">
        <f t="shared" si="1679"/>
        <v>51.73867037965725</v>
      </c>
      <c r="T855" s="1">
        <f t="shared" si="1680"/>
        <v>0.23158068898697115</v>
      </c>
      <c r="U855" s="1">
        <f t="shared" si="1681"/>
        <v>0.83043470183784007</v>
      </c>
      <c r="V855" s="1">
        <f t="shared" si="1682"/>
        <v>62.840617856572884</v>
      </c>
      <c r="W855" s="1">
        <f t="shared" si="1683"/>
        <v>0.82611021622301772</v>
      </c>
      <c r="X855" s="1">
        <f t="shared" si="1684"/>
        <v>0.23809960563161919</v>
      </c>
      <c r="Y855" s="1">
        <f t="shared" si="1685"/>
        <v>2.2000000000000002</v>
      </c>
      <c r="Z855" s="1">
        <f t="shared" si="1686"/>
        <v>1.2116882456942153</v>
      </c>
      <c r="AA855" s="1">
        <f t="shared" si="1687"/>
        <v>1.1000000000000001</v>
      </c>
      <c r="AB855" s="1">
        <f t="shared" si="1688"/>
        <v>793008333.11315966</v>
      </c>
      <c r="AC855" s="1">
        <f t="shared" si="1689"/>
        <v>4439178976.2271366</v>
      </c>
      <c r="AD855" s="1" t="str">
        <f t="shared" si="1690"/>
        <v>NOT LIQUEFIABLE</v>
      </c>
      <c r="AE855" s="1">
        <f t="shared" si="1691"/>
        <v>0</v>
      </c>
      <c r="AF855" s="1">
        <f t="shared" si="1692"/>
        <v>4</v>
      </c>
      <c r="AG855" s="1">
        <f t="shared" si="1693"/>
        <v>0</v>
      </c>
      <c r="AH855" s="1" t="str">
        <f t="shared" si="1694"/>
        <v>Very Low</v>
      </c>
    </row>
    <row r="856" spans="1:45" s="1" customFormat="1" x14ac:dyDescent="0.35">
      <c r="B856" s="5">
        <v>15.360469999999999</v>
      </c>
      <c r="C856" s="5">
        <v>120.5304</v>
      </c>
      <c r="D856" s="5">
        <v>13.5</v>
      </c>
      <c r="E856" s="5">
        <v>1.5</v>
      </c>
      <c r="F856" s="5">
        <v>21</v>
      </c>
      <c r="G856" s="5">
        <v>77</v>
      </c>
      <c r="H856" s="5">
        <v>82.27</v>
      </c>
      <c r="I856" s="5">
        <v>7</v>
      </c>
      <c r="J856" s="5">
        <v>0.4</v>
      </c>
      <c r="K856" s="5">
        <v>9.5</v>
      </c>
      <c r="L856" s="25" t="s">
        <v>58</v>
      </c>
      <c r="M856" s="1">
        <f t="shared" si="1673"/>
        <v>39.24</v>
      </c>
      <c r="N856" s="1">
        <f t="shared" si="1674"/>
        <v>282</v>
      </c>
      <c r="O856" s="1">
        <f t="shared" si="1675"/>
        <v>242.76</v>
      </c>
      <c r="P856" s="1">
        <f t="shared" si="1676"/>
        <v>0.64597566585992761</v>
      </c>
      <c r="Q856" s="1">
        <f t="shared" si="1677"/>
        <v>49.740126271214429</v>
      </c>
      <c r="R856" s="1">
        <f t="shared" si="1678"/>
        <v>5.5371557400782718</v>
      </c>
      <c r="S856" s="1">
        <f t="shared" si="1679"/>
        <v>55.277282011292698</v>
      </c>
      <c r="T856" s="1">
        <f t="shared" si="1680"/>
        <v>0.21300203516099381</v>
      </c>
      <c r="U856" s="1">
        <f t="shared" si="1681"/>
        <v>0.83013994313854667</v>
      </c>
      <c r="V856" s="1">
        <f t="shared" si="1682"/>
        <v>69.457931361746361</v>
      </c>
      <c r="W856" s="1">
        <f t="shared" si="1683"/>
        <v>0.7986134883932493</v>
      </c>
      <c r="X856" s="1">
        <f t="shared" si="1684"/>
        <v>0.24120259090868779</v>
      </c>
      <c r="Y856" s="1">
        <f t="shared" si="1685"/>
        <v>2.2000000000000002</v>
      </c>
      <c r="Z856" s="1">
        <f t="shared" si="1686"/>
        <v>1.2116882456942153</v>
      </c>
      <c r="AA856" s="1">
        <f t="shared" si="1687"/>
        <v>1.1000000000000001</v>
      </c>
      <c r="AB856" s="1">
        <f t="shared" si="1688"/>
        <v>185594408256019.06</v>
      </c>
      <c r="AC856" s="1">
        <f t="shared" si="1689"/>
        <v>1025572811276634.4</v>
      </c>
      <c r="AD856" s="1" t="str">
        <f t="shared" si="1690"/>
        <v>NOT LIQUEFIABLE</v>
      </c>
      <c r="AE856" s="1">
        <f t="shared" si="1691"/>
        <v>0</v>
      </c>
      <c r="AF856" s="1">
        <f t="shared" si="1692"/>
        <v>3.25</v>
      </c>
      <c r="AG856" s="1">
        <f t="shared" si="1693"/>
        <v>0</v>
      </c>
      <c r="AH856" s="1" t="str">
        <f t="shared" si="1694"/>
        <v>Very Low</v>
      </c>
    </row>
    <row r="857" spans="1:45" s="1" customFormat="1" x14ac:dyDescent="0.35">
      <c r="B857" s="5">
        <v>15.360469999999999</v>
      </c>
      <c r="C857" s="5">
        <v>120.5304</v>
      </c>
      <c r="D857" s="5">
        <v>15</v>
      </c>
      <c r="E857" s="5">
        <v>1.5</v>
      </c>
      <c r="F857" s="1">
        <v>21</v>
      </c>
      <c r="G857" s="5">
        <v>86</v>
      </c>
      <c r="H857" s="5">
        <v>80.55</v>
      </c>
      <c r="I857" s="5">
        <v>7</v>
      </c>
      <c r="J857" s="5">
        <v>0.4</v>
      </c>
      <c r="K857" s="5">
        <v>9.5</v>
      </c>
      <c r="L857" s="25" t="s">
        <v>58</v>
      </c>
      <c r="M857" s="1">
        <f t="shared" si="1673"/>
        <v>53.955000000000005</v>
      </c>
      <c r="N857" s="1">
        <f t="shared" si="1674"/>
        <v>313.5</v>
      </c>
      <c r="O857" s="1">
        <f t="shared" si="1675"/>
        <v>259.54500000000002</v>
      </c>
      <c r="P857" s="1">
        <f t="shared" si="1676"/>
        <v>0.62473867082751677</v>
      </c>
      <c r="Q857" s="1">
        <f t="shared" si="1677"/>
        <v>53.727525691166441</v>
      </c>
      <c r="R857" s="1">
        <f t="shared" si="1678"/>
        <v>5.5423947635153565</v>
      </c>
      <c r="S857" s="1">
        <f t="shared" si="1679"/>
        <v>59.269920454681795</v>
      </c>
      <c r="T857" s="1">
        <f t="shared" si="1680"/>
        <v>0.19274014543297269</v>
      </c>
      <c r="U857" s="1">
        <f t="shared" si="1681"/>
        <v>0.83415307607722533</v>
      </c>
      <c r="V857" s="1">
        <f t="shared" si="1682"/>
        <v>77.279559306156742</v>
      </c>
      <c r="W857" s="1">
        <f t="shared" si="1683"/>
        <v>0.77141630387585125</v>
      </c>
      <c r="X857" s="1">
        <f t="shared" si="1684"/>
        <v>0.24226297146514333</v>
      </c>
      <c r="Y857" s="1">
        <f t="shared" si="1685"/>
        <v>2.2000000000000002</v>
      </c>
      <c r="Z857" s="1">
        <f t="shared" si="1686"/>
        <v>1.2116882456942153</v>
      </c>
      <c r="AA857" s="1">
        <f t="shared" si="1687"/>
        <v>1.1000000000000001</v>
      </c>
      <c r="AB857" s="1">
        <f t="shared" si="1688"/>
        <v>1.9622121220324188E+23</v>
      </c>
      <c r="AC857" s="1">
        <f t="shared" si="1689"/>
        <v>1.079549336157721E+24</v>
      </c>
      <c r="AD857" s="1" t="str">
        <f t="shared" si="1690"/>
        <v>NOT LIQUEFIABLE</v>
      </c>
      <c r="AE857" s="1">
        <f t="shared" si="1691"/>
        <v>0</v>
      </c>
      <c r="AF857" s="1">
        <f t="shared" si="1692"/>
        <v>2.5</v>
      </c>
      <c r="AG857" s="1">
        <f t="shared" si="1693"/>
        <v>0</v>
      </c>
      <c r="AH857" s="1" t="str">
        <f t="shared" si="1694"/>
        <v>Very Low</v>
      </c>
    </row>
    <row r="858" spans="1:45" s="1" customFormat="1" x14ac:dyDescent="0.35">
      <c r="AF858" s="1" t="s">
        <v>31</v>
      </c>
      <c r="AG858" s="1">
        <f>SUM(AG848:AG857)</f>
        <v>0</v>
      </c>
      <c r="AH858" s="1" t="str">
        <f t="shared" ref="AH858" si="1695">IF(AG858&lt;=0,"Very Low",IF(AND(AG858&gt;0,AG858&lt;=5),"Low",IF(AND(AG858&gt;5,AG858&lt;=15),"High","Very High")))</f>
        <v>Very Low</v>
      </c>
    </row>
    <row r="859" spans="1:45" s="1" customFormat="1" x14ac:dyDescent="0.35">
      <c r="A859" s="1" t="s">
        <v>32</v>
      </c>
      <c r="B859" s="1" t="s">
        <v>0</v>
      </c>
      <c r="C859" s="1" t="s">
        <v>1</v>
      </c>
      <c r="E859" s="1" t="s">
        <v>3</v>
      </c>
      <c r="F859" s="1" t="s">
        <v>47</v>
      </c>
      <c r="G859" s="1" t="s">
        <v>5</v>
      </c>
      <c r="H859" s="1" t="s">
        <v>6</v>
      </c>
      <c r="I859" s="1" t="s">
        <v>7</v>
      </c>
      <c r="J859" s="1" t="s">
        <v>8</v>
      </c>
      <c r="K859" s="1" t="s">
        <v>9</v>
      </c>
      <c r="M859" s="1" t="s">
        <v>10</v>
      </c>
      <c r="O859" s="1" t="s">
        <v>12</v>
      </c>
      <c r="P859" s="1" t="s">
        <v>13</v>
      </c>
      <c r="Q859" s="1" t="s">
        <v>69</v>
      </c>
      <c r="R859" s="1" t="s">
        <v>70</v>
      </c>
      <c r="S859" s="1" t="s">
        <v>16</v>
      </c>
      <c r="T859" s="1" t="s">
        <v>17</v>
      </c>
      <c r="U859" s="1" t="s">
        <v>18</v>
      </c>
      <c r="V859" s="1" t="s">
        <v>19</v>
      </c>
      <c r="W859" s="1" t="s">
        <v>20</v>
      </c>
      <c r="X859" s="1" t="s">
        <v>21</v>
      </c>
      <c r="Y859" s="1" t="s">
        <v>22</v>
      </c>
      <c r="Z859" s="1" t="s">
        <v>23</v>
      </c>
      <c r="AA859" s="1" t="s">
        <v>24</v>
      </c>
      <c r="AB859" s="1" t="s">
        <v>71</v>
      </c>
      <c r="AC859" s="1" t="s">
        <v>26</v>
      </c>
      <c r="AD859" s="1" t="s">
        <v>27</v>
      </c>
      <c r="AE859" s="1" t="s">
        <v>28</v>
      </c>
      <c r="AF859" s="1" t="s">
        <v>29</v>
      </c>
      <c r="AG859" s="1" t="s">
        <v>30</v>
      </c>
      <c r="AH859" s="1" t="s">
        <v>27</v>
      </c>
      <c r="AI859" s="5" t="s">
        <v>34</v>
      </c>
      <c r="AJ859" s="5" t="s">
        <v>35</v>
      </c>
      <c r="AK859" s="5" t="s">
        <v>36</v>
      </c>
      <c r="AL859" s="5" t="s">
        <v>37</v>
      </c>
      <c r="AM859" s="20" t="s">
        <v>38</v>
      </c>
      <c r="AN859" s="20" t="s">
        <v>39</v>
      </c>
      <c r="AO859" s="20" t="s">
        <v>40</v>
      </c>
      <c r="AP859" s="20" t="s">
        <v>41</v>
      </c>
      <c r="AQ859" s="20" t="s">
        <v>42</v>
      </c>
    </row>
    <row r="860" spans="1:45" s="1" customFormat="1" x14ac:dyDescent="0.35">
      <c r="A860" s="1">
        <v>74</v>
      </c>
      <c r="B860" s="5">
        <v>15.33667</v>
      </c>
      <c r="C860" s="5">
        <v>120.5917</v>
      </c>
      <c r="D860" s="5">
        <v>1.5</v>
      </c>
      <c r="E860" s="5">
        <v>1.5</v>
      </c>
      <c r="F860" s="5">
        <v>21</v>
      </c>
      <c r="G860" s="5">
        <v>26</v>
      </c>
      <c r="H860" s="5">
        <v>63.6</v>
      </c>
      <c r="I860" s="5">
        <v>7</v>
      </c>
      <c r="J860" s="5">
        <v>0.4</v>
      </c>
      <c r="K860" s="5">
        <v>6</v>
      </c>
      <c r="L860" s="25" t="s">
        <v>62</v>
      </c>
      <c r="M860" s="1">
        <f t="shared" ref="M860:M869" si="1696">IF(D860&lt;=K860, 0, (D860-K860)*9.81)</f>
        <v>0</v>
      </c>
      <c r="N860" s="1">
        <f t="shared" ref="N860:N869" si="1697">IF(ROW()=2, D860*F860, N859 + (D860-D859)*F860)</f>
        <v>31.5</v>
      </c>
      <c r="O860" s="1">
        <f t="shared" ref="O860:O869" si="1698">N860 - M860</f>
        <v>31.5</v>
      </c>
      <c r="P860" s="1">
        <f t="shared" ref="P860:P869" si="1699">MIN(1.7, (101.3 / O860)^0.5)</f>
        <v>1.7</v>
      </c>
      <c r="Q860" s="1">
        <f t="shared" ref="Q860:Q869" si="1700">G860 * P860</f>
        <v>44.199999999999996</v>
      </c>
      <c r="R860" s="1">
        <f t="shared" ref="R860:R869" si="1701">EXP(1.63 + (9.7/(H860+0.01)) - ((15.7/(H860+0.01))^2))</f>
        <v>5.5933217587316522</v>
      </c>
      <c r="S860" s="1">
        <f t="shared" ref="S860:S869" si="1702">Q860 + R860</f>
        <v>49.793321758731651</v>
      </c>
      <c r="T860" s="1">
        <f t="shared" ref="T860:T869" si="1703">0.784 - 0.0768 * SQRT(S860)</f>
        <v>0.24206553705247602</v>
      </c>
      <c r="U860" s="1">
        <f t="shared" ref="U860:U869" si="1704">MIN(1.7, (101.3 / O860)^T860)</f>
        <v>1.3267820234389507</v>
      </c>
      <c r="V860" s="1">
        <f t="shared" ref="V860:V869" si="1705">(G860 * U860) + R860</f>
        <v>40.089654368144373</v>
      </c>
      <c r="W860" s="1">
        <f t="shared" ref="W860:W869" si="1706">EXP((-1.012 - 1.126*SIN((D860/11.73)+5.133)) + (0.106 + 0.118*SIN((D860/11.28)+5.142))*I860)</f>
        <v>0.99216797470363483</v>
      </c>
      <c r="X860" s="1">
        <f t="shared" ref="X860:X869" si="1707">0.65 * J860 * (N860 / O860) * W860</f>
        <v>0.25796367342294507</v>
      </c>
      <c r="Y860" s="1">
        <f t="shared" ref="Y860:Y869" si="1708">MIN(2.2, 1.09 + (V860 / 31.5)^2)</f>
        <v>2.2000000000000002</v>
      </c>
      <c r="Z860" s="1">
        <f t="shared" ref="Z860:Z869" si="1709">1 + (Y860 - 1) * (8.64 * EXP(-I860/4) - 1.325)</f>
        <v>1.2116882456942153</v>
      </c>
      <c r="AA860" s="1">
        <f t="shared" ref="AA860:AA869" si="1710">MIN(1.1, 1 - MIN(0.3, 1 / (18.9 - 2.55 * SQRT(V860))) * LN(O860 / 101.3))</f>
        <v>1.1000000000000001</v>
      </c>
      <c r="AB860" s="1">
        <f t="shared" ref="AB860:AB869" si="1711">EXP((V860/14.1) + (V860/126)^2 - (V860/23.6)^3 + (V860/25.4)^4 - 2.8)</f>
        <v>4.2561392591082878</v>
      </c>
      <c r="AC860" s="1">
        <f t="shared" ref="AC860:AC869" si="1712">IF(X860=0, "N/A", (AB860 * Z860 * AA860) / X860)</f>
        <v>21.990791293424568</v>
      </c>
      <c r="AD860" s="1" t="str">
        <f t="shared" ref="AD860:AD869" si="1713">IF(AC860&gt;1, "NOT LIQUEFIABLE", "LIQUEFIABLE")</f>
        <v>NOT LIQUEFIABLE</v>
      </c>
      <c r="AE860" s="1">
        <f t="shared" ref="AE860:AE869" si="1714">IF(AC860&lt;1, 1-AC860, 0)</f>
        <v>0</v>
      </c>
      <c r="AF860" s="1">
        <f t="shared" ref="AF860:AF869" si="1715">IF(D860&lt;=20, 10 - (0.5 * D860), 0)</f>
        <v>9.25</v>
      </c>
      <c r="AG860" s="1">
        <f t="shared" ref="AG860:AG869" si="1716">AE860 * AF860 * E860</f>
        <v>0</v>
      </c>
      <c r="AH860" s="1" t="str">
        <f t="shared" ref="AH860:AH869" si="1717">IF(AG860&lt;=0,"Very Low",IF(AND(AG860&gt;0,AG860&lt;=5),"Low",IF(AND(AG860&gt;5,AG860&lt;=15),"High","Very High")))</f>
        <v>Very Low</v>
      </c>
      <c r="AI860" s="5">
        <v>3</v>
      </c>
      <c r="AJ860" s="5">
        <v>1.5</v>
      </c>
      <c r="AK860" s="5">
        <v>25</v>
      </c>
      <c r="AL860" s="5">
        <f>MIN(1 + 0.33 * (AJ860 / AI860), 1.33)</f>
        <v>1.165</v>
      </c>
      <c r="AM860" s="20">
        <f>AVERAGEIFS(G860:G869, D860:D869, "&gt;" &amp; AJ860, D860:D869, "&lt;" &amp; (AJ860 + AI860 + 1.5))</f>
        <v>32</v>
      </c>
      <c r="AN860" s="20" cm="1">
        <f t="array" ref="AN860">_xlfn.LET(
    _xlpm.Df, AJ860,
    _xlpm.B, AI860,
    _xlpm.LayerBottoms, D860:D869,
    _xlpm.LayerTops, D860:D869 - E860:E869,
    _xlpm.N_values, G860:G869,
    _xlpm.FilteredN, _xlfn._xlws.FILTER(_xlpm.N_values, (_xlpm.LayerBottoms &gt; _xlpm.Df) * (_xlpm.LayerTops &lt; (_xlpm.Df + 2*_xlpm.B))),
    _xlpm.i, _xlfn.SEQUENCE(ROWS(_xlpm.FilteredN)),
    SUM(_xlpm.FilteredN / _xlpm.i^2) / SUM(1 / _xlpm.i^2)
)</f>
        <v>32.956097560975607</v>
      </c>
      <c r="AO860" s="20">
        <f>MIN(6 * (1 + 0.2 * (AJ860 / AI860)), 9)</f>
        <v>6.6000000000000005</v>
      </c>
      <c r="AP860" s="20">
        <f>IF(AI860&lt;=1.2,12*AM860*AL860*(AK860/25.4),8*AM860*((3.28*AI860+1)/(3.28*AI860))^2*AL860*(AK860/25.4))</f>
        <v>356.23825130127619</v>
      </c>
      <c r="AQ860" s="1" t="str" cm="1">
        <f t="array" ref="AQ860">_xlfn.LET(
    _xlpm.Df, AJ860,
    _xlpm.B, AI860,
    _xlpm.Settlement, AK860,
    _xlpm.NMeyerhof, AM860,
    _xlpm.NDesign, AN860,
    _xlpm.Nc, AO860,
    _xlpm.Fd, AL860,
    _xlpm.LayerBottoms, D860:D869,
    _xlpm.LayerThickness, E860:E869,
    _xlpm.USCS, L860:L869,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860" s="1" cm="1">
        <f t="array" ref="AR860">_xlfn.LET(
    _xlpm.Df, AJ860,
    _xlpm.B, AI860,
    _xlpm.Settlement, AK860,
    _xlpm.NMeyerhof, AM860,
    _xlpm.NDesign, AN860,
    _xlpm.Nc, AO860,
    _xlpm.Fd, AL860,
    _xlpm.LayerBottoms, D860:D869,
    _xlpm.LayerThickness, E860:E869,
    _xlpm.USCS, L860:L869,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356.23825130127619</v>
      </c>
      <c r="AS860" s="1" cm="1">
        <f t="array" ref="AS860">_xlfn.LET(
    _xlpm.Df, AJ860,
    _xlpm.B, AI860,
    _xlpm.Settlement, AK860,
    _xlpm.NMeyerhof, AM860,
    _xlpm.NDesign, AN860,
    _xlpm.Nc, AO860,
    _xlpm.Fd, AL860,
    _xlpm.LayerBottoms, D860:D869,
    _xlpm.LayerThickness, E860:E869,
    _xlpm.Material, L860:L869,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356.23825130127619</v>
      </c>
    </row>
    <row r="861" spans="1:45" s="1" customFormat="1" x14ac:dyDescent="0.35">
      <c r="B861" s="5">
        <v>15.33667</v>
      </c>
      <c r="C861" s="5">
        <v>120.5917</v>
      </c>
      <c r="D861" s="5">
        <v>3</v>
      </c>
      <c r="E861" s="5">
        <v>1.5</v>
      </c>
      <c r="F861" s="5">
        <v>21</v>
      </c>
      <c r="G861" s="5">
        <v>34</v>
      </c>
      <c r="H861" s="5">
        <v>22.76</v>
      </c>
      <c r="I861" s="5">
        <v>7</v>
      </c>
      <c r="J861" s="5">
        <v>0.4</v>
      </c>
      <c r="K861" s="5">
        <v>6</v>
      </c>
      <c r="L861" s="25" t="s">
        <v>46</v>
      </c>
      <c r="M861" s="1">
        <f t="shared" si="1696"/>
        <v>0</v>
      </c>
      <c r="N861" s="1">
        <f t="shared" si="1697"/>
        <v>63</v>
      </c>
      <c r="O861" s="1">
        <f t="shared" si="1698"/>
        <v>63</v>
      </c>
      <c r="P861" s="1">
        <f t="shared" si="1699"/>
        <v>1.2680443635522016</v>
      </c>
      <c r="Q861" s="1">
        <f t="shared" si="1700"/>
        <v>43.113508360774858</v>
      </c>
      <c r="R861" s="1">
        <f t="shared" si="1701"/>
        <v>4.8577905920444477</v>
      </c>
      <c r="S861" s="1">
        <f t="shared" si="1702"/>
        <v>47.971298952819303</v>
      </c>
      <c r="T861" s="1">
        <f t="shared" si="1703"/>
        <v>0.25207309305180203</v>
      </c>
      <c r="U861" s="1">
        <f t="shared" si="1704"/>
        <v>1.1271840599844232</v>
      </c>
      <c r="V861" s="1">
        <f t="shared" si="1705"/>
        <v>43.182048631514832</v>
      </c>
      <c r="W861" s="1">
        <f t="shared" si="1706"/>
        <v>0.97433785492747482</v>
      </c>
      <c r="X861" s="1">
        <f t="shared" si="1707"/>
        <v>0.25332784228114347</v>
      </c>
      <c r="Y861" s="1">
        <f t="shared" si="1708"/>
        <v>2.2000000000000002</v>
      </c>
      <c r="Z861" s="1">
        <f t="shared" si="1709"/>
        <v>1.2116882456942153</v>
      </c>
      <c r="AA861" s="1">
        <f t="shared" si="1710"/>
        <v>1.1000000000000001</v>
      </c>
      <c r="AB861" s="1">
        <f t="shared" si="1711"/>
        <v>13.568369626296789</v>
      </c>
      <c r="AC861" s="1">
        <f t="shared" si="1712"/>
        <v>71.388510735782617</v>
      </c>
      <c r="AD861" s="1" t="str">
        <f t="shared" si="1713"/>
        <v>NOT LIQUEFIABLE</v>
      </c>
      <c r="AE861" s="1">
        <f t="shared" si="1714"/>
        <v>0</v>
      </c>
      <c r="AF861" s="1">
        <f t="shared" si="1715"/>
        <v>8.5</v>
      </c>
      <c r="AG861" s="1">
        <f t="shared" si="1716"/>
        <v>0</v>
      </c>
      <c r="AH861" s="1" t="str">
        <f t="shared" si="1717"/>
        <v>Very Low</v>
      </c>
    </row>
    <row r="862" spans="1:45" s="1" customFormat="1" x14ac:dyDescent="0.35">
      <c r="B862" s="5">
        <v>15.33667</v>
      </c>
      <c r="C862" s="5">
        <v>120.5917</v>
      </c>
      <c r="D862" s="5">
        <v>4.5</v>
      </c>
      <c r="E862" s="5">
        <v>1.5</v>
      </c>
      <c r="F862" s="5">
        <v>20</v>
      </c>
      <c r="G862" s="5">
        <v>30</v>
      </c>
      <c r="H862" s="5">
        <v>22.86</v>
      </c>
      <c r="I862" s="5">
        <v>7</v>
      </c>
      <c r="J862" s="5">
        <v>0.4</v>
      </c>
      <c r="K862" s="5">
        <v>6</v>
      </c>
      <c r="L862" s="25" t="s">
        <v>46</v>
      </c>
      <c r="M862" s="1">
        <f t="shared" si="1696"/>
        <v>0</v>
      </c>
      <c r="N862" s="1">
        <f t="shared" si="1697"/>
        <v>93</v>
      </c>
      <c r="O862" s="1">
        <f t="shared" si="1698"/>
        <v>93</v>
      </c>
      <c r="P862" s="1">
        <f t="shared" si="1699"/>
        <v>1.0436701163815878</v>
      </c>
      <c r="Q862" s="1">
        <f t="shared" si="1700"/>
        <v>31.310103491447634</v>
      </c>
      <c r="R862" s="1">
        <f t="shared" si="1701"/>
        <v>4.8689070266364638</v>
      </c>
      <c r="S862" s="1">
        <f t="shared" si="1702"/>
        <v>36.179010518084098</v>
      </c>
      <c r="T862" s="1">
        <f t="shared" si="1703"/>
        <v>0.32205575336607528</v>
      </c>
      <c r="U862" s="1">
        <f t="shared" si="1704"/>
        <v>1.0279140492022878</v>
      </c>
      <c r="V862" s="1">
        <f t="shared" si="1705"/>
        <v>35.706328502705098</v>
      </c>
      <c r="W862" s="1">
        <f t="shared" si="1706"/>
        <v>0.95382538768089908</v>
      </c>
      <c r="X862" s="1">
        <f t="shared" si="1707"/>
        <v>0.24799460079703378</v>
      </c>
      <c r="Y862" s="1">
        <f t="shared" si="1708"/>
        <v>2.2000000000000002</v>
      </c>
      <c r="Z862" s="1">
        <f t="shared" si="1709"/>
        <v>1.2116882456942153</v>
      </c>
      <c r="AA862" s="1">
        <f t="shared" si="1710"/>
        <v>1.0233409278480496</v>
      </c>
      <c r="AB862" s="1">
        <f t="shared" si="1711"/>
        <v>1.2898400130714305</v>
      </c>
      <c r="AC862" s="1">
        <f t="shared" si="1712"/>
        <v>6.4491853443532907</v>
      </c>
      <c r="AD862" s="1" t="str">
        <f t="shared" si="1713"/>
        <v>NOT LIQUEFIABLE</v>
      </c>
      <c r="AE862" s="1">
        <f t="shared" si="1714"/>
        <v>0</v>
      </c>
      <c r="AF862" s="1">
        <f t="shared" si="1715"/>
        <v>7.75</v>
      </c>
      <c r="AG862" s="1">
        <f t="shared" si="1716"/>
        <v>0</v>
      </c>
      <c r="AH862" s="1" t="str">
        <f t="shared" si="1717"/>
        <v>Very Low</v>
      </c>
    </row>
    <row r="863" spans="1:45" s="1" customFormat="1" x14ac:dyDescent="0.35">
      <c r="B863" s="5">
        <v>15.33667</v>
      </c>
      <c r="C863" s="5">
        <v>120.5917</v>
      </c>
      <c r="D863" s="5">
        <v>6</v>
      </c>
      <c r="E863" s="5">
        <v>1.5</v>
      </c>
      <c r="F863" s="5">
        <v>21</v>
      </c>
      <c r="G863" s="5">
        <v>33</v>
      </c>
      <c r="H863" s="5">
        <v>61.8</v>
      </c>
      <c r="I863" s="5">
        <v>7</v>
      </c>
      <c r="J863" s="5">
        <v>0.4</v>
      </c>
      <c r="K863" s="5">
        <v>6</v>
      </c>
      <c r="L863" s="25" t="s">
        <v>62</v>
      </c>
      <c r="M863" s="1">
        <f t="shared" si="1696"/>
        <v>0</v>
      </c>
      <c r="N863" s="1">
        <f t="shared" si="1697"/>
        <v>124.5</v>
      </c>
      <c r="O863" s="1">
        <f t="shared" si="1698"/>
        <v>124.5</v>
      </c>
      <c r="P863" s="1">
        <f t="shared" si="1699"/>
        <v>0.90202805858459612</v>
      </c>
      <c r="Q863" s="1">
        <f t="shared" si="1700"/>
        <v>29.76692593329167</v>
      </c>
      <c r="R863" s="1">
        <f t="shared" si="1701"/>
        <v>5.5980280304119869</v>
      </c>
      <c r="S863" s="1">
        <f t="shared" si="1702"/>
        <v>35.364953963703655</v>
      </c>
      <c r="T863" s="1">
        <f t="shared" si="1703"/>
        <v>0.32728237819537176</v>
      </c>
      <c r="U863" s="1">
        <f t="shared" si="1704"/>
        <v>0.93473525038692817</v>
      </c>
      <c r="V863" s="1">
        <f t="shared" si="1705"/>
        <v>36.444291293180619</v>
      </c>
      <c r="W863" s="1">
        <f t="shared" si="1706"/>
        <v>0.9310442914146293</v>
      </c>
      <c r="X863" s="1">
        <f t="shared" si="1707"/>
        <v>0.24207151576780361</v>
      </c>
      <c r="Y863" s="1">
        <f t="shared" si="1708"/>
        <v>2.2000000000000002</v>
      </c>
      <c r="Z863" s="1">
        <f t="shared" si="1709"/>
        <v>1.2116882456942153</v>
      </c>
      <c r="AA863" s="1">
        <f t="shared" si="1710"/>
        <v>0.94117897783558879</v>
      </c>
      <c r="AB863" s="1">
        <f t="shared" si="1711"/>
        <v>1.5280548003484997</v>
      </c>
      <c r="AC863" s="1">
        <f t="shared" si="1712"/>
        <v>7.198770911041394</v>
      </c>
      <c r="AD863" s="1" t="str">
        <f t="shared" si="1713"/>
        <v>NOT LIQUEFIABLE</v>
      </c>
      <c r="AE863" s="1">
        <f t="shared" si="1714"/>
        <v>0</v>
      </c>
      <c r="AF863" s="1">
        <f t="shared" si="1715"/>
        <v>7</v>
      </c>
      <c r="AG863" s="1">
        <f t="shared" si="1716"/>
        <v>0</v>
      </c>
      <c r="AH863" s="1" t="str">
        <f t="shared" si="1717"/>
        <v>Very Low</v>
      </c>
    </row>
    <row r="864" spans="1:45" s="1" customFormat="1" x14ac:dyDescent="0.35">
      <c r="B864" s="5">
        <v>15.33667</v>
      </c>
      <c r="C864" s="5">
        <v>120.5917</v>
      </c>
      <c r="D864" s="5">
        <v>7.5</v>
      </c>
      <c r="E864" s="5">
        <v>1.5</v>
      </c>
      <c r="F864" s="5">
        <v>21</v>
      </c>
      <c r="G864" s="5">
        <v>28</v>
      </c>
      <c r="H864" s="5">
        <v>64.97</v>
      </c>
      <c r="I864" s="5">
        <v>7</v>
      </c>
      <c r="J864" s="5">
        <v>0.4</v>
      </c>
      <c r="K864" s="5">
        <v>6</v>
      </c>
      <c r="L864" s="25" t="s">
        <v>62</v>
      </c>
      <c r="M864" s="1">
        <f t="shared" si="1696"/>
        <v>14.715</v>
      </c>
      <c r="N864" s="1">
        <f t="shared" si="1697"/>
        <v>156</v>
      </c>
      <c r="O864" s="1">
        <f t="shared" si="1698"/>
        <v>141.285</v>
      </c>
      <c r="P864" s="1">
        <f t="shared" si="1699"/>
        <v>0.84675290388340918</v>
      </c>
      <c r="Q864" s="1">
        <f t="shared" si="1700"/>
        <v>23.709081308735456</v>
      </c>
      <c r="R864" s="1">
        <f t="shared" si="1701"/>
        <v>5.5895565423678848</v>
      </c>
      <c r="S864" s="1">
        <f t="shared" si="1702"/>
        <v>29.29863785110334</v>
      </c>
      <c r="T864" s="1">
        <f t="shared" si="1703"/>
        <v>0.36829529985951359</v>
      </c>
      <c r="U864" s="1">
        <f t="shared" si="1704"/>
        <v>0.88468010421189136</v>
      </c>
      <c r="V864" s="1">
        <f t="shared" si="1705"/>
        <v>30.360599460300843</v>
      </c>
      <c r="W864" s="1">
        <f t="shared" si="1706"/>
        <v>0.90643373197707922</v>
      </c>
      <c r="X864" s="1">
        <f t="shared" si="1707"/>
        <v>0.26021836832636402</v>
      </c>
      <c r="Y864" s="1">
        <f t="shared" si="1708"/>
        <v>2.0189654820749006</v>
      </c>
      <c r="Z864" s="1">
        <f t="shared" si="1709"/>
        <v>1.1797525127694968</v>
      </c>
      <c r="AA864" s="1">
        <f t="shared" si="1710"/>
        <v>0.93139485624995089</v>
      </c>
      <c r="AB864" s="1">
        <f t="shared" si="1711"/>
        <v>0.50839218609462855</v>
      </c>
      <c r="AC864" s="1">
        <f t="shared" si="1712"/>
        <v>2.1467707222939882</v>
      </c>
      <c r="AD864" s="1" t="str">
        <f t="shared" si="1713"/>
        <v>NOT LIQUEFIABLE</v>
      </c>
      <c r="AE864" s="1">
        <f t="shared" si="1714"/>
        <v>0</v>
      </c>
      <c r="AF864" s="1">
        <f t="shared" si="1715"/>
        <v>6.25</v>
      </c>
      <c r="AG864" s="1">
        <f t="shared" si="1716"/>
        <v>0</v>
      </c>
      <c r="AH864" s="1" t="str">
        <f t="shared" si="1717"/>
        <v>Very Low</v>
      </c>
    </row>
    <row r="865" spans="1:45" s="1" customFormat="1" x14ac:dyDescent="0.35">
      <c r="B865" s="5">
        <v>15.33667</v>
      </c>
      <c r="C865" s="5">
        <v>120.5917</v>
      </c>
      <c r="D865" s="5">
        <v>9</v>
      </c>
      <c r="E865" s="5">
        <v>1.5</v>
      </c>
      <c r="F865" s="5">
        <v>21</v>
      </c>
      <c r="G865" s="5">
        <v>40</v>
      </c>
      <c r="H865" s="5">
        <v>64.08</v>
      </c>
      <c r="I865" s="5">
        <v>7</v>
      </c>
      <c r="J865" s="5">
        <v>0.4</v>
      </c>
      <c r="K865" s="5">
        <v>6</v>
      </c>
      <c r="L865" s="25" t="s">
        <v>62</v>
      </c>
      <c r="M865" s="1">
        <f t="shared" si="1696"/>
        <v>29.43</v>
      </c>
      <c r="N865" s="1">
        <f t="shared" si="1697"/>
        <v>187.5</v>
      </c>
      <c r="O865" s="1">
        <f t="shared" si="1698"/>
        <v>158.07</v>
      </c>
      <c r="P865" s="1">
        <f t="shared" si="1699"/>
        <v>0.8005343948041852</v>
      </c>
      <c r="Q865" s="1">
        <f t="shared" si="1700"/>
        <v>32.021375792167404</v>
      </c>
      <c r="R865" s="1">
        <f t="shared" si="1701"/>
        <v>5.59201863174507</v>
      </c>
      <c r="S865" s="1">
        <f t="shared" si="1702"/>
        <v>37.613394423912474</v>
      </c>
      <c r="T865" s="1">
        <f t="shared" si="1703"/>
        <v>0.3129874444063116</v>
      </c>
      <c r="U865" s="1">
        <f t="shared" si="1704"/>
        <v>0.8699980992024785</v>
      </c>
      <c r="V865" s="1">
        <f t="shared" si="1705"/>
        <v>40.391942599844207</v>
      </c>
      <c r="W865" s="1">
        <f t="shared" si="1706"/>
        <v>0.88044424287795453</v>
      </c>
      <c r="X865" s="1">
        <f t="shared" si="1707"/>
        <v>0.27153575530018526</v>
      </c>
      <c r="Y865" s="1">
        <f t="shared" si="1708"/>
        <v>2.2000000000000002</v>
      </c>
      <c r="Z865" s="1">
        <f t="shared" si="1709"/>
        <v>1.2116882456942153</v>
      </c>
      <c r="AA865" s="1">
        <f t="shared" si="1710"/>
        <v>0.86651453150960012</v>
      </c>
      <c r="AB865" s="1">
        <f t="shared" si="1711"/>
        <v>4.7063455473457161</v>
      </c>
      <c r="AC865" s="1">
        <f t="shared" si="1712"/>
        <v>18.197994567031422</v>
      </c>
      <c r="AD865" s="1" t="str">
        <f t="shared" si="1713"/>
        <v>NOT LIQUEFIABLE</v>
      </c>
      <c r="AE865" s="1">
        <f t="shared" si="1714"/>
        <v>0</v>
      </c>
      <c r="AF865" s="1">
        <f t="shared" si="1715"/>
        <v>5.5</v>
      </c>
      <c r="AG865" s="1">
        <f t="shared" si="1716"/>
        <v>0</v>
      </c>
      <c r="AH865" s="1" t="str">
        <f t="shared" si="1717"/>
        <v>Very Low</v>
      </c>
    </row>
    <row r="866" spans="1:45" s="1" customFormat="1" x14ac:dyDescent="0.35">
      <c r="B866" s="5">
        <v>15.33667</v>
      </c>
      <c r="C866" s="5">
        <v>120.5917</v>
      </c>
      <c r="D866" s="5">
        <v>10.5</v>
      </c>
      <c r="E866" s="5">
        <v>1.5</v>
      </c>
      <c r="F866" s="5">
        <v>21</v>
      </c>
      <c r="G866" s="5">
        <v>42</v>
      </c>
      <c r="H866" s="5">
        <v>20.82</v>
      </c>
      <c r="I866" s="5">
        <v>7</v>
      </c>
      <c r="J866" s="5">
        <v>0.4</v>
      </c>
      <c r="K866" s="5">
        <v>6</v>
      </c>
      <c r="L866" s="25" t="s">
        <v>46</v>
      </c>
      <c r="M866" s="1">
        <f t="shared" si="1696"/>
        <v>44.145000000000003</v>
      </c>
      <c r="N866" s="1">
        <f t="shared" si="1697"/>
        <v>219</v>
      </c>
      <c r="O866" s="1">
        <f t="shared" si="1698"/>
        <v>174.85499999999999</v>
      </c>
      <c r="P866" s="1">
        <f t="shared" si="1699"/>
        <v>0.76114201373964196</v>
      </c>
      <c r="Q866" s="1">
        <f t="shared" si="1700"/>
        <v>31.967964577064961</v>
      </c>
      <c r="R866" s="1">
        <f t="shared" si="1701"/>
        <v>4.6070132967207762</v>
      </c>
      <c r="S866" s="1">
        <f t="shared" si="1702"/>
        <v>36.574977873785741</v>
      </c>
      <c r="T866" s="1">
        <f t="shared" si="1703"/>
        <v>0.31953471874177941</v>
      </c>
      <c r="U866" s="1">
        <f t="shared" si="1704"/>
        <v>0.8399401632489818</v>
      </c>
      <c r="V866" s="1">
        <f t="shared" si="1705"/>
        <v>39.88450015317801</v>
      </c>
      <c r="W866" s="1">
        <f t="shared" si="1706"/>
        <v>0.85352459901766975</v>
      </c>
      <c r="X866" s="1">
        <f t="shared" si="1707"/>
        <v>0.27794281357734196</v>
      </c>
      <c r="Y866" s="1">
        <f t="shared" si="1708"/>
        <v>2.2000000000000002</v>
      </c>
      <c r="Z866" s="1">
        <f t="shared" si="1709"/>
        <v>1.2116882456942153</v>
      </c>
      <c r="AA866" s="1">
        <f t="shared" si="1710"/>
        <v>0.83623880566441966</v>
      </c>
      <c r="AB866" s="1">
        <f t="shared" si="1711"/>
        <v>3.9812332292806478</v>
      </c>
      <c r="AC866" s="1">
        <f t="shared" si="1712"/>
        <v>14.513875145470633</v>
      </c>
      <c r="AD866" s="1" t="str">
        <f t="shared" si="1713"/>
        <v>NOT LIQUEFIABLE</v>
      </c>
      <c r="AE866" s="1">
        <f t="shared" si="1714"/>
        <v>0</v>
      </c>
      <c r="AF866" s="1">
        <f t="shared" si="1715"/>
        <v>4.75</v>
      </c>
      <c r="AG866" s="1">
        <f t="shared" si="1716"/>
        <v>0</v>
      </c>
      <c r="AH866" s="1" t="str">
        <f t="shared" si="1717"/>
        <v>Very Low</v>
      </c>
    </row>
    <row r="867" spans="1:45" s="1" customFormat="1" x14ac:dyDescent="0.35">
      <c r="B867" s="5">
        <v>15.33667</v>
      </c>
      <c r="C867" s="5">
        <v>120.5917</v>
      </c>
      <c r="D867" s="5">
        <v>12</v>
      </c>
      <c r="E867" s="5">
        <v>1.5</v>
      </c>
      <c r="F867" s="5">
        <v>21</v>
      </c>
      <c r="G867" s="5">
        <v>46</v>
      </c>
      <c r="H867" s="5">
        <v>62.92</v>
      </c>
      <c r="I867" s="5">
        <v>7</v>
      </c>
      <c r="J867" s="5">
        <v>0.4</v>
      </c>
      <c r="K867" s="5">
        <v>6</v>
      </c>
      <c r="L867" s="25" t="s">
        <v>62</v>
      </c>
      <c r="M867" s="1">
        <f t="shared" si="1696"/>
        <v>58.86</v>
      </c>
      <c r="N867" s="1">
        <f t="shared" si="1697"/>
        <v>250.5</v>
      </c>
      <c r="O867" s="1">
        <f t="shared" si="1698"/>
        <v>191.64</v>
      </c>
      <c r="P867" s="1">
        <f t="shared" si="1699"/>
        <v>0.72704558510588446</v>
      </c>
      <c r="Q867" s="1">
        <f t="shared" si="1700"/>
        <v>33.444096914870684</v>
      </c>
      <c r="R867" s="1">
        <f t="shared" si="1701"/>
        <v>5.5951350371969211</v>
      </c>
      <c r="S867" s="1">
        <f t="shared" si="1702"/>
        <v>39.039231952067603</v>
      </c>
      <c r="T867" s="1">
        <f t="shared" si="1703"/>
        <v>0.30414298018163455</v>
      </c>
      <c r="U867" s="1">
        <f t="shared" si="1704"/>
        <v>0.82373949697803395</v>
      </c>
      <c r="V867" s="1">
        <f t="shared" si="1705"/>
        <v>43.487151898186482</v>
      </c>
      <c r="W867" s="1">
        <f t="shared" si="1706"/>
        <v>0.82611021622301772</v>
      </c>
      <c r="X867" s="1">
        <f t="shared" si="1707"/>
        <v>0.28075849709144829</v>
      </c>
      <c r="Y867" s="1">
        <f t="shared" si="1708"/>
        <v>2.2000000000000002</v>
      </c>
      <c r="Z867" s="1">
        <f t="shared" si="1709"/>
        <v>1.2116882456942153</v>
      </c>
      <c r="AA867" s="1">
        <f t="shared" si="1710"/>
        <v>0.80874033977191484</v>
      </c>
      <c r="AB867" s="1">
        <f t="shared" si="1711"/>
        <v>15.46969671702217</v>
      </c>
      <c r="AC867" s="1">
        <f t="shared" si="1712"/>
        <v>53.99442138788887</v>
      </c>
      <c r="AD867" s="1" t="str">
        <f t="shared" si="1713"/>
        <v>NOT LIQUEFIABLE</v>
      </c>
      <c r="AE867" s="1">
        <f t="shared" si="1714"/>
        <v>0</v>
      </c>
      <c r="AF867" s="1">
        <f t="shared" si="1715"/>
        <v>4</v>
      </c>
      <c r="AG867" s="1">
        <f t="shared" si="1716"/>
        <v>0</v>
      </c>
      <c r="AH867" s="1" t="str">
        <f t="shared" si="1717"/>
        <v>Very Low</v>
      </c>
    </row>
    <row r="868" spans="1:45" s="1" customFormat="1" x14ac:dyDescent="0.35">
      <c r="B868" s="5">
        <v>15.33667</v>
      </c>
      <c r="C868" s="5">
        <v>120.5917</v>
      </c>
      <c r="D868" s="5">
        <v>13.5</v>
      </c>
      <c r="E868" s="5">
        <v>1.5</v>
      </c>
      <c r="F868" s="5">
        <v>21</v>
      </c>
      <c r="G868" s="5">
        <v>43</v>
      </c>
      <c r="H868" s="5">
        <v>68.06</v>
      </c>
      <c r="I868" s="5">
        <v>7</v>
      </c>
      <c r="J868" s="5">
        <v>0.4</v>
      </c>
      <c r="K868" s="5">
        <v>6</v>
      </c>
      <c r="L868" s="25" t="s">
        <v>62</v>
      </c>
      <c r="M868" s="1">
        <f t="shared" si="1696"/>
        <v>73.575000000000003</v>
      </c>
      <c r="N868" s="1">
        <f t="shared" si="1697"/>
        <v>282</v>
      </c>
      <c r="O868" s="1">
        <f t="shared" si="1698"/>
        <v>208.42500000000001</v>
      </c>
      <c r="P868" s="1">
        <f t="shared" si="1699"/>
        <v>0.69715575626588799</v>
      </c>
      <c r="Q868" s="1">
        <f t="shared" si="1700"/>
        <v>29.977697519433185</v>
      </c>
      <c r="R868" s="1">
        <f t="shared" si="1701"/>
        <v>5.5806390009945188</v>
      </c>
      <c r="S868" s="1">
        <f t="shared" si="1702"/>
        <v>35.558336520427702</v>
      </c>
      <c r="T868" s="1">
        <f t="shared" si="1703"/>
        <v>0.32603536948990541</v>
      </c>
      <c r="U868" s="1">
        <f t="shared" si="1704"/>
        <v>0.79038730914118127</v>
      </c>
      <c r="V868" s="1">
        <f t="shared" si="1705"/>
        <v>39.567293294065308</v>
      </c>
      <c r="W868" s="1">
        <f t="shared" si="1706"/>
        <v>0.7986134883932493</v>
      </c>
      <c r="X868" s="1">
        <f t="shared" si="1707"/>
        <v>0.28093722427248669</v>
      </c>
      <c r="Y868" s="1">
        <f t="shared" si="1708"/>
        <v>2.2000000000000002</v>
      </c>
      <c r="Z868" s="1">
        <f t="shared" si="1709"/>
        <v>1.2116882456942153</v>
      </c>
      <c r="AA868" s="1">
        <f t="shared" si="1710"/>
        <v>0.78355214408738816</v>
      </c>
      <c r="AB868" s="1">
        <f t="shared" si="1711"/>
        <v>3.5989689588742673</v>
      </c>
      <c r="AC868" s="1">
        <f t="shared" si="1712"/>
        <v>12.162633268682839</v>
      </c>
      <c r="AD868" s="1" t="str">
        <f t="shared" si="1713"/>
        <v>NOT LIQUEFIABLE</v>
      </c>
      <c r="AE868" s="1">
        <f t="shared" si="1714"/>
        <v>0</v>
      </c>
      <c r="AF868" s="1">
        <f t="shared" si="1715"/>
        <v>3.25</v>
      </c>
      <c r="AG868" s="1">
        <f t="shared" si="1716"/>
        <v>0</v>
      </c>
      <c r="AH868" s="1" t="str">
        <f t="shared" si="1717"/>
        <v>Very Low</v>
      </c>
    </row>
    <row r="869" spans="1:45" s="1" customFormat="1" x14ac:dyDescent="0.35">
      <c r="B869" s="5">
        <v>15.33667</v>
      </c>
      <c r="C869" s="5">
        <v>120.5917</v>
      </c>
      <c r="D869" s="5">
        <v>15</v>
      </c>
      <c r="E869" s="5">
        <v>1.5</v>
      </c>
      <c r="F869" s="5">
        <v>21</v>
      </c>
      <c r="G869" s="5">
        <v>59</v>
      </c>
      <c r="H869" s="5">
        <v>21.3</v>
      </c>
      <c r="I869" s="5">
        <v>7</v>
      </c>
      <c r="J869" s="5">
        <v>0.4</v>
      </c>
      <c r="K869" s="5">
        <v>6</v>
      </c>
      <c r="L869" s="25" t="s">
        <v>46</v>
      </c>
      <c r="M869" s="1">
        <f t="shared" si="1696"/>
        <v>88.29</v>
      </c>
      <c r="N869" s="1">
        <f t="shared" si="1697"/>
        <v>313.5</v>
      </c>
      <c r="O869" s="1">
        <f t="shared" si="1698"/>
        <v>225.20999999999998</v>
      </c>
      <c r="P869" s="1">
        <f t="shared" si="1699"/>
        <v>0.67067309968619515</v>
      </c>
      <c r="Q869" s="1">
        <f t="shared" si="1700"/>
        <v>39.569712881485515</v>
      </c>
      <c r="R869" s="1">
        <f t="shared" si="1701"/>
        <v>4.6757737157319594</v>
      </c>
      <c r="S869" s="1">
        <f t="shared" si="1702"/>
        <v>44.245486597217472</v>
      </c>
      <c r="T869" s="1">
        <f t="shared" si="1703"/>
        <v>0.27314728260762677</v>
      </c>
      <c r="U869" s="1">
        <f t="shared" si="1704"/>
        <v>0.80394037606379665</v>
      </c>
      <c r="V869" s="1">
        <f t="shared" si="1705"/>
        <v>52.108255903495959</v>
      </c>
      <c r="W869" s="1">
        <f t="shared" si="1706"/>
        <v>0.77141630387585125</v>
      </c>
      <c r="X869" s="1">
        <f t="shared" si="1707"/>
        <v>0.27919782837760598</v>
      </c>
      <c r="Y869" s="1">
        <f t="shared" si="1708"/>
        <v>2.2000000000000002</v>
      </c>
      <c r="Z869" s="1">
        <f t="shared" si="1709"/>
        <v>1.2116882456942153</v>
      </c>
      <c r="AA869" s="1">
        <f t="shared" si="1710"/>
        <v>0.76031593330048508</v>
      </c>
      <c r="AB869" s="1">
        <f t="shared" si="1711"/>
        <v>3027.1319161197011</v>
      </c>
      <c r="AC869" s="1">
        <f t="shared" si="1712"/>
        <v>9988.5925436876551</v>
      </c>
      <c r="AD869" s="1" t="str">
        <f t="shared" si="1713"/>
        <v>NOT LIQUEFIABLE</v>
      </c>
      <c r="AE869" s="1">
        <f t="shared" si="1714"/>
        <v>0</v>
      </c>
      <c r="AF869" s="1">
        <f t="shared" si="1715"/>
        <v>2.5</v>
      </c>
      <c r="AG869" s="1">
        <f t="shared" si="1716"/>
        <v>0</v>
      </c>
      <c r="AH869" s="1" t="str">
        <f t="shared" si="1717"/>
        <v>Very Low</v>
      </c>
    </row>
    <row r="870" spans="1:45" s="1" customFormat="1" x14ac:dyDescent="0.35">
      <c r="AF870" s="1" t="s">
        <v>31</v>
      </c>
      <c r="AG870" s="1">
        <f>SUM(AG860:AG869)</f>
        <v>0</v>
      </c>
      <c r="AH870" s="1" t="str">
        <f t="shared" ref="AH870" si="1718">IF(AG870&lt;=0,"Very Low",IF(AND(AG870&gt;0,AG870&lt;=5),"Low",IF(AND(AG870&gt;5,AG870&lt;=15),"High","Very High")))</f>
        <v>Very Low</v>
      </c>
    </row>
    <row r="871" spans="1:45" s="1" customFormat="1" x14ac:dyDescent="0.35">
      <c r="A871" s="1" t="s">
        <v>32</v>
      </c>
      <c r="B871" s="1" t="s">
        <v>0</v>
      </c>
      <c r="C871" s="1" t="s">
        <v>1</v>
      </c>
      <c r="E871" s="1" t="s">
        <v>3</v>
      </c>
      <c r="F871" s="1" t="s">
        <v>47</v>
      </c>
      <c r="G871" s="1" t="s">
        <v>5</v>
      </c>
      <c r="H871" s="1" t="s">
        <v>6</v>
      </c>
      <c r="I871" s="1" t="s">
        <v>7</v>
      </c>
      <c r="J871" s="1" t="s">
        <v>8</v>
      </c>
      <c r="K871" s="1" t="s">
        <v>9</v>
      </c>
      <c r="M871" s="1" t="s">
        <v>10</v>
      </c>
      <c r="O871" s="1" t="s">
        <v>12</v>
      </c>
      <c r="P871" s="1" t="s">
        <v>13</v>
      </c>
      <c r="Q871" s="1" t="s">
        <v>69</v>
      </c>
      <c r="R871" s="1" t="s">
        <v>70</v>
      </c>
      <c r="S871" s="1" t="s">
        <v>16</v>
      </c>
      <c r="T871" s="1" t="s">
        <v>17</v>
      </c>
      <c r="U871" s="1" t="s">
        <v>18</v>
      </c>
      <c r="V871" s="1" t="s">
        <v>19</v>
      </c>
      <c r="W871" s="1" t="s">
        <v>20</v>
      </c>
      <c r="X871" s="1" t="s">
        <v>21</v>
      </c>
      <c r="Y871" s="1" t="s">
        <v>22</v>
      </c>
      <c r="Z871" s="1" t="s">
        <v>23</v>
      </c>
      <c r="AA871" s="1" t="s">
        <v>24</v>
      </c>
      <c r="AB871" s="1" t="s">
        <v>71</v>
      </c>
      <c r="AC871" s="1" t="s">
        <v>26</v>
      </c>
      <c r="AD871" s="1" t="s">
        <v>27</v>
      </c>
      <c r="AE871" s="1" t="s">
        <v>28</v>
      </c>
      <c r="AF871" s="1" t="s">
        <v>29</v>
      </c>
      <c r="AG871" s="1" t="s">
        <v>30</v>
      </c>
      <c r="AH871" s="1" t="s">
        <v>27</v>
      </c>
      <c r="AI871" s="5" t="s">
        <v>34</v>
      </c>
      <c r="AJ871" s="5" t="s">
        <v>35</v>
      </c>
      <c r="AK871" s="5" t="s">
        <v>36</v>
      </c>
      <c r="AL871" s="5" t="s">
        <v>37</v>
      </c>
      <c r="AM871" s="20" t="s">
        <v>38</v>
      </c>
      <c r="AN871" s="20" t="s">
        <v>39</v>
      </c>
      <c r="AO871" s="20" t="s">
        <v>40</v>
      </c>
      <c r="AP871" s="20" t="s">
        <v>41</v>
      </c>
      <c r="AQ871" s="20" t="s">
        <v>42</v>
      </c>
    </row>
    <row r="872" spans="1:45" s="1" customFormat="1" x14ac:dyDescent="0.35">
      <c r="A872" s="1">
        <v>75</v>
      </c>
      <c r="B872" s="5">
        <v>15.336690000000001</v>
      </c>
      <c r="C872" s="5">
        <v>120.592</v>
      </c>
      <c r="D872" s="5">
        <v>1.5</v>
      </c>
      <c r="E872" s="5">
        <v>1.5</v>
      </c>
      <c r="F872" s="5">
        <v>21</v>
      </c>
      <c r="G872" s="5">
        <v>19</v>
      </c>
      <c r="H872" s="5">
        <v>61.1</v>
      </c>
      <c r="I872" s="5">
        <v>7</v>
      </c>
      <c r="J872" s="5">
        <v>0.4</v>
      </c>
      <c r="K872" s="5">
        <v>6</v>
      </c>
      <c r="L872" s="25" t="s">
        <v>62</v>
      </c>
      <c r="M872" s="1">
        <f t="shared" ref="M872:M881" si="1719">IF(D872&lt;=K872, 0, (D872-K872)*9.81)</f>
        <v>0</v>
      </c>
      <c r="N872" s="1">
        <f t="shared" ref="N872:N881" si="1720">IF(ROW()=2, D872*F872, N871 + (D872-D871)*F872)</f>
        <v>31.5</v>
      </c>
      <c r="O872" s="1">
        <f t="shared" ref="O872:O881" si="1721">N872 - M872</f>
        <v>31.5</v>
      </c>
      <c r="P872" s="1">
        <f t="shared" ref="P872:P881" si="1722">MIN(1.7, (101.3 / O872)^0.5)</f>
        <v>1.7</v>
      </c>
      <c r="Q872" s="1">
        <f t="shared" ref="Q872:Q881" si="1723">G872 * P872</f>
        <v>32.299999999999997</v>
      </c>
      <c r="R872" s="1">
        <f t="shared" ref="R872:R881" si="1724">EXP(1.63 + (9.7/(H872+0.01)) - ((15.7/(H872+0.01))^2))</f>
        <v>5.5997697318882906</v>
      </c>
      <c r="S872" s="1">
        <f t="shared" ref="S872:S881" si="1725">Q872 + R872</f>
        <v>37.899769731888284</v>
      </c>
      <c r="T872" s="1">
        <f t="shared" ref="T872:T881" si="1726">0.784 - 0.0768 * SQRT(S872)</f>
        <v>0.31119778149482774</v>
      </c>
      <c r="U872" s="1">
        <f t="shared" ref="U872:U881" si="1727">MIN(1.7, (101.3 / O872)^T872)</f>
        <v>1.4383689175921595</v>
      </c>
      <c r="V872" s="1">
        <f t="shared" ref="V872:V881" si="1728">(G872 * U872) + R872</f>
        <v>32.928779166139321</v>
      </c>
      <c r="W872" s="1">
        <f t="shared" ref="W872:W881" si="1729">EXP((-1.012 - 1.126*SIN((D872/11.73)+5.133)) + (0.106 + 0.118*SIN((D872/11.28)+5.142))*I872)</f>
        <v>0.99216797470363483</v>
      </c>
      <c r="X872" s="1">
        <f t="shared" ref="X872:X881" si="1730">0.65 * J872 * (N872 / O872) * W872</f>
        <v>0.25796367342294507</v>
      </c>
      <c r="Y872" s="1">
        <f t="shared" ref="Y872:Y881" si="1731">MIN(2.2, 1.09 + (V872 / 31.5)^2)</f>
        <v>2.1827734919348663</v>
      </c>
      <c r="Z872" s="1">
        <f t="shared" ref="Z872:Z881" si="1732">1 + (Y872 - 1) * (8.64 * EXP(-I872/4) - 1.325)</f>
        <v>1.2086493713010942</v>
      </c>
      <c r="AA872" s="1">
        <f t="shared" ref="AA872:AA881" si="1733">MIN(1.1, 1 - MIN(0.3, 1 / (18.9 - 2.55 * SQRT(V872))) * LN(O872 / 101.3))</f>
        <v>1.1000000000000001</v>
      </c>
      <c r="AB872" s="1">
        <f t="shared" ref="AB872:AB881" si="1734">EXP((V872/14.1) + (V872/126)^2 - (V872/23.6)^3 + (V872/25.4)^4 - 2.8)</f>
        <v>0.74973167807455143</v>
      </c>
      <c r="AC872" s="1">
        <f t="shared" ref="AC872:AC881" si="1735">IF(X872=0, "N/A", (AB872 * Z872 * AA872) / X872)</f>
        <v>3.8640285287377703</v>
      </c>
      <c r="AD872" s="1" t="str">
        <f t="shared" ref="AD872:AD881" si="1736">IF(AC872&gt;1, "NOT LIQUEFIABLE", "LIQUEFIABLE")</f>
        <v>NOT LIQUEFIABLE</v>
      </c>
      <c r="AE872" s="1">
        <f t="shared" ref="AE872:AE881" si="1737">IF(AC872&lt;1, 1-AC872, 0)</f>
        <v>0</v>
      </c>
      <c r="AF872" s="1">
        <f t="shared" ref="AF872:AF881" si="1738">IF(D872&lt;=20, 10 - (0.5 * D872), 0)</f>
        <v>9.25</v>
      </c>
      <c r="AG872" s="1">
        <f t="shared" ref="AG872:AG881" si="1739">AE872 * AF872 * E872</f>
        <v>0</v>
      </c>
      <c r="AH872" s="1" t="str">
        <f t="shared" ref="AH872:AH881" si="1740">IF(AG872&lt;=0,"Very Low",IF(AND(AG872&gt;0,AG872&lt;=5),"Low",IF(AND(AG872&gt;5,AG872&lt;=15),"High","Very High")))</f>
        <v>Very Low</v>
      </c>
      <c r="AI872" s="5">
        <v>3</v>
      </c>
      <c r="AJ872" s="5">
        <v>1.5</v>
      </c>
      <c r="AK872" s="5">
        <v>25</v>
      </c>
      <c r="AL872" s="5">
        <f>MIN(1 + 0.33 * (AJ872 / AI872), 1.33)</f>
        <v>1.165</v>
      </c>
      <c r="AM872" s="20">
        <f>AVERAGEIFS(G872:G881, D872:D881, "&gt;" &amp; AJ872, D872:D881, "&lt;" &amp; (AJ872 + AI872 + 1.5))</f>
        <v>34</v>
      </c>
      <c r="AN872" s="20" cm="1">
        <f t="array" ref="AN872">_xlfn.LET(
    _xlpm.Df, AJ872,
    _xlpm.B, AI872,
    _xlpm.LayerBottoms, D872:D881,
    _xlpm.LayerTops, D872:D881 - E872:E881,
    _xlpm.N_values, G872:G881,
    _xlpm.FilteredN, _xlfn._xlws.FILTER(_xlpm.N_values, (_xlpm.LayerBottoms &gt; _xlpm.Df) * (_xlpm.LayerTops &lt; (_xlpm.Df + 2*_xlpm.B))),
    _xlpm.i, _xlfn.SEQUENCE(ROWS(_xlpm.FilteredN)),
    SUM(_xlpm.FilteredN / _xlpm.i^2) / SUM(1 / _xlpm.i^2)
)</f>
        <v>30.073170731707314</v>
      </c>
      <c r="AO872" s="20">
        <f>MIN(6 * (1 + 0.2 * (AJ872 / AI872)), 9)</f>
        <v>6.6000000000000005</v>
      </c>
      <c r="AP872" s="20">
        <f>IF(AI872&lt;=1.2,12*AM872*AL872*(AK872/25.4),8*AM872*((3.28*AI872+1)/(3.28*AI872))^2*AL872*(AK872/25.4))</f>
        <v>378.5031420076059</v>
      </c>
      <c r="AQ872" s="1" t="str" cm="1">
        <f t="array" ref="AQ872">_xlfn.LET(
    _xlpm.Df, AJ872,
    _xlpm.B, AI872,
    _xlpm.Settlement, AK872,
    _xlpm.NMeyerhof, AM872,
    _xlpm.NDesign, AN872,
    _xlpm.Nc, AO872,
    _xlpm.Fd, AL872,
    _xlpm.LayerBottoms, D872:D881,
    _xlpm.LayerThickness, E872:E881,
    _xlpm.USCS, L872:L881,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872" s="1" cm="1">
        <f t="array" ref="AR872">_xlfn.LET(
    _xlpm.Df, AJ872,
    _xlpm.B, AI872,
    _xlpm.Settlement, AK872,
    _xlpm.NMeyerhof, AM872,
    _xlpm.NDesign, AN872,
    _xlpm.Nc, AO872,
    _xlpm.Fd, AL872,
    _xlpm.LayerBottoms, D872:D881,
    _xlpm.LayerThickness, E872:E881,
    _xlpm.USCS, L872:L881,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378.5031420076059</v>
      </c>
      <c r="AS872" s="1" cm="1">
        <f t="array" ref="AS872">_xlfn.LET(
    _xlpm.Df, AJ872,
    _xlpm.B, AI872,
    _xlpm.Settlement, AK872,
    _xlpm.NMeyerhof, AM872,
    _xlpm.NDesign, AN872,
    _xlpm.Nc, AO872,
    _xlpm.Fd, AL872,
    _xlpm.LayerBottoms, D872:D881,
    _xlpm.LayerThickness, E872:E881,
    _xlpm.Material, L872:L881,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378.5031420076059</v>
      </c>
    </row>
    <row r="873" spans="1:45" s="1" customFormat="1" x14ac:dyDescent="0.35">
      <c r="B873" s="5">
        <v>15.336690000000001</v>
      </c>
      <c r="C873" s="5">
        <v>120.592</v>
      </c>
      <c r="D873" s="5">
        <v>3</v>
      </c>
      <c r="E873" s="5">
        <v>1.5</v>
      </c>
      <c r="F873" s="5">
        <v>20</v>
      </c>
      <c r="G873" s="5">
        <v>27</v>
      </c>
      <c r="H873" s="5">
        <v>19.28</v>
      </c>
      <c r="I873" s="5">
        <v>7</v>
      </c>
      <c r="J873" s="5">
        <v>0.4</v>
      </c>
      <c r="K873" s="5">
        <v>6</v>
      </c>
      <c r="L873" s="25" t="s">
        <v>46</v>
      </c>
      <c r="M873" s="1">
        <f t="shared" si="1719"/>
        <v>0</v>
      </c>
      <c r="N873" s="1">
        <f t="shared" si="1720"/>
        <v>61.5</v>
      </c>
      <c r="O873" s="1">
        <f t="shared" si="1721"/>
        <v>61.5</v>
      </c>
      <c r="P873" s="1">
        <f t="shared" si="1722"/>
        <v>1.2834151594650562</v>
      </c>
      <c r="Q873" s="1">
        <f t="shared" si="1723"/>
        <v>34.652209305556518</v>
      </c>
      <c r="R873" s="1">
        <f t="shared" si="1724"/>
        <v>4.3511016361473036</v>
      </c>
      <c r="S873" s="1">
        <f t="shared" si="1725"/>
        <v>39.003310941703823</v>
      </c>
      <c r="T873" s="1">
        <f t="shared" si="1726"/>
        <v>0.3043637954357542</v>
      </c>
      <c r="U873" s="1">
        <f t="shared" si="1727"/>
        <v>1.1640351188795708</v>
      </c>
      <c r="V873" s="1">
        <f t="shared" si="1728"/>
        <v>35.780049845895718</v>
      </c>
      <c r="W873" s="1">
        <f t="shared" si="1729"/>
        <v>0.97433785492747482</v>
      </c>
      <c r="X873" s="1">
        <f t="shared" si="1730"/>
        <v>0.25332784228114347</v>
      </c>
      <c r="Y873" s="1">
        <f t="shared" si="1731"/>
        <v>2.2000000000000002</v>
      </c>
      <c r="Z873" s="1">
        <f t="shared" si="1732"/>
        <v>1.2116882456942153</v>
      </c>
      <c r="AA873" s="1">
        <f t="shared" si="1733"/>
        <v>1.1000000000000001</v>
      </c>
      <c r="AB873" s="1">
        <f t="shared" si="1734"/>
        <v>1.3111885960988772</v>
      </c>
      <c r="AC873" s="1">
        <f t="shared" si="1735"/>
        <v>6.8986771253509618</v>
      </c>
      <c r="AD873" s="1" t="str">
        <f t="shared" si="1736"/>
        <v>NOT LIQUEFIABLE</v>
      </c>
      <c r="AE873" s="1">
        <f t="shared" si="1737"/>
        <v>0</v>
      </c>
      <c r="AF873" s="1">
        <f t="shared" si="1738"/>
        <v>8.5</v>
      </c>
      <c r="AG873" s="1">
        <f t="shared" si="1739"/>
        <v>0</v>
      </c>
      <c r="AH873" s="1" t="str">
        <f t="shared" si="1740"/>
        <v>Very Low</v>
      </c>
    </row>
    <row r="874" spans="1:45" s="1" customFormat="1" x14ac:dyDescent="0.35">
      <c r="B874" s="5">
        <v>15.336690000000001</v>
      </c>
      <c r="C874" s="5">
        <v>120.592</v>
      </c>
      <c r="D874" s="5">
        <v>4.5</v>
      </c>
      <c r="E874" s="5">
        <v>1.5</v>
      </c>
      <c r="F874" s="5">
        <v>21</v>
      </c>
      <c r="G874" s="5">
        <v>41</v>
      </c>
      <c r="H874" s="5">
        <v>23.71</v>
      </c>
      <c r="I874" s="5">
        <v>7</v>
      </c>
      <c r="J874" s="5">
        <v>0.4</v>
      </c>
      <c r="K874" s="5">
        <v>6</v>
      </c>
      <c r="L874" s="25" t="s">
        <v>46</v>
      </c>
      <c r="M874" s="1">
        <f t="shared" si="1719"/>
        <v>0</v>
      </c>
      <c r="N874" s="1">
        <f t="shared" si="1720"/>
        <v>93</v>
      </c>
      <c r="O874" s="1">
        <f t="shared" si="1721"/>
        <v>93</v>
      </c>
      <c r="P874" s="1">
        <f t="shared" si="1722"/>
        <v>1.0436701163815878</v>
      </c>
      <c r="Q874" s="1">
        <f t="shared" si="1723"/>
        <v>42.790474771645101</v>
      </c>
      <c r="R874" s="1">
        <f t="shared" si="1724"/>
        <v>4.9571994397913812</v>
      </c>
      <c r="S874" s="1">
        <f t="shared" si="1725"/>
        <v>47.747674211436482</v>
      </c>
      <c r="T874" s="1">
        <f t="shared" si="1726"/>
        <v>0.25331436618195224</v>
      </c>
      <c r="U874" s="1">
        <f t="shared" si="1727"/>
        <v>1.0218912370812343</v>
      </c>
      <c r="V874" s="1">
        <f t="shared" si="1728"/>
        <v>46.854740160121985</v>
      </c>
      <c r="W874" s="1">
        <f t="shared" si="1729"/>
        <v>0.95382538768089908</v>
      </c>
      <c r="X874" s="1">
        <f t="shared" si="1730"/>
        <v>0.24799460079703378</v>
      </c>
      <c r="Y874" s="1">
        <f t="shared" si="1731"/>
        <v>2.2000000000000002</v>
      </c>
      <c r="Z874" s="1">
        <f t="shared" si="1732"/>
        <v>1.2116882456942153</v>
      </c>
      <c r="AA874" s="1">
        <f t="shared" si="1733"/>
        <v>1.0256460754304144</v>
      </c>
      <c r="AB874" s="1">
        <f t="shared" si="1734"/>
        <v>82.66589817346447</v>
      </c>
      <c r="AC874" s="1">
        <f t="shared" si="1735"/>
        <v>414.25959908899841</v>
      </c>
      <c r="AD874" s="1" t="str">
        <f t="shared" si="1736"/>
        <v>NOT LIQUEFIABLE</v>
      </c>
      <c r="AE874" s="1">
        <f t="shared" si="1737"/>
        <v>0</v>
      </c>
      <c r="AF874" s="1">
        <f t="shared" si="1738"/>
        <v>7.75</v>
      </c>
      <c r="AG874" s="1">
        <f t="shared" si="1739"/>
        <v>0</v>
      </c>
      <c r="AH874" s="1" t="str">
        <f t="shared" si="1740"/>
        <v>Very Low</v>
      </c>
    </row>
    <row r="875" spans="1:45" s="1" customFormat="1" x14ac:dyDescent="0.35">
      <c r="B875" s="5">
        <v>15.336690000000001</v>
      </c>
      <c r="C875" s="5">
        <v>120.592</v>
      </c>
      <c r="D875" s="5">
        <v>6</v>
      </c>
      <c r="E875" s="5">
        <v>1.5</v>
      </c>
      <c r="F875" s="5">
        <v>21</v>
      </c>
      <c r="G875" s="5">
        <v>27</v>
      </c>
      <c r="H875" s="5">
        <v>63.55</v>
      </c>
      <c r="I875" s="5">
        <v>7</v>
      </c>
      <c r="J875" s="5">
        <v>0.4</v>
      </c>
      <c r="K875" s="5">
        <v>6</v>
      </c>
      <c r="L875" s="25" t="s">
        <v>62</v>
      </c>
      <c r="M875" s="1">
        <f t="shared" si="1719"/>
        <v>0</v>
      </c>
      <c r="N875" s="1">
        <f t="shared" si="1720"/>
        <v>124.5</v>
      </c>
      <c r="O875" s="1">
        <f t="shared" si="1721"/>
        <v>124.5</v>
      </c>
      <c r="P875" s="1">
        <f t="shared" si="1722"/>
        <v>0.90202805858459612</v>
      </c>
      <c r="Q875" s="1">
        <f t="shared" si="1723"/>
        <v>24.354757581784096</v>
      </c>
      <c r="R875" s="1">
        <f t="shared" si="1724"/>
        <v>5.593456432235266</v>
      </c>
      <c r="S875" s="1">
        <f t="shared" si="1725"/>
        <v>29.948214014019364</v>
      </c>
      <c r="T875" s="1">
        <f t="shared" si="1726"/>
        <v>0.36371229636587094</v>
      </c>
      <c r="U875" s="1">
        <f t="shared" si="1727"/>
        <v>0.92773931441531388</v>
      </c>
      <c r="V875" s="1">
        <f t="shared" si="1728"/>
        <v>30.64241792144874</v>
      </c>
      <c r="W875" s="1">
        <f t="shared" si="1729"/>
        <v>0.9310442914146293</v>
      </c>
      <c r="X875" s="1">
        <f t="shared" si="1730"/>
        <v>0.24207151576780361</v>
      </c>
      <c r="Y875" s="1">
        <f t="shared" si="1731"/>
        <v>2.0362915354726359</v>
      </c>
      <c r="Z875" s="1">
        <f t="shared" si="1732"/>
        <v>1.1828089476433057</v>
      </c>
      <c r="AA875" s="1">
        <f t="shared" si="1733"/>
        <v>0.95689687291033054</v>
      </c>
      <c r="AB875" s="1">
        <f t="shared" si="1734"/>
        <v>0.52812668547472952</v>
      </c>
      <c r="AC875" s="1">
        <f t="shared" si="1735"/>
        <v>2.4693017218383719</v>
      </c>
      <c r="AD875" s="1" t="str">
        <f t="shared" si="1736"/>
        <v>NOT LIQUEFIABLE</v>
      </c>
      <c r="AE875" s="1">
        <f t="shared" si="1737"/>
        <v>0</v>
      </c>
      <c r="AF875" s="1">
        <f t="shared" si="1738"/>
        <v>7</v>
      </c>
      <c r="AG875" s="1">
        <f t="shared" si="1739"/>
        <v>0</v>
      </c>
      <c r="AH875" s="1" t="str">
        <f t="shared" si="1740"/>
        <v>Very Low</v>
      </c>
    </row>
    <row r="876" spans="1:45" s="1" customFormat="1" x14ac:dyDescent="0.35">
      <c r="B876" s="5">
        <v>15.336690000000001</v>
      </c>
      <c r="C876" s="5">
        <v>120.592</v>
      </c>
      <c r="D876" s="5">
        <v>7.5</v>
      </c>
      <c r="E876" s="5">
        <v>1.5</v>
      </c>
      <c r="F876" s="5">
        <v>21</v>
      </c>
      <c r="G876" s="5">
        <v>41</v>
      </c>
      <c r="H876" s="5">
        <v>64.94</v>
      </c>
      <c r="I876" s="5">
        <v>7</v>
      </c>
      <c r="J876" s="5">
        <v>0.4</v>
      </c>
      <c r="K876" s="5">
        <v>6</v>
      </c>
      <c r="L876" s="25" t="s">
        <v>62</v>
      </c>
      <c r="M876" s="1">
        <f t="shared" si="1719"/>
        <v>14.715</v>
      </c>
      <c r="N876" s="1">
        <f t="shared" si="1720"/>
        <v>156</v>
      </c>
      <c r="O876" s="1">
        <f t="shared" si="1721"/>
        <v>141.285</v>
      </c>
      <c r="P876" s="1">
        <f t="shared" si="1722"/>
        <v>0.84675290388340918</v>
      </c>
      <c r="Q876" s="1">
        <f t="shared" si="1723"/>
        <v>34.716869059219775</v>
      </c>
      <c r="R876" s="1">
        <f t="shared" si="1724"/>
        <v>5.5896404411894514</v>
      </c>
      <c r="S876" s="1">
        <f t="shared" si="1725"/>
        <v>40.306509500409227</v>
      </c>
      <c r="T876" s="1">
        <f t="shared" si="1726"/>
        <v>0.29641670804292969</v>
      </c>
      <c r="U876" s="1">
        <f t="shared" si="1727"/>
        <v>0.90609087034544533</v>
      </c>
      <c r="V876" s="1">
        <f t="shared" si="1728"/>
        <v>42.73936612535271</v>
      </c>
      <c r="W876" s="1">
        <f t="shared" si="1729"/>
        <v>0.90643373197707922</v>
      </c>
      <c r="X876" s="1">
        <f t="shared" si="1730"/>
        <v>0.26021836832636402</v>
      </c>
      <c r="Y876" s="1">
        <f t="shared" si="1731"/>
        <v>2.2000000000000002</v>
      </c>
      <c r="Z876" s="1">
        <f t="shared" si="1732"/>
        <v>1.2116882456942153</v>
      </c>
      <c r="AA876" s="1">
        <f t="shared" si="1733"/>
        <v>0.90019218529352429</v>
      </c>
      <c r="AB876" s="1">
        <f t="shared" si="1734"/>
        <v>11.280834693438742</v>
      </c>
      <c r="AC876" s="1">
        <f t="shared" si="1735"/>
        <v>47.285656088400273</v>
      </c>
      <c r="AD876" s="1" t="str">
        <f t="shared" si="1736"/>
        <v>NOT LIQUEFIABLE</v>
      </c>
      <c r="AE876" s="1">
        <f t="shared" si="1737"/>
        <v>0</v>
      </c>
      <c r="AF876" s="1">
        <f t="shared" si="1738"/>
        <v>6.25</v>
      </c>
      <c r="AG876" s="1">
        <f t="shared" si="1739"/>
        <v>0</v>
      </c>
      <c r="AH876" s="1" t="str">
        <f t="shared" si="1740"/>
        <v>Very Low</v>
      </c>
    </row>
    <row r="877" spans="1:45" s="1" customFormat="1" x14ac:dyDescent="0.35">
      <c r="B877" s="5">
        <v>15.336690000000001</v>
      </c>
      <c r="C877" s="5">
        <v>120.592</v>
      </c>
      <c r="D877" s="5">
        <v>9</v>
      </c>
      <c r="E877" s="5">
        <v>1.5</v>
      </c>
      <c r="F877" s="5">
        <v>21</v>
      </c>
      <c r="G877" s="5">
        <v>32</v>
      </c>
      <c r="H877" s="5">
        <v>64.260000000000005</v>
      </c>
      <c r="I877" s="5">
        <v>7</v>
      </c>
      <c r="J877" s="5">
        <v>0.4</v>
      </c>
      <c r="K877" s="5">
        <v>6</v>
      </c>
      <c r="L877" s="25" t="s">
        <v>62</v>
      </c>
      <c r="M877" s="1">
        <f t="shared" si="1719"/>
        <v>29.43</v>
      </c>
      <c r="N877" s="1">
        <f t="shared" si="1720"/>
        <v>187.5</v>
      </c>
      <c r="O877" s="1">
        <f t="shared" si="1721"/>
        <v>158.07</v>
      </c>
      <c r="P877" s="1">
        <f t="shared" si="1722"/>
        <v>0.8005343948041852</v>
      </c>
      <c r="Q877" s="1">
        <f t="shared" si="1723"/>
        <v>25.617100633733926</v>
      </c>
      <c r="R877" s="1">
        <f t="shared" si="1724"/>
        <v>5.5915253313354629</v>
      </c>
      <c r="S877" s="1">
        <f t="shared" si="1725"/>
        <v>31.208625965069388</v>
      </c>
      <c r="T877" s="1">
        <f t="shared" si="1726"/>
        <v>0.3549592490074972</v>
      </c>
      <c r="U877" s="1">
        <f t="shared" si="1727"/>
        <v>0.85390129443313356</v>
      </c>
      <c r="V877" s="1">
        <f t="shared" si="1728"/>
        <v>32.916366753195739</v>
      </c>
      <c r="W877" s="1">
        <f t="shared" si="1729"/>
        <v>0.88044424287795453</v>
      </c>
      <c r="X877" s="1">
        <f t="shared" si="1730"/>
        <v>0.27153575530018526</v>
      </c>
      <c r="Y877" s="1">
        <f t="shared" si="1731"/>
        <v>2.1819498112682183</v>
      </c>
      <c r="Z877" s="1">
        <f t="shared" si="1732"/>
        <v>1.2085040683716484</v>
      </c>
      <c r="AA877" s="1">
        <f t="shared" si="1733"/>
        <v>0.89579440693666035</v>
      </c>
      <c r="AB877" s="1">
        <f t="shared" si="1734"/>
        <v>0.74814561343687402</v>
      </c>
      <c r="AC877" s="1">
        <f t="shared" si="1735"/>
        <v>2.9827411957249992</v>
      </c>
      <c r="AD877" s="1" t="str">
        <f t="shared" si="1736"/>
        <v>NOT LIQUEFIABLE</v>
      </c>
      <c r="AE877" s="1">
        <f t="shared" si="1737"/>
        <v>0</v>
      </c>
      <c r="AF877" s="1">
        <f t="shared" si="1738"/>
        <v>5.5</v>
      </c>
      <c r="AG877" s="1">
        <f t="shared" si="1739"/>
        <v>0</v>
      </c>
      <c r="AH877" s="1" t="str">
        <f t="shared" si="1740"/>
        <v>Very Low</v>
      </c>
    </row>
    <row r="878" spans="1:45" s="1" customFormat="1" x14ac:dyDescent="0.35">
      <c r="B878" s="5">
        <v>15.336690000000001</v>
      </c>
      <c r="C878" s="5">
        <v>120.592</v>
      </c>
      <c r="D878" s="5">
        <v>10.5</v>
      </c>
      <c r="E878" s="5">
        <v>1.5</v>
      </c>
      <c r="F878" s="5">
        <v>21</v>
      </c>
      <c r="G878" s="5">
        <v>56</v>
      </c>
      <c r="H878" s="5">
        <v>22.59</v>
      </c>
      <c r="I878" s="5">
        <v>7</v>
      </c>
      <c r="J878" s="5">
        <v>0.4</v>
      </c>
      <c r="K878" s="5">
        <v>6</v>
      </c>
      <c r="L878" s="25" t="s">
        <v>46</v>
      </c>
      <c r="M878" s="1">
        <f t="shared" si="1719"/>
        <v>44.145000000000003</v>
      </c>
      <c r="N878" s="1">
        <f t="shared" si="1720"/>
        <v>219</v>
      </c>
      <c r="O878" s="1">
        <f t="shared" si="1721"/>
        <v>174.85499999999999</v>
      </c>
      <c r="P878" s="1">
        <f t="shared" si="1722"/>
        <v>0.76114201373964196</v>
      </c>
      <c r="Q878" s="1">
        <f t="shared" si="1723"/>
        <v>42.623952769419951</v>
      </c>
      <c r="R878" s="1">
        <f t="shared" si="1724"/>
        <v>4.8385204162009048</v>
      </c>
      <c r="S878" s="1">
        <f t="shared" si="1725"/>
        <v>47.462473185620858</v>
      </c>
      <c r="T878" s="1">
        <f t="shared" si="1726"/>
        <v>0.25490165579321999</v>
      </c>
      <c r="U878" s="1">
        <f t="shared" si="1727"/>
        <v>0.87010330589969942</v>
      </c>
      <c r="V878" s="1">
        <f t="shared" si="1728"/>
        <v>53.564305546584073</v>
      </c>
      <c r="W878" s="1">
        <f t="shared" si="1729"/>
        <v>0.85352459901766975</v>
      </c>
      <c r="X878" s="1">
        <f t="shared" si="1730"/>
        <v>0.27794281357734196</v>
      </c>
      <c r="Y878" s="1">
        <f t="shared" si="1731"/>
        <v>2.2000000000000002</v>
      </c>
      <c r="Z878" s="1">
        <f t="shared" si="1732"/>
        <v>1.2116882456942153</v>
      </c>
      <c r="AA878" s="1">
        <f t="shared" si="1733"/>
        <v>0.83623880566441966</v>
      </c>
      <c r="AB878" s="1">
        <f t="shared" si="1734"/>
        <v>10560.405438850188</v>
      </c>
      <c r="AC878" s="1">
        <f t="shared" si="1735"/>
        <v>38498.725695785164</v>
      </c>
      <c r="AD878" s="1" t="str">
        <f t="shared" si="1736"/>
        <v>NOT LIQUEFIABLE</v>
      </c>
      <c r="AE878" s="1">
        <f t="shared" si="1737"/>
        <v>0</v>
      </c>
      <c r="AF878" s="1">
        <f t="shared" si="1738"/>
        <v>4.75</v>
      </c>
      <c r="AG878" s="1">
        <f t="shared" si="1739"/>
        <v>0</v>
      </c>
      <c r="AH878" s="1" t="str">
        <f t="shared" si="1740"/>
        <v>Very Low</v>
      </c>
    </row>
    <row r="879" spans="1:45" s="1" customFormat="1" x14ac:dyDescent="0.35">
      <c r="B879" s="5">
        <v>15.336690000000001</v>
      </c>
      <c r="C879" s="5">
        <v>120.592</v>
      </c>
      <c r="D879" s="5">
        <v>12</v>
      </c>
      <c r="E879" s="5">
        <v>1.5</v>
      </c>
      <c r="F879" s="5">
        <v>21</v>
      </c>
      <c r="G879" s="5">
        <v>59</v>
      </c>
      <c r="H879" s="5">
        <v>62.95</v>
      </c>
      <c r="I879" s="5">
        <v>7</v>
      </c>
      <c r="J879" s="5">
        <v>0.4</v>
      </c>
      <c r="K879" s="5">
        <v>6</v>
      </c>
      <c r="L879" s="25" t="s">
        <v>62</v>
      </c>
      <c r="M879" s="1">
        <f t="shared" si="1719"/>
        <v>58.86</v>
      </c>
      <c r="N879" s="1">
        <f t="shared" si="1720"/>
        <v>250.5</v>
      </c>
      <c r="O879" s="1">
        <f t="shared" si="1721"/>
        <v>191.64</v>
      </c>
      <c r="P879" s="1">
        <f t="shared" si="1722"/>
        <v>0.72704558510588446</v>
      </c>
      <c r="Q879" s="1">
        <f t="shared" si="1723"/>
        <v>42.895689521247185</v>
      </c>
      <c r="R879" s="1">
        <f t="shared" si="1724"/>
        <v>5.5950558960340988</v>
      </c>
      <c r="S879" s="1">
        <f t="shared" si="1725"/>
        <v>48.490745417281282</v>
      </c>
      <c r="T879" s="1">
        <f t="shared" si="1726"/>
        <v>0.2492009216069786</v>
      </c>
      <c r="U879" s="1">
        <f t="shared" si="1727"/>
        <v>0.85310417430008767</v>
      </c>
      <c r="V879" s="1">
        <f t="shared" si="1728"/>
        <v>55.928202179739273</v>
      </c>
      <c r="W879" s="1">
        <f t="shared" si="1729"/>
        <v>0.82611021622301772</v>
      </c>
      <c r="X879" s="1">
        <f t="shared" si="1730"/>
        <v>0.28075849709144829</v>
      </c>
      <c r="Y879" s="1">
        <f t="shared" si="1731"/>
        <v>2.2000000000000002</v>
      </c>
      <c r="Z879" s="1">
        <f t="shared" si="1732"/>
        <v>1.2116882456942153</v>
      </c>
      <c r="AA879" s="1">
        <f t="shared" si="1733"/>
        <v>1.1000000000000001</v>
      </c>
      <c r="AB879" s="1">
        <f t="shared" si="1734"/>
        <v>104899.1651459017</v>
      </c>
      <c r="AC879" s="1">
        <f t="shared" si="1735"/>
        <v>497992.38626045006</v>
      </c>
      <c r="AD879" s="1" t="str">
        <f t="shared" si="1736"/>
        <v>NOT LIQUEFIABLE</v>
      </c>
      <c r="AE879" s="1">
        <f t="shared" si="1737"/>
        <v>0</v>
      </c>
      <c r="AF879" s="1">
        <f t="shared" si="1738"/>
        <v>4</v>
      </c>
      <c r="AG879" s="1">
        <f t="shared" si="1739"/>
        <v>0</v>
      </c>
      <c r="AH879" s="1" t="str">
        <f t="shared" si="1740"/>
        <v>Very Low</v>
      </c>
    </row>
    <row r="880" spans="1:45" s="1" customFormat="1" x14ac:dyDescent="0.35">
      <c r="B880" s="5">
        <v>15.336690000000001</v>
      </c>
      <c r="C880" s="5">
        <v>120.592</v>
      </c>
      <c r="D880" s="5">
        <v>13.5</v>
      </c>
      <c r="E880" s="5">
        <v>1.5</v>
      </c>
      <c r="F880" s="5">
        <v>21</v>
      </c>
      <c r="G880" s="5">
        <v>77</v>
      </c>
      <c r="H880" s="5">
        <v>61.73</v>
      </c>
      <c r="I880" s="5">
        <v>7</v>
      </c>
      <c r="J880" s="5">
        <v>0.4</v>
      </c>
      <c r="K880" s="5">
        <v>6</v>
      </c>
      <c r="L880" s="25" t="s">
        <v>62</v>
      </c>
      <c r="M880" s="1">
        <f t="shared" si="1719"/>
        <v>73.575000000000003</v>
      </c>
      <c r="N880" s="1">
        <f t="shared" si="1720"/>
        <v>282</v>
      </c>
      <c r="O880" s="1">
        <f t="shared" si="1721"/>
        <v>208.42500000000001</v>
      </c>
      <c r="P880" s="1">
        <f t="shared" si="1722"/>
        <v>0.69715575626588799</v>
      </c>
      <c r="Q880" s="1">
        <f t="shared" si="1723"/>
        <v>53.680993232473377</v>
      </c>
      <c r="R880" s="1">
        <f t="shared" si="1724"/>
        <v>5.5982046256674405</v>
      </c>
      <c r="S880" s="1">
        <f t="shared" si="1725"/>
        <v>59.279197858140819</v>
      </c>
      <c r="T880" s="1">
        <f t="shared" si="1726"/>
        <v>0.19269387287564788</v>
      </c>
      <c r="U880" s="1">
        <f t="shared" si="1727"/>
        <v>0.87020431323599157</v>
      </c>
      <c r="V880" s="1">
        <f t="shared" si="1728"/>
        <v>72.603936744838791</v>
      </c>
      <c r="W880" s="1">
        <f t="shared" si="1729"/>
        <v>0.7986134883932493</v>
      </c>
      <c r="X880" s="1">
        <f t="shared" si="1730"/>
        <v>0.28093722427248669</v>
      </c>
      <c r="Y880" s="1">
        <f t="shared" si="1731"/>
        <v>2.2000000000000002</v>
      </c>
      <c r="Z880" s="1">
        <f t="shared" si="1732"/>
        <v>1.2116882456942153</v>
      </c>
      <c r="AA880" s="1">
        <f t="shared" si="1733"/>
        <v>1.1000000000000001</v>
      </c>
      <c r="AB880" s="1">
        <f t="shared" si="1734"/>
        <v>3.2505570253761037E+17</v>
      </c>
      <c r="AC880" s="1">
        <f t="shared" si="1735"/>
        <v>1.5421694027152023E+18</v>
      </c>
      <c r="AD880" s="1" t="str">
        <f t="shared" si="1736"/>
        <v>NOT LIQUEFIABLE</v>
      </c>
      <c r="AE880" s="1">
        <f t="shared" si="1737"/>
        <v>0</v>
      </c>
      <c r="AF880" s="1">
        <f t="shared" si="1738"/>
        <v>3.25</v>
      </c>
      <c r="AG880" s="1">
        <f t="shared" si="1739"/>
        <v>0</v>
      </c>
      <c r="AH880" s="1" t="str">
        <f t="shared" si="1740"/>
        <v>Very Low</v>
      </c>
    </row>
    <row r="881" spans="1:45" s="1" customFormat="1" x14ac:dyDescent="0.35">
      <c r="B881" s="5">
        <v>15.336690000000001</v>
      </c>
      <c r="C881" s="5">
        <v>120.592</v>
      </c>
      <c r="D881" s="5">
        <v>15</v>
      </c>
      <c r="E881" s="5">
        <v>1.5</v>
      </c>
      <c r="F881" s="5">
        <v>21</v>
      </c>
      <c r="G881" s="5">
        <v>87</v>
      </c>
      <c r="H881" s="5">
        <v>20.11</v>
      </c>
      <c r="I881" s="5">
        <v>7</v>
      </c>
      <c r="J881" s="5">
        <v>0.4</v>
      </c>
      <c r="K881" s="5">
        <v>6</v>
      </c>
      <c r="L881" s="25" t="s">
        <v>46</v>
      </c>
      <c r="M881" s="1">
        <f t="shared" si="1719"/>
        <v>88.29</v>
      </c>
      <c r="N881" s="1">
        <f t="shared" si="1720"/>
        <v>313.5</v>
      </c>
      <c r="O881" s="1">
        <f t="shared" si="1721"/>
        <v>225.20999999999998</v>
      </c>
      <c r="P881" s="1">
        <f t="shared" si="1722"/>
        <v>0.67067309968619515</v>
      </c>
      <c r="Q881" s="1">
        <f t="shared" si="1723"/>
        <v>58.348559672698975</v>
      </c>
      <c r="R881" s="1">
        <f t="shared" si="1724"/>
        <v>4.4961030469257262</v>
      </c>
      <c r="S881" s="1">
        <f t="shared" si="1725"/>
        <v>62.844662719624701</v>
      </c>
      <c r="T881" s="1">
        <f t="shared" si="1726"/>
        <v>0.17517087500728157</v>
      </c>
      <c r="U881" s="1">
        <f t="shared" si="1727"/>
        <v>0.86939976943276243</v>
      </c>
      <c r="V881" s="1">
        <f t="shared" si="1728"/>
        <v>80.133882987576058</v>
      </c>
      <c r="W881" s="1">
        <f t="shared" si="1729"/>
        <v>0.77141630387585125</v>
      </c>
      <c r="X881" s="1">
        <f t="shared" si="1730"/>
        <v>0.27919782837760598</v>
      </c>
      <c r="Y881" s="1">
        <f t="shared" si="1731"/>
        <v>2.2000000000000002</v>
      </c>
      <c r="Z881" s="1">
        <f t="shared" si="1732"/>
        <v>1.2116882456942153</v>
      </c>
      <c r="AA881" s="1">
        <f t="shared" si="1733"/>
        <v>1.1000000000000001</v>
      </c>
      <c r="AB881" s="1">
        <f t="shared" si="1734"/>
        <v>2.8203530067982689E+27</v>
      </c>
      <c r="AC881" s="1">
        <f t="shared" si="1735"/>
        <v>1.3464028239740755E+28</v>
      </c>
      <c r="AD881" s="1" t="str">
        <f t="shared" si="1736"/>
        <v>NOT LIQUEFIABLE</v>
      </c>
      <c r="AE881" s="1">
        <f t="shared" si="1737"/>
        <v>0</v>
      </c>
      <c r="AF881" s="1">
        <f t="shared" si="1738"/>
        <v>2.5</v>
      </c>
      <c r="AG881" s="1">
        <f t="shared" si="1739"/>
        <v>0</v>
      </c>
      <c r="AH881" s="1" t="str">
        <f t="shared" si="1740"/>
        <v>Very Low</v>
      </c>
    </row>
    <row r="882" spans="1:45" s="1" customFormat="1" x14ac:dyDescent="0.35">
      <c r="AF882" s="1" t="s">
        <v>31</v>
      </c>
      <c r="AG882" s="1">
        <f>SUM(AG872:AG881)</f>
        <v>0</v>
      </c>
      <c r="AH882" s="1" t="str">
        <f t="shared" ref="AH882" si="1741">IF(AG882&lt;=0,"Very Low",IF(AND(AG882&gt;0,AG882&lt;=5),"Low",IF(AND(AG882&gt;5,AG882&lt;=15),"High","Very High")))</f>
        <v>Very Low</v>
      </c>
    </row>
    <row r="883" spans="1:45" s="1" customFormat="1" x14ac:dyDescent="0.35">
      <c r="A883" s="1" t="s">
        <v>32</v>
      </c>
      <c r="B883" s="1" t="s">
        <v>0</v>
      </c>
      <c r="C883" s="1" t="s">
        <v>1</v>
      </c>
      <c r="E883" s="1" t="s">
        <v>3</v>
      </c>
      <c r="F883" s="1" t="s">
        <v>47</v>
      </c>
      <c r="G883" s="1" t="s">
        <v>5</v>
      </c>
      <c r="H883" s="1" t="s">
        <v>6</v>
      </c>
      <c r="I883" s="1" t="s">
        <v>7</v>
      </c>
      <c r="J883" s="1" t="s">
        <v>8</v>
      </c>
      <c r="K883" s="1" t="s">
        <v>9</v>
      </c>
      <c r="M883" s="1" t="s">
        <v>10</v>
      </c>
      <c r="O883" s="1" t="s">
        <v>12</v>
      </c>
      <c r="P883" s="1" t="s">
        <v>13</v>
      </c>
      <c r="Q883" s="1" t="s">
        <v>69</v>
      </c>
      <c r="R883" s="1" t="s">
        <v>70</v>
      </c>
      <c r="S883" s="1" t="s">
        <v>16</v>
      </c>
      <c r="T883" s="1" t="s">
        <v>17</v>
      </c>
      <c r="U883" s="1" t="s">
        <v>18</v>
      </c>
      <c r="V883" s="1" t="s">
        <v>19</v>
      </c>
      <c r="W883" s="1" t="s">
        <v>20</v>
      </c>
      <c r="X883" s="1" t="s">
        <v>21</v>
      </c>
      <c r="Y883" s="1" t="s">
        <v>22</v>
      </c>
      <c r="Z883" s="1" t="s">
        <v>23</v>
      </c>
      <c r="AA883" s="1" t="s">
        <v>24</v>
      </c>
      <c r="AB883" s="1" t="s">
        <v>71</v>
      </c>
      <c r="AC883" s="1" t="s">
        <v>26</v>
      </c>
      <c r="AD883" s="1" t="s">
        <v>27</v>
      </c>
      <c r="AE883" s="1" t="s">
        <v>28</v>
      </c>
      <c r="AF883" s="1" t="s">
        <v>29</v>
      </c>
      <c r="AG883" s="1" t="s">
        <v>30</v>
      </c>
      <c r="AH883" s="1" t="s">
        <v>27</v>
      </c>
      <c r="AI883" s="5" t="s">
        <v>34</v>
      </c>
      <c r="AJ883" s="5" t="s">
        <v>35</v>
      </c>
      <c r="AK883" s="5" t="s">
        <v>36</v>
      </c>
      <c r="AL883" s="5" t="s">
        <v>37</v>
      </c>
      <c r="AM883" s="20" t="s">
        <v>38</v>
      </c>
      <c r="AN883" s="20" t="s">
        <v>39</v>
      </c>
      <c r="AO883" s="20" t="s">
        <v>40</v>
      </c>
      <c r="AP883" s="20" t="s">
        <v>41</v>
      </c>
      <c r="AQ883" s="20" t="s">
        <v>42</v>
      </c>
    </row>
    <row r="884" spans="1:45" s="1" customFormat="1" x14ac:dyDescent="0.35">
      <c r="A884" s="1">
        <v>76</v>
      </c>
      <c r="B884" s="5">
        <v>15.350529999999999</v>
      </c>
      <c r="C884" s="5">
        <v>120.5702</v>
      </c>
      <c r="D884" s="5">
        <v>1.5</v>
      </c>
      <c r="E884" s="5">
        <v>1.5</v>
      </c>
      <c r="F884" s="5">
        <v>19.5</v>
      </c>
      <c r="G884" s="5">
        <v>4</v>
      </c>
      <c r="H884" s="5">
        <v>53.91</v>
      </c>
      <c r="I884" s="5">
        <v>7</v>
      </c>
      <c r="J884" s="5">
        <v>0.4</v>
      </c>
      <c r="K884" s="5">
        <v>9</v>
      </c>
      <c r="L884" s="25" t="s">
        <v>45</v>
      </c>
      <c r="M884" s="1">
        <f t="shared" ref="M884:M893" si="1742">IF(D884&lt;=K884, 0, (D884-K884)*9.81)</f>
        <v>0</v>
      </c>
      <c r="N884" s="1">
        <f t="shared" ref="N884:N893" si="1743">IF(ROW()=2, D884*F884, N883 + (D884-D883)*F884)</f>
        <v>29.25</v>
      </c>
      <c r="O884" s="1">
        <f t="shared" ref="O884:O893" si="1744">N884 - M884</f>
        <v>29.25</v>
      </c>
      <c r="P884" s="1">
        <f t="shared" ref="P884:P893" si="1745">MIN(1.7, (101.3 / O884)^0.5)</f>
        <v>1.7</v>
      </c>
      <c r="Q884" s="1">
        <f t="shared" ref="Q884:Q893" si="1746">G884 * P884</f>
        <v>6.8</v>
      </c>
      <c r="R884" s="1">
        <f t="shared" ref="R884:R893" si="1747">EXP(1.63 + (9.7/(H884+0.01)) - ((15.7/(H884+0.01))^2))</f>
        <v>5.6131662072093</v>
      </c>
      <c r="S884" s="1">
        <f t="shared" ref="S884:S893" si="1748">Q884 + R884</f>
        <v>12.413166207209301</v>
      </c>
      <c r="T884" s="1">
        <f t="shared" ref="T884:T893" si="1749">0.784 - 0.0768 * SQRT(S884)</f>
        <v>0.5134157553551757</v>
      </c>
      <c r="U884" s="1">
        <f t="shared" ref="U884:U893" si="1750">MIN(1.7, (101.3 / O884)^T884)</f>
        <v>1.7</v>
      </c>
      <c r="V884" s="1">
        <f t="shared" ref="V884:V893" si="1751">(G884 * U884) + R884</f>
        <v>12.413166207209301</v>
      </c>
      <c r="W884" s="1">
        <f t="shared" ref="W884:W893" si="1752">EXP((-1.012 - 1.126*SIN((D884/11.73)+5.133)) + (0.106 + 0.118*SIN((D884/11.28)+5.142))*I884)</f>
        <v>0.99216797470363483</v>
      </c>
      <c r="X884" s="1">
        <f t="shared" ref="X884:X893" si="1753">0.65 * J884 * (N884 / O884) * W884</f>
        <v>0.25796367342294507</v>
      </c>
      <c r="Y884" s="1">
        <f t="shared" ref="Y884:Y893" si="1754">MIN(2.2, 1.09 + (V884 / 31.5)^2)</f>
        <v>1.2452901942935783</v>
      </c>
      <c r="Z884" s="1">
        <f t="shared" ref="Z884:Z893" si="1755">1 + (Y884 - 1) * (8.64 * EXP(-I884/4) - 1.325)</f>
        <v>1.043270875763334</v>
      </c>
      <c r="AA884" s="1">
        <f t="shared" ref="AA884:AA893" si="1756">MIN(1.1, 1 - MIN(0.3, 1 / (18.9 - 2.55 * SQRT(V884))) * LN(O884 / 101.3))</f>
        <v>1.1000000000000001</v>
      </c>
      <c r="AB884" s="1">
        <f t="shared" ref="AB884:AB893" si="1757">EXP((V884/14.1) + (V884/126)^2 - (V884/23.6)^3 + (V884/25.4)^4 - 2.8)</f>
        <v>0.13555169523227817</v>
      </c>
      <c r="AC884" s="1">
        <f t="shared" ref="AC884:AC893" si="1758">IF(X884=0, "N/A", (AB884 * Z884 * AA884) / X884)</f>
        <v>0.60302618315081435</v>
      </c>
      <c r="AD884" s="1" t="str">
        <f t="shared" ref="AD884:AD893" si="1759">IF(AC884&gt;1, "NOT LIQUEFIABLE", "LIQUEFIABLE")</f>
        <v>LIQUEFIABLE</v>
      </c>
      <c r="AE884" s="1">
        <f t="shared" ref="AE884:AE893" si="1760">IF(AC884&lt;1, 1-AC884, 0)</f>
        <v>0.39697381684918565</v>
      </c>
      <c r="AF884" s="1">
        <f t="shared" ref="AF884:AF893" si="1761">IF(D884&lt;=20, 10 - (0.5 * D884), 0)</f>
        <v>9.25</v>
      </c>
      <c r="AG884" s="1">
        <f t="shared" ref="AG884:AG893" si="1762">AE884 * AF884 * E884</f>
        <v>5.5080117087824512</v>
      </c>
      <c r="AH884" s="1" t="str">
        <f t="shared" ref="AH884:AH893" si="1763">IF(AG884&lt;=0,"Very Low",IF(AND(AG884&gt;0,AG884&lt;=5),"Low",IF(AND(AG884&gt;5,AG884&lt;=15),"High","Very High")))</f>
        <v>High</v>
      </c>
      <c r="AI884" s="5">
        <v>3</v>
      </c>
      <c r="AJ884" s="5">
        <v>1.5</v>
      </c>
      <c r="AK884" s="5">
        <v>25</v>
      </c>
      <c r="AL884" s="5">
        <f>MIN(1 + 0.33 * (AJ884 / AI884), 1.33)</f>
        <v>1.165</v>
      </c>
      <c r="AM884" s="20">
        <f>AVERAGEIFS(G884:G893, D884:D893, "&gt;" &amp; AJ884, D884:D893, "&lt;" &amp; (AJ884 + AI884 + 1.5))</f>
        <v>21.5</v>
      </c>
      <c r="AN884" s="20" cm="1">
        <f t="array" ref="AN884">_xlfn.LET(
    _xlpm.Df, AJ884,
    _xlpm.B, AI884,
    _xlpm.LayerBottoms, D884:D893,
    _xlpm.LayerTops, D884:D893 - E884:E893,
    _xlpm.N_values, G884:G893,
    _xlpm.FilteredN, _xlfn._xlws.FILTER(_xlpm.N_values, (_xlpm.LayerBottoms &gt; _xlpm.Df) * (_xlpm.LayerTops &lt; (_xlpm.Df + 2*_xlpm.B))),
    _xlpm.i, _xlfn.SEQUENCE(ROWS(_xlpm.FilteredN)),
    SUM(_xlpm.FilteredN / _xlpm.i^2) / SUM(1 / _xlpm.i^2)
)</f>
        <v>14.15609756097561</v>
      </c>
      <c r="AO884" s="20">
        <f>MIN(6 * (1 + 0.2 * (AJ884 / AI884)), 9)</f>
        <v>6.6000000000000005</v>
      </c>
      <c r="AP884" s="20">
        <f>IF(AI884&lt;=1.2,12*AM884*AL884*(AK884/25.4),8*AM884*((3.28*AI884+1)/(3.28*AI884))^2*AL884*(AK884/25.4))</f>
        <v>239.34757509304492</v>
      </c>
      <c r="AQ884" s="1" t="str" cm="1">
        <f t="array" ref="AQ884">_xlfn.LET(
    _xlpm.Df, AJ884,
    _xlpm.B, AI884,
    _xlpm.Settlement, AK884,
    _xlpm.NMeyerhof, AM884,
    _xlpm.NDesign, AN884,
    _xlpm.Nc, AO884,
    _xlpm.Fd, AL884,
    _xlpm.LayerBottoms, D884:D893,
    _xlpm.LayerThickness, E884:E893,
    _xlpm.USCS, L884:L893,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Mixed Zone - Needs Manual Analysis</v>
      </c>
      <c r="AR884" s="1" cm="1">
        <f t="array" ref="AR884">_xlfn.LET(
    _xlpm.Df, AJ884,
    _xlpm.B, AI884,
    _xlpm.Settlement, AK884,
    _xlpm.NMeyerhof, AM884,
    _xlpm.NDesign, AN884,
    _xlpm.Nc, AO884,
    _xlpm.Fd, AL884,
    _xlpm.LayerBottoms, D884:D893,
    _xlpm.LayerThickness, E884:E893,
    _xlpm.USCS, L884:L893,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186.86048780487806</v>
      </c>
      <c r="AS884" s="1" cm="1">
        <f t="array" ref="AS884">_xlfn.LET(
    _xlpm.Df, AJ884,
    _xlpm.B, AI884,
    _xlpm.Settlement, AK884,
    _xlpm.NMeyerhof, AM884,
    _xlpm.NDesign, AN884,
    _xlpm.Nc, AO884,
    _xlpm.Fd, AL884,
    _xlpm.LayerBottoms, D884:D893,
    _xlpm.LayerThickness, E884:E893,
    _xlpm.Material, L884:L893,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186.86048780487806</v>
      </c>
    </row>
    <row r="885" spans="1:45" s="1" customFormat="1" x14ac:dyDescent="0.35">
      <c r="B885" s="5">
        <v>15.350529999999999</v>
      </c>
      <c r="C885" s="5">
        <v>120.5702</v>
      </c>
      <c r="D885" s="5">
        <v>3</v>
      </c>
      <c r="E885" s="5">
        <v>1.5</v>
      </c>
      <c r="F885" s="5">
        <v>19.5</v>
      </c>
      <c r="G885" s="5">
        <v>4</v>
      </c>
      <c r="H885" s="5">
        <v>54.78</v>
      </c>
      <c r="I885" s="5">
        <v>7</v>
      </c>
      <c r="J885" s="5">
        <v>0.4</v>
      </c>
      <c r="K885" s="5">
        <v>9</v>
      </c>
      <c r="L885" s="25" t="s">
        <v>45</v>
      </c>
      <c r="M885" s="1">
        <f t="shared" si="1742"/>
        <v>0</v>
      </c>
      <c r="N885" s="1">
        <f t="shared" si="1743"/>
        <v>58.5</v>
      </c>
      <c r="O885" s="1">
        <f t="shared" si="1744"/>
        <v>58.5</v>
      </c>
      <c r="P885" s="1">
        <f t="shared" si="1745"/>
        <v>1.3159118251706425</v>
      </c>
      <c r="Q885" s="1">
        <f t="shared" si="1746"/>
        <v>5.2636473006825701</v>
      </c>
      <c r="R885" s="1">
        <f t="shared" si="1747"/>
        <v>5.6121252628698555</v>
      </c>
      <c r="S885" s="1">
        <f t="shared" si="1748"/>
        <v>10.875772563552426</v>
      </c>
      <c r="T885" s="1">
        <f t="shared" si="1749"/>
        <v>0.53072560973274974</v>
      </c>
      <c r="U885" s="1">
        <f t="shared" si="1750"/>
        <v>1.3382998252578031</v>
      </c>
      <c r="V885" s="1">
        <f t="shared" si="1751"/>
        <v>10.965324563901067</v>
      </c>
      <c r="W885" s="1">
        <f t="shared" si="1752"/>
        <v>0.97433785492747482</v>
      </c>
      <c r="X885" s="1">
        <f t="shared" si="1753"/>
        <v>0.25332784228114347</v>
      </c>
      <c r="Y885" s="1">
        <f t="shared" si="1754"/>
        <v>1.2111774681700098</v>
      </c>
      <c r="Z885" s="1">
        <f t="shared" si="1755"/>
        <v>1.0372531564725462</v>
      </c>
      <c r="AA885" s="1">
        <f t="shared" si="1756"/>
        <v>1.0525117076302826</v>
      </c>
      <c r="AB885" s="1">
        <f t="shared" si="1757"/>
        <v>0.12489068183658555</v>
      </c>
      <c r="AC885" s="1">
        <f t="shared" si="1758"/>
        <v>0.53821873741985249</v>
      </c>
      <c r="AD885" s="1" t="str">
        <f t="shared" si="1759"/>
        <v>LIQUEFIABLE</v>
      </c>
      <c r="AE885" s="1">
        <f t="shared" si="1760"/>
        <v>0.46178126258014751</v>
      </c>
      <c r="AF885" s="1">
        <f t="shared" si="1761"/>
        <v>8.5</v>
      </c>
      <c r="AG885" s="1">
        <f t="shared" si="1762"/>
        <v>5.8877110978968803</v>
      </c>
      <c r="AH885" s="1" t="str">
        <f t="shared" si="1763"/>
        <v>High</v>
      </c>
    </row>
    <row r="886" spans="1:45" s="1" customFormat="1" x14ac:dyDescent="0.35">
      <c r="B886" s="5">
        <v>15.350529999999999</v>
      </c>
      <c r="C886" s="5">
        <v>120.5702</v>
      </c>
      <c r="D886" s="5">
        <v>4.5</v>
      </c>
      <c r="E886" s="5">
        <v>1.5</v>
      </c>
      <c r="F886" s="5">
        <v>21</v>
      </c>
      <c r="G886" s="5">
        <v>39</v>
      </c>
      <c r="H886" s="5">
        <v>52.22</v>
      </c>
      <c r="I886" s="5">
        <v>7</v>
      </c>
      <c r="J886" s="5">
        <v>0.4</v>
      </c>
      <c r="K886" s="5">
        <v>9</v>
      </c>
      <c r="L886" s="25" t="s">
        <v>45</v>
      </c>
      <c r="M886" s="1">
        <f t="shared" si="1742"/>
        <v>0</v>
      </c>
      <c r="N886" s="1">
        <f t="shared" si="1743"/>
        <v>90</v>
      </c>
      <c r="O886" s="1">
        <f t="shared" si="1744"/>
        <v>90</v>
      </c>
      <c r="P886" s="1">
        <f t="shared" si="1745"/>
        <v>1.0609220308559699</v>
      </c>
      <c r="Q886" s="1">
        <f t="shared" si="1746"/>
        <v>41.375959203382827</v>
      </c>
      <c r="R886" s="1">
        <f t="shared" si="1747"/>
        <v>5.6145449969646064</v>
      </c>
      <c r="S886" s="1">
        <f t="shared" si="1748"/>
        <v>46.990504200347431</v>
      </c>
      <c r="T886" s="1">
        <f t="shared" si="1749"/>
        <v>0.25753891739782209</v>
      </c>
      <c r="U886" s="1">
        <f t="shared" si="1750"/>
        <v>1.030929542605844</v>
      </c>
      <c r="V886" s="1">
        <f t="shared" si="1751"/>
        <v>45.820797158592519</v>
      </c>
      <c r="W886" s="1">
        <f t="shared" si="1752"/>
        <v>0.95382538768089908</v>
      </c>
      <c r="X886" s="1">
        <f t="shared" si="1753"/>
        <v>0.24799460079703378</v>
      </c>
      <c r="Y886" s="1">
        <f t="shared" si="1754"/>
        <v>2.2000000000000002</v>
      </c>
      <c r="Z886" s="1">
        <f t="shared" si="1755"/>
        <v>1.2116882456942153</v>
      </c>
      <c r="AA886" s="1">
        <f t="shared" si="1756"/>
        <v>1.0354830222773117</v>
      </c>
      <c r="AB886" s="1">
        <f t="shared" si="1757"/>
        <v>47.15437929392386</v>
      </c>
      <c r="AC886" s="1">
        <f t="shared" si="1758"/>
        <v>238.56882101511042</v>
      </c>
      <c r="AD886" s="1" t="str">
        <f t="shared" si="1759"/>
        <v>NOT LIQUEFIABLE</v>
      </c>
      <c r="AE886" s="1">
        <f t="shared" si="1760"/>
        <v>0</v>
      </c>
      <c r="AF886" s="1">
        <f t="shared" si="1761"/>
        <v>7.75</v>
      </c>
      <c r="AG886" s="1">
        <f t="shared" si="1762"/>
        <v>0</v>
      </c>
      <c r="AH886" s="1" t="str">
        <f t="shared" si="1763"/>
        <v>Very Low</v>
      </c>
    </row>
    <row r="887" spans="1:45" s="1" customFormat="1" x14ac:dyDescent="0.35">
      <c r="B887" s="5">
        <v>15.350529999999999</v>
      </c>
      <c r="C887" s="5">
        <v>120.5702</v>
      </c>
      <c r="D887" s="5">
        <v>6</v>
      </c>
      <c r="E887" s="5">
        <v>1.5</v>
      </c>
      <c r="F887" s="5">
        <v>21</v>
      </c>
      <c r="G887" s="5">
        <v>43</v>
      </c>
      <c r="H887" s="5">
        <v>18.21</v>
      </c>
      <c r="I887" s="5">
        <v>7</v>
      </c>
      <c r="J887" s="5">
        <v>0.4</v>
      </c>
      <c r="K887" s="5">
        <v>9</v>
      </c>
      <c r="L887" s="25" t="s">
        <v>46</v>
      </c>
      <c r="M887" s="1">
        <f t="shared" si="1742"/>
        <v>0</v>
      </c>
      <c r="N887" s="1">
        <f t="shared" si="1743"/>
        <v>121.5</v>
      </c>
      <c r="O887" s="1">
        <f t="shared" si="1744"/>
        <v>121.5</v>
      </c>
      <c r="P887" s="1">
        <f t="shared" si="1745"/>
        <v>0.91309630158438282</v>
      </c>
      <c r="Q887" s="1">
        <f t="shared" si="1746"/>
        <v>39.263140968128461</v>
      </c>
      <c r="R887" s="1">
        <f t="shared" si="1747"/>
        <v>4.13658912781223</v>
      </c>
      <c r="S887" s="1">
        <f t="shared" si="1748"/>
        <v>43.39973009594069</v>
      </c>
      <c r="T887" s="1">
        <f t="shared" si="1749"/>
        <v>0.27805333873907112</v>
      </c>
      <c r="U887" s="1">
        <f t="shared" si="1750"/>
        <v>0.95069893752166612</v>
      </c>
      <c r="V887" s="1">
        <f t="shared" si="1751"/>
        <v>45.016643441243872</v>
      </c>
      <c r="W887" s="1">
        <f t="shared" si="1752"/>
        <v>0.9310442914146293</v>
      </c>
      <c r="X887" s="1">
        <f t="shared" si="1753"/>
        <v>0.24207151576780361</v>
      </c>
      <c r="Y887" s="1">
        <f t="shared" si="1754"/>
        <v>2.2000000000000002</v>
      </c>
      <c r="Z887" s="1">
        <f t="shared" si="1755"/>
        <v>1.2116882456942153</v>
      </c>
      <c r="AA887" s="1">
        <f t="shared" si="1756"/>
        <v>0.94545164454221042</v>
      </c>
      <c r="AB887" s="1">
        <f t="shared" si="1757"/>
        <v>31.384306372634139</v>
      </c>
      <c r="AC887" s="1">
        <f t="shared" si="1758"/>
        <v>148.52482920676056</v>
      </c>
      <c r="AD887" s="1" t="str">
        <f t="shared" si="1759"/>
        <v>NOT LIQUEFIABLE</v>
      </c>
      <c r="AE887" s="1">
        <f t="shared" si="1760"/>
        <v>0</v>
      </c>
      <c r="AF887" s="1">
        <f t="shared" si="1761"/>
        <v>7</v>
      </c>
      <c r="AG887" s="1">
        <f t="shared" si="1762"/>
        <v>0</v>
      </c>
      <c r="AH887" s="1" t="str">
        <f t="shared" si="1763"/>
        <v>Very Low</v>
      </c>
    </row>
    <row r="888" spans="1:45" s="1" customFormat="1" x14ac:dyDescent="0.35">
      <c r="B888" s="5">
        <v>15.350529999999999</v>
      </c>
      <c r="C888" s="5">
        <v>120.5702</v>
      </c>
      <c r="D888" s="5">
        <v>7.5</v>
      </c>
      <c r="E888" s="5">
        <v>1.5</v>
      </c>
      <c r="F888" s="5">
        <v>20</v>
      </c>
      <c r="G888" s="5">
        <v>26</v>
      </c>
      <c r="H888" s="5">
        <v>27.91</v>
      </c>
      <c r="I888" s="5">
        <v>7</v>
      </c>
      <c r="J888" s="5">
        <v>0.4</v>
      </c>
      <c r="K888" s="5">
        <v>9</v>
      </c>
      <c r="L888" s="25" t="s">
        <v>46</v>
      </c>
      <c r="M888" s="1">
        <f t="shared" si="1742"/>
        <v>0</v>
      </c>
      <c r="N888" s="1">
        <f t="shared" si="1743"/>
        <v>151.5</v>
      </c>
      <c r="O888" s="1">
        <f t="shared" si="1744"/>
        <v>151.5</v>
      </c>
      <c r="P888" s="1">
        <f t="shared" si="1745"/>
        <v>0.81770830048769139</v>
      </c>
      <c r="Q888" s="1">
        <f t="shared" si="1746"/>
        <v>21.260415812679977</v>
      </c>
      <c r="R888" s="1">
        <f t="shared" si="1747"/>
        <v>5.2657121091983576</v>
      </c>
      <c r="S888" s="1">
        <f t="shared" si="1748"/>
        <v>26.526127921878334</v>
      </c>
      <c r="T888" s="1">
        <f t="shared" si="1749"/>
        <v>0.38845295001234098</v>
      </c>
      <c r="U888" s="1">
        <f t="shared" si="1750"/>
        <v>0.85525808060013575</v>
      </c>
      <c r="V888" s="1">
        <f t="shared" si="1751"/>
        <v>27.502422204801888</v>
      </c>
      <c r="W888" s="1">
        <f t="shared" si="1752"/>
        <v>0.90643373197707922</v>
      </c>
      <c r="X888" s="1">
        <f t="shared" si="1753"/>
        <v>0.2356727703140406</v>
      </c>
      <c r="Y888" s="1">
        <f t="shared" si="1754"/>
        <v>1.8522909822435678</v>
      </c>
      <c r="Z888" s="1">
        <f t="shared" si="1755"/>
        <v>1.1503499857101172</v>
      </c>
      <c r="AA888" s="1">
        <f t="shared" si="1756"/>
        <v>0.92717712021146748</v>
      </c>
      <c r="AB888" s="1">
        <f t="shared" si="1757"/>
        <v>0.36424161160774093</v>
      </c>
      <c r="AC888" s="1">
        <f t="shared" si="1758"/>
        <v>1.648438880808206</v>
      </c>
      <c r="AD888" s="1" t="str">
        <f t="shared" si="1759"/>
        <v>NOT LIQUEFIABLE</v>
      </c>
      <c r="AE888" s="1">
        <f t="shared" si="1760"/>
        <v>0</v>
      </c>
      <c r="AF888" s="1">
        <f t="shared" si="1761"/>
        <v>6.25</v>
      </c>
      <c r="AG888" s="1">
        <f t="shared" si="1762"/>
        <v>0</v>
      </c>
      <c r="AH888" s="1" t="str">
        <f t="shared" si="1763"/>
        <v>Very Low</v>
      </c>
    </row>
    <row r="889" spans="1:45" s="1" customFormat="1" x14ac:dyDescent="0.35">
      <c r="B889" s="5">
        <v>15.350529999999999</v>
      </c>
      <c r="C889" s="5">
        <v>120.5702</v>
      </c>
      <c r="D889" s="5">
        <v>9</v>
      </c>
      <c r="E889" s="5">
        <v>1.5</v>
      </c>
      <c r="F889" s="5">
        <v>21</v>
      </c>
      <c r="G889" s="5">
        <v>38</v>
      </c>
      <c r="H889" s="5">
        <v>21.15</v>
      </c>
      <c r="I889" s="5">
        <v>7</v>
      </c>
      <c r="J889" s="5">
        <v>0.4</v>
      </c>
      <c r="K889" s="5">
        <v>9</v>
      </c>
      <c r="L889" s="25" t="s">
        <v>46</v>
      </c>
      <c r="M889" s="1">
        <f t="shared" si="1742"/>
        <v>0</v>
      </c>
      <c r="N889" s="1">
        <f t="shared" si="1743"/>
        <v>183</v>
      </c>
      <c r="O889" s="1">
        <f t="shared" si="1744"/>
        <v>183</v>
      </c>
      <c r="P889" s="1">
        <f t="shared" si="1745"/>
        <v>0.74401069385345941</v>
      </c>
      <c r="Q889" s="1">
        <f t="shared" si="1746"/>
        <v>28.272406366431458</v>
      </c>
      <c r="R889" s="1">
        <f t="shared" si="1747"/>
        <v>4.6547983576155243</v>
      </c>
      <c r="S889" s="1">
        <f t="shared" si="1748"/>
        <v>32.92720472404698</v>
      </c>
      <c r="T889" s="1">
        <f t="shared" si="1749"/>
        <v>0.34330446338593035</v>
      </c>
      <c r="U889" s="1">
        <f t="shared" si="1750"/>
        <v>0.81625361392179074</v>
      </c>
      <c r="V889" s="1">
        <f t="shared" si="1751"/>
        <v>35.672435686643574</v>
      </c>
      <c r="W889" s="1">
        <f t="shared" si="1752"/>
        <v>0.88044424287795453</v>
      </c>
      <c r="X889" s="1">
        <f t="shared" si="1753"/>
        <v>0.2289155031482682</v>
      </c>
      <c r="Y889" s="1">
        <f t="shared" si="1754"/>
        <v>2.2000000000000002</v>
      </c>
      <c r="Z889" s="1">
        <f t="shared" si="1755"/>
        <v>1.2116882456942153</v>
      </c>
      <c r="AA889" s="1">
        <f t="shared" si="1756"/>
        <v>0.83884540209928415</v>
      </c>
      <c r="AB889" s="1">
        <f t="shared" si="1757"/>
        <v>1.2801902524807527</v>
      </c>
      <c r="AC889" s="1">
        <f t="shared" si="1758"/>
        <v>5.6842364272870833</v>
      </c>
      <c r="AD889" s="1" t="str">
        <f t="shared" si="1759"/>
        <v>NOT LIQUEFIABLE</v>
      </c>
      <c r="AE889" s="1">
        <f t="shared" si="1760"/>
        <v>0</v>
      </c>
      <c r="AF889" s="1">
        <f t="shared" si="1761"/>
        <v>5.5</v>
      </c>
      <c r="AG889" s="1">
        <f t="shared" si="1762"/>
        <v>0</v>
      </c>
      <c r="AH889" s="1" t="str">
        <f t="shared" si="1763"/>
        <v>Very Low</v>
      </c>
    </row>
    <row r="890" spans="1:45" s="1" customFormat="1" x14ac:dyDescent="0.35">
      <c r="B890" s="5">
        <v>15.350529999999999</v>
      </c>
      <c r="C890" s="5">
        <v>120.5702</v>
      </c>
      <c r="D890" s="5">
        <v>10.5</v>
      </c>
      <c r="E890" s="5">
        <v>1.5</v>
      </c>
      <c r="F890" s="5">
        <v>21</v>
      </c>
      <c r="G890" s="5">
        <v>72</v>
      </c>
      <c r="H890" s="5">
        <v>22.59</v>
      </c>
      <c r="I890" s="5">
        <v>7</v>
      </c>
      <c r="J890" s="5">
        <v>0.4</v>
      </c>
      <c r="K890" s="5">
        <v>9</v>
      </c>
      <c r="L890" s="25" t="s">
        <v>46</v>
      </c>
      <c r="M890" s="1">
        <f t="shared" si="1742"/>
        <v>14.715</v>
      </c>
      <c r="N890" s="1">
        <f t="shared" si="1743"/>
        <v>214.5</v>
      </c>
      <c r="O890" s="1">
        <f t="shared" si="1744"/>
        <v>199.785</v>
      </c>
      <c r="P890" s="1">
        <f t="shared" si="1745"/>
        <v>0.71207097501159455</v>
      </c>
      <c r="Q890" s="1">
        <f t="shared" si="1746"/>
        <v>51.26911020083481</v>
      </c>
      <c r="R890" s="1">
        <f t="shared" si="1747"/>
        <v>4.8385204162009048</v>
      </c>
      <c r="S890" s="1">
        <f t="shared" si="1748"/>
        <v>56.107630617035717</v>
      </c>
      <c r="T890" s="1">
        <f t="shared" si="1749"/>
        <v>0.20872939305868876</v>
      </c>
      <c r="U890" s="1">
        <f t="shared" si="1750"/>
        <v>0.86782977990995058</v>
      </c>
      <c r="V890" s="1">
        <f t="shared" si="1751"/>
        <v>67.322264569717348</v>
      </c>
      <c r="W890" s="1">
        <f t="shared" si="1752"/>
        <v>0.85352459901766975</v>
      </c>
      <c r="X890" s="1">
        <f t="shared" si="1753"/>
        <v>0.2382614655115021</v>
      </c>
      <c r="Y890" s="1">
        <f t="shared" si="1754"/>
        <v>2.2000000000000002</v>
      </c>
      <c r="Z890" s="1">
        <f t="shared" si="1755"/>
        <v>1.2116882456942153</v>
      </c>
      <c r="AA890" s="1">
        <f t="shared" si="1756"/>
        <v>1.1000000000000001</v>
      </c>
      <c r="AB890" s="1">
        <f t="shared" si="1757"/>
        <v>2153454329994.9387</v>
      </c>
      <c r="AC890" s="1">
        <f t="shared" si="1758"/>
        <v>12046626268589.939</v>
      </c>
      <c r="AD890" s="1" t="str">
        <f t="shared" si="1759"/>
        <v>NOT LIQUEFIABLE</v>
      </c>
      <c r="AE890" s="1">
        <f t="shared" si="1760"/>
        <v>0</v>
      </c>
      <c r="AF890" s="1">
        <f t="shared" si="1761"/>
        <v>4.75</v>
      </c>
      <c r="AG890" s="1">
        <f t="shared" si="1762"/>
        <v>0</v>
      </c>
      <c r="AH890" s="1" t="str">
        <f t="shared" si="1763"/>
        <v>Very Low</v>
      </c>
    </row>
    <row r="891" spans="1:45" s="1" customFormat="1" x14ac:dyDescent="0.35">
      <c r="B891" s="5">
        <v>15.350529999999999</v>
      </c>
      <c r="C891" s="5">
        <v>120.5702</v>
      </c>
      <c r="D891" s="5">
        <v>12</v>
      </c>
      <c r="E891" s="5">
        <v>1.5</v>
      </c>
      <c r="F891" s="5">
        <v>21</v>
      </c>
      <c r="G891" s="5">
        <v>74</v>
      </c>
      <c r="H891" s="5">
        <v>22.08</v>
      </c>
      <c r="I891" s="5">
        <v>7</v>
      </c>
      <c r="J891" s="5">
        <v>0.4</v>
      </c>
      <c r="K891" s="5">
        <v>9</v>
      </c>
      <c r="L891" s="25" t="s">
        <v>46</v>
      </c>
      <c r="M891" s="1">
        <f t="shared" si="1742"/>
        <v>29.43</v>
      </c>
      <c r="N891" s="1">
        <f t="shared" si="1743"/>
        <v>246</v>
      </c>
      <c r="O891" s="1">
        <f t="shared" si="1744"/>
        <v>216.57</v>
      </c>
      <c r="P891" s="1">
        <f t="shared" si="1745"/>
        <v>0.68392042572794531</v>
      </c>
      <c r="Q891" s="1">
        <f t="shared" si="1746"/>
        <v>50.610111503867955</v>
      </c>
      <c r="R891" s="1">
        <f t="shared" si="1747"/>
        <v>4.7777859152372892</v>
      </c>
      <c r="S891" s="1">
        <f t="shared" si="1748"/>
        <v>55.387897419105244</v>
      </c>
      <c r="T891" s="1">
        <f t="shared" si="1749"/>
        <v>0.2124310084746871</v>
      </c>
      <c r="U891" s="1">
        <f t="shared" si="1750"/>
        <v>0.85094234459971774</v>
      </c>
      <c r="V891" s="1">
        <f t="shared" si="1751"/>
        <v>67.747519415616409</v>
      </c>
      <c r="W891" s="1">
        <f t="shared" si="1752"/>
        <v>0.82611021622301772</v>
      </c>
      <c r="X891" s="1">
        <f t="shared" si="1753"/>
        <v>0.24397658692166141</v>
      </c>
      <c r="Y891" s="1">
        <f t="shared" si="1754"/>
        <v>2.2000000000000002</v>
      </c>
      <c r="Z891" s="1">
        <f t="shared" si="1755"/>
        <v>1.2116882456942153</v>
      </c>
      <c r="AA891" s="1">
        <f t="shared" si="1756"/>
        <v>1.1000000000000001</v>
      </c>
      <c r="AB891" s="1">
        <f t="shared" si="1757"/>
        <v>5037891885489.6592</v>
      </c>
      <c r="AC891" s="1">
        <f t="shared" si="1758"/>
        <v>27522271311036.715</v>
      </c>
      <c r="AD891" s="1" t="str">
        <f t="shared" si="1759"/>
        <v>NOT LIQUEFIABLE</v>
      </c>
      <c r="AE891" s="1">
        <f t="shared" si="1760"/>
        <v>0</v>
      </c>
      <c r="AF891" s="1">
        <f t="shared" si="1761"/>
        <v>4</v>
      </c>
      <c r="AG891" s="1">
        <f t="shared" si="1762"/>
        <v>0</v>
      </c>
      <c r="AH891" s="1" t="str">
        <f t="shared" si="1763"/>
        <v>Very Low</v>
      </c>
    </row>
    <row r="892" spans="1:45" s="1" customFormat="1" x14ac:dyDescent="0.35">
      <c r="B892" s="5">
        <v>15.350529999999999</v>
      </c>
      <c r="C892" s="5">
        <v>120.5702</v>
      </c>
      <c r="D892" s="5">
        <v>13.5</v>
      </c>
      <c r="E892" s="5">
        <v>1.5</v>
      </c>
      <c r="F892" s="5">
        <v>21</v>
      </c>
      <c r="G892" s="5">
        <v>30</v>
      </c>
      <c r="H892" s="5">
        <v>54.6</v>
      </c>
      <c r="I892" s="5">
        <v>7</v>
      </c>
      <c r="J892" s="5">
        <v>0.4</v>
      </c>
      <c r="K892" s="5">
        <v>9</v>
      </c>
      <c r="L892" s="25" t="s">
        <v>45</v>
      </c>
      <c r="M892" s="1">
        <f t="shared" si="1742"/>
        <v>44.145000000000003</v>
      </c>
      <c r="N892" s="1">
        <f t="shared" si="1743"/>
        <v>277.5</v>
      </c>
      <c r="O892" s="1">
        <f t="shared" si="1744"/>
        <v>233.35499999999999</v>
      </c>
      <c r="P892" s="1">
        <f t="shared" si="1745"/>
        <v>0.65886458974555473</v>
      </c>
      <c r="Q892" s="1">
        <f t="shared" si="1746"/>
        <v>19.765937692366641</v>
      </c>
      <c r="R892" s="1">
        <f t="shared" si="1747"/>
        <v>5.6123573953769039</v>
      </c>
      <c r="S892" s="1">
        <f t="shared" si="1748"/>
        <v>25.378295087743545</v>
      </c>
      <c r="T892" s="1">
        <f t="shared" si="1749"/>
        <v>0.39710560198119638</v>
      </c>
      <c r="U892" s="1">
        <f t="shared" si="1750"/>
        <v>0.71793625595909516</v>
      </c>
      <c r="V892" s="1">
        <f t="shared" si="1751"/>
        <v>27.150445074149758</v>
      </c>
      <c r="W892" s="1">
        <f t="shared" si="1752"/>
        <v>0.7986134883932493</v>
      </c>
      <c r="X892" s="1">
        <f t="shared" si="1753"/>
        <v>0.24691977111085231</v>
      </c>
      <c r="Y892" s="1">
        <f t="shared" si="1754"/>
        <v>1.8329041750813031</v>
      </c>
      <c r="Z892" s="1">
        <f t="shared" si="1755"/>
        <v>1.1469300197119572</v>
      </c>
      <c r="AA892" s="1">
        <f t="shared" si="1756"/>
        <v>0.85133042564818462</v>
      </c>
      <c r="AB892" s="1">
        <f t="shared" si="1757"/>
        <v>0.35163960981625764</v>
      </c>
      <c r="AC892" s="1">
        <f t="shared" si="1758"/>
        <v>1.3905192284113712</v>
      </c>
      <c r="AD892" s="1" t="str">
        <f t="shared" si="1759"/>
        <v>NOT LIQUEFIABLE</v>
      </c>
      <c r="AE892" s="1">
        <f t="shared" si="1760"/>
        <v>0</v>
      </c>
      <c r="AF892" s="1">
        <f t="shared" si="1761"/>
        <v>3.25</v>
      </c>
      <c r="AG892" s="1">
        <f t="shared" si="1762"/>
        <v>0</v>
      </c>
      <c r="AH892" s="1" t="str">
        <f t="shared" si="1763"/>
        <v>Very Low</v>
      </c>
    </row>
    <row r="893" spans="1:45" s="1" customFormat="1" x14ac:dyDescent="0.35">
      <c r="B893" s="5">
        <v>15.350529999999999</v>
      </c>
      <c r="C893" s="5">
        <v>120.5702</v>
      </c>
      <c r="D893" s="5">
        <v>15</v>
      </c>
      <c r="E893" s="5">
        <v>1.5</v>
      </c>
      <c r="F893" s="5">
        <v>21</v>
      </c>
      <c r="G893" s="5">
        <v>46</v>
      </c>
      <c r="H893" s="5">
        <v>18.190000000000001</v>
      </c>
      <c r="I893" s="5">
        <v>7</v>
      </c>
      <c r="J893" s="5">
        <v>0.4</v>
      </c>
      <c r="K893" s="5">
        <v>9</v>
      </c>
      <c r="L893" s="25" t="s">
        <v>46</v>
      </c>
      <c r="M893" s="1">
        <f t="shared" si="1742"/>
        <v>58.86</v>
      </c>
      <c r="N893" s="1">
        <f t="shared" si="1743"/>
        <v>309</v>
      </c>
      <c r="O893" s="1">
        <f t="shared" si="1744"/>
        <v>250.14</v>
      </c>
      <c r="P893" s="1">
        <f t="shared" si="1745"/>
        <v>0.63637505843613973</v>
      </c>
      <c r="Q893" s="1">
        <f t="shared" si="1746"/>
        <v>29.273252688062428</v>
      </c>
      <c r="R893" s="1">
        <f t="shared" si="1747"/>
        <v>4.1322572757984961</v>
      </c>
      <c r="S893" s="1">
        <f t="shared" si="1748"/>
        <v>33.405509963860922</v>
      </c>
      <c r="T893" s="1">
        <f t="shared" si="1749"/>
        <v>0.34011520065534684</v>
      </c>
      <c r="U893" s="1">
        <f t="shared" si="1750"/>
        <v>0.73532565285561968</v>
      </c>
      <c r="V893" s="1">
        <f t="shared" si="1751"/>
        <v>37.957237307157001</v>
      </c>
      <c r="W893" s="1">
        <f t="shared" si="1752"/>
        <v>0.77141630387585125</v>
      </c>
      <c r="X893" s="1">
        <f t="shared" si="1753"/>
        <v>0.24776359579989563</v>
      </c>
      <c r="Y893" s="1">
        <f t="shared" si="1754"/>
        <v>2.2000000000000002</v>
      </c>
      <c r="Z893" s="1">
        <f t="shared" si="1755"/>
        <v>1.2116882456942153</v>
      </c>
      <c r="AA893" s="1">
        <f t="shared" si="1756"/>
        <v>0.72881969504016308</v>
      </c>
      <c r="AB893" s="1">
        <f t="shared" si="1757"/>
        <v>2.2462878329289899</v>
      </c>
      <c r="AC893" s="1">
        <f t="shared" si="1758"/>
        <v>8.0064298805607503</v>
      </c>
      <c r="AD893" s="1" t="str">
        <f t="shared" si="1759"/>
        <v>NOT LIQUEFIABLE</v>
      </c>
      <c r="AE893" s="1">
        <f t="shared" si="1760"/>
        <v>0</v>
      </c>
      <c r="AF893" s="1">
        <f t="shared" si="1761"/>
        <v>2.5</v>
      </c>
      <c r="AG893" s="1">
        <f t="shared" si="1762"/>
        <v>0</v>
      </c>
      <c r="AH893" s="1" t="str">
        <f t="shared" si="1763"/>
        <v>Very Low</v>
      </c>
    </row>
    <row r="894" spans="1:45" s="1" customFormat="1" x14ac:dyDescent="0.35">
      <c r="AF894" s="1" t="s">
        <v>31</v>
      </c>
      <c r="AG894" s="1">
        <f>SUM(AG884:AG893)</f>
        <v>11.395722806679331</v>
      </c>
      <c r="AH894" s="1" t="str">
        <f t="shared" ref="AH894" si="1764">IF(AG894&lt;=0,"Very Low",IF(AND(AG894&gt;0,AG894&lt;=5),"Low",IF(AND(AG894&gt;5,AG894&lt;=15),"High","Very High")))</f>
        <v>High</v>
      </c>
    </row>
    <row r="895" spans="1:45" s="1" customFormat="1" x14ac:dyDescent="0.35">
      <c r="A895" s="1" t="s">
        <v>32</v>
      </c>
      <c r="B895" s="1" t="s">
        <v>0</v>
      </c>
      <c r="C895" s="1" t="s">
        <v>1</v>
      </c>
      <c r="E895" s="1" t="s">
        <v>3</v>
      </c>
      <c r="F895" s="1" t="s">
        <v>47</v>
      </c>
      <c r="G895" s="1" t="s">
        <v>5</v>
      </c>
      <c r="H895" s="1" t="s">
        <v>6</v>
      </c>
      <c r="I895" s="1" t="s">
        <v>7</v>
      </c>
      <c r="J895" s="1" t="s">
        <v>8</v>
      </c>
      <c r="K895" s="1" t="s">
        <v>9</v>
      </c>
      <c r="M895" s="1" t="s">
        <v>10</v>
      </c>
      <c r="O895" s="1" t="s">
        <v>12</v>
      </c>
      <c r="P895" s="1" t="s">
        <v>13</v>
      </c>
      <c r="Q895" s="1" t="s">
        <v>69</v>
      </c>
      <c r="R895" s="1" t="s">
        <v>70</v>
      </c>
      <c r="S895" s="1" t="s">
        <v>16</v>
      </c>
      <c r="T895" s="1" t="s">
        <v>17</v>
      </c>
      <c r="U895" s="1" t="s">
        <v>18</v>
      </c>
      <c r="V895" s="1" t="s">
        <v>19</v>
      </c>
      <c r="W895" s="1" t="s">
        <v>20</v>
      </c>
      <c r="X895" s="1" t="s">
        <v>21</v>
      </c>
      <c r="Y895" s="1" t="s">
        <v>22</v>
      </c>
      <c r="Z895" s="1" t="s">
        <v>23</v>
      </c>
      <c r="AA895" s="1" t="s">
        <v>24</v>
      </c>
      <c r="AB895" s="1" t="s">
        <v>71</v>
      </c>
      <c r="AC895" s="1" t="s">
        <v>26</v>
      </c>
      <c r="AD895" s="1" t="s">
        <v>27</v>
      </c>
      <c r="AE895" s="1" t="s">
        <v>28</v>
      </c>
      <c r="AF895" s="1" t="s">
        <v>29</v>
      </c>
      <c r="AG895" s="1" t="s">
        <v>30</v>
      </c>
      <c r="AH895" s="1" t="s">
        <v>27</v>
      </c>
      <c r="AI895" s="5" t="s">
        <v>34</v>
      </c>
      <c r="AJ895" s="5" t="s">
        <v>35</v>
      </c>
      <c r="AK895" s="5" t="s">
        <v>36</v>
      </c>
      <c r="AL895" s="5" t="s">
        <v>37</v>
      </c>
      <c r="AM895" s="20" t="s">
        <v>38</v>
      </c>
      <c r="AN895" s="20" t="s">
        <v>39</v>
      </c>
      <c r="AO895" s="20" t="s">
        <v>40</v>
      </c>
      <c r="AP895" s="20" t="s">
        <v>41</v>
      </c>
      <c r="AQ895" s="20" t="s">
        <v>42</v>
      </c>
    </row>
    <row r="896" spans="1:45" s="1" customFormat="1" x14ac:dyDescent="0.35">
      <c r="A896" s="1">
        <v>77</v>
      </c>
      <c r="B896" s="5">
        <v>15.33234</v>
      </c>
      <c r="C896" s="5">
        <v>120.59099999999999</v>
      </c>
      <c r="D896" s="5">
        <v>1.5</v>
      </c>
      <c r="E896" s="5">
        <v>1.5</v>
      </c>
      <c r="F896" s="5">
        <v>21</v>
      </c>
      <c r="G896" s="5">
        <v>15</v>
      </c>
      <c r="H896" s="5">
        <v>53.09</v>
      </c>
      <c r="I896" s="5">
        <v>7</v>
      </c>
      <c r="J896" s="5">
        <v>0.36</v>
      </c>
      <c r="K896" s="5">
        <v>3</v>
      </c>
      <c r="L896" s="25" t="s">
        <v>45</v>
      </c>
      <c r="M896" s="1">
        <f t="shared" ref="M896:M905" si="1765">IF(D896&lt;=K896, 0, (D896-K896)*9.81)</f>
        <v>0</v>
      </c>
      <c r="N896" s="1">
        <f t="shared" ref="N896:N905" si="1766">IF(ROW()=2, D896*F896, N895 + (D896-D895)*F896)</f>
        <v>31.5</v>
      </c>
      <c r="O896" s="1">
        <f t="shared" ref="O896:O905" si="1767">N896 - M896</f>
        <v>31.5</v>
      </c>
      <c r="P896" s="1">
        <f t="shared" ref="P896:P905" si="1768">MIN(1.7, (101.3 / O896)^0.5)</f>
        <v>1.7</v>
      </c>
      <c r="Q896" s="1">
        <f t="shared" ref="Q896:Q905" si="1769">G896 * P896</f>
        <v>25.5</v>
      </c>
      <c r="R896" s="1">
        <f t="shared" ref="R896:R905" si="1770">EXP(1.63 + (9.7/(H896+0.01)) - ((15.7/(H896+0.01))^2))</f>
        <v>5.6139485214292915</v>
      </c>
      <c r="S896" s="1">
        <f t="shared" ref="S896:S905" si="1771">Q896 + R896</f>
        <v>31.113948521429293</v>
      </c>
      <c r="T896" s="1">
        <f t="shared" ref="T896:T905" si="1772">0.784 - 0.0768 * SQRT(S896)</f>
        <v>0.35561053266094989</v>
      </c>
      <c r="U896" s="1">
        <f t="shared" ref="U896:U905" si="1773">MIN(1.7, (101.3 / O896)^T896)</f>
        <v>1.5149588240297687</v>
      </c>
      <c r="V896" s="1">
        <f t="shared" ref="V896:V905" si="1774">(G896 * U896) + R896</f>
        <v>28.33833088187582</v>
      </c>
      <c r="W896" s="1">
        <f t="shared" ref="W896:W905" si="1775">EXP((-1.012 - 1.126*SIN((D896/11.73)+5.133)) + (0.106 + 0.118*SIN((D896/11.28)+5.142))*I896)</f>
        <v>0.99216797470363483</v>
      </c>
      <c r="X896" s="1">
        <f t="shared" ref="X896:X905" si="1776">0.65 * J896 * (N896 / O896) * W896</f>
        <v>0.23216730608065053</v>
      </c>
      <c r="Y896" s="1">
        <f t="shared" ref="Y896:Y905" si="1777">MIN(2.2, 1.09 + (V896 / 31.5)^2)</f>
        <v>1.8993333304819116</v>
      </c>
      <c r="Z896" s="1">
        <f t="shared" ref="Z896:Z905" si="1778">1 + (Y896 - 1) * (8.64 * EXP(-I896/4) - 1.325)</f>
        <v>1.1586485791867098</v>
      </c>
      <c r="AA896" s="1">
        <f t="shared" ref="AA896:AA905" si="1779">MIN(1.1, 1 - MIN(0.3, 1 / (18.9 - 2.55 * SQRT(V896))) * LN(O896 / 101.3))</f>
        <v>1.1000000000000001</v>
      </c>
      <c r="AB896" s="1">
        <f t="shared" ref="AB896:AB905" si="1780">EXP((V896/14.1) + (V896/126)^2 - (V896/23.6)^3 + (V896/25.4)^4 - 2.8)</f>
        <v>0.39789447762431468</v>
      </c>
      <c r="AC896" s="1">
        <f t="shared" ref="AC896:AC905" si="1781">IF(X896=0, "N/A", (AB896 * Z896 * AA896) / X896)</f>
        <v>2.1842948813217085</v>
      </c>
      <c r="AD896" s="1" t="str">
        <f t="shared" ref="AD896:AD905" si="1782">IF(AC896&gt;1, "NOT LIQUEFIABLE", "LIQUEFIABLE")</f>
        <v>NOT LIQUEFIABLE</v>
      </c>
      <c r="AE896" s="1">
        <f t="shared" ref="AE896:AE905" si="1783">IF(AC896&lt;1, 1-AC896, 0)</f>
        <v>0</v>
      </c>
      <c r="AF896" s="1">
        <f t="shared" ref="AF896:AF905" si="1784">IF(D896&lt;=20, 10 - (0.5 * D896), 0)</f>
        <v>9.25</v>
      </c>
      <c r="AG896" s="1">
        <f t="shared" ref="AG896:AG905" si="1785">AE896 * AF896 * E896</f>
        <v>0</v>
      </c>
      <c r="AH896" s="1" t="str">
        <f t="shared" ref="AH896:AH905" si="1786">IF(AG896&lt;=0,"Very Low",IF(AND(AG896&gt;0,AG896&lt;=5),"Low",IF(AND(AG896&gt;5,AG896&lt;=15),"High","Very High")))</f>
        <v>Very Low</v>
      </c>
      <c r="AI896" s="5">
        <v>3</v>
      </c>
      <c r="AJ896" s="5">
        <v>1.5</v>
      </c>
      <c r="AK896" s="5">
        <v>25</v>
      </c>
      <c r="AL896" s="5">
        <f>MIN(1 + 0.33 * (AJ896 / AI896), 1.33)</f>
        <v>1.165</v>
      </c>
      <c r="AM896" s="20">
        <f>AVERAGEIFS(G896:G905, D896:D905, "&gt;" &amp; AJ896, D896:D905, "&lt;" &amp; (AJ896 + AI896 + 1.5))</f>
        <v>13</v>
      </c>
      <c r="AN896" s="20" cm="1">
        <f t="array" ref="AN896">_xlfn.LET(
    _xlpm.Df, AJ896,
    _xlpm.B, AI896,
    _xlpm.LayerBottoms, D896:D905,
    _xlpm.LayerTops, D896:D905 - E896:E905,
    _xlpm.N_values, G896:G905,
    _xlpm.FilteredN, _xlfn._xlws.FILTER(_xlpm.N_values, (_xlpm.LayerBottoms &gt; _xlpm.Df) * (_xlpm.LayerTops &lt; (_xlpm.Df + 2*_xlpm.B))),
    _xlpm.i, _xlfn.SEQUENCE(ROWS(_xlpm.FilteredN)),
    SUM(_xlpm.FilteredN / _xlpm.i^2) / SUM(1 / _xlpm.i^2)
)</f>
        <v>14.692682926829269</v>
      </c>
      <c r="AO896" s="20">
        <f>MIN(6 * (1 + 0.2 * (AJ896 / AI896)), 9)</f>
        <v>6.6000000000000005</v>
      </c>
      <c r="AP896" s="20">
        <f>IF(AI896&lt;=1.2,12*AM896*AL896*(AK896/25.4),8*AM896*((3.28*AI896+1)/(3.28*AI896))^2*AL896*(AK896/25.4))</f>
        <v>144.72178959114345</v>
      </c>
      <c r="AQ896" s="1" cm="1">
        <f t="array" ref="AQ896">_xlfn.LET(
    _xlpm.Df, AJ896,
    _xlpm.B, AI896,
    _xlpm.Settlement, AK896,
    _xlpm.NMeyerhof, AM896,
    _xlpm.NDesign, AN896,
    _xlpm.Nc, AO896,
    _xlpm.Fd, AL896,
    _xlpm.LayerBottoms, D896:D905,
    _xlpm.LayerThickness, E896:E905,
    _xlpm.USCS, L896:L905,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193.94341463414636</v>
      </c>
      <c r="AR896" s="1" cm="1">
        <f t="array" ref="AR896">_xlfn.LET(
    _xlpm.Df, AJ896,
    _xlpm.B, AI896,
    _xlpm.Settlement, AK896,
    _xlpm.NMeyerhof, AM896,
    _xlpm.NDesign, AN896,
    _xlpm.Nc, AO896,
    _xlpm.Fd, AL896,
    _xlpm.LayerBottoms, D896:D905,
    _xlpm.LayerThickness, E896:E905,
    _xlpm.USCS, L896:L905,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193.94341463414636</v>
      </c>
      <c r="AS896" s="1" cm="1">
        <f t="array" ref="AS896">_xlfn.LET(
    _xlpm.Df, AJ896,
    _xlpm.B, AI896,
    _xlpm.Settlement, AK896,
    _xlpm.NMeyerhof, AM896,
    _xlpm.NDesign, AN896,
    _xlpm.Nc, AO896,
    _xlpm.Fd, AL896,
    _xlpm.LayerBottoms, D896:D905,
    _xlpm.LayerThickness, E896:E905,
    _xlpm.Material, L896:L905,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193.94341463414636</v>
      </c>
    </row>
    <row r="897" spans="1:45" s="1" customFormat="1" x14ac:dyDescent="0.35">
      <c r="B897" s="5">
        <v>15.33234</v>
      </c>
      <c r="C897" s="5">
        <v>120.59099999999999</v>
      </c>
      <c r="D897" s="5">
        <v>3</v>
      </c>
      <c r="E897" s="5">
        <v>1.5</v>
      </c>
      <c r="F897" s="5">
        <v>20</v>
      </c>
      <c r="G897" s="5">
        <v>13</v>
      </c>
      <c r="H897" s="5">
        <v>54.2</v>
      </c>
      <c r="I897" s="5">
        <v>7</v>
      </c>
      <c r="J897" s="5">
        <v>0.36</v>
      </c>
      <c r="K897" s="5">
        <v>3</v>
      </c>
      <c r="L897" s="25" t="s">
        <v>45</v>
      </c>
      <c r="M897" s="1">
        <f t="shared" si="1765"/>
        <v>0</v>
      </c>
      <c r="N897" s="1">
        <f t="shared" si="1766"/>
        <v>61.5</v>
      </c>
      <c r="O897" s="1">
        <f t="shared" si="1767"/>
        <v>61.5</v>
      </c>
      <c r="P897" s="1">
        <f t="shared" si="1768"/>
        <v>1.2834151594650562</v>
      </c>
      <c r="Q897" s="1">
        <f t="shared" si="1769"/>
        <v>16.68439707304573</v>
      </c>
      <c r="R897" s="1">
        <f t="shared" si="1770"/>
        <v>5.6128422956427437</v>
      </c>
      <c r="S897" s="1">
        <f t="shared" si="1771"/>
        <v>22.297239368688473</v>
      </c>
      <c r="T897" s="1">
        <f t="shared" si="1772"/>
        <v>0.42135076294858548</v>
      </c>
      <c r="U897" s="1">
        <f t="shared" si="1773"/>
        <v>1.2340170923024971</v>
      </c>
      <c r="V897" s="1">
        <f t="shared" si="1774"/>
        <v>21.655064495575207</v>
      </c>
      <c r="W897" s="1">
        <f t="shared" si="1775"/>
        <v>0.97433785492747482</v>
      </c>
      <c r="X897" s="1">
        <f t="shared" si="1776"/>
        <v>0.22799505805302908</v>
      </c>
      <c r="Y897" s="1">
        <f t="shared" si="1777"/>
        <v>1.5626045032073792</v>
      </c>
      <c r="Z897" s="1">
        <f t="shared" si="1778"/>
        <v>1.0992473002530296</v>
      </c>
      <c r="AA897" s="1">
        <f t="shared" si="1779"/>
        <v>1.0709524360081892</v>
      </c>
      <c r="AB897" s="1">
        <f t="shared" si="1780"/>
        <v>0.2278898437370292</v>
      </c>
      <c r="AC897" s="1">
        <f t="shared" si="1781"/>
        <v>1.1766983048946527</v>
      </c>
      <c r="AD897" s="1" t="str">
        <f t="shared" si="1782"/>
        <v>NOT LIQUEFIABLE</v>
      </c>
      <c r="AE897" s="1">
        <f t="shared" si="1783"/>
        <v>0</v>
      </c>
      <c r="AF897" s="1">
        <f t="shared" si="1784"/>
        <v>8.5</v>
      </c>
      <c r="AG897" s="1">
        <f t="shared" si="1785"/>
        <v>0</v>
      </c>
      <c r="AH897" s="1" t="str">
        <f t="shared" si="1786"/>
        <v>Very Low</v>
      </c>
    </row>
    <row r="898" spans="1:45" s="1" customFormat="1" x14ac:dyDescent="0.35">
      <c r="B898" s="5">
        <v>15.33234</v>
      </c>
      <c r="C898" s="5">
        <v>120.59099999999999</v>
      </c>
      <c r="D898" s="5">
        <v>4.5</v>
      </c>
      <c r="E898" s="5">
        <v>1.5</v>
      </c>
      <c r="F898" s="5">
        <v>20</v>
      </c>
      <c r="G898" s="5">
        <v>13</v>
      </c>
      <c r="H898" s="5">
        <v>52.24</v>
      </c>
      <c r="I898" s="5">
        <v>7</v>
      </c>
      <c r="J898" s="5">
        <v>0.36</v>
      </c>
      <c r="K898" s="5">
        <v>3</v>
      </c>
      <c r="L898" s="25" t="s">
        <v>45</v>
      </c>
      <c r="M898" s="1">
        <f t="shared" si="1765"/>
        <v>14.715</v>
      </c>
      <c r="N898" s="1">
        <f t="shared" si="1766"/>
        <v>91.5</v>
      </c>
      <c r="O898" s="1">
        <f t="shared" si="1767"/>
        <v>76.784999999999997</v>
      </c>
      <c r="P898" s="1">
        <f t="shared" si="1768"/>
        <v>1.1485939605512279</v>
      </c>
      <c r="Q898" s="1">
        <f t="shared" si="1769"/>
        <v>14.931721487165962</v>
      </c>
      <c r="R898" s="1">
        <f t="shared" si="1770"/>
        <v>5.614534168332292</v>
      </c>
      <c r="S898" s="1">
        <f t="shared" si="1771"/>
        <v>20.546255655498253</v>
      </c>
      <c r="T898" s="1">
        <f t="shared" si="1772"/>
        <v>0.43588113099476211</v>
      </c>
      <c r="U898" s="1">
        <f t="shared" si="1773"/>
        <v>1.1283683835120863</v>
      </c>
      <c r="V898" s="1">
        <f t="shared" si="1774"/>
        <v>20.283323153989414</v>
      </c>
      <c r="W898" s="1">
        <f t="shared" si="1775"/>
        <v>0.95382538768089908</v>
      </c>
      <c r="X898" s="1">
        <f t="shared" si="1776"/>
        <v>0.26596803250160489</v>
      </c>
      <c r="Y898" s="1">
        <f t="shared" si="1777"/>
        <v>1.5046265539623715</v>
      </c>
      <c r="Z898" s="1">
        <f t="shared" si="1778"/>
        <v>1.0890195916158432</v>
      </c>
      <c r="AA898" s="1">
        <f t="shared" si="1779"/>
        <v>1.0373642740351681</v>
      </c>
      <c r="AB898" s="1">
        <f t="shared" si="1780"/>
        <v>0.20934609420162231</v>
      </c>
      <c r="AC898" s="1">
        <f t="shared" si="1781"/>
        <v>0.88920603592188885</v>
      </c>
      <c r="AD898" s="1" t="str">
        <f t="shared" si="1782"/>
        <v>LIQUEFIABLE</v>
      </c>
      <c r="AE898" s="1">
        <f t="shared" si="1783"/>
        <v>0.11079396407811115</v>
      </c>
      <c r="AF898" s="1">
        <f t="shared" si="1784"/>
        <v>7.75</v>
      </c>
      <c r="AG898" s="1">
        <f t="shared" si="1785"/>
        <v>1.287979832408042</v>
      </c>
      <c r="AH898" s="1" t="str">
        <f t="shared" si="1786"/>
        <v>Low</v>
      </c>
    </row>
    <row r="899" spans="1:45" s="1" customFormat="1" x14ac:dyDescent="0.35">
      <c r="B899" s="5">
        <v>15.33234</v>
      </c>
      <c r="C899" s="5">
        <v>120.59099999999999</v>
      </c>
      <c r="D899" s="5">
        <v>6</v>
      </c>
      <c r="E899" s="5">
        <v>1.5</v>
      </c>
      <c r="F899" s="5">
        <v>21</v>
      </c>
      <c r="G899" s="5">
        <v>24</v>
      </c>
      <c r="H899" s="5">
        <v>52.79</v>
      </c>
      <c r="I899" s="5">
        <v>7</v>
      </c>
      <c r="J899" s="5">
        <v>0.36</v>
      </c>
      <c r="K899" s="5">
        <v>3</v>
      </c>
      <c r="L899" s="25" t="s">
        <v>45</v>
      </c>
      <c r="M899" s="1">
        <f t="shared" si="1765"/>
        <v>29.43</v>
      </c>
      <c r="N899" s="1">
        <f t="shared" si="1766"/>
        <v>123</v>
      </c>
      <c r="O899" s="1">
        <f t="shared" si="1767"/>
        <v>93.57</v>
      </c>
      <c r="P899" s="1">
        <f t="shared" si="1768"/>
        <v>1.0404863998505793</v>
      </c>
      <c r="Q899" s="1">
        <f t="shared" si="1769"/>
        <v>24.971673596413904</v>
      </c>
      <c r="R899" s="1">
        <f t="shared" si="1770"/>
        <v>5.6141825805266885</v>
      </c>
      <c r="S899" s="1">
        <f t="shared" si="1771"/>
        <v>30.585856176940592</v>
      </c>
      <c r="T899" s="1">
        <f t="shared" si="1772"/>
        <v>0.35926158598841335</v>
      </c>
      <c r="U899" s="1">
        <f t="shared" si="1773"/>
        <v>1.0289274616259076</v>
      </c>
      <c r="V899" s="1">
        <f t="shared" si="1774"/>
        <v>30.308441659548471</v>
      </c>
      <c r="W899" s="1">
        <f t="shared" si="1775"/>
        <v>0.9310442914146293</v>
      </c>
      <c r="X899" s="1">
        <f t="shared" si="1776"/>
        <v>0.28638791060698793</v>
      </c>
      <c r="Y899" s="1">
        <f t="shared" si="1777"/>
        <v>2.0157764029531404</v>
      </c>
      <c r="Z899" s="1">
        <f t="shared" si="1778"/>
        <v>1.1791899372989423</v>
      </c>
      <c r="AA899" s="1">
        <f t="shared" si="1779"/>
        <v>1.0163277314278869</v>
      </c>
      <c r="AB899" s="1">
        <f t="shared" si="1780"/>
        <v>0.5048784137109612</v>
      </c>
      <c r="AC899" s="1">
        <f t="shared" si="1781"/>
        <v>2.1127575481315968</v>
      </c>
      <c r="AD899" s="1" t="str">
        <f t="shared" si="1782"/>
        <v>NOT LIQUEFIABLE</v>
      </c>
      <c r="AE899" s="1">
        <f t="shared" si="1783"/>
        <v>0</v>
      </c>
      <c r="AF899" s="1">
        <f t="shared" si="1784"/>
        <v>7</v>
      </c>
      <c r="AG899" s="1">
        <f t="shared" si="1785"/>
        <v>0</v>
      </c>
      <c r="AH899" s="1" t="str">
        <f t="shared" si="1786"/>
        <v>Very Low</v>
      </c>
    </row>
    <row r="900" spans="1:45" s="1" customFormat="1" x14ac:dyDescent="0.35">
      <c r="B900" s="5">
        <v>15.33234</v>
      </c>
      <c r="C900" s="5">
        <v>120.59099999999999</v>
      </c>
      <c r="D900" s="5">
        <v>7.5</v>
      </c>
      <c r="E900" s="5">
        <v>1.5</v>
      </c>
      <c r="F900" s="5">
        <v>21</v>
      </c>
      <c r="G900" s="5">
        <v>32</v>
      </c>
      <c r="H900" s="5">
        <v>51.78</v>
      </c>
      <c r="I900" s="5">
        <v>7</v>
      </c>
      <c r="J900" s="5">
        <v>0.36</v>
      </c>
      <c r="K900" s="5">
        <v>3</v>
      </c>
      <c r="L900" s="25" t="s">
        <v>45</v>
      </c>
      <c r="M900" s="1">
        <f t="shared" si="1765"/>
        <v>44.145000000000003</v>
      </c>
      <c r="N900" s="1">
        <f t="shared" si="1766"/>
        <v>154.5</v>
      </c>
      <c r="O900" s="1">
        <f t="shared" si="1767"/>
        <v>110.35499999999999</v>
      </c>
      <c r="P900" s="1">
        <f t="shared" si="1768"/>
        <v>0.95809531195771036</v>
      </c>
      <c r="Q900" s="1">
        <f t="shared" si="1769"/>
        <v>30.659049982646732</v>
      </c>
      <c r="R900" s="1">
        <f t="shared" si="1770"/>
        <v>5.6147470795472332</v>
      </c>
      <c r="S900" s="1">
        <f t="shared" si="1771"/>
        <v>36.273797062193964</v>
      </c>
      <c r="T900" s="1">
        <f t="shared" si="1772"/>
        <v>0.32145101796229747</v>
      </c>
      <c r="U900" s="1">
        <f t="shared" si="1773"/>
        <v>0.9728539019252479</v>
      </c>
      <c r="V900" s="1">
        <f t="shared" si="1774"/>
        <v>36.746071941155165</v>
      </c>
      <c r="W900" s="1">
        <f t="shared" si="1775"/>
        <v>0.90643373197707922</v>
      </c>
      <c r="X900" s="1">
        <f t="shared" si="1776"/>
        <v>0.29695345668222867</v>
      </c>
      <c r="Y900" s="1">
        <f t="shared" si="1777"/>
        <v>2.2000000000000002</v>
      </c>
      <c r="Z900" s="1">
        <f t="shared" si="1778"/>
        <v>1.2116882456942153</v>
      </c>
      <c r="AA900" s="1">
        <f t="shared" si="1779"/>
        <v>0.97512805118302448</v>
      </c>
      <c r="AB900" s="1">
        <f t="shared" si="1780"/>
        <v>1.643258718267063</v>
      </c>
      <c r="AC900" s="1">
        <f t="shared" si="1781"/>
        <v>6.5383792070819462</v>
      </c>
      <c r="AD900" s="1" t="str">
        <f t="shared" si="1782"/>
        <v>NOT LIQUEFIABLE</v>
      </c>
      <c r="AE900" s="1">
        <f t="shared" si="1783"/>
        <v>0</v>
      </c>
      <c r="AF900" s="1">
        <f t="shared" si="1784"/>
        <v>6.25</v>
      </c>
      <c r="AG900" s="1">
        <f t="shared" si="1785"/>
        <v>0</v>
      </c>
      <c r="AH900" s="1" t="str">
        <f t="shared" si="1786"/>
        <v>Very Low</v>
      </c>
    </row>
    <row r="901" spans="1:45" s="1" customFormat="1" x14ac:dyDescent="0.35">
      <c r="B901" s="5">
        <v>15.33234</v>
      </c>
      <c r="C901" s="5">
        <v>120.59099999999999</v>
      </c>
      <c r="D901" s="5">
        <v>9</v>
      </c>
      <c r="E901" s="5">
        <v>1.5</v>
      </c>
      <c r="F901" s="5">
        <v>21</v>
      </c>
      <c r="G901" s="5">
        <v>34</v>
      </c>
      <c r="H901" s="5">
        <v>53.95</v>
      </c>
      <c r="I901" s="5">
        <v>7</v>
      </c>
      <c r="J901" s="5">
        <v>0.36</v>
      </c>
      <c r="K901" s="5">
        <v>3</v>
      </c>
      <c r="L901" s="25" t="s">
        <v>45</v>
      </c>
      <c r="M901" s="1">
        <f t="shared" si="1765"/>
        <v>58.86</v>
      </c>
      <c r="N901" s="1">
        <f t="shared" si="1766"/>
        <v>186</v>
      </c>
      <c r="O901" s="1">
        <f t="shared" si="1767"/>
        <v>127.14</v>
      </c>
      <c r="P901" s="1">
        <f t="shared" si="1768"/>
        <v>0.89261384581523984</v>
      </c>
      <c r="Q901" s="1">
        <f t="shared" si="1769"/>
        <v>30.348870757718153</v>
      </c>
      <c r="R901" s="1">
        <f t="shared" si="1770"/>
        <v>5.6131229473061897</v>
      </c>
      <c r="S901" s="1">
        <f t="shared" si="1771"/>
        <v>35.961993705024341</v>
      </c>
      <c r="T901" s="1">
        <f t="shared" si="1772"/>
        <v>0.32344330452079767</v>
      </c>
      <c r="U901" s="1">
        <f t="shared" si="1773"/>
        <v>0.92914812723138773</v>
      </c>
      <c r="V901" s="1">
        <f t="shared" si="1774"/>
        <v>37.204159273173374</v>
      </c>
      <c r="W901" s="1">
        <f t="shared" si="1775"/>
        <v>0.88044424287795453</v>
      </c>
      <c r="X901" s="1">
        <f t="shared" si="1776"/>
        <v>0.30140361197907889</v>
      </c>
      <c r="Y901" s="1">
        <f t="shared" si="1777"/>
        <v>2.2000000000000002</v>
      </c>
      <c r="Z901" s="1">
        <f t="shared" si="1778"/>
        <v>1.2116882456942153</v>
      </c>
      <c r="AA901" s="1">
        <f t="shared" si="1779"/>
        <v>0.93210178285881529</v>
      </c>
      <c r="AB901" s="1">
        <f t="shared" si="1780"/>
        <v>1.8421023768341165</v>
      </c>
      <c r="AC901" s="1">
        <f t="shared" si="1781"/>
        <v>6.902708664668209</v>
      </c>
      <c r="AD901" s="1" t="str">
        <f t="shared" si="1782"/>
        <v>NOT LIQUEFIABLE</v>
      </c>
      <c r="AE901" s="1">
        <f t="shared" si="1783"/>
        <v>0</v>
      </c>
      <c r="AF901" s="1">
        <f t="shared" si="1784"/>
        <v>5.5</v>
      </c>
      <c r="AG901" s="1">
        <f t="shared" si="1785"/>
        <v>0</v>
      </c>
      <c r="AH901" s="1" t="str">
        <f t="shared" si="1786"/>
        <v>Very Low</v>
      </c>
    </row>
    <row r="902" spans="1:45" s="1" customFormat="1" x14ac:dyDescent="0.35">
      <c r="B902" s="5">
        <v>15.33234</v>
      </c>
      <c r="C902" s="5">
        <v>120.59099999999999</v>
      </c>
      <c r="D902" s="5">
        <v>10.5</v>
      </c>
      <c r="E902" s="5">
        <v>1.5</v>
      </c>
      <c r="F902" s="5">
        <v>21</v>
      </c>
      <c r="G902" s="5">
        <v>43</v>
      </c>
      <c r="H902" s="5">
        <v>53.4</v>
      </c>
      <c r="I902" s="5">
        <v>7</v>
      </c>
      <c r="J902" s="5">
        <v>0.36</v>
      </c>
      <c r="K902" s="5">
        <v>3</v>
      </c>
      <c r="L902" s="25" t="s">
        <v>45</v>
      </c>
      <c r="M902" s="1">
        <f t="shared" si="1765"/>
        <v>73.575000000000003</v>
      </c>
      <c r="N902" s="1">
        <f t="shared" si="1766"/>
        <v>217.5</v>
      </c>
      <c r="O902" s="1">
        <f t="shared" si="1767"/>
        <v>143.92500000000001</v>
      </c>
      <c r="P902" s="1">
        <f t="shared" si="1768"/>
        <v>0.83895101462071364</v>
      </c>
      <c r="Q902" s="1">
        <f t="shared" si="1769"/>
        <v>36.074893628690688</v>
      </c>
      <c r="R902" s="1">
        <f t="shared" si="1770"/>
        <v>5.6136767163233161</v>
      </c>
      <c r="S902" s="1">
        <f t="shared" si="1771"/>
        <v>41.688570345014007</v>
      </c>
      <c r="T902" s="1">
        <f t="shared" si="1772"/>
        <v>0.28812784596049829</v>
      </c>
      <c r="U902" s="1">
        <f t="shared" si="1773"/>
        <v>0.90375930911631686</v>
      </c>
      <c r="V902" s="1">
        <f t="shared" si="1774"/>
        <v>44.475327008324946</v>
      </c>
      <c r="W902" s="1">
        <f t="shared" si="1775"/>
        <v>0.85352459901766975</v>
      </c>
      <c r="X902" s="1">
        <f t="shared" si="1776"/>
        <v>0.30182480088243385</v>
      </c>
      <c r="Y902" s="1">
        <f t="shared" si="1777"/>
        <v>2.2000000000000002</v>
      </c>
      <c r="Z902" s="1">
        <f t="shared" si="1778"/>
        <v>1.2116882456942153</v>
      </c>
      <c r="AA902" s="1">
        <f t="shared" si="1779"/>
        <v>0.89463822420782924</v>
      </c>
      <c r="AB902" s="1">
        <f t="shared" si="1780"/>
        <v>24.19542253504256</v>
      </c>
      <c r="AC902" s="1">
        <f t="shared" si="1781"/>
        <v>86.899370966057859</v>
      </c>
      <c r="AD902" s="1" t="str">
        <f t="shared" si="1782"/>
        <v>NOT LIQUEFIABLE</v>
      </c>
      <c r="AE902" s="1">
        <f t="shared" si="1783"/>
        <v>0</v>
      </c>
      <c r="AF902" s="1">
        <f t="shared" si="1784"/>
        <v>4.75</v>
      </c>
      <c r="AG902" s="1">
        <f t="shared" si="1785"/>
        <v>0</v>
      </c>
      <c r="AH902" s="1" t="str">
        <f t="shared" si="1786"/>
        <v>Very Low</v>
      </c>
    </row>
    <row r="903" spans="1:45" s="1" customFormat="1" x14ac:dyDescent="0.35">
      <c r="B903" s="5">
        <v>15.33234</v>
      </c>
      <c r="C903" s="5">
        <v>120.59099999999999</v>
      </c>
      <c r="D903" s="5">
        <v>12</v>
      </c>
      <c r="E903" s="5">
        <v>1.5</v>
      </c>
      <c r="F903" s="5">
        <v>21</v>
      </c>
      <c r="G903" s="5">
        <v>42</v>
      </c>
      <c r="H903" s="5">
        <v>57.34</v>
      </c>
      <c r="I903" s="5">
        <v>7</v>
      </c>
      <c r="J903" s="5">
        <v>0.36</v>
      </c>
      <c r="K903" s="5">
        <v>3</v>
      </c>
      <c r="L903" s="25" t="s">
        <v>45</v>
      </c>
      <c r="M903" s="1">
        <f t="shared" si="1765"/>
        <v>88.29</v>
      </c>
      <c r="N903" s="1">
        <f t="shared" si="1766"/>
        <v>249</v>
      </c>
      <c r="O903" s="1">
        <f t="shared" si="1767"/>
        <v>160.70999999999998</v>
      </c>
      <c r="P903" s="1">
        <f t="shared" si="1768"/>
        <v>0.79393193653841676</v>
      </c>
      <c r="Q903" s="1">
        <f t="shared" si="1769"/>
        <v>33.345141334613501</v>
      </c>
      <c r="R903" s="1">
        <f t="shared" si="1770"/>
        <v>5.6079971391766517</v>
      </c>
      <c r="S903" s="1">
        <f t="shared" si="1771"/>
        <v>38.953138473790155</v>
      </c>
      <c r="T903" s="1">
        <f t="shared" si="1772"/>
        <v>0.3046723881606152</v>
      </c>
      <c r="U903" s="1">
        <f t="shared" si="1773"/>
        <v>0.86882730332103664</v>
      </c>
      <c r="V903" s="1">
        <f t="shared" si="1774"/>
        <v>42.098743878660194</v>
      </c>
      <c r="W903" s="1">
        <f t="shared" si="1775"/>
        <v>0.82611021622301772</v>
      </c>
      <c r="X903" s="1">
        <f t="shared" si="1776"/>
        <v>0.29950928914473496</v>
      </c>
      <c r="Y903" s="1">
        <f t="shared" si="1777"/>
        <v>2.2000000000000002</v>
      </c>
      <c r="Z903" s="1">
        <f t="shared" si="1778"/>
        <v>1.2116882456942153</v>
      </c>
      <c r="AA903" s="1">
        <f t="shared" si="1779"/>
        <v>0.86154547380809776</v>
      </c>
      <c r="AB903" s="1">
        <f t="shared" si="1780"/>
        <v>8.7356627453634488</v>
      </c>
      <c r="AC903" s="1">
        <f t="shared" si="1781"/>
        <v>30.447711979436257</v>
      </c>
      <c r="AD903" s="1" t="str">
        <f t="shared" si="1782"/>
        <v>NOT LIQUEFIABLE</v>
      </c>
      <c r="AE903" s="1">
        <f t="shared" si="1783"/>
        <v>0</v>
      </c>
      <c r="AF903" s="1">
        <f t="shared" si="1784"/>
        <v>4</v>
      </c>
      <c r="AG903" s="1">
        <f t="shared" si="1785"/>
        <v>0</v>
      </c>
      <c r="AH903" s="1" t="str">
        <f t="shared" si="1786"/>
        <v>Very Low</v>
      </c>
    </row>
    <row r="904" spans="1:45" s="1" customFormat="1" x14ac:dyDescent="0.35">
      <c r="B904" s="5">
        <v>15.33234</v>
      </c>
      <c r="C904" s="5">
        <v>120.59099999999999</v>
      </c>
      <c r="D904" s="5">
        <v>13.5</v>
      </c>
      <c r="E904" s="5">
        <v>1.5</v>
      </c>
      <c r="F904" s="5">
        <v>21</v>
      </c>
      <c r="G904" s="5">
        <v>48</v>
      </c>
      <c r="H904" s="5">
        <v>56.36</v>
      </c>
      <c r="I904" s="5">
        <v>7</v>
      </c>
      <c r="J904" s="5">
        <v>0.36</v>
      </c>
      <c r="K904" s="5">
        <v>3</v>
      </c>
      <c r="L904" s="25" t="s">
        <v>45</v>
      </c>
      <c r="M904" s="1">
        <f t="shared" si="1765"/>
        <v>103.00500000000001</v>
      </c>
      <c r="N904" s="1">
        <f t="shared" si="1766"/>
        <v>280.5</v>
      </c>
      <c r="O904" s="1">
        <f t="shared" si="1767"/>
        <v>177.495</v>
      </c>
      <c r="P904" s="1">
        <f t="shared" si="1768"/>
        <v>0.75546032455737699</v>
      </c>
      <c r="Q904" s="1">
        <f t="shared" si="1769"/>
        <v>36.262095578754099</v>
      </c>
      <c r="R904" s="1">
        <f t="shared" si="1770"/>
        <v>5.6097472179363317</v>
      </c>
      <c r="S904" s="1">
        <f t="shared" si="1771"/>
        <v>41.87184279669043</v>
      </c>
      <c r="T904" s="1">
        <f t="shared" si="1772"/>
        <v>0.28703905781525318</v>
      </c>
      <c r="U904" s="1">
        <f t="shared" si="1773"/>
        <v>0.85130263918157212</v>
      </c>
      <c r="V904" s="1">
        <f t="shared" si="1774"/>
        <v>46.472273898651792</v>
      </c>
      <c r="W904" s="1">
        <f t="shared" si="1775"/>
        <v>0.7986134883932493</v>
      </c>
      <c r="X904" s="1">
        <f t="shared" si="1776"/>
        <v>0.29532433892598497</v>
      </c>
      <c r="Y904" s="1">
        <f t="shared" si="1777"/>
        <v>2.2000000000000002</v>
      </c>
      <c r="Z904" s="1">
        <f t="shared" si="1778"/>
        <v>1.2116882456942153</v>
      </c>
      <c r="AA904" s="1">
        <f t="shared" si="1779"/>
        <v>0.83174319152500176</v>
      </c>
      <c r="AB904" s="1">
        <f t="shared" si="1780"/>
        <v>66.82261084916982</v>
      </c>
      <c r="AC904" s="1">
        <f t="shared" si="1781"/>
        <v>228.03649076043806</v>
      </c>
      <c r="AD904" s="1" t="str">
        <f t="shared" si="1782"/>
        <v>NOT LIQUEFIABLE</v>
      </c>
      <c r="AE904" s="1">
        <f t="shared" si="1783"/>
        <v>0</v>
      </c>
      <c r="AF904" s="1">
        <f t="shared" si="1784"/>
        <v>3.25</v>
      </c>
      <c r="AG904" s="1">
        <f t="shared" si="1785"/>
        <v>0</v>
      </c>
      <c r="AH904" s="1" t="str">
        <f t="shared" si="1786"/>
        <v>Very Low</v>
      </c>
    </row>
    <row r="905" spans="1:45" s="1" customFormat="1" x14ac:dyDescent="0.35">
      <c r="B905" s="5">
        <v>15.33234</v>
      </c>
      <c r="C905" s="5">
        <v>120.59099999999999</v>
      </c>
      <c r="D905" s="5">
        <v>15</v>
      </c>
      <c r="E905" s="5">
        <v>1.5</v>
      </c>
      <c r="F905" s="5">
        <v>21</v>
      </c>
      <c r="G905" s="5">
        <v>55</v>
      </c>
      <c r="H905" s="5">
        <v>57.01</v>
      </c>
      <c r="I905" s="5">
        <v>7</v>
      </c>
      <c r="J905" s="5">
        <v>0.36</v>
      </c>
      <c r="K905" s="5">
        <v>3</v>
      </c>
      <c r="L905" s="25" t="s">
        <v>45</v>
      </c>
      <c r="M905" s="1">
        <f t="shared" si="1765"/>
        <v>117.72</v>
      </c>
      <c r="N905" s="1">
        <f t="shared" si="1766"/>
        <v>312</v>
      </c>
      <c r="O905" s="1">
        <f t="shared" si="1767"/>
        <v>194.28</v>
      </c>
      <c r="P905" s="1">
        <f t="shared" si="1768"/>
        <v>0.72208891037197809</v>
      </c>
      <c r="Q905" s="1">
        <f t="shared" si="1769"/>
        <v>39.714890070458793</v>
      </c>
      <c r="R905" s="1">
        <f t="shared" si="1770"/>
        <v>5.6086078856130959</v>
      </c>
      <c r="S905" s="1">
        <f t="shared" si="1771"/>
        <v>45.32349795607189</v>
      </c>
      <c r="T905" s="1">
        <f t="shared" si="1772"/>
        <v>0.26696144381253206</v>
      </c>
      <c r="U905" s="1">
        <f t="shared" si="1773"/>
        <v>0.84042376573793021</v>
      </c>
      <c r="V905" s="1">
        <f t="shared" si="1774"/>
        <v>51.831915001199256</v>
      </c>
      <c r="W905" s="1">
        <f t="shared" si="1775"/>
        <v>0.77141630387585125</v>
      </c>
      <c r="X905" s="1">
        <f t="shared" si="1776"/>
        <v>0.28988862216063488</v>
      </c>
      <c r="Y905" s="1">
        <f t="shared" si="1777"/>
        <v>2.2000000000000002</v>
      </c>
      <c r="Z905" s="1">
        <f t="shared" si="1778"/>
        <v>1.2116882456942153</v>
      </c>
      <c r="AA905" s="1">
        <f t="shared" si="1779"/>
        <v>0.80463579813312802</v>
      </c>
      <c r="AB905" s="1">
        <f t="shared" si="1780"/>
        <v>2420.0604434114657</v>
      </c>
      <c r="AC905" s="1">
        <f t="shared" si="1781"/>
        <v>8139.2668686129564</v>
      </c>
      <c r="AD905" s="1" t="str">
        <f t="shared" si="1782"/>
        <v>NOT LIQUEFIABLE</v>
      </c>
      <c r="AE905" s="1">
        <f t="shared" si="1783"/>
        <v>0</v>
      </c>
      <c r="AF905" s="1">
        <f t="shared" si="1784"/>
        <v>2.5</v>
      </c>
      <c r="AG905" s="1">
        <f t="shared" si="1785"/>
        <v>0</v>
      </c>
      <c r="AH905" s="1" t="str">
        <f t="shared" si="1786"/>
        <v>Very Low</v>
      </c>
    </row>
    <row r="906" spans="1:45" s="1" customFormat="1" x14ac:dyDescent="0.35">
      <c r="AF906" s="1" t="s">
        <v>31</v>
      </c>
      <c r="AG906" s="1">
        <f>SUM(AG896:AG905)</f>
        <v>1.287979832408042</v>
      </c>
      <c r="AH906" s="1" t="str">
        <f t="shared" ref="AH906" si="1787">IF(AG906&lt;=0,"Very Low",IF(AND(AG906&gt;0,AG906&lt;=5),"Low",IF(AND(AG906&gt;5,AG906&lt;=15),"High","Very High")))</f>
        <v>Low</v>
      </c>
    </row>
    <row r="907" spans="1:45" s="1" customFormat="1" x14ac:dyDescent="0.35">
      <c r="A907" s="1" t="s">
        <v>32</v>
      </c>
      <c r="B907" s="1" t="s">
        <v>0</v>
      </c>
      <c r="C907" s="1" t="s">
        <v>1</v>
      </c>
      <c r="E907" s="1" t="s">
        <v>3</v>
      </c>
      <c r="F907" s="1" t="s">
        <v>47</v>
      </c>
      <c r="G907" s="1" t="s">
        <v>5</v>
      </c>
      <c r="H907" s="1" t="s">
        <v>6</v>
      </c>
      <c r="I907" s="1" t="s">
        <v>7</v>
      </c>
      <c r="J907" s="1" t="s">
        <v>8</v>
      </c>
      <c r="K907" s="1" t="s">
        <v>9</v>
      </c>
      <c r="M907" s="1" t="s">
        <v>10</v>
      </c>
      <c r="O907" s="1" t="s">
        <v>12</v>
      </c>
      <c r="P907" s="1" t="s">
        <v>13</v>
      </c>
      <c r="Q907" s="1" t="s">
        <v>69</v>
      </c>
      <c r="R907" s="1" t="s">
        <v>70</v>
      </c>
      <c r="S907" s="1" t="s">
        <v>16</v>
      </c>
      <c r="T907" s="1" t="s">
        <v>17</v>
      </c>
      <c r="U907" s="1" t="s">
        <v>18</v>
      </c>
      <c r="V907" s="1" t="s">
        <v>19</v>
      </c>
      <c r="W907" s="1" t="s">
        <v>20</v>
      </c>
      <c r="X907" s="1" t="s">
        <v>21</v>
      </c>
      <c r="Y907" s="1" t="s">
        <v>22</v>
      </c>
      <c r="Z907" s="1" t="s">
        <v>23</v>
      </c>
      <c r="AA907" s="1" t="s">
        <v>24</v>
      </c>
      <c r="AB907" s="1" t="s">
        <v>71</v>
      </c>
      <c r="AC907" s="1" t="s">
        <v>26</v>
      </c>
      <c r="AD907" s="1" t="s">
        <v>27</v>
      </c>
      <c r="AE907" s="1" t="s">
        <v>28</v>
      </c>
      <c r="AF907" s="1" t="s">
        <v>29</v>
      </c>
      <c r="AG907" s="1" t="s">
        <v>30</v>
      </c>
      <c r="AH907" s="1" t="s">
        <v>27</v>
      </c>
      <c r="AI907" s="5" t="s">
        <v>34</v>
      </c>
      <c r="AJ907" s="5" t="s">
        <v>35</v>
      </c>
      <c r="AK907" s="5" t="s">
        <v>36</v>
      </c>
      <c r="AL907" s="5" t="s">
        <v>37</v>
      </c>
      <c r="AM907" s="20" t="s">
        <v>38</v>
      </c>
      <c r="AN907" s="20" t="s">
        <v>39</v>
      </c>
      <c r="AO907" s="20" t="s">
        <v>40</v>
      </c>
      <c r="AP907" s="20" t="s">
        <v>41</v>
      </c>
      <c r="AQ907" s="20" t="s">
        <v>42</v>
      </c>
      <c r="AR907" s="23" t="s">
        <v>280</v>
      </c>
    </row>
    <row r="908" spans="1:45" s="1" customFormat="1" x14ac:dyDescent="0.35">
      <c r="A908" s="1">
        <v>78</v>
      </c>
      <c r="B908" s="5">
        <v>15.62537</v>
      </c>
      <c r="C908" s="5">
        <v>120.28740000000001</v>
      </c>
      <c r="D908" s="5">
        <v>1.5</v>
      </c>
      <c r="E908" s="5">
        <v>1.5</v>
      </c>
      <c r="F908" s="5">
        <v>21</v>
      </c>
      <c r="G908" s="5">
        <v>37</v>
      </c>
      <c r="H908" s="5">
        <v>36</v>
      </c>
      <c r="I908" s="5">
        <v>7</v>
      </c>
      <c r="J908" s="5">
        <v>0.34599999999999997</v>
      </c>
      <c r="K908" s="5">
        <v>5</v>
      </c>
      <c r="L908" s="25" t="s">
        <v>46</v>
      </c>
      <c r="M908" s="1">
        <f t="shared" ref="M908:M917" si="1788">IF(D908&lt;=K908, 0, (D908-K908)*9.81)</f>
        <v>0</v>
      </c>
      <c r="N908" s="1">
        <f t="shared" ref="N908:N917" si="1789">IF(ROW()=2, D908*F908, N907 + (D908-D907)*F908)</f>
        <v>31.5</v>
      </c>
      <c r="O908" s="1">
        <f t="shared" ref="O908:O917" si="1790">N908 - M908</f>
        <v>31.5</v>
      </c>
      <c r="P908" s="1">
        <f t="shared" ref="P908:P917" si="1791">MIN(1.7, (101.3 / O908)^0.5)</f>
        <v>1.7</v>
      </c>
      <c r="Q908" s="1">
        <f t="shared" ref="Q908:Q917" si="1792">G908 * P908</f>
        <v>62.9</v>
      </c>
      <c r="R908" s="1">
        <f t="shared" ref="R908:R917" si="1793">EXP(1.63 + (9.7/(H908+0.01)) - ((15.7/(H908+0.01))^2))</f>
        <v>5.5249949701793879</v>
      </c>
      <c r="S908" s="1">
        <f t="shared" ref="S908:S917" si="1794">Q908 + R908</f>
        <v>68.424994970179384</v>
      </c>
      <c r="T908" s="1">
        <f t="shared" ref="T908:T917" si="1795">0.784 - 0.0768 * SQRT(S908)</f>
        <v>0.1487149912575374</v>
      </c>
      <c r="U908" s="1">
        <f t="shared" ref="U908:U917" si="1796">MIN(1.7, (101.3 / O908)^T908)</f>
        <v>1.1897150355937847</v>
      </c>
      <c r="V908" s="1">
        <f t="shared" ref="V908:V917" si="1797">(G908 * U908) + R908</f>
        <v>49.544451287149421</v>
      </c>
      <c r="W908" s="1">
        <f t="shared" ref="W908:W917" si="1798">EXP((-1.012 - 1.126*SIN((D908/11.73)+5.133)) + (0.106 + 0.118*SIN((D908/11.28)+5.142))*I908)</f>
        <v>0.99216797470363483</v>
      </c>
      <c r="X908" s="1">
        <f t="shared" ref="X908:X917" si="1799">0.65 * J908 * (N908 / O908) * W908</f>
        <v>0.22313857751084745</v>
      </c>
      <c r="Y908" s="1">
        <f t="shared" ref="Y908:Y917" si="1800">MIN(2.2, 1.09 + (V908 / 31.5)^2)</f>
        <v>2.2000000000000002</v>
      </c>
      <c r="Z908" s="1">
        <f t="shared" ref="Z908:Z917" si="1801">1 + (Y908 - 1) * (8.64 * EXP(-I908/4) - 1.325)</f>
        <v>1.2116882456942153</v>
      </c>
      <c r="AA908" s="1">
        <f t="shared" ref="AA908:AA917" si="1802">MIN(1.1, 1 - MIN(0.3, 1 / (18.9 - 2.55 * SQRT(V908))) * LN(O908 / 101.3))</f>
        <v>1.1000000000000001</v>
      </c>
      <c r="AB908" s="1">
        <f t="shared" ref="AB908:AB917" si="1803">EXP((V908/14.1) + (V908/126)^2 - (V908/23.6)^3 + (V908/25.4)^4 - 2.8)</f>
        <v>442.30825520246316</v>
      </c>
      <c r="AC908" s="1">
        <f t="shared" ref="AC908:AC917" si="1804">IF(X908=0, "N/A", (AB908 * Z908 * AA908) / X908)</f>
        <v>2642.0070064035303</v>
      </c>
      <c r="AD908" s="1" t="str">
        <f t="shared" ref="AD908:AD917" si="1805">IF(AC908&gt;1, "NOT LIQUEFIABLE", "LIQUEFIABLE")</f>
        <v>NOT LIQUEFIABLE</v>
      </c>
      <c r="AE908" s="1">
        <f t="shared" ref="AE908:AE917" si="1806">IF(AC908&lt;1, 1-AC908, 0)</f>
        <v>0</v>
      </c>
      <c r="AF908" s="1">
        <f t="shared" ref="AF908:AF917" si="1807">IF(D908&lt;=20, 10 - (0.5 * D908), 0)</f>
        <v>9.25</v>
      </c>
      <c r="AG908" s="1">
        <f t="shared" ref="AG908:AG917" si="1808">AE908 * AF908 * E908</f>
        <v>0</v>
      </c>
      <c r="AH908" s="1" t="str">
        <f t="shared" ref="AH908:AH917" si="1809">IF(AG908&lt;=0,"Very Low",IF(AND(AG908&gt;0,AG908&lt;=5),"Low",IF(AND(AG908&gt;5,AG908&lt;=15),"High","Very High")))</f>
        <v>Very Low</v>
      </c>
      <c r="AI908" s="5">
        <v>3</v>
      </c>
      <c r="AJ908" s="5">
        <v>1.5</v>
      </c>
      <c r="AK908" s="5">
        <v>25</v>
      </c>
      <c r="AL908" s="5">
        <f>MIN(1 + 0.33 * (AJ908 / AI908), 1.33)</f>
        <v>1.165</v>
      </c>
      <c r="AM908" s="20">
        <f>AVERAGEIFS(G908:G917, D908:D917, "&gt;" &amp; AJ908, D908:D917, "&lt;" &amp; (AJ908 + AI908 + 1.5))</f>
        <v>43.5</v>
      </c>
      <c r="AN908" s="20" cm="1">
        <f t="array" ref="AN908">_xlfn.LET(
    _xlpm.Df, AJ908,
    _xlpm.B, AI908,
    _xlpm.LayerBottoms, D908:D917,
    _xlpm.LayerTops, D908:D917 - E908:E917,
    _xlpm.N_values, G908:G917,
    _xlpm.FilteredN, _xlfn._xlws.FILTER(_xlpm.N_values, (_xlpm.LayerBottoms &gt; _xlpm.Df) * (_xlpm.LayerTops &lt; (_xlpm.Df + 2*_xlpm.B))),
    _xlpm.i, _xlfn.SEQUENCE(ROWS(_xlpm.FilteredN)),
    SUM(_xlpm.FilteredN / _xlpm.i^2) / SUM(1 / _xlpm.i^2)
)</f>
        <v>42.21463414634146</v>
      </c>
      <c r="AO908" s="20">
        <f>MIN(6 * (1 + 0.2 * (AJ908 / AI908)), 9)</f>
        <v>6.6000000000000005</v>
      </c>
      <c r="AP908" s="20">
        <f>IF(AI908&lt;=1.2,12*AM908*AL908*(AK908/25.4),8*AM908*((3.28*AI908+1)/(3.28*AI908))^2*AL908*(AK908/25.4))</f>
        <v>484.26137286267232</v>
      </c>
      <c r="AQ908" s="1" cm="1">
        <f t="array" ref="AQ908">_xlfn.LET(
    _xlpm.Df, AJ908,
    _xlpm.B, AI908,
    _xlpm.Settlement, AK908,
    _xlpm.NMeyerhof, AM908,
    _xlpm.NDesign, AN908,
    _xlpm.Nc, AO908,
    _xlpm.Fd, AL908,
    _xlpm.LayerBottoms, D908:D917,
    _xlpm.LayerThickness, E908:E917,
    _xlpm.USCS, L908:L917,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IF(_xlpm.ZoneType = "Cohesive",
        2 * _xlpm.NDesign * _xlpm.Nc,
        IF(_xlpm.ZoneType = "Cohesionless",
            IF(_xlpm.B &lt;= 1.2,
                12 * _xlpm.NMeyerhof * _xlpm.Fd * (_xlpm.Settlement / 25.4),
                8 * _xlpm.NMeyerhof * ((3.28 * _xlpm.B + 1) / (3.28 * _xlpm.B))^2 * _xlpm.Fd * (_xlpm.Settlement / 25.4)
            ),
            "Mixed Zone - Needs Manual Analysis"
        )
    )
)</f>
        <v>484.26137286267232</v>
      </c>
      <c r="AR908" s="1" cm="1">
        <f t="array" ref="AR908">_xlfn.LET(
    _xlpm.Df, AJ908,
    _xlpm.B, AI908,
    _xlpm.Settlement, AK908,
    _xlpm.NMeyerhof, AM908,
    _xlpm.NDesign, AN908,
    _xlpm.Nc, AO908,
    _xlpm.Fd, AL908,
    _xlpm.LayerBottoms, D908:D917,
    _xlpm.LayerThickness, E908:E917,
    _xlpm.USCS, L908:L917,
    _xlpm.LayerTops, _xlpm.LayerBottoms - _xlpm.LayerThickness,
    _xlpm.Overlap, (_xlpm.LayerBottoms &gt; _xlpm.Df) * (_xlpm.LayerTops &lt; (_xlpm.Df + 2*_xlpm.B)),
    _xlpm.FilteredUSCS, _xlfn._xlws.FILTER(_xlpm.USCS, _xlpm.Overlap, "None"),
    _xlpm.TotalLayers, ROWS(_xlpm.FilteredUSCS),
    _xlpm.CohesiveCount, SUM(--(ISNUMBER(MATCH(_xlpm.FilteredUSCS, {"CH","MH","CL","ML","OH","OL"}, 0)))),
    _xlpm.CohesionlessCount, SUM(--(ISNUMBER(MATCH(_xlpm.FilteredUSCS, {"GW","GP","GM","GC","SW","SP","SM","SC"}, 0)))),
    _xlpm.ZoneType, IF(INDEX(_xlpm.FilteredUSCS,1)="None", "No Soil", IF(_xlpm.CohesiveCount = _xlpm.TotalLayers, "Cohesive", IF(_xlpm.CohesionlessCount = _xlpm.TotalLayers, "Cohesionless", "Mixed"))),
    _xlpm.Qa_Cohesive, 2 * _xlpm.NDesign * _xlpm.Nc,
    _xlpm.Qa_Cohesionless, IF(_xlpm.B &lt;= 1.2, 12 * _xlpm.NMeyerhof * _xlpm.Fd * (_xlpm.Settlement / 25.4), 8 * _xlpm.NMeyerhof * ((3.28 * _xlpm.B + 1) / (3.28 * _xlpm.B))^2 * _xlpm.Fd * (_xlpm.Settlement / 25.4)),
    IF(_xlpm.ZoneType = "Cohesive", _xlpm.Qa_Cohesive,
        IF(_xlpm.ZoneType = "Cohesionless", _xlpm.Qa_Cohesionless,
            IF(_xlpm.ZoneType = "Mixed", MIN(_xlpm.Qa_Cohesive, _xlpm.Qa_Cohesionless),
                "Invalid Data"
            )
        )
    )
)</f>
        <v>484.26137286267232</v>
      </c>
      <c r="AS908" s="1" cm="1">
        <f t="array" ref="AS908">_xlfn.LET(
    _xlpm.Df, AJ908,
    _xlpm.B, AI908,
    _xlpm.Settlement, AK908,
    _xlpm.NMeyerhof, AM908,
    _xlpm.NDesign, AN908,
    _xlpm.Nc, AO908,
    _xlpm.Fd, AL908,
    _xlpm.LayerBottoms, D908:D917,
    _xlpm.LayerThickness, E908:E917,
    _xlpm.Material, L908:L917,
    _xlpm.LayerTops, _xlpm.LayerBottoms - _xlpm.LayerThickness,
    _xlpm.Overlap, (_xlpm.LayerBottoms &gt; _xlpm.Df) * (_xlpm.LayerTops &lt; (_xlpm.Df + 2*_xlpm.B)),
    _xlpm.FilteredMat, _xlfn._xlws.FILTER(_xlpm.Material, _xlpm.Overlap, "None"),
    _xlpm.TotalLayers, ROWS(_xlpm.FilteredMat),
    _xlpm.RockCount, SUM(--(ISNUMBER(MATCH(_xlpm.FilteredMat, {"Sandstone","Basalt","Cobblestone","Cobble Stone","Coring","Tuff"}, 0)))),
    _xlpm.CohesiveCount, SUM(--(ISNUMBER(MATCH(_xlpm.FilteredMat, {"CH","MH","CL","ML","OH","OL","Silty Tuff"}, 0)))),
    _xlpm.CohesionlessCount, SUM(--(ISNUMBER(MATCH(_xlpm.FilteredMat, {"GW","GP","GM","GC","SW","SP","SM","SC","Gravel"}, 0)))),
    _xlpm.ZoneType, IF(INDEX(_xlpm.FilteredMat,1)="None", "No Soil",
                IF(_xlpm.RockCount &gt; 0, "Rock",
                    IF(_xlpm.CohesiveCount = _xlpm.TotalLayers, "Cohesive",
                        IF(_xlpm.CohesionlessCount = _xlpm.TotalLayers, "Cohesionless",
                            "Mixed"
                        )
                    )
                )
              ),
    _xlpm.Qa_Cohesive, 2 * _xlpm.NDesign * _xlpm.Nc,
    _xlpm.Qa_Cohesionless, IF(_xlpm.B &lt;= 1.2, 12 * _xlpm.NMeyerhof * _xlpm.Fd * (_xlpm.Settlement / 25.4), 8 * _xlpm.NMeyerhof * ((3.28 * _xlpm.B + 1) / (3.28 * _xlpm.B))^2 * _xlpm.Fd * (_xlpm.Settlement / 25.4)),
    IF(_xlpm.ZoneType = "Rock", "N/A - Rock/Cobble Detected (Use Rock Mechanics)",
        IF(_xlpm.ZoneType = "Cohesive", _xlpm.Qa_Cohesive,
            IF(_xlpm.ZoneType = "Cohesionless", _xlpm.Qa_Cohesionless,
                IF(_xlpm.ZoneType = "Mixed", MIN(_xlpm.Qa_Cohesive, _xlpm.Qa_Cohesionless),
                    "Invalid Data"
                )
            )
        )
    )
)</f>
        <v>484.26137286267232</v>
      </c>
    </row>
    <row r="909" spans="1:45" s="1" customFormat="1" x14ac:dyDescent="0.35">
      <c r="B909" s="5">
        <v>15.62537</v>
      </c>
      <c r="C909" s="5">
        <v>120.28740000000001</v>
      </c>
      <c r="D909" s="5">
        <v>3</v>
      </c>
      <c r="E909" s="5">
        <v>1.5</v>
      </c>
      <c r="F909" s="5">
        <v>21</v>
      </c>
      <c r="G909" s="5">
        <v>40</v>
      </c>
      <c r="H909" s="5">
        <v>26</v>
      </c>
      <c r="I909" s="5">
        <v>7</v>
      </c>
      <c r="J909" s="5">
        <v>0.34599999999999997</v>
      </c>
      <c r="K909" s="5">
        <v>5</v>
      </c>
      <c r="L909" s="25" t="s">
        <v>46</v>
      </c>
      <c r="M909" s="1">
        <f t="shared" si="1788"/>
        <v>0</v>
      </c>
      <c r="N909" s="1">
        <f t="shared" si="1789"/>
        <v>63</v>
      </c>
      <c r="O909" s="1">
        <f t="shared" si="1790"/>
        <v>63</v>
      </c>
      <c r="P909" s="1">
        <f t="shared" si="1791"/>
        <v>1.2680443635522016</v>
      </c>
      <c r="Q909" s="1">
        <f t="shared" si="1792"/>
        <v>50.721774542088063</v>
      </c>
      <c r="R909" s="1">
        <f t="shared" si="1793"/>
        <v>5.1478730667544825</v>
      </c>
      <c r="S909" s="1">
        <f t="shared" si="1794"/>
        <v>55.869647608842548</v>
      </c>
      <c r="T909" s="1">
        <f t="shared" si="1795"/>
        <v>0.20995070741931976</v>
      </c>
      <c r="U909" s="1">
        <f t="shared" si="1796"/>
        <v>1.1048575826977816</v>
      </c>
      <c r="V909" s="1">
        <f t="shared" si="1797"/>
        <v>49.342176374665748</v>
      </c>
      <c r="W909" s="1">
        <f t="shared" si="1798"/>
        <v>0.97433785492747482</v>
      </c>
      <c r="X909" s="1">
        <f t="shared" si="1799"/>
        <v>0.21912858357318907</v>
      </c>
      <c r="Y909" s="1">
        <f t="shared" si="1800"/>
        <v>2.2000000000000002</v>
      </c>
      <c r="Z909" s="1">
        <f t="shared" si="1801"/>
        <v>1.2116882456942153</v>
      </c>
      <c r="AA909" s="1">
        <f t="shared" si="1802"/>
        <v>1.1000000000000001</v>
      </c>
      <c r="AB909" s="1">
        <f t="shared" si="1803"/>
        <v>385.40834027666403</v>
      </c>
      <c r="AC909" s="1">
        <f t="shared" si="1804"/>
        <v>2344.2593517460996</v>
      </c>
      <c r="AD909" s="1" t="str">
        <f t="shared" si="1805"/>
        <v>NOT LIQUEFIABLE</v>
      </c>
      <c r="AE909" s="1">
        <f t="shared" si="1806"/>
        <v>0</v>
      </c>
      <c r="AF909" s="1">
        <f t="shared" si="1807"/>
        <v>8.5</v>
      </c>
      <c r="AG909" s="1">
        <f t="shared" si="1808"/>
        <v>0</v>
      </c>
      <c r="AH909" s="1" t="str">
        <f t="shared" si="1809"/>
        <v>Very Low</v>
      </c>
    </row>
    <row r="910" spans="1:45" s="1" customFormat="1" x14ac:dyDescent="0.35">
      <c r="B910" s="5">
        <v>15.62537</v>
      </c>
      <c r="C910" s="5">
        <v>120.28740000000001</v>
      </c>
      <c r="D910" s="5">
        <v>4.5</v>
      </c>
      <c r="E910" s="5">
        <v>1.5</v>
      </c>
      <c r="F910" s="5">
        <v>21</v>
      </c>
      <c r="G910" s="5">
        <v>47</v>
      </c>
      <c r="H910" s="5">
        <v>13</v>
      </c>
      <c r="I910" s="5">
        <v>7</v>
      </c>
      <c r="J910" s="5">
        <v>0.34599999999999997</v>
      </c>
      <c r="K910" s="5">
        <v>5</v>
      </c>
      <c r="L910" s="25" t="s">
        <v>46</v>
      </c>
      <c r="M910" s="1">
        <f t="shared" si="1788"/>
        <v>0</v>
      </c>
      <c r="N910" s="1">
        <f t="shared" si="1789"/>
        <v>94.5</v>
      </c>
      <c r="O910" s="1">
        <f t="shared" si="1790"/>
        <v>94.5</v>
      </c>
      <c r="P910" s="1">
        <f t="shared" si="1791"/>
        <v>1.035353887305047</v>
      </c>
      <c r="Q910" s="1">
        <f t="shared" si="1792"/>
        <v>48.661632703337204</v>
      </c>
      <c r="R910" s="1">
        <f t="shared" si="1793"/>
        <v>2.507536768980414</v>
      </c>
      <c r="S910" s="1">
        <f t="shared" si="1794"/>
        <v>51.16916947231762</v>
      </c>
      <c r="T910" s="1">
        <f t="shared" si="1795"/>
        <v>0.23462941273817495</v>
      </c>
      <c r="U910" s="1">
        <f t="shared" si="1796"/>
        <v>1.0164372235195525</v>
      </c>
      <c r="V910" s="1">
        <f t="shared" si="1797"/>
        <v>50.28008627439938</v>
      </c>
      <c r="W910" s="1">
        <f t="shared" si="1798"/>
        <v>0.95382538768089908</v>
      </c>
      <c r="X910" s="1">
        <f t="shared" si="1799"/>
        <v>0.21451532968943418</v>
      </c>
      <c r="Y910" s="1">
        <f t="shared" si="1800"/>
        <v>2.2000000000000002</v>
      </c>
      <c r="Z910" s="1">
        <f t="shared" si="1801"/>
        <v>1.2116882456942153</v>
      </c>
      <c r="AA910" s="1">
        <f t="shared" si="1802"/>
        <v>1.0208459730264823</v>
      </c>
      <c r="AB910" s="1">
        <f t="shared" si="1803"/>
        <v>742.19476670756364</v>
      </c>
      <c r="AC910" s="1">
        <f t="shared" si="1804"/>
        <v>4279.6738141863061</v>
      </c>
      <c r="AD910" s="1" t="str">
        <f t="shared" si="1805"/>
        <v>NOT LIQUEFIABLE</v>
      </c>
      <c r="AE910" s="1">
        <f t="shared" si="1806"/>
        <v>0</v>
      </c>
      <c r="AF910" s="1">
        <f t="shared" si="1807"/>
        <v>7.75</v>
      </c>
      <c r="AG910" s="1">
        <f t="shared" si="1808"/>
        <v>0</v>
      </c>
      <c r="AH910" s="1" t="str">
        <f t="shared" si="1809"/>
        <v>Very Low</v>
      </c>
    </row>
    <row r="911" spans="1:45" s="1" customFormat="1" x14ac:dyDescent="0.35">
      <c r="B911" s="5">
        <v>15.62537</v>
      </c>
      <c r="C911" s="5">
        <v>120.28740000000001</v>
      </c>
      <c r="D911" s="5">
        <v>6</v>
      </c>
      <c r="E911" s="5">
        <v>1.5</v>
      </c>
      <c r="F911" s="5">
        <v>21</v>
      </c>
      <c r="G911" s="5">
        <v>47</v>
      </c>
      <c r="H911" s="5">
        <v>10</v>
      </c>
      <c r="I911" s="5">
        <v>7</v>
      </c>
      <c r="J911" s="5">
        <v>0.34599999999999997</v>
      </c>
      <c r="K911" s="5">
        <v>5</v>
      </c>
      <c r="L911" s="25" t="s">
        <v>46</v>
      </c>
      <c r="M911" s="1">
        <f t="shared" si="1788"/>
        <v>9.81</v>
      </c>
      <c r="N911" s="1">
        <f t="shared" si="1789"/>
        <v>126</v>
      </c>
      <c r="O911" s="1">
        <f t="shared" si="1790"/>
        <v>116.19</v>
      </c>
      <c r="P911" s="1">
        <f t="shared" si="1791"/>
        <v>0.93372792367046009</v>
      </c>
      <c r="Q911" s="1">
        <f t="shared" si="1792"/>
        <v>43.885212412511628</v>
      </c>
      <c r="R911" s="1">
        <f t="shared" si="1793"/>
        <v>1.1491854466868581</v>
      </c>
      <c r="S911" s="1">
        <f t="shared" si="1794"/>
        <v>45.034397859198485</v>
      </c>
      <c r="T911" s="1">
        <f t="shared" si="1795"/>
        <v>0.26861307076232643</v>
      </c>
      <c r="U911" s="1">
        <f t="shared" si="1796"/>
        <v>0.96383255637628129</v>
      </c>
      <c r="V911" s="1">
        <f t="shared" si="1797"/>
        <v>46.449315596372081</v>
      </c>
      <c r="W911" s="1">
        <f t="shared" si="1798"/>
        <v>0.9310442914146293</v>
      </c>
      <c r="X911" s="1">
        <f t="shared" si="1799"/>
        <v>0.22707095708350905</v>
      </c>
      <c r="Y911" s="1">
        <f t="shared" si="1800"/>
        <v>2.2000000000000002</v>
      </c>
      <c r="Z911" s="1">
        <f t="shared" si="1801"/>
        <v>1.2116882456942153</v>
      </c>
      <c r="AA911" s="1">
        <f t="shared" si="1802"/>
        <v>0.95885788871796018</v>
      </c>
      <c r="AB911" s="1">
        <f t="shared" si="1803"/>
        <v>65.987326407982792</v>
      </c>
      <c r="AC911" s="1">
        <f t="shared" si="1804"/>
        <v>337.63237412673516</v>
      </c>
      <c r="AD911" s="1" t="str">
        <f t="shared" si="1805"/>
        <v>NOT LIQUEFIABLE</v>
      </c>
      <c r="AE911" s="1">
        <f t="shared" si="1806"/>
        <v>0</v>
      </c>
      <c r="AF911" s="1">
        <f t="shared" si="1807"/>
        <v>7</v>
      </c>
      <c r="AG911" s="1">
        <f t="shared" si="1808"/>
        <v>0</v>
      </c>
      <c r="AH911" s="1" t="str">
        <f t="shared" si="1809"/>
        <v>Very Low</v>
      </c>
    </row>
    <row r="912" spans="1:45" s="1" customFormat="1" x14ac:dyDescent="0.35">
      <c r="B912" s="5">
        <v>15.62537</v>
      </c>
      <c r="C912" s="5">
        <v>120.28740000000001</v>
      </c>
      <c r="D912" s="5">
        <v>7.5</v>
      </c>
      <c r="E912" s="5">
        <v>1.5</v>
      </c>
      <c r="F912" s="5">
        <v>21</v>
      </c>
      <c r="G912" s="5">
        <v>50</v>
      </c>
      <c r="H912" s="5">
        <v>21</v>
      </c>
      <c r="I912" s="5">
        <v>7</v>
      </c>
      <c r="J912" s="5">
        <v>0.34599999999999997</v>
      </c>
      <c r="K912" s="5">
        <v>5</v>
      </c>
      <c r="L912" s="25" t="s">
        <v>46</v>
      </c>
      <c r="M912" s="1">
        <f t="shared" si="1788"/>
        <v>24.525000000000002</v>
      </c>
      <c r="N912" s="1">
        <f t="shared" si="1789"/>
        <v>157.5</v>
      </c>
      <c r="O912" s="1">
        <f t="shared" si="1790"/>
        <v>132.97499999999999</v>
      </c>
      <c r="P912" s="1">
        <f t="shared" si="1791"/>
        <v>0.87281001960635685</v>
      </c>
      <c r="Q912" s="1">
        <f t="shared" si="1792"/>
        <v>43.640500980317839</v>
      </c>
      <c r="R912" s="1">
        <f t="shared" si="1793"/>
        <v>4.6333614042524305</v>
      </c>
      <c r="S912" s="1">
        <f t="shared" si="1794"/>
        <v>48.273862384570272</v>
      </c>
      <c r="T912" s="1">
        <f t="shared" si="1795"/>
        <v>0.25039825143542904</v>
      </c>
      <c r="U912" s="1">
        <f t="shared" si="1796"/>
        <v>0.93414179593963231</v>
      </c>
      <c r="V912" s="1">
        <f t="shared" si="1797"/>
        <v>51.340451201234046</v>
      </c>
      <c r="W912" s="1">
        <f t="shared" si="1798"/>
        <v>0.90643373197707922</v>
      </c>
      <c r="X912" s="1">
        <f t="shared" si="1799"/>
        <v>0.24145492796133941</v>
      </c>
      <c r="Y912" s="1">
        <f t="shared" si="1800"/>
        <v>2.2000000000000002</v>
      </c>
      <c r="Z912" s="1">
        <f t="shared" si="1801"/>
        <v>1.2116882456942153</v>
      </c>
      <c r="AA912" s="1">
        <f t="shared" si="1802"/>
        <v>0.91837758118787693</v>
      </c>
      <c r="AB912" s="1">
        <f t="shared" si="1803"/>
        <v>1641.9247147021958</v>
      </c>
      <c r="AC912" s="1">
        <f t="shared" si="1804"/>
        <v>7567.0975892970582</v>
      </c>
      <c r="AD912" s="1" t="str">
        <f t="shared" si="1805"/>
        <v>NOT LIQUEFIABLE</v>
      </c>
      <c r="AE912" s="1">
        <f t="shared" si="1806"/>
        <v>0</v>
      </c>
      <c r="AF912" s="1">
        <f t="shared" si="1807"/>
        <v>6.25</v>
      </c>
      <c r="AG912" s="1">
        <f t="shared" si="1808"/>
        <v>0</v>
      </c>
      <c r="AH912" s="1" t="str">
        <f t="shared" si="1809"/>
        <v>Very Low</v>
      </c>
    </row>
    <row r="913" spans="2:34" s="1" customFormat="1" x14ac:dyDescent="0.35">
      <c r="B913" s="5">
        <v>15.62537</v>
      </c>
      <c r="C913" s="5">
        <v>120.28740000000001</v>
      </c>
      <c r="D913" s="5">
        <v>9</v>
      </c>
      <c r="E913" s="5">
        <v>1.5</v>
      </c>
      <c r="F913" s="5">
        <v>21</v>
      </c>
      <c r="G913" s="5">
        <v>50</v>
      </c>
      <c r="H913" s="5">
        <v>20</v>
      </c>
      <c r="I913" s="5">
        <v>7</v>
      </c>
      <c r="J913" s="5">
        <v>0.34599999999999997</v>
      </c>
      <c r="K913" s="5">
        <v>5</v>
      </c>
      <c r="L913" s="25" t="s">
        <v>46</v>
      </c>
      <c r="M913" s="1">
        <f t="shared" si="1788"/>
        <v>39.24</v>
      </c>
      <c r="N913" s="1">
        <f t="shared" si="1789"/>
        <v>189</v>
      </c>
      <c r="O913" s="1">
        <f t="shared" si="1790"/>
        <v>149.76</v>
      </c>
      <c r="P913" s="1">
        <f t="shared" si="1791"/>
        <v>0.82244489073165161</v>
      </c>
      <c r="Q913" s="1">
        <f t="shared" si="1792"/>
        <v>41.122244536582578</v>
      </c>
      <c r="R913" s="1">
        <f t="shared" si="1793"/>
        <v>4.4778740184008941</v>
      </c>
      <c r="S913" s="1">
        <f t="shared" si="1794"/>
        <v>45.600118554983474</v>
      </c>
      <c r="T913" s="1">
        <f t="shared" si="1795"/>
        <v>0.26538603637604818</v>
      </c>
      <c r="U913" s="1">
        <f t="shared" si="1796"/>
        <v>0.90144879801444688</v>
      </c>
      <c r="V913" s="1">
        <f t="shared" si="1797"/>
        <v>49.550313919123241</v>
      </c>
      <c r="W913" s="1">
        <f t="shared" si="1798"/>
        <v>0.88044424287795453</v>
      </c>
      <c r="X913" s="1">
        <f t="shared" si="1799"/>
        <v>0.24989483862309442</v>
      </c>
      <c r="Y913" s="1">
        <f t="shared" si="1800"/>
        <v>2.2000000000000002</v>
      </c>
      <c r="Z913" s="1">
        <f t="shared" si="1801"/>
        <v>1.2116882456942153</v>
      </c>
      <c r="AA913" s="1">
        <f t="shared" si="1802"/>
        <v>0.88271571955760675</v>
      </c>
      <c r="AB913" s="1">
        <f t="shared" si="1803"/>
        <v>444.09013133880637</v>
      </c>
      <c r="AC913" s="1">
        <f t="shared" si="1804"/>
        <v>1900.7525931402631</v>
      </c>
      <c r="AD913" s="1" t="str">
        <f t="shared" si="1805"/>
        <v>NOT LIQUEFIABLE</v>
      </c>
      <c r="AE913" s="1">
        <f t="shared" si="1806"/>
        <v>0</v>
      </c>
      <c r="AF913" s="1">
        <f t="shared" si="1807"/>
        <v>5.5</v>
      </c>
      <c r="AG913" s="1">
        <f t="shared" si="1808"/>
        <v>0</v>
      </c>
      <c r="AH913" s="1" t="str">
        <f t="shared" si="1809"/>
        <v>Very Low</v>
      </c>
    </row>
    <row r="914" spans="2:34" s="1" customFormat="1" x14ac:dyDescent="0.35">
      <c r="B914" s="5">
        <v>15.62537</v>
      </c>
      <c r="C914" s="5">
        <v>120.28740000000001</v>
      </c>
      <c r="D914" s="5">
        <v>10.5</v>
      </c>
      <c r="E914" s="5">
        <v>1.5</v>
      </c>
      <c r="F914" s="5">
        <v>23</v>
      </c>
      <c r="G914" s="5">
        <v>100</v>
      </c>
      <c r="H914" s="5"/>
      <c r="I914" s="5">
        <v>7</v>
      </c>
      <c r="J914" s="5">
        <v>0.34599999999999997</v>
      </c>
      <c r="K914" s="5">
        <v>5</v>
      </c>
      <c r="L914" s="25" t="s">
        <v>281</v>
      </c>
      <c r="M914" s="1">
        <f t="shared" si="1788"/>
        <v>53.955000000000005</v>
      </c>
      <c r="N914" s="1">
        <f t="shared" si="1789"/>
        <v>223.5</v>
      </c>
      <c r="O914" s="1">
        <f t="shared" si="1790"/>
        <v>169.54499999999999</v>
      </c>
      <c r="P914" s="1">
        <f t="shared" si="1791"/>
        <v>0.77296927143868877</v>
      </c>
      <c r="Q914" s="1">
        <f t="shared" si="1792"/>
        <v>77.296927143868871</v>
      </c>
      <c r="R914" s="1">
        <f t="shared" si="1793"/>
        <v>0</v>
      </c>
      <c r="S914" s="1">
        <f t="shared" si="1794"/>
        <v>77.296927143868871</v>
      </c>
      <c r="T914" s="1">
        <f t="shared" si="1795"/>
        <v>0.10878460654613853</v>
      </c>
      <c r="U914" s="1">
        <f t="shared" si="1796"/>
        <v>0.94551308674541645</v>
      </c>
      <c r="V914" s="1">
        <f t="shared" si="1797"/>
        <v>94.551308674541644</v>
      </c>
      <c r="W914" s="1">
        <f t="shared" si="1798"/>
        <v>0.85352459901766975</v>
      </c>
      <c r="X914" s="1">
        <f t="shared" si="1799"/>
        <v>0.25304516204142274</v>
      </c>
      <c r="Y914" s="1">
        <f t="shared" si="1800"/>
        <v>2.2000000000000002</v>
      </c>
      <c r="Z914" s="1">
        <f t="shared" si="1801"/>
        <v>1.2116882456942153</v>
      </c>
      <c r="AA914" s="1">
        <f t="shared" si="1802"/>
        <v>1.0873592687337046</v>
      </c>
      <c r="AB914" s="1">
        <f t="shared" si="1803"/>
        <v>2.5303440853088962E+57</v>
      </c>
      <c r="AC914" s="1">
        <f t="shared" si="1804"/>
        <v>1.3174844540345496E+58</v>
      </c>
      <c r="AD914" s="1" t="str">
        <f t="shared" si="1805"/>
        <v>NOT LIQUEFIABLE</v>
      </c>
      <c r="AE914" s="1">
        <f t="shared" si="1806"/>
        <v>0</v>
      </c>
      <c r="AF914" s="1">
        <f t="shared" si="1807"/>
        <v>4.75</v>
      </c>
      <c r="AG914" s="1">
        <f t="shared" si="1808"/>
        <v>0</v>
      </c>
      <c r="AH914" s="1" t="str">
        <f t="shared" si="1809"/>
        <v>Very Low</v>
      </c>
    </row>
    <row r="915" spans="2:34" s="1" customFormat="1" x14ac:dyDescent="0.35">
      <c r="B915" s="5">
        <v>15.62537</v>
      </c>
      <c r="C915" s="5">
        <v>120.28740000000001</v>
      </c>
      <c r="D915" s="5">
        <v>12</v>
      </c>
      <c r="E915" s="5">
        <v>1.5</v>
      </c>
      <c r="F915" s="5">
        <v>23</v>
      </c>
      <c r="G915" s="5">
        <v>100</v>
      </c>
      <c r="H915" s="5"/>
      <c r="I915" s="5">
        <v>7</v>
      </c>
      <c r="J915" s="5">
        <v>0.34599999999999997</v>
      </c>
      <c r="K915" s="5">
        <v>5</v>
      </c>
      <c r="L915" s="25" t="s">
        <v>282</v>
      </c>
      <c r="M915" s="1">
        <f t="shared" si="1788"/>
        <v>68.67</v>
      </c>
      <c r="N915" s="1">
        <f t="shared" si="1789"/>
        <v>258</v>
      </c>
      <c r="O915" s="1">
        <f t="shared" si="1790"/>
        <v>189.32999999999998</v>
      </c>
      <c r="P915" s="1">
        <f t="shared" si="1791"/>
        <v>0.73146745044974382</v>
      </c>
      <c r="Q915" s="1">
        <f t="shared" si="1792"/>
        <v>73.146745044974381</v>
      </c>
      <c r="R915" s="1">
        <f t="shared" si="1793"/>
        <v>0</v>
      </c>
      <c r="S915" s="1">
        <f t="shared" si="1794"/>
        <v>73.146745044974381</v>
      </c>
      <c r="T915" s="1">
        <f t="shared" si="1795"/>
        <v>0.12716131547078502</v>
      </c>
      <c r="U915" s="1">
        <f t="shared" si="1796"/>
        <v>0.92355277257916313</v>
      </c>
      <c r="V915" s="1">
        <f t="shared" si="1797"/>
        <v>92.355277257916313</v>
      </c>
      <c r="W915" s="1">
        <f t="shared" si="1798"/>
        <v>0.82611021622301772</v>
      </c>
      <c r="X915" s="1">
        <f t="shared" si="1799"/>
        <v>0.25317902291326055</v>
      </c>
      <c r="Y915" s="1">
        <f t="shared" si="1800"/>
        <v>2.2000000000000002</v>
      </c>
      <c r="Z915" s="1">
        <f t="shared" si="1801"/>
        <v>1.2116882456942153</v>
      </c>
      <c r="AA915" s="1">
        <f t="shared" si="1802"/>
        <v>1.1000000000000001</v>
      </c>
      <c r="AB915" s="1">
        <f t="shared" si="1803"/>
        <v>5.545138897269503E+51</v>
      </c>
      <c r="AC915" s="1">
        <f t="shared" si="1804"/>
        <v>2.919229839729529E+52</v>
      </c>
      <c r="AD915" s="1" t="str">
        <f t="shared" si="1805"/>
        <v>NOT LIQUEFIABLE</v>
      </c>
      <c r="AE915" s="1">
        <f t="shared" si="1806"/>
        <v>0</v>
      </c>
      <c r="AF915" s="1">
        <f t="shared" si="1807"/>
        <v>4</v>
      </c>
      <c r="AG915" s="1">
        <f t="shared" si="1808"/>
        <v>0</v>
      </c>
      <c r="AH915" s="1" t="str">
        <f t="shared" si="1809"/>
        <v>Very Low</v>
      </c>
    </row>
    <row r="916" spans="2:34" s="1" customFormat="1" x14ac:dyDescent="0.35">
      <c r="B916" s="5">
        <v>15.62537</v>
      </c>
      <c r="C916" s="5">
        <v>120.28740000000001</v>
      </c>
      <c r="D916" s="5">
        <v>13.5</v>
      </c>
      <c r="E916" s="5">
        <v>1.5</v>
      </c>
      <c r="F916" s="5">
        <v>23</v>
      </c>
      <c r="G916" s="5">
        <v>100</v>
      </c>
      <c r="H916" s="5"/>
      <c r="I916" s="5">
        <v>7</v>
      </c>
      <c r="J916" s="5">
        <v>0.34599999999999997</v>
      </c>
      <c r="K916" s="5">
        <v>5</v>
      </c>
      <c r="L916" s="25" t="s">
        <v>282</v>
      </c>
      <c r="M916" s="1">
        <f t="shared" si="1788"/>
        <v>83.385000000000005</v>
      </c>
      <c r="N916" s="1">
        <f t="shared" si="1789"/>
        <v>292.5</v>
      </c>
      <c r="O916" s="1">
        <f t="shared" si="1790"/>
        <v>209.11500000000001</v>
      </c>
      <c r="P916" s="1">
        <f t="shared" si="1791"/>
        <v>0.69600463143497471</v>
      </c>
      <c r="Q916" s="1">
        <f t="shared" si="1792"/>
        <v>69.600463143497464</v>
      </c>
      <c r="R916" s="1">
        <f t="shared" si="1793"/>
        <v>0</v>
      </c>
      <c r="S916" s="1">
        <f t="shared" si="1794"/>
        <v>69.600463143497464</v>
      </c>
      <c r="T916" s="1">
        <f t="shared" si="1795"/>
        <v>0.14328146918361861</v>
      </c>
      <c r="U916" s="1">
        <f t="shared" si="1796"/>
        <v>0.90136039033630488</v>
      </c>
      <c r="V916" s="1">
        <f t="shared" si="1797"/>
        <v>90.136039033630482</v>
      </c>
      <c r="W916" s="1">
        <f t="shared" si="1798"/>
        <v>0.7986134883932493</v>
      </c>
      <c r="X916" s="1">
        <f t="shared" si="1799"/>
        <v>0.25122727092913094</v>
      </c>
      <c r="Y916" s="1">
        <f t="shared" si="1800"/>
        <v>2.2000000000000002</v>
      </c>
      <c r="Z916" s="1">
        <f t="shared" si="1801"/>
        <v>1.2116882456942153</v>
      </c>
      <c r="AA916" s="1">
        <f t="shared" si="1802"/>
        <v>1.1000000000000001</v>
      </c>
      <c r="AB916" s="1">
        <f t="shared" si="1803"/>
        <v>2.8747442834779107E+46</v>
      </c>
      <c r="AC916" s="1">
        <f t="shared" si="1804"/>
        <v>1.5251621487041407E+47</v>
      </c>
      <c r="AD916" s="1" t="str">
        <f t="shared" si="1805"/>
        <v>NOT LIQUEFIABLE</v>
      </c>
      <c r="AE916" s="1">
        <f t="shared" si="1806"/>
        <v>0</v>
      </c>
      <c r="AF916" s="1">
        <f t="shared" si="1807"/>
        <v>3.25</v>
      </c>
      <c r="AG916" s="1">
        <f t="shared" si="1808"/>
        <v>0</v>
      </c>
      <c r="AH916" s="1" t="str">
        <f t="shared" si="1809"/>
        <v>Very Low</v>
      </c>
    </row>
    <row r="917" spans="2:34" s="1" customFormat="1" x14ac:dyDescent="0.35">
      <c r="B917" s="5">
        <v>15.62537</v>
      </c>
      <c r="C917" s="5">
        <v>120.28740000000001</v>
      </c>
      <c r="D917" s="5">
        <v>15</v>
      </c>
      <c r="E917" s="5">
        <v>1.5</v>
      </c>
      <c r="F917" s="5">
        <v>23</v>
      </c>
      <c r="G917" s="5">
        <v>100</v>
      </c>
      <c r="H917" s="5"/>
      <c r="I917" s="5">
        <v>7</v>
      </c>
      <c r="J917" s="5">
        <v>0.34599999999999997</v>
      </c>
      <c r="K917" s="5">
        <v>5</v>
      </c>
      <c r="L917" s="25" t="s">
        <v>281</v>
      </c>
      <c r="M917" s="1">
        <f t="shared" si="1788"/>
        <v>98.100000000000009</v>
      </c>
      <c r="N917" s="1">
        <f t="shared" si="1789"/>
        <v>327</v>
      </c>
      <c r="O917" s="1">
        <f t="shared" si="1790"/>
        <v>228.89999999999998</v>
      </c>
      <c r="P917" s="1">
        <f t="shared" si="1791"/>
        <v>0.66524531750294147</v>
      </c>
      <c r="Q917" s="1">
        <f t="shared" si="1792"/>
        <v>66.524531750294145</v>
      </c>
      <c r="R917" s="1">
        <f t="shared" si="1793"/>
        <v>0</v>
      </c>
      <c r="S917" s="1">
        <f t="shared" si="1794"/>
        <v>66.524531750294145</v>
      </c>
      <c r="T917" s="1">
        <f t="shared" si="1795"/>
        <v>0.1575994459206993</v>
      </c>
      <c r="U917" s="1">
        <f t="shared" si="1796"/>
        <v>0.87943565209578489</v>
      </c>
      <c r="V917" s="1">
        <f t="shared" si="1797"/>
        <v>87.943565209578495</v>
      </c>
      <c r="W917" s="1">
        <f t="shared" si="1798"/>
        <v>0.77141630387585125</v>
      </c>
      <c r="X917" s="1">
        <f t="shared" si="1799"/>
        <v>0.2478450382023985</v>
      </c>
      <c r="Y917" s="1">
        <f t="shared" si="1800"/>
        <v>2.2000000000000002</v>
      </c>
      <c r="Z917" s="1">
        <f t="shared" si="1801"/>
        <v>1.2116882456942153</v>
      </c>
      <c r="AA917" s="1">
        <f t="shared" si="1802"/>
        <v>1.1000000000000001</v>
      </c>
      <c r="AB917" s="1">
        <f t="shared" si="1803"/>
        <v>4.3952334494123077E+41</v>
      </c>
      <c r="AC917" s="1">
        <f t="shared" si="1804"/>
        <v>2.3636615931461223E+42</v>
      </c>
      <c r="AD917" s="1" t="str">
        <f t="shared" si="1805"/>
        <v>NOT LIQUEFIABLE</v>
      </c>
      <c r="AE917" s="1">
        <f t="shared" si="1806"/>
        <v>0</v>
      </c>
      <c r="AF917" s="1">
        <f t="shared" si="1807"/>
        <v>2.5</v>
      </c>
      <c r="AG917" s="1">
        <f t="shared" si="1808"/>
        <v>0</v>
      </c>
      <c r="AH917" s="1" t="str">
        <f t="shared" si="1809"/>
        <v>Very Low</v>
      </c>
    </row>
    <row r="918" spans="2:34" x14ac:dyDescent="0.35">
      <c r="M918" s="1"/>
      <c r="N918" s="1"/>
      <c r="O918" s="1"/>
      <c r="P918" s="1"/>
      <c r="Q918" s="1"/>
      <c r="R918" s="1"/>
      <c r="S918" s="1"/>
      <c r="T918" s="1"/>
      <c r="U918" s="1"/>
      <c r="V918" s="1"/>
      <c r="W918" s="1"/>
      <c r="X918" s="1"/>
      <c r="Y918" s="1"/>
      <c r="Z918" s="1"/>
      <c r="AA918" s="1"/>
      <c r="AB918" s="1"/>
      <c r="AC918" s="1"/>
      <c r="AD918" s="1"/>
      <c r="AE918" s="1"/>
      <c r="AF918" s="1" t="s">
        <v>31</v>
      </c>
      <c r="AG918" s="1">
        <f>SUM(AG908:AG917)</f>
        <v>0</v>
      </c>
      <c r="AH918" s="1" t="str">
        <f t="shared" ref="AH918" si="1810">IF(AG918&lt;=0,"Very Low",IF(AND(AG918&gt;0,AG918&lt;=5),"Low",IF(AND(AG918&gt;5,AG918&lt;=15),"High","Very High")))</f>
        <v>Very Low</v>
      </c>
    </row>
  </sheetData>
  <autoFilter ref="A1:AH918" xr:uid="{D67A5CBA-EA97-4D1A-9D56-BE1CAD228497}"/>
  <conditionalFormatting sqref="L1:L1048576">
    <cfRule type="cellIs" dxfId="443" priority="2" operator="equal">
      <formula>"SANDSTONE"</formula>
    </cfRule>
  </conditionalFormatting>
  <conditionalFormatting sqref="AD1:AD1048576">
    <cfRule type="cellIs" dxfId="442" priority="3" operator="equal">
      <formula>"LIQUEFIABLE"</formula>
    </cfRule>
  </conditionalFormatting>
  <conditionalFormatting sqref="AH1:AH1048576">
    <cfRule type="cellIs" dxfId="441" priority="4" operator="equal">
      <formula>"Very Low"</formula>
    </cfRule>
    <cfRule type="cellIs" dxfId="440" priority="5" operator="equal">
      <formula>"Low"</formula>
    </cfRule>
    <cfRule type="cellIs" dxfId="439" priority="6" operator="equal">
      <formula>"High"</formula>
    </cfRule>
    <cfRule type="cellIs" dxfId="438" priority="7" operator="equal">
      <formula>"Very High"</formula>
    </cfRule>
  </conditionalFormatting>
  <conditionalFormatting sqref="AS1:AS1048576">
    <cfRule type="cellIs" dxfId="437" priority="1" operator="equal">
      <formula>"N/A - Rock/Cobble Detected (Use Rock Mechanics)"</formula>
    </cfRule>
  </conditionalFormatting>
  <dataValidations disablePrompts="1" count="1">
    <dataValidation type="list" allowBlank="1" showInputMessage="1" showErrorMessage="1" sqref="AI2 AI14 AI26 AI38 AI50 AI59 AI68 AI77 AI86 AI98 AI110 AI122 AI134 AI146 AI158 AI170 AI182 AI194 AI206 AI218 AI230 AI242 AI254 AI263 AI275 AI287 AI299 AI311 AI323 AI335 AI347 AI359 AI371 AI383 AI395 AI407 AI419 AI431 AI443 AI455 AI467 AI479 AI491 AI503 AI512 AI524 AI536 AI548 AI560 AI572 AI584 AI596 AI608 AI620 AI632 AI644 AI656 AI668 AI680 AI692 AI704 AI716 AI728 AI740 AI752 AI764 AI776 AI788 AI800 AI812 AI824 AI836 AI848 AI860 AI872 AI884 AI896 AI908" xr:uid="{E5470D30-A4EA-4349-ACCB-8C8B92917018}">
      <formula1>"1.0,1.1,1.2,1.3,1.4,1.5,1.6,1.7,1.8,1.9,2.0,2.1,2.2,2.3,2.4,2.5,2.6,2.7,2.8,2.9,3.0,3.1,3.2,3.3,3.4,3.5,3.6,3.7,3.8,3.9,4.0,4.1,4.2,4.3,4.4,4.5,4.6,4.7,4.8,4.9,5.0"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CBA34-668D-4F5C-8D64-BCD40CF678D6}">
  <dimension ref="A1:AE918"/>
  <sheetViews>
    <sheetView zoomScale="85" zoomScaleNormal="85" workbookViewId="0">
      <pane xSplit="1" ySplit="1" topLeftCell="F635" activePane="bottomRight" state="frozen"/>
      <selection pane="topRight"/>
      <selection pane="bottomLeft"/>
      <selection pane="bottomRight" activeCell="L1" sqref="L1"/>
    </sheetView>
  </sheetViews>
  <sheetFormatPr defaultRowHeight="15" customHeight="1" x14ac:dyDescent="0.35"/>
  <cols>
    <col min="1" max="1" width="13.1796875" bestFit="1" customWidth="1"/>
    <col min="2" max="2" width="12" bestFit="1" customWidth="1"/>
    <col min="3" max="3" width="13" bestFit="1" customWidth="1"/>
    <col min="4" max="4" width="13.81640625" bestFit="1" customWidth="1"/>
    <col min="5" max="5" width="18" bestFit="1" customWidth="1"/>
    <col min="6" max="6" width="8.1796875" bestFit="1" customWidth="1"/>
    <col min="7" max="7" width="10.1796875" bestFit="1" customWidth="1"/>
    <col min="8" max="8" width="10.54296875" bestFit="1" customWidth="1"/>
    <col min="9" max="9" width="17.453125" style="18" bestFit="1" customWidth="1"/>
    <col min="10" max="10" width="14.81640625" bestFit="1" customWidth="1"/>
    <col min="11" max="11" width="11.81640625" bestFit="1" customWidth="1"/>
    <col min="12" max="12" width="17.1796875" bestFit="1" customWidth="1"/>
    <col min="13" max="13" width="10.1796875" bestFit="1" customWidth="1"/>
    <col min="14" max="14" width="16.54296875" bestFit="1" customWidth="1"/>
    <col min="15" max="15" width="24.453125" bestFit="1" customWidth="1"/>
    <col min="16" max="16" width="74" bestFit="1" customWidth="1"/>
    <col min="17" max="17" width="31.81640625" bestFit="1" customWidth="1"/>
    <col min="18" max="18" width="9.1796875" customWidth="1"/>
    <col min="19" max="19" width="27.54296875" bestFit="1" customWidth="1"/>
    <col min="20" max="20" width="34.81640625" bestFit="1" customWidth="1"/>
    <col min="21" max="21" width="13.81640625" bestFit="1" customWidth="1"/>
    <col min="22" max="22" width="19.1796875" bestFit="1" customWidth="1"/>
    <col min="23" max="23" width="20.1796875" bestFit="1" customWidth="1"/>
    <col min="24" max="24" width="19.1796875" bestFit="1" customWidth="1"/>
    <col min="25" max="25" width="15.54296875" bestFit="1" customWidth="1"/>
    <col min="26" max="26" width="11.81640625" bestFit="1" customWidth="1"/>
    <col min="27" max="27" width="15.453125" bestFit="1" customWidth="1"/>
    <col min="28" max="28" width="14.81640625" style="1" bestFit="1" customWidth="1"/>
    <col min="29" max="29" width="19.1796875" bestFit="1" customWidth="1"/>
    <col min="30" max="30" width="11.81640625" bestFit="1" customWidth="1"/>
    <col min="31" max="31" width="8.81640625" style="1"/>
  </cols>
  <sheetData>
    <row r="1" spans="1:31" s="1" customFormat="1" x14ac:dyDescent="0.35">
      <c r="A1" s="9" t="s">
        <v>283</v>
      </c>
      <c r="B1" s="9" t="s">
        <v>0</v>
      </c>
      <c r="C1" s="9" t="s">
        <v>1</v>
      </c>
      <c r="D1" s="9" t="s">
        <v>284</v>
      </c>
      <c r="E1" s="7" t="s">
        <v>285</v>
      </c>
      <c r="F1" s="28" t="s">
        <v>286</v>
      </c>
      <c r="G1" s="9" t="s">
        <v>287</v>
      </c>
      <c r="H1" s="9" t="s">
        <v>288</v>
      </c>
      <c r="I1" s="9" t="s">
        <v>289</v>
      </c>
      <c r="J1" s="10" t="s">
        <v>290</v>
      </c>
      <c r="K1" s="10" t="s">
        <v>291</v>
      </c>
      <c r="L1" s="7" t="s">
        <v>292</v>
      </c>
      <c r="M1" s="9" t="s">
        <v>287</v>
      </c>
      <c r="N1" s="9" t="s">
        <v>293</v>
      </c>
      <c r="O1" s="10" t="s">
        <v>294</v>
      </c>
      <c r="P1" s="11" t="s">
        <v>295</v>
      </c>
      <c r="Q1" s="10" t="s">
        <v>296</v>
      </c>
      <c r="R1" s="10" t="s">
        <v>297</v>
      </c>
      <c r="S1" s="10" t="s">
        <v>298</v>
      </c>
      <c r="T1" s="12" t="s">
        <v>299</v>
      </c>
      <c r="U1" s="9" t="s">
        <v>300</v>
      </c>
      <c r="V1" s="10" t="s">
        <v>301</v>
      </c>
      <c r="W1" s="7" t="s">
        <v>302</v>
      </c>
      <c r="X1" s="10" t="s">
        <v>303</v>
      </c>
      <c r="Y1" s="13" t="s">
        <v>304</v>
      </c>
      <c r="Z1" s="14" t="s">
        <v>26</v>
      </c>
      <c r="AA1" s="14" t="s">
        <v>27</v>
      </c>
      <c r="AB1" s="13" t="s">
        <v>305</v>
      </c>
      <c r="AC1" s="13" t="s">
        <v>306</v>
      </c>
      <c r="AD1" s="13" t="s">
        <v>307</v>
      </c>
      <c r="AE1" s="10" t="s">
        <v>27</v>
      </c>
    </row>
    <row r="2" spans="1:31" x14ac:dyDescent="0.35">
      <c r="A2" s="1" t="s">
        <v>308</v>
      </c>
      <c r="B2" s="1">
        <v>15.279407000000001</v>
      </c>
      <c r="C2" s="1">
        <v>120.569097</v>
      </c>
      <c r="D2" s="1">
        <v>1.5</v>
      </c>
      <c r="E2" s="1">
        <v>1500</v>
      </c>
      <c r="F2" s="1">
        <v>3</v>
      </c>
      <c r="G2" s="1">
        <v>21</v>
      </c>
      <c r="H2" s="1">
        <v>17</v>
      </c>
      <c r="I2" s="1">
        <v>27.5</v>
      </c>
      <c r="J2" s="1">
        <f>E2*0.1</f>
        <v>150</v>
      </c>
      <c r="K2" s="1">
        <f t="shared" ref="K2:K11" si="0">(E2+J2)/(F2*F2)</f>
        <v>183.33333333333334</v>
      </c>
      <c r="L2" s="1">
        <v>1.5</v>
      </c>
      <c r="M2" s="1">
        <v>21</v>
      </c>
      <c r="N2" s="1">
        <v>9</v>
      </c>
      <c r="O2" s="1">
        <f>MAX(0, 9.81 * (L2 - N2))</f>
        <v>0</v>
      </c>
      <c r="P2" s="26">
        <f>(L2 * M2) - O2</f>
        <v>31.5</v>
      </c>
      <c r="Q2" s="1">
        <f>K2-P2</f>
        <v>151.83333333333334</v>
      </c>
      <c r="R2" s="1">
        <f t="shared" ref="R2:R11" si="1">(M2 * ($L$2 + ($F$2 / 2))) - O2</f>
        <v>63</v>
      </c>
      <c r="S2" s="1">
        <f>0.5 + 0.1 * SQRT(Q2 / R2)</f>
        <v>0.65524345107130644</v>
      </c>
      <c r="T2" s="1">
        <f>IF((D2 - (D2/2)) &lt;= L2, 0, IF(( (D2 - (D2/2)) - L2) &gt; (2 * F2), 0, IF(( (D2 - (D2/2)) - L2) &lt;= (F2 / 2), (2 * ( (D2 - (D2/2)) - L2) / F2) * (S2 - 0.1) + 0.1, ((2 * F2) - ( (D2 - (D2/2)) - L2)) / (1.5 * F2) * S2)))</f>
        <v>0</v>
      </c>
      <c r="U2" s="1">
        <v>1.5</v>
      </c>
      <c r="V2" s="1">
        <f>MAX(0.5, 1 - 0.5 * (P2 / Q2))</f>
        <v>0.89626783754116357</v>
      </c>
      <c r="W2" s="1">
        <v>3</v>
      </c>
      <c r="X2" s="1">
        <f>1 + 0.2 *LOG10(10 * W2)</f>
        <v>1.2954242509439324</v>
      </c>
      <c r="Y2" s="1">
        <f>((Q2 / (I2 * 1000)) * T2) * U2 * V2 * X2*1000</f>
        <v>0</v>
      </c>
      <c r="Z2" s="1">
        <f>'Liquefaction &amp; SBC'!AC2</f>
        <v>2.6832021178615699</v>
      </c>
      <c r="AA2" s="1" t="str">
        <f>'Liquefaction &amp; SBC'!AD2</f>
        <v>NOT LIQUEFIABLE</v>
      </c>
      <c r="AB2" s="1">
        <f>IF(OR(D2&gt;(2*F2), Z2&gt;=2), 0, IF(Z2&lt;=0.5, 0.05, (2-Z2)*0.025))</f>
        <v>0</v>
      </c>
      <c r="AC2" s="1">
        <f>AB2 * U2*1000</f>
        <v>0</v>
      </c>
      <c r="AD2" s="1">
        <f>Y2+AC2</f>
        <v>0</v>
      </c>
    </row>
    <row r="3" spans="1:31" x14ac:dyDescent="0.35">
      <c r="A3" s="1"/>
      <c r="B3" s="1">
        <v>15.279407000000001</v>
      </c>
      <c r="C3" s="1">
        <v>120.569097</v>
      </c>
      <c r="D3" s="1">
        <f>D2+1.5</f>
        <v>3</v>
      </c>
      <c r="E3" s="1">
        <f>E$2</f>
        <v>1500</v>
      </c>
      <c r="F3" s="1">
        <f>F$2</f>
        <v>3</v>
      </c>
      <c r="G3" s="1">
        <v>21</v>
      </c>
      <c r="H3" s="1">
        <v>17</v>
      </c>
      <c r="I3" s="1">
        <v>32.5</v>
      </c>
      <c r="J3" s="1">
        <f>E3*0.1</f>
        <v>150</v>
      </c>
      <c r="K3" s="1">
        <f t="shared" si="0"/>
        <v>183.33333333333334</v>
      </c>
      <c r="L3" s="1">
        <v>1.5</v>
      </c>
      <c r="M3" s="1">
        <v>21</v>
      </c>
      <c r="N3" s="1">
        <v>9</v>
      </c>
      <c r="O3" s="1">
        <f t="shared" ref="O3:O11" si="2">MAX(0, 9.81 * (L3 - N3))</f>
        <v>0</v>
      </c>
      <c r="P3" s="26">
        <f t="shared" ref="P3:P11" si="3">(L3 * M3) - O3</f>
        <v>31.5</v>
      </c>
      <c r="Q3" s="1">
        <f>K3-P3</f>
        <v>151.83333333333334</v>
      </c>
      <c r="R3" s="1">
        <f t="shared" si="1"/>
        <v>63</v>
      </c>
      <c r="S3" s="1">
        <f t="shared" ref="S3:S11" si="4">0.5 + 0.1 * SQRT(Q3 / R3)</f>
        <v>0.65524345107130644</v>
      </c>
      <c r="T3" s="1">
        <f t="shared" ref="T3:T11" si="5">IF(((D3 - (D3 - D2)/2) - L3) &lt;= 0, 0, IF(((D3 - (D3 - D2)/2) - L3) &gt; (2 * F3), 0, IF(((D3 - (D3 - D2)/2) - L3) &lt;= (F3 / 2), (2 * ((D3 - (D3 - D2)/2) - L3) / F3) * (S3 - 0.1) + 0.1, ((2 * F3) - ((D3 - (D3 - D2)/2) - L3)) / (1.5 * F3) * S3)))</f>
        <v>0.37762172553565321</v>
      </c>
      <c r="U3" s="1">
        <v>1.5</v>
      </c>
      <c r="V3" s="1">
        <f t="shared" ref="V3:V11" si="6">MAX(0.5, 1 - 0.5 * (P3 / Q3))</f>
        <v>0.89626783754116357</v>
      </c>
      <c r="W3" s="1">
        <v>3</v>
      </c>
      <c r="X3" s="1">
        <f t="shared" ref="X3:X11" si="7">1 + 0.2 *LOG10(10 * W3)</f>
        <v>1.2954242509439324</v>
      </c>
      <c r="Y3" s="1">
        <f t="shared" ref="Y3:Y11" si="8">((Q3 / (I3 * 1000)) * T3) * U3 * V3 * X3*1000</f>
        <v>3.0724288336868382</v>
      </c>
      <c r="Z3" s="1">
        <f>'Liquefaction &amp; SBC'!AC3</f>
        <v>1.5321384796261333</v>
      </c>
      <c r="AA3" s="1" t="str">
        <f>'Liquefaction &amp; SBC'!AD3</f>
        <v>NOT LIQUEFIABLE</v>
      </c>
      <c r="AB3" s="1">
        <f t="shared" ref="AB3:AB4" si="9">IF(OR(D3&gt;(2*F3), Z3&gt;=2), 0, IF(Z3&lt;=0.5, 0.05, (2-Z3)*0.025))</f>
        <v>1.1696538009346669E-2</v>
      </c>
      <c r="AC3" s="1">
        <f t="shared" ref="AC3:AC11" si="10">AB3 * U3*1000</f>
        <v>17.544807014020002</v>
      </c>
      <c r="AD3" s="1">
        <f t="shared" ref="AD3:AD11" si="11">Y3+AC3</f>
        <v>20.617235847706841</v>
      </c>
    </row>
    <row r="4" spans="1:31" x14ac:dyDescent="0.35">
      <c r="A4" s="1"/>
      <c r="B4" s="1">
        <v>15.279407000000001</v>
      </c>
      <c r="C4" s="1">
        <v>120.569097</v>
      </c>
      <c r="D4" s="1">
        <f t="shared" ref="D4:D11" si="12">D3+1.5</f>
        <v>4.5</v>
      </c>
      <c r="E4" s="1">
        <f t="shared" ref="E4:F11" si="13">E$2</f>
        <v>1500</v>
      </c>
      <c r="F4" s="1">
        <f t="shared" si="13"/>
        <v>3</v>
      </c>
      <c r="G4" s="1">
        <v>20</v>
      </c>
      <c r="H4" s="1">
        <v>21</v>
      </c>
      <c r="I4" s="1">
        <v>32.5</v>
      </c>
      <c r="J4" s="1">
        <f t="shared" ref="J4:J11" si="14">E4*0.1</f>
        <v>150</v>
      </c>
      <c r="K4" s="1">
        <f t="shared" si="0"/>
        <v>183.33333333333334</v>
      </c>
      <c r="L4" s="1">
        <v>1.5</v>
      </c>
      <c r="M4" s="1">
        <v>20</v>
      </c>
      <c r="N4" s="1">
        <v>9</v>
      </c>
      <c r="O4" s="1">
        <f t="shared" si="2"/>
        <v>0</v>
      </c>
      <c r="P4" s="26">
        <f t="shared" si="3"/>
        <v>30</v>
      </c>
      <c r="Q4" s="1">
        <f t="shared" ref="Q4:Q11" si="15">K4-P4</f>
        <v>153.33333333333334</v>
      </c>
      <c r="R4" s="1">
        <f t="shared" si="1"/>
        <v>60</v>
      </c>
      <c r="S4" s="1">
        <f t="shared" si="4"/>
        <v>0.65986105077709067</v>
      </c>
      <c r="T4" s="1">
        <f t="shared" si="5"/>
        <v>0.54988420898090895</v>
      </c>
      <c r="U4" s="1">
        <v>1.5</v>
      </c>
      <c r="V4" s="1">
        <f t="shared" si="6"/>
        <v>0.90217391304347827</v>
      </c>
      <c r="W4" s="1">
        <v>3</v>
      </c>
      <c r="X4" s="1">
        <f t="shared" si="7"/>
        <v>1.2954242509439324</v>
      </c>
      <c r="Y4" s="1">
        <f t="shared" si="8"/>
        <v>4.5479743985057111</v>
      </c>
      <c r="Z4" s="1">
        <f>'Liquefaction &amp; SBC'!AC4</f>
        <v>1.5868620352374423</v>
      </c>
      <c r="AA4" s="1" t="str">
        <f>'Liquefaction &amp; SBC'!AD4</f>
        <v>NOT LIQUEFIABLE</v>
      </c>
      <c r="AB4" s="1">
        <f t="shared" si="9"/>
        <v>1.0328449119063943E-2</v>
      </c>
      <c r="AC4" s="1">
        <f t="shared" si="10"/>
        <v>15.492673678595914</v>
      </c>
      <c r="AD4" s="1">
        <f t="shared" si="11"/>
        <v>20.040648077101626</v>
      </c>
    </row>
    <row r="5" spans="1:31" x14ac:dyDescent="0.35">
      <c r="A5" s="1"/>
      <c r="B5" s="1">
        <v>15.279407000000001</v>
      </c>
      <c r="C5" s="1">
        <v>120.569097</v>
      </c>
      <c r="D5" s="1">
        <f t="shared" si="12"/>
        <v>6</v>
      </c>
      <c r="E5" s="1">
        <f t="shared" si="13"/>
        <v>1500</v>
      </c>
      <c r="F5" s="1">
        <f t="shared" si="13"/>
        <v>3</v>
      </c>
      <c r="G5" s="1">
        <v>20</v>
      </c>
      <c r="H5" s="1">
        <v>23</v>
      </c>
      <c r="I5" s="1">
        <v>32.5</v>
      </c>
      <c r="J5" s="1">
        <f t="shared" si="14"/>
        <v>150</v>
      </c>
      <c r="K5" s="1">
        <f t="shared" si="0"/>
        <v>183.33333333333334</v>
      </c>
      <c r="L5" s="1">
        <v>1.5</v>
      </c>
      <c r="M5" s="1">
        <v>20</v>
      </c>
      <c r="N5" s="1">
        <v>9</v>
      </c>
      <c r="O5" s="1">
        <f t="shared" si="2"/>
        <v>0</v>
      </c>
      <c r="P5" s="26">
        <f>(L5 * M5) - O5</f>
        <v>30</v>
      </c>
      <c r="Q5" s="1">
        <f t="shared" si="15"/>
        <v>153.33333333333334</v>
      </c>
      <c r="R5" s="1">
        <f t="shared" si="1"/>
        <v>60</v>
      </c>
      <c r="S5" s="1">
        <f t="shared" si="4"/>
        <v>0.65986105077709067</v>
      </c>
      <c r="T5" s="1">
        <f t="shared" si="5"/>
        <v>0.32993052538854534</v>
      </c>
      <c r="U5" s="1">
        <v>1.5</v>
      </c>
      <c r="V5" s="1">
        <f t="shared" si="6"/>
        <v>0.90217391304347827</v>
      </c>
      <c r="W5" s="1">
        <v>3</v>
      </c>
      <c r="X5" s="1">
        <f t="shared" si="7"/>
        <v>1.2954242509439324</v>
      </c>
      <c r="Y5" s="1">
        <f t="shared" si="8"/>
        <v>2.7287846391034263</v>
      </c>
      <c r="Z5" s="1">
        <f>'Liquefaction &amp; SBC'!AC5</f>
        <v>1.4787189007608774</v>
      </c>
      <c r="AA5" s="1" t="str">
        <f>'Liquefaction &amp; SBC'!AD5</f>
        <v>NOT LIQUEFIABLE</v>
      </c>
      <c r="AB5" s="1">
        <f t="shared" ref="AB5:AB11" si="16">IF(AA5="NOT LIQUEFIABLE", 0, IF(Z5&gt;=2, 0, IF(Z5&lt;=0.5, 0.05, (2-Z5)*0.025)))</f>
        <v>0</v>
      </c>
      <c r="AC5" s="1">
        <f t="shared" si="10"/>
        <v>0</v>
      </c>
      <c r="AD5" s="1">
        <f t="shared" si="11"/>
        <v>2.7287846391034263</v>
      </c>
    </row>
    <row r="6" spans="1:31" x14ac:dyDescent="0.35">
      <c r="A6" s="1"/>
      <c r="B6" s="1">
        <v>15.279407000000001</v>
      </c>
      <c r="C6" s="1">
        <v>120.569097</v>
      </c>
      <c r="D6" s="1">
        <f t="shared" si="12"/>
        <v>7.5</v>
      </c>
      <c r="E6" s="1">
        <f t="shared" si="13"/>
        <v>1500</v>
      </c>
      <c r="F6" s="1">
        <f t="shared" si="13"/>
        <v>3</v>
      </c>
      <c r="G6" s="1">
        <v>20</v>
      </c>
      <c r="H6" s="1">
        <v>29</v>
      </c>
      <c r="I6" s="1">
        <v>35</v>
      </c>
      <c r="J6" s="1">
        <f t="shared" si="14"/>
        <v>150</v>
      </c>
      <c r="K6" s="1">
        <f t="shared" si="0"/>
        <v>183.33333333333334</v>
      </c>
      <c r="L6" s="1">
        <v>1.5</v>
      </c>
      <c r="M6" s="1">
        <v>20</v>
      </c>
      <c r="N6" s="1">
        <v>9</v>
      </c>
      <c r="O6" s="1">
        <f t="shared" si="2"/>
        <v>0</v>
      </c>
      <c r="P6" s="27">
        <f t="shared" si="3"/>
        <v>30</v>
      </c>
      <c r="Q6" s="1">
        <f t="shared" si="15"/>
        <v>153.33333333333334</v>
      </c>
      <c r="R6" s="1">
        <f t="shared" si="1"/>
        <v>60</v>
      </c>
      <c r="S6" s="1">
        <f t="shared" si="4"/>
        <v>0.65986105077709067</v>
      </c>
      <c r="T6" s="1">
        <f t="shared" si="5"/>
        <v>0.10997684179618178</v>
      </c>
      <c r="U6" s="1">
        <v>1.5</v>
      </c>
      <c r="V6" s="1">
        <f t="shared" si="6"/>
        <v>0.90217391304347827</v>
      </c>
      <c r="W6" s="1">
        <v>3</v>
      </c>
      <c r="X6" s="1">
        <f t="shared" si="7"/>
        <v>1.2954242509439324</v>
      </c>
      <c r="Y6" s="1">
        <f t="shared" si="8"/>
        <v>0.84462381686534604</v>
      </c>
      <c r="Z6" s="1">
        <f>'Liquefaction &amp; SBC'!AC6</f>
        <v>1.8940255696165826</v>
      </c>
      <c r="AA6" s="1" t="str">
        <f>'Liquefaction &amp; SBC'!AD6</f>
        <v>NOT LIQUEFIABLE</v>
      </c>
      <c r="AB6" s="1">
        <f t="shared" si="16"/>
        <v>0</v>
      </c>
      <c r="AC6" s="1">
        <f t="shared" si="10"/>
        <v>0</v>
      </c>
      <c r="AD6" s="1">
        <f t="shared" si="11"/>
        <v>0.84462381686534604</v>
      </c>
    </row>
    <row r="7" spans="1:31" x14ac:dyDescent="0.35">
      <c r="A7" s="1"/>
      <c r="B7" s="1">
        <v>15.279407000000001</v>
      </c>
      <c r="C7" s="1">
        <v>120.569097</v>
      </c>
      <c r="D7" s="1">
        <f t="shared" si="12"/>
        <v>9</v>
      </c>
      <c r="E7" s="1">
        <f t="shared" si="13"/>
        <v>1500</v>
      </c>
      <c r="F7" s="1">
        <f t="shared" si="13"/>
        <v>3</v>
      </c>
      <c r="G7" s="1">
        <v>21</v>
      </c>
      <c r="H7" s="1">
        <v>35</v>
      </c>
      <c r="I7" s="1">
        <v>35</v>
      </c>
      <c r="J7" s="1">
        <f t="shared" si="14"/>
        <v>150</v>
      </c>
      <c r="K7" s="1">
        <f t="shared" si="0"/>
        <v>183.33333333333334</v>
      </c>
      <c r="L7" s="1">
        <v>1.5</v>
      </c>
      <c r="M7" s="1">
        <v>21</v>
      </c>
      <c r="N7" s="1">
        <v>9</v>
      </c>
      <c r="O7" s="1">
        <f t="shared" si="2"/>
        <v>0</v>
      </c>
      <c r="P7" s="26">
        <f t="shared" si="3"/>
        <v>31.5</v>
      </c>
      <c r="Q7" s="1">
        <f t="shared" si="15"/>
        <v>151.83333333333334</v>
      </c>
      <c r="R7" s="1">
        <f t="shared" si="1"/>
        <v>63</v>
      </c>
      <c r="S7" s="1">
        <f t="shared" si="4"/>
        <v>0.65524345107130644</v>
      </c>
      <c r="T7" s="1">
        <f t="shared" si="5"/>
        <v>0</v>
      </c>
      <c r="U7" s="1">
        <v>1.5</v>
      </c>
      <c r="V7" s="1">
        <f t="shared" si="6"/>
        <v>0.89626783754116357</v>
      </c>
      <c r="W7" s="1">
        <v>3</v>
      </c>
      <c r="X7" s="1">
        <f t="shared" si="7"/>
        <v>1.2954242509439324</v>
      </c>
      <c r="Y7" s="1">
        <f t="shared" si="8"/>
        <v>0</v>
      </c>
      <c r="Z7" s="1">
        <f>'Liquefaction &amp; SBC'!AC7</f>
        <v>3.9607200481086426</v>
      </c>
      <c r="AA7" s="1" t="str">
        <f>'Liquefaction &amp; SBC'!AD7</f>
        <v>NOT LIQUEFIABLE</v>
      </c>
      <c r="AB7" s="1">
        <f t="shared" si="16"/>
        <v>0</v>
      </c>
      <c r="AC7" s="1">
        <f t="shared" si="10"/>
        <v>0</v>
      </c>
      <c r="AD7" s="1">
        <f t="shared" si="11"/>
        <v>0</v>
      </c>
    </row>
    <row r="8" spans="1:31" x14ac:dyDescent="0.35">
      <c r="A8" s="1"/>
      <c r="B8" s="1">
        <v>15.279407000000001</v>
      </c>
      <c r="C8" s="1">
        <v>120.569097</v>
      </c>
      <c r="D8" s="1">
        <f t="shared" si="12"/>
        <v>10.5</v>
      </c>
      <c r="E8" s="1">
        <f t="shared" si="13"/>
        <v>1500</v>
      </c>
      <c r="F8" s="1">
        <f t="shared" si="13"/>
        <v>3</v>
      </c>
      <c r="G8" s="1">
        <v>21</v>
      </c>
      <c r="H8" s="1">
        <v>41</v>
      </c>
      <c r="I8" s="1">
        <v>35</v>
      </c>
      <c r="J8" s="1">
        <f t="shared" si="14"/>
        <v>150</v>
      </c>
      <c r="K8" s="1">
        <f t="shared" si="0"/>
        <v>183.33333333333334</v>
      </c>
      <c r="L8" s="1">
        <v>1.5</v>
      </c>
      <c r="M8" s="1">
        <v>21</v>
      </c>
      <c r="N8" s="1">
        <v>9</v>
      </c>
      <c r="O8" s="1">
        <f t="shared" si="2"/>
        <v>0</v>
      </c>
      <c r="P8" s="26">
        <f t="shared" si="3"/>
        <v>31.5</v>
      </c>
      <c r="Q8" s="1">
        <f t="shared" si="15"/>
        <v>151.83333333333334</v>
      </c>
      <c r="R8" s="1">
        <f t="shared" si="1"/>
        <v>63</v>
      </c>
      <c r="S8" s="1">
        <f t="shared" si="4"/>
        <v>0.65524345107130644</v>
      </c>
      <c r="T8" s="1">
        <f t="shared" si="5"/>
        <v>0</v>
      </c>
      <c r="U8" s="1">
        <v>1.5</v>
      </c>
      <c r="V8" s="1">
        <f t="shared" si="6"/>
        <v>0.89626783754116357</v>
      </c>
      <c r="W8" s="1">
        <v>3</v>
      </c>
      <c r="X8" s="1">
        <f t="shared" si="7"/>
        <v>1.2954242509439324</v>
      </c>
      <c r="Y8" s="1">
        <f t="shared" si="8"/>
        <v>0</v>
      </c>
      <c r="Z8" s="1">
        <f>'Liquefaction &amp; SBC'!AC8</f>
        <v>8.9024631161986321</v>
      </c>
      <c r="AA8" s="1" t="str">
        <f>'Liquefaction &amp; SBC'!AD8</f>
        <v>NOT LIQUEFIABLE</v>
      </c>
      <c r="AB8" s="1">
        <f t="shared" si="16"/>
        <v>0</v>
      </c>
      <c r="AC8" s="1">
        <f t="shared" si="10"/>
        <v>0</v>
      </c>
      <c r="AD8" s="1">
        <f t="shared" si="11"/>
        <v>0</v>
      </c>
    </row>
    <row r="9" spans="1:31" x14ac:dyDescent="0.35">
      <c r="A9" s="1"/>
      <c r="B9" s="1">
        <v>15.279407000000001</v>
      </c>
      <c r="C9" s="1">
        <v>120.569097</v>
      </c>
      <c r="D9" s="1">
        <f t="shared" si="12"/>
        <v>12</v>
      </c>
      <c r="E9" s="1">
        <f t="shared" si="13"/>
        <v>1500</v>
      </c>
      <c r="F9" s="1">
        <f t="shared" si="13"/>
        <v>3</v>
      </c>
      <c r="G9" s="1">
        <v>21</v>
      </c>
      <c r="H9" s="1">
        <v>46</v>
      </c>
      <c r="I9" s="1">
        <v>35</v>
      </c>
      <c r="J9" s="1">
        <f t="shared" si="14"/>
        <v>150</v>
      </c>
      <c r="K9" s="1">
        <f t="shared" si="0"/>
        <v>183.33333333333334</v>
      </c>
      <c r="L9" s="1">
        <v>1.5</v>
      </c>
      <c r="M9" s="1">
        <v>21</v>
      </c>
      <c r="N9" s="1">
        <v>9</v>
      </c>
      <c r="O9" s="1">
        <f t="shared" si="2"/>
        <v>0</v>
      </c>
      <c r="P9" s="26">
        <f t="shared" si="3"/>
        <v>31.5</v>
      </c>
      <c r="Q9" s="1">
        <f t="shared" si="15"/>
        <v>151.83333333333334</v>
      </c>
      <c r="R9" s="1">
        <f t="shared" si="1"/>
        <v>63</v>
      </c>
      <c r="S9" s="1">
        <f t="shared" si="4"/>
        <v>0.65524345107130644</v>
      </c>
      <c r="T9" s="1">
        <f t="shared" si="5"/>
        <v>0</v>
      </c>
      <c r="U9" s="1">
        <v>1.5</v>
      </c>
      <c r="V9" s="1">
        <f t="shared" si="6"/>
        <v>0.89626783754116357</v>
      </c>
      <c r="W9" s="1">
        <v>3</v>
      </c>
      <c r="X9" s="1">
        <f t="shared" si="7"/>
        <v>1.2954242509439324</v>
      </c>
      <c r="Y9" s="1">
        <f t="shared" si="8"/>
        <v>0</v>
      </c>
      <c r="Z9" s="1">
        <f>'Liquefaction &amp; SBC'!AC9</f>
        <v>26.069897190829636</v>
      </c>
      <c r="AA9" s="1" t="str">
        <f>'Liquefaction &amp; SBC'!AD9</f>
        <v>NOT LIQUEFIABLE</v>
      </c>
      <c r="AB9" s="1">
        <f t="shared" si="16"/>
        <v>0</v>
      </c>
      <c r="AC9" s="1">
        <f t="shared" si="10"/>
        <v>0</v>
      </c>
      <c r="AD9" s="1">
        <f t="shared" si="11"/>
        <v>0</v>
      </c>
    </row>
    <row r="10" spans="1:31" x14ac:dyDescent="0.35">
      <c r="A10" s="1"/>
      <c r="B10" s="1">
        <v>15.279407000000001</v>
      </c>
      <c r="C10" s="1">
        <v>120.569097</v>
      </c>
      <c r="D10" s="1">
        <f t="shared" si="12"/>
        <v>13.5</v>
      </c>
      <c r="E10" s="1">
        <f t="shared" si="13"/>
        <v>1500</v>
      </c>
      <c r="F10" s="1">
        <f t="shared" si="13"/>
        <v>3</v>
      </c>
      <c r="G10" s="1">
        <v>21</v>
      </c>
      <c r="H10" s="1">
        <v>51</v>
      </c>
      <c r="I10" s="1">
        <v>65</v>
      </c>
      <c r="J10" s="1">
        <f>E10*0.1</f>
        <v>150</v>
      </c>
      <c r="K10" s="1">
        <f t="shared" si="0"/>
        <v>183.33333333333334</v>
      </c>
      <c r="L10" s="1">
        <v>1.5</v>
      </c>
      <c r="M10" s="1">
        <v>21</v>
      </c>
      <c r="N10" s="1">
        <v>9</v>
      </c>
      <c r="O10" s="1">
        <f t="shared" si="2"/>
        <v>0</v>
      </c>
      <c r="P10" s="26">
        <f t="shared" si="3"/>
        <v>31.5</v>
      </c>
      <c r="Q10" s="1">
        <f t="shared" si="15"/>
        <v>151.83333333333334</v>
      </c>
      <c r="R10" s="1">
        <f t="shared" si="1"/>
        <v>63</v>
      </c>
      <c r="S10" s="1">
        <f t="shared" si="4"/>
        <v>0.65524345107130644</v>
      </c>
      <c r="T10" s="1">
        <f t="shared" si="5"/>
        <v>0</v>
      </c>
      <c r="U10" s="1">
        <v>1.5</v>
      </c>
      <c r="V10" s="1">
        <f t="shared" si="6"/>
        <v>0.89626783754116357</v>
      </c>
      <c r="W10" s="1">
        <v>3</v>
      </c>
      <c r="X10" s="1">
        <f t="shared" si="7"/>
        <v>1.2954242509439324</v>
      </c>
      <c r="Y10" s="1">
        <f t="shared" si="8"/>
        <v>0</v>
      </c>
      <c r="Z10" s="1">
        <f>'Liquefaction &amp; SBC'!AC10</f>
        <v>105.55588454792112</v>
      </c>
      <c r="AA10" s="1" t="str">
        <f>'Liquefaction &amp; SBC'!AD10</f>
        <v>NOT LIQUEFIABLE</v>
      </c>
      <c r="AB10" s="1">
        <f t="shared" si="16"/>
        <v>0</v>
      </c>
      <c r="AC10" s="1">
        <f t="shared" si="10"/>
        <v>0</v>
      </c>
      <c r="AD10" s="1">
        <f t="shared" si="11"/>
        <v>0</v>
      </c>
    </row>
    <row r="11" spans="1:31" x14ac:dyDescent="0.35">
      <c r="A11" s="1"/>
      <c r="B11" s="1">
        <v>15.279407000000001</v>
      </c>
      <c r="C11" s="1">
        <v>120.569097</v>
      </c>
      <c r="D11" s="1">
        <f t="shared" si="12"/>
        <v>15</v>
      </c>
      <c r="E11" s="1">
        <f t="shared" si="13"/>
        <v>1500</v>
      </c>
      <c r="F11" s="1">
        <f t="shared" si="13"/>
        <v>3</v>
      </c>
      <c r="G11" s="1">
        <v>21</v>
      </c>
      <c r="H11" s="1">
        <v>57</v>
      </c>
      <c r="I11" s="1">
        <v>65</v>
      </c>
      <c r="J11" s="1">
        <f t="shared" si="14"/>
        <v>150</v>
      </c>
      <c r="K11" s="1">
        <f t="shared" si="0"/>
        <v>183.33333333333334</v>
      </c>
      <c r="L11" s="1">
        <v>1.5</v>
      </c>
      <c r="M11" s="1">
        <v>21</v>
      </c>
      <c r="N11" s="1">
        <v>9</v>
      </c>
      <c r="O11" s="1">
        <f t="shared" si="2"/>
        <v>0</v>
      </c>
      <c r="P11" s="26">
        <f t="shared" si="3"/>
        <v>31.5</v>
      </c>
      <c r="Q11" s="1">
        <f t="shared" si="15"/>
        <v>151.83333333333334</v>
      </c>
      <c r="R11" s="1">
        <f t="shared" si="1"/>
        <v>63</v>
      </c>
      <c r="S11" s="1">
        <f t="shared" si="4"/>
        <v>0.65524345107130644</v>
      </c>
      <c r="T11" s="1">
        <f t="shared" si="5"/>
        <v>0</v>
      </c>
      <c r="U11" s="1">
        <v>1.5</v>
      </c>
      <c r="V11" s="1">
        <f t="shared" si="6"/>
        <v>0.89626783754116357</v>
      </c>
      <c r="W11" s="1">
        <v>3</v>
      </c>
      <c r="X11" s="1">
        <f t="shared" si="7"/>
        <v>1.2954242509439324</v>
      </c>
      <c r="Y11" s="1">
        <f t="shared" si="8"/>
        <v>0</v>
      </c>
      <c r="Z11" s="1">
        <f>'Liquefaction &amp; SBC'!AC11</f>
        <v>1014.4170130334161</v>
      </c>
      <c r="AA11" s="1" t="str">
        <f>'Liquefaction &amp; SBC'!AD11</f>
        <v>NOT LIQUEFIABLE</v>
      </c>
      <c r="AB11" s="1">
        <f t="shared" si="16"/>
        <v>0</v>
      </c>
      <c r="AC11" s="1">
        <f t="shared" si="10"/>
        <v>0</v>
      </c>
      <c r="AD11" s="1">
        <f t="shared" si="11"/>
        <v>0</v>
      </c>
    </row>
    <row r="12" spans="1:31" x14ac:dyDescent="0.35">
      <c r="A12" s="1"/>
      <c r="B12" s="1"/>
      <c r="C12" s="1"/>
      <c r="D12" s="1"/>
      <c r="E12" s="1"/>
      <c r="F12" s="1"/>
      <c r="G12" s="1"/>
      <c r="H12" s="1"/>
      <c r="I12" s="1"/>
      <c r="J12" s="1"/>
      <c r="K12" s="1"/>
      <c r="L12" s="1"/>
      <c r="M12" s="1"/>
      <c r="N12" s="1"/>
      <c r="O12" s="1"/>
      <c r="P12" s="1" t="s">
        <v>310</v>
      </c>
      <c r="Q12" s="1"/>
      <c r="R12" s="1"/>
      <c r="S12" s="1"/>
      <c r="T12" s="1" t="s">
        <v>311</v>
      </c>
      <c r="U12" s="1"/>
      <c r="V12" s="1"/>
      <c r="W12" s="1"/>
      <c r="X12" s="19"/>
      <c r="Y12" s="19"/>
      <c r="Z12" s="19"/>
      <c r="AA12" s="19"/>
      <c r="AB12" s="19"/>
      <c r="AC12" s="19" t="s">
        <v>312</v>
      </c>
      <c r="AD12" s="19">
        <f>SUM(AD2:AD11)</f>
        <v>44.231292380777234</v>
      </c>
      <c r="AE12" s="19" t="str">
        <f>IF(AD12&lt;= 25, "PASSED", "FAILED")</f>
        <v>FAILED</v>
      </c>
    </row>
    <row r="13" spans="1:31" s="1" customFormat="1" x14ac:dyDescent="0.35">
      <c r="A13" s="9" t="s">
        <v>283</v>
      </c>
      <c r="B13" s="9" t="s">
        <v>0</v>
      </c>
      <c r="C13" s="9" t="s">
        <v>1</v>
      </c>
      <c r="D13" s="9" t="s">
        <v>284</v>
      </c>
      <c r="E13" s="7" t="s">
        <v>285</v>
      </c>
      <c r="F13" s="9" t="s">
        <v>286</v>
      </c>
      <c r="G13" s="9" t="s">
        <v>287</v>
      </c>
      <c r="H13" s="9" t="s">
        <v>288</v>
      </c>
      <c r="I13" s="9" t="s">
        <v>289</v>
      </c>
      <c r="J13" s="10" t="s">
        <v>290</v>
      </c>
      <c r="K13" s="10" t="s">
        <v>291</v>
      </c>
      <c r="L13" s="9" t="s">
        <v>292</v>
      </c>
      <c r="M13" s="9" t="s">
        <v>287</v>
      </c>
      <c r="N13" s="9" t="s">
        <v>293</v>
      </c>
      <c r="O13" s="10" t="s">
        <v>294</v>
      </c>
      <c r="P13" s="11" t="s">
        <v>295</v>
      </c>
      <c r="Q13" s="10" t="s">
        <v>296</v>
      </c>
      <c r="R13" s="10" t="s">
        <v>297</v>
      </c>
      <c r="S13" s="10" t="s">
        <v>298</v>
      </c>
      <c r="T13" s="12" t="s">
        <v>299</v>
      </c>
      <c r="U13" s="9" t="s">
        <v>300</v>
      </c>
      <c r="V13" s="10" t="s">
        <v>301</v>
      </c>
      <c r="W13" s="7" t="s">
        <v>302</v>
      </c>
      <c r="X13" s="10" t="s">
        <v>303</v>
      </c>
      <c r="Y13" s="13" t="s">
        <v>304</v>
      </c>
      <c r="Z13" s="14" t="s">
        <v>26</v>
      </c>
      <c r="AA13" s="14" t="s">
        <v>27</v>
      </c>
      <c r="AB13" s="13" t="s">
        <v>305</v>
      </c>
      <c r="AC13" s="13" t="s">
        <v>306</v>
      </c>
      <c r="AD13" s="13" t="s">
        <v>307</v>
      </c>
      <c r="AE13" s="10" t="s">
        <v>27</v>
      </c>
    </row>
    <row r="14" spans="1:31" x14ac:dyDescent="0.35">
      <c r="A14" s="1" t="s">
        <v>313</v>
      </c>
      <c r="B14" s="1">
        <v>15.322512</v>
      </c>
      <c r="C14" s="1">
        <v>120.59619499999999</v>
      </c>
      <c r="D14" s="1">
        <v>1.5</v>
      </c>
      <c r="E14" s="1">
        <v>1500</v>
      </c>
      <c r="F14" s="1">
        <v>3</v>
      </c>
      <c r="G14" s="1">
        <v>21</v>
      </c>
      <c r="H14" s="1">
        <v>17</v>
      </c>
      <c r="I14" s="1">
        <v>27.5</v>
      </c>
      <c r="J14" s="1">
        <f>E14*0.1</f>
        <v>150</v>
      </c>
      <c r="K14" s="1">
        <f t="shared" ref="K14:K23" si="17">(E14+J14)/(F14*F14)</f>
        <v>183.33333333333334</v>
      </c>
      <c r="L14" s="1">
        <v>1.5</v>
      </c>
      <c r="M14" s="1">
        <v>21</v>
      </c>
      <c r="N14" s="1">
        <v>3</v>
      </c>
      <c r="O14" s="1">
        <f>MAX(0, 9.81 * (L14 - N14))</f>
        <v>0</v>
      </c>
      <c r="P14" s="26">
        <f>(L14 * M14) - O14</f>
        <v>31.5</v>
      </c>
      <c r="Q14" s="1">
        <f>K14-P14</f>
        <v>151.83333333333334</v>
      </c>
      <c r="R14" s="1">
        <f t="shared" ref="R14:R23" si="18">(M14 * ($L$2 + ($F$2 / 2))) - O14</f>
        <v>63</v>
      </c>
      <c r="S14" s="1">
        <f>0.5 + 0.1 * SQRT(Q14 / R14)</f>
        <v>0.65524345107130644</v>
      </c>
      <c r="T14" s="1">
        <f>IF((D14 - (D14/2)) &lt;= L14, 0, IF(( (D14 - (D14/2)) - L14) &gt; (2 * F14), 0, IF(( (D14 - (D14/2)) - L14) &lt;= (F14 / 2), (2 * ( (D14 - (D14/2)) - L14) / F14) * (S14 - 0.1) + 0.1, ((2 * F14) - ( (D14 - (D14/2)) - L14)) / (1.5 * F14) * S14)))</f>
        <v>0</v>
      </c>
      <c r="U14" s="1">
        <v>1.5</v>
      </c>
      <c r="V14" s="1">
        <f>MAX(0.5, 1 - 0.5 * (P14 / Q14))</f>
        <v>0.89626783754116357</v>
      </c>
      <c r="W14" s="1">
        <v>3</v>
      </c>
      <c r="X14" s="1">
        <f>1 + 0.2 *LOG10(10 * W14)</f>
        <v>1.2954242509439324</v>
      </c>
      <c r="Y14" s="1">
        <f>((Q14 / (I14 * 1000)) * T14) * U14 * V14 * X14*1000</f>
        <v>0</v>
      </c>
      <c r="Z14" s="1">
        <f>'Liquefaction &amp; SBC'!AC14</f>
        <v>2.9091163486338596</v>
      </c>
      <c r="AA14" s="1" t="str">
        <f>'Liquefaction &amp; SBC'!AD14</f>
        <v>NOT LIQUEFIABLE</v>
      </c>
      <c r="AB14" s="1">
        <f t="shared" ref="AB14:AB23" si="19">IF(AA14="NOT LIQUEFIABLE", 0, IF(Z14&gt;=2, 0, IF(Z14&lt;=0.5, 0.05, (2-Z14)*0.025)))</f>
        <v>0</v>
      </c>
      <c r="AC14" s="1">
        <f>AB14 * U14*1000</f>
        <v>0</v>
      </c>
      <c r="AD14" s="1">
        <f>Y14+AC14</f>
        <v>0</v>
      </c>
    </row>
    <row r="15" spans="1:31" x14ac:dyDescent="0.35">
      <c r="A15" s="1"/>
      <c r="B15" s="1">
        <v>15.322512</v>
      </c>
      <c r="C15" s="1">
        <v>120.59619499999999</v>
      </c>
      <c r="D15" s="1">
        <f>D14+1.5</f>
        <v>3</v>
      </c>
      <c r="E15" s="1">
        <f>E$2</f>
        <v>1500</v>
      </c>
      <c r="F15" s="1">
        <f>F$2</f>
        <v>3</v>
      </c>
      <c r="G15" s="1">
        <v>21</v>
      </c>
      <c r="H15" s="1">
        <v>17</v>
      </c>
      <c r="I15" s="1">
        <v>27.5</v>
      </c>
      <c r="J15" s="1">
        <f>E15*0.1</f>
        <v>150</v>
      </c>
      <c r="K15" s="1">
        <f t="shared" si="17"/>
        <v>183.33333333333334</v>
      </c>
      <c r="L15" s="1">
        <v>1.5</v>
      </c>
      <c r="M15" s="1">
        <v>21</v>
      </c>
      <c r="N15" s="1">
        <v>3</v>
      </c>
      <c r="O15" s="1">
        <f t="shared" ref="O15:O23" si="20">MAX(0, 9.81 * (L15 - N15))</f>
        <v>0</v>
      </c>
      <c r="P15" s="26">
        <f t="shared" ref="P15:P23" si="21">(L15 * M15) - O15</f>
        <v>31.5</v>
      </c>
      <c r="Q15" s="1">
        <f>K15-P15</f>
        <v>151.83333333333334</v>
      </c>
      <c r="R15" s="1">
        <f t="shared" si="18"/>
        <v>63</v>
      </c>
      <c r="S15" s="1">
        <f t="shared" ref="S15:S23" si="22">0.5 + 0.1 * SQRT(Q15 / R15)</f>
        <v>0.65524345107130644</v>
      </c>
      <c r="T15" s="1">
        <f t="shared" ref="T15:T23" si="23">IF(((D15 - (D15 - D14)/2) - L15) &lt;= 0, 0, IF(((D15 - (D15 - D14)/2) - L15) &gt; (2 * F15), 0, IF(((D15 - (D15 - D14)/2) - L15) &lt;= (F15 / 2), (2 * ((D15 - (D15 - D14)/2) - L15) / F15) * (S15 - 0.1) + 0.1, ((2 * F15) - ((D15 - (D15 - D14)/2) - L15)) / (1.5 * F15) * S15)))</f>
        <v>0.37762172553565321</v>
      </c>
      <c r="U15" s="1">
        <v>1.5</v>
      </c>
      <c r="V15" s="1">
        <f t="shared" ref="V15:V23" si="24">MAX(0.5, 1 - 0.5 * (P15 / Q15))</f>
        <v>0.89626783754116357</v>
      </c>
      <c r="W15" s="1">
        <v>3</v>
      </c>
      <c r="X15" s="1">
        <f t="shared" ref="X15:X23" si="25">1 + 0.2 *LOG10(10 * W15)</f>
        <v>1.2954242509439324</v>
      </c>
      <c r="Y15" s="1">
        <f t="shared" ref="Y15:Y23" si="26">((Q15 / (I15 * 1000)) * T15) * U15 * V15 * X15*1000</f>
        <v>3.6310522579935363</v>
      </c>
      <c r="Z15" s="1">
        <f>'Liquefaction &amp; SBC'!AC15</f>
        <v>1.680136780765181</v>
      </c>
      <c r="AA15" s="1" t="str">
        <f>'Liquefaction &amp; SBC'!AD15</f>
        <v>NOT LIQUEFIABLE</v>
      </c>
      <c r="AB15" s="1">
        <f t="shared" si="19"/>
        <v>0</v>
      </c>
      <c r="AC15" s="1">
        <f t="shared" ref="AC15:AC23" si="27">AB15 * U15*1000</f>
        <v>0</v>
      </c>
      <c r="AD15" s="1">
        <f t="shared" ref="AD15:AD23" si="28">Y15+AC15</f>
        <v>3.6310522579935363</v>
      </c>
    </row>
    <row r="16" spans="1:31" x14ac:dyDescent="0.35">
      <c r="A16" s="1"/>
      <c r="B16" s="1">
        <v>15.322512</v>
      </c>
      <c r="C16" s="1">
        <v>120.59619499999999</v>
      </c>
      <c r="D16" s="1">
        <f t="shared" ref="D16:D23" si="29">D15+1.5</f>
        <v>4.5</v>
      </c>
      <c r="E16" s="1">
        <f t="shared" ref="E16:F23" si="30">E$2</f>
        <v>1500</v>
      </c>
      <c r="F16" s="1">
        <f t="shared" si="30"/>
        <v>3</v>
      </c>
      <c r="G16" s="1">
        <v>21</v>
      </c>
      <c r="H16" s="1">
        <v>20</v>
      </c>
      <c r="I16" s="1">
        <v>27.5</v>
      </c>
      <c r="J16" s="1">
        <f t="shared" ref="J16:J23" si="31">E16*0.1</f>
        <v>150</v>
      </c>
      <c r="K16" s="1">
        <f t="shared" si="17"/>
        <v>183.33333333333334</v>
      </c>
      <c r="L16" s="1">
        <v>1.5</v>
      </c>
      <c r="M16" s="1">
        <v>21</v>
      </c>
      <c r="N16" s="1">
        <v>3</v>
      </c>
      <c r="O16" s="1">
        <f t="shared" si="20"/>
        <v>0</v>
      </c>
      <c r="P16" s="26">
        <f t="shared" si="21"/>
        <v>31.5</v>
      </c>
      <c r="Q16" s="1">
        <f t="shared" ref="Q16:Q23" si="32">K16-P16</f>
        <v>151.83333333333334</v>
      </c>
      <c r="R16" s="1">
        <f t="shared" si="18"/>
        <v>63</v>
      </c>
      <c r="S16" s="1">
        <f t="shared" si="22"/>
        <v>0.65524345107130644</v>
      </c>
      <c r="T16" s="1">
        <f t="shared" si="23"/>
        <v>0.54603620922608875</v>
      </c>
      <c r="U16" s="1">
        <v>1.5</v>
      </c>
      <c r="V16" s="1">
        <f t="shared" si="24"/>
        <v>0.89626783754116357</v>
      </c>
      <c r="W16" s="1">
        <v>3</v>
      </c>
      <c r="X16" s="1">
        <f t="shared" si="25"/>
        <v>1.2954242509439324</v>
      </c>
      <c r="Y16" s="1">
        <f>((Q16 / (I16 * 1000)) * T16) * U16 * V16 * X16*1000</f>
        <v>5.2504553535530754</v>
      </c>
      <c r="Z16" s="1">
        <f>'Liquefaction &amp; SBC'!AC16</f>
        <v>1.5941112394547463</v>
      </c>
      <c r="AA16" s="1" t="str">
        <f>'Liquefaction &amp; SBC'!AD16</f>
        <v>NOT LIQUEFIABLE</v>
      </c>
      <c r="AB16" s="1">
        <f t="shared" si="19"/>
        <v>0</v>
      </c>
      <c r="AC16" s="1">
        <f t="shared" si="27"/>
        <v>0</v>
      </c>
      <c r="AD16" s="1">
        <f t="shared" si="28"/>
        <v>5.2504553535530754</v>
      </c>
    </row>
    <row r="17" spans="1:31" x14ac:dyDescent="0.35">
      <c r="A17" s="1"/>
      <c r="B17" s="1">
        <v>15.322512</v>
      </c>
      <c r="C17" s="1">
        <v>120.59619499999999</v>
      </c>
      <c r="D17" s="1">
        <f t="shared" si="29"/>
        <v>6</v>
      </c>
      <c r="E17" s="1">
        <f t="shared" si="30"/>
        <v>1500</v>
      </c>
      <c r="F17" s="1">
        <f t="shared" si="30"/>
        <v>3</v>
      </c>
      <c r="G17" s="1">
        <v>20</v>
      </c>
      <c r="H17" s="1">
        <v>24</v>
      </c>
      <c r="I17" s="1">
        <v>32.5</v>
      </c>
      <c r="J17" s="1">
        <f t="shared" si="31"/>
        <v>150</v>
      </c>
      <c r="K17" s="1">
        <f t="shared" si="17"/>
        <v>183.33333333333334</v>
      </c>
      <c r="L17" s="1">
        <v>1.5</v>
      </c>
      <c r="M17" s="1">
        <v>20</v>
      </c>
      <c r="N17" s="1">
        <v>3</v>
      </c>
      <c r="O17" s="1">
        <f t="shared" si="20"/>
        <v>0</v>
      </c>
      <c r="P17" s="26">
        <f t="shared" si="21"/>
        <v>30</v>
      </c>
      <c r="Q17" s="1">
        <f t="shared" si="32"/>
        <v>153.33333333333334</v>
      </c>
      <c r="R17" s="1">
        <f t="shared" si="18"/>
        <v>60</v>
      </c>
      <c r="S17" s="1">
        <f t="shared" si="22"/>
        <v>0.65986105077709067</v>
      </c>
      <c r="T17" s="1">
        <f t="shared" si="23"/>
        <v>0.32993052538854534</v>
      </c>
      <c r="U17" s="1">
        <v>1.5</v>
      </c>
      <c r="V17" s="1">
        <f t="shared" si="24"/>
        <v>0.90217391304347827</v>
      </c>
      <c r="W17" s="1">
        <v>3</v>
      </c>
      <c r="X17" s="1">
        <f t="shared" si="25"/>
        <v>1.2954242509439324</v>
      </c>
      <c r="Y17" s="1">
        <f t="shared" si="26"/>
        <v>2.7287846391034263</v>
      </c>
      <c r="Z17" s="1">
        <f>'Liquefaction &amp; SBC'!AC17</f>
        <v>1.8993950134015616</v>
      </c>
      <c r="AA17" s="1" t="str">
        <f>'Liquefaction &amp; SBC'!AD17</f>
        <v>NOT LIQUEFIABLE</v>
      </c>
      <c r="AB17" s="1">
        <f t="shared" si="19"/>
        <v>0</v>
      </c>
      <c r="AC17" s="1">
        <f t="shared" si="27"/>
        <v>0</v>
      </c>
      <c r="AD17" s="1">
        <f t="shared" si="28"/>
        <v>2.7287846391034263</v>
      </c>
    </row>
    <row r="18" spans="1:31" x14ac:dyDescent="0.35">
      <c r="A18" s="1"/>
      <c r="B18" s="1">
        <v>15.322512</v>
      </c>
      <c r="C18" s="1">
        <v>120.59619499999999</v>
      </c>
      <c r="D18" s="1">
        <f t="shared" si="29"/>
        <v>7.5</v>
      </c>
      <c r="E18" s="1">
        <f t="shared" si="30"/>
        <v>1500</v>
      </c>
      <c r="F18" s="1">
        <f t="shared" si="30"/>
        <v>3</v>
      </c>
      <c r="G18" s="1">
        <v>20</v>
      </c>
      <c r="H18" s="1">
        <v>29</v>
      </c>
      <c r="I18" s="1">
        <v>32.5</v>
      </c>
      <c r="J18" s="1">
        <f t="shared" si="31"/>
        <v>150</v>
      </c>
      <c r="K18" s="1">
        <f t="shared" si="17"/>
        <v>183.33333333333334</v>
      </c>
      <c r="L18" s="1">
        <v>1.5</v>
      </c>
      <c r="M18" s="1">
        <v>20</v>
      </c>
      <c r="N18" s="1">
        <v>3</v>
      </c>
      <c r="O18" s="1">
        <f t="shared" si="20"/>
        <v>0</v>
      </c>
      <c r="P18" s="26">
        <f t="shared" si="21"/>
        <v>30</v>
      </c>
      <c r="Q18" s="1">
        <f t="shared" si="32"/>
        <v>153.33333333333334</v>
      </c>
      <c r="R18" s="1">
        <f t="shared" si="18"/>
        <v>60</v>
      </c>
      <c r="S18" s="1">
        <f t="shared" si="22"/>
        <v>0.65986105077709067</v>
      </c>
      <c r="T18" s="1">
        <f t="shared" si="23"/>
        <v>0.10997684179618178</v>
      </c>
      <c r="U18" s="1">
        <v>1.5</v>
      </c>
      <c r="V18" s="1">
        <f t="shared" si="24"/>
        <v>0.90217391304347827</v>
      </c>
      <c r="W18" s="1">
        <v>3</v>
      </c>
      <c r="X18" s="1">
        <f t="shared" si="25"/>
        <v>1.2954242509439324</v>
      </c>
      <c r="Y18" s="1">
        <f t="shared" si="26"/>
        <v>0.90959487970114217</v>
      </c>
      <c r="Z18" s="1">
        <f>'Liquefaction &amp; SBC'!AC18</f>
        <v>3.1909193347195122</v>
      </c>
      <c r="AA18" s="1" t="str">
        <f>'Liquefaction &amp; SBC'!AD18</f>
        <v>NOT LIQUEFIABLE</v>
      </c>
      <c r="AB18" s="1">
        <f t="shared" si="19"/>
        <v>0</v>
      </c>
      <c r="AC18" s="1">
        <f t="shared" si="27"/>
        <v>0</v>
      </c>
      <c r="AD18" s="1">
        <f t="shared" si="28"/>
        <v>0.90959487970114217</v>
      </c>
    </row>
    <row r="19" spans="1:31" x14ac:dyDescent="0.35">
      <c r="A19" s="1"/>
      <c r="B19" s="1">
        <v>15.322512</v>
      </c>
      <c r="C19" s="1">
        <v>120.59619499999999</v>
      </c>
      <c r="D19" s="1">
        <f t="shared" si="29"/>
        <v>9</v>
      </c>
      <c r="E19" s="1">
        <f t="shared" si="30"/>
        <v>1500</v>
      </c>
      <c r="F19" s="1">
        <f t="shared" si="30"/>
        <v>3</v>
      </c>
      <c r="G19" s="1">
        <v>21</v>
      </c>
      <c r="H19" s="1">
        <v>46</v>
      </c>
      <c r="I19" s="1">
        <v>35</v>
      </c>
      <c r="J19" s="1">
        <f t="shared" si="31"/>
        <v>150</v>
      </c>
      <c r="K19" s="1">
        <f t="shared" si="17"/>
        <v>183.33333333333334</v>
      </c>
      <c r="L19" s="1">
        <v>1.5</v>
      </c>
      <c r="M19" s="1">
        <v>21</v>
      </c>
      <c r="N19" s="1">
        <v>3</v>
      </c>
      <c r="O19" s="1">
        <f t="shared" si="20"/>
        <v>0</v>
      </c>
      <c r="P19" s="26">
        <f t="shared" si="21"/>
        <v>31.5</v>
      </c>
      <c r="Q19" s="1">
        <f t="shared" si="32"/>
        <v>151.83333333333334</v>
      </c>
      <c r="R19" s="1">
        <f t="shared" si="18"/>
        <v>63</v>
      </c>
      <c r="S19" s="1">
        <f t="shared" si="22"/>
        <v>0.65524345107130644</v>
      </c>
      <c r="T19" s="1">
        <f t="shared" si="23"/>
        <v>0</v>
      </c>
      <c r="U19" s="1">
        <v>1.5</v>
      </c>
      <c r="V19" s="1">
        <f t="shared" si="24"/>
        <v>0.89626783754116357</v>
      </c>
      <c r="W19" s="1">
        <v>3</v>
      </c>
      <c r="X19" s="1">
        <f t="shared" si="25"/>
        <v>1.2954242509439324</v>
      </c>
      <c r="Y19" s="1">
        <f>((Q19 / (I19 * 1000)) * T19) * U19 * V19 * X19*1000</f>
        <v>0</v>
      </c>
      <c r="Z19" s="1">
        <f>'Liquefaction &amp; SBC'!AC19</f>
        <v>722.80492655407113</v>
      </c>
      <c r="AA19" s="1" t="str">
        <f>'Liquefaction &amp; SBC'!AD19</f>
        <v>NOT LIQUEFIABLE</v>
      </c>
      <c r="AB19" s="1">
        <f t="shared" si="19"/>
        <v>0</v>
      </c>
      <c r="AC19" s="1">
        <f t="shared" si="27"/>
        <v>0</v>
      </c>
      <c r="AD19" s="1">
        <f t="shared" si="28"/>
        <v>0</v>
      </c>
    </row>
    <row r="20" spans="1:31" x14ac:dyDescent="0.35">
      <c r="A20" s="1"/>
      <c r="B20" s="1">
        <v>15.322512</v>
      </c>
      <c r="C20" s="1">
        <v>120.59619499999999</v>
      </c>
      <c r="D20" s="1">
        <f t="shared" si="29"/>
        <v>10.5</v>
      </c>
      <c r="E20" s="1">
        <f t="shared" si="30"/>
        <v>1500</v>
      </c>
      <c r="F20" s="1">
        <f t="shared" si="30"/>
        <v>3</v>
      </c>
      <c r="G20" s="1">
        <v>21</v>
      </c>
      <c r="H20" s="1">
        <v>49</v>
      </c>
      <c r="I20" s="1">
        <v>35</v>
      </c>
      <c r="J20" s="1">
        <f t="shared" si="31"/>
        <v>150</v>
      </c>
      <c r="K20" s="1">
        <f t="shared" si="17"/>
        <v>183.33333333333334</v>
      </c>
      <c r="L20" s="1">
        <v>1.5</v>
      </c>
      <c r="M20" s="1">
        <v>21</v>
      </c>
      <c r="N20" s="1">
        <v>3</v>
      </c>
      <c r="O20" s="1">
        <f t="shared" si="20"/>
        <v>0</v>
      </c>
      <c r="P20" s="26">
        <f t="shared" si="21"/>
        <v>31.5</v>
      </c>
      <c r="Q20" s="1">
        <f t="shared" si="32"/>
        <v>151.83333333333334</v>
      </c>
      <c r="R20" s="1">
        <f t="shared" si="18"/>
        <v>63</v>
      </c>
      <c r="S20" s="1">
        <f t="shared" si="22"/>
        <v>0.65524345107130644</v>
      </c>
      <c r="T20" s="1">
        <f t="shared" si="23"/>
        <v>0</v>
      </c>
      <c r="U20" s="1">
        <v>1.5</v>
      </c>
      <c r="V20" s="1">
        <f t="shared" si="24"/>
        <v>0.89626783754116357</v>
      </c>
      <c r="W20" s="1">
        <v>3</v>
      </c>
      <c r="X20" s="1">
        <f t="shared" si="25"/>
        <v>1.2954242509439324</v>
      </c>
      <c r="Y20" s="1">
        <f t="shared" si="26"/>
        <v>0</v>
      </c>
      <c r="Z20" s="1">
        <f>'Liquefaction &amp; SBC'!AC20</f>
        <v>1399.138419069134</v>
      </c>
      <c r="AA20" s="1" t="str">
        <f>'Liquefaction &amp; SBC'!AD20</f>
        <v>NOT LIQUEFIABLE</v>
      </c>
      <c r="AB20" s="1">
        <f t="shared" si="19"/>
        <v>0</v>
      </c>
      <c r="AC20" s="1">
        <f t="shared" si="27"/>
        <v>0</v>
      </c>
      <c r="AD20" s="1">
        <f t="shared" si="28"/>
        <v>0</v>
      </c>
    </row>
    <row r="21" spans="1:31" x14ac:dyDescent="0.35">
      <c r="A21" s="1"/>
      <c r="B21" s="1">
        <v>15.322512</v>
      </c>
      <c r="C21" s="1">
        <v>120.59619499999999</v>
      </c>
      <c r="D21" s="1">
        <f t="shared" si="29"/>
        <v>12</v>
      </c>
      <c r="E21" s="1">
        <f t="shared" si="30"/>
        <v>1500</v>
      </c>
      <c r="F21" s="1">
        <f t="shared" si="30"/>
        <v>3</v>
      </c>
      <c r="G21" s="1">
        <v>21</v>
      </c>
      <c r="H21" s="1">
        <v>63</v>
      </c>
      <c r="I21" s="1">
        <v>65</v>
      </c>
      <c r="J21" s="1">
        <f t="shared" si="31"/>
        <v>150</v>
      </c>
      <c r="K21" s="1">
        <f t="shared" si="17"/>
        <v>183.33333333333334</v>
      </c>
      <c r="L21" s="1">
        <v>1.5</v>
      </c>
      <c r="M21" s="1">
        <v>21</v>
      </c>
      <c r="N21" s="1">
        <v>3</v>
      </c>
      <c r="O21" s="1">
        <f t="shared" si="20"/>
        <v>0</v>
      </c>
      <c r="P21" s="26">
        <f t="shared" si="21"/>
        <v>31.5</v>
      </c>
      <c r="Q21" s="1">
        <f t="shared" si="32"/>
        <v>151.83333333333334</v>
      </c>
      <c r="R21" s="1">
        <f t="shared" si="18"/>
        <v>63</v>
      </c>
      <c r="S21" s="1">
        <f t="shared" si="22"/>
        <v>0.65524345107130644</v>
      </c>
      <c r="T21" s="1">
        <f t="shared" si="23"/>
        <v>0</v>
      </c>
      <c r="U21" s="1">
        <v>1.5</v>
      </c>
      <c r="V21" s="1">
        <f t="shared" si="24"/>
        <v>0.89626783754116357</v>
      </c>
      <c r="W21" s="1">
        <v>3</v>
      </c>
      <c r="X21" s="1">
        <f t="shared" si="25"/>
        <v>1.2954242509439324</v>
      </c>
      <c r="Y21" s="1">
        <f t="shared" si="26"/>
        <v>0</v>
      </c>
      <c r="Z21" s="1">
        <f>'Liquefaction &amp; SBC'!AC21</f>
        <v>662469799.68163288</v>
      </c>
      <c r="AA21" s="1" t="str">
        <f>'Liquefaction &amp; SBC'!AD21</f>
        <v>NOT LIQUEFIABLE</v>
      </c>
      <c r="AB21" s="1">
        <f t="shared" si="19"/>
        <v>0</v>
      </c>
      <c r="AC21" s="1">
        <f t="shared" si="27"/>
        <v>0</v>
      </c>
      <c r="AD21" s="1">
        <f t="shared" si="28"/>
        <v>0</v>
      </c>
    </row>
    <row r="22" spans="1:31" x14ac:dyDescent="0.35">
      <c r="A22" s="1"/>
      <c r="B22" s="1">
        <v>15.322512</v>
      </c>
      <c r="C22" s="1">
        <v>120.59619499999999</v>
      </c>
      <c r="D22" s="1">
        <f t="shared" si="29"/>
        <v>13.5</v>
      </c>
      <c r="E22" s="1">
        <f t="shared" si="30"/>
        <v>1500</v>
      </c>
      <c r="F22" s="1">
        <f t="shared" si="30"/>
        <v>3</v>
      </c>
      <c r="G22" s="1">
        <v>21</v>
      </c>
      <c r="H22" s="1">
        <v>71</v>
      </c>
      <c r="I22" s="1">
        <v>65</v>
      </c>
      <c r="J22" s="1">
        <f t="shared" si="31"/>
        <v>150</v>
      </c>
      <c r="K22" s="1">
        <f t="shared" si="17"/>
        <v>183.33333333333334</v>
      </c>
      <c r="L22" s="1">
        <v>1.5</v>
      </c>
      <c r="M22" s="1">
        <v>21</v>
      </c>
      <c r="N22" s="1">
        <v>3</v>
      </c>
      <c r="O22" s="1">
        <f t="shared" si="20"/>
        <v>0</v>
      </c>
      <c r="P22" s="26">
        <f t="shared" si="21"/>
        <v>31.5</v>
      </c>
      <c r="Q22" s="1">
        <f t="shared" si="32"/>
        <v>151.83333333333334</v>
      </c>
      <c r="R22" s="1">
        <f t="shared" si="18"/>
        <v>63</v>
      </c>
      <c r="S22" s="1">
        <f t="shared" si="22"/>
        <v>0.65524345107130644</v>
      </c>
      <c r="T22" s="1">
        <f t="shared" si="23"/>
        <v>0</v>
      </c>
      <c r="U22" s="1">
        <v>1.5</v>
      </c>
      <c r="V22" s="1">
        <f t="shared" si="24"/>
        <v>0.89626783754116357</v>
      </c>
      <c r="W22" s="1">
        <v>3</v>
      </c>
      <c r="X22" s="1">
        <f t="shared" si="25"/>
        <v>1.2954242509439324</v>
      </c>
      <c r="Y22" s="1">
        <f t="shared" si="26"/>
        <v>0</v>
      </c>
      <c r="Z22" s="1">
        <f>'Liquefaction &amp; SBC'!AC22</f>
        <v>78092557777968.813</v>
      </c>
      <c r="AA22" s="1" t="str">
        <f>'Liquefaction &amp; SBC'!AD22</f>
        <v>NOT LIQUEFIABLE</v>
      </c>
      <c r="AB22" s="1">
        <f t="shared" si="19"/>
        <v>0</v>
      </c>
      <c r="AC22" s="1">
        <f t="shared" si="27"/>
        <v>0</v>
      </c>
      <c r="AD22" s="1">
        <f t="shared" si="28"/>
        <v>0</v>
      </c>
    </row>
    <row r="23" spans="1:31" x14ac:dyDescent="0.35">
      <c r="A23" s="1"/>
      <c r="B23" s="1">
        <v>15.322512</v>
      </c>
      <c r="C23" s="1">
        <v>120.59619499999999</v>
      </c>
      <c r="D23" s="1">
        <f t="shared" si="29"/>
        <v>15</v>
      </c>
      <c r="E23" s="1">
        <f t="shared" si="30"/>
        <v>1500</v>
      </c>
      <c r="F23" s="1">
        <f t="shared" si="30"/>
        <v>3</v>
      </c>
      <c r="G23" s="1">
        <v>21</v>
      </c>
      <c r="H23" s="1">
        <v>100</v>
      </c>
      <c r="I23" s="1">
        <v>65</v>
      </c>
      <c r="J23" s="1">
        <f t="shared" si="31"/>
        <v>150</v>
      </c>
      <c r="K23" s="1">
        <f t="shared" si="17"/>
        <v>183.33333333333334</v>
      </c>
      <c r="L23" s="1">
        <v>1.5</v>
      </c>
      <c r="M23" s="1">
        <v>21</v>
      </c>
      <c r="N23" s="1">
        <v>3</v>
      </c>
      <c r="O23" s="1">
        <f t="shared" si="20"/>
        <v>0</v>
      </c>
      <c r="P23" s="26">
        <f t="shared" si="21"/>
        <v>31.5</v>
      </c>
      <c r="Q23" s="1">
        <f t="shared" si="32"/>
        <v>151.83333333333334</v>
      </c>
      <c r="R23" s="1">
        <f t="shared" si="18"/>
        <v>63</v>
      </c>
      <c r="S23" s="1">
        <f t="shared" si="22"/>
        <v>0.65524345107130644</v>
      </c>
      <c r="T23" s="1">
        <f t="shared" si="23"/>
        <v>0</v>
      </c>
      <c r="U23" s="1">
        <v>1.5</v>
      </c>
      <c r="V23" s="1">
        <f t="shared" si="24"/>
        <v>0.89626783754116357</v>
      </c>
      <c r="W23" s="1">
        <v>3</v>
      </c>
      <c r="X23" s="1">
        <f t="shared" si="25"/>
        <v>1.2954242509439324</v>
      </c>
      <c r="Y23" s="1">
        <f t="shared" si="26"/>
        <v>0</v>
      </c>
      <c r="Z23" s="1">
        <f>'Liquefaction &amp; SBC'!AC23</f>
        <v>1.938205829799239E+67</v>
      </c>
      <c r="AA23" s="1" t="str">
        <f>'Liquefaction &amp; SBC'!AD23</f>
        <v>NOT LIQUEFIABLE</v>
      </c>
      <c r="AB23" s="1">
        <f t="shared" si="19"/>
        <v>0</v>
      </c>
      <c r="AC23" s="1">
        <f t="shared" si="27"/>
        <v>0</v>
      </c>
      <c r="AD23" s="1">
        <f t="shared" si="28"/>
        <v>0</v>
      </c>
    </row>
    <row r="24" spans="1:31" x14ac:dyDescent="0.35">
      <c r="A24" s="1"/>
      <c r="B24" s="1"/>
      <c r="C24" s="1"/>
      <c r="D24" s="1"/>
      <c r="E24" s="1"/>
      <c r="F24" s="1"/>
      <c r="G24" s="1"/>
      <c r="H24" s="1"/>
      <c r="I24" s="1"/>
      <c r="J24" s="1"/>
      <c r="K24" s="1"/>
      <c r="L24" s="1"/>
      <c r="M24" s="1"/>
      <c r="N24" s="1"/>
      <c r="O24" s="1"/>
      <c r="P24" s="1"/>
      <c r="Q24" s="1"/>
      <c r="R24" s="1"/>
      <c r="S24" s="1"/>
      <c r="T24" s="1"/>
      <c r="U24" s="1"/>
      <c r="V24" s="1"/>
      <c r="W24" s="1"/>
      <c r="X24" s="19"/>
      <c r="Y24" s="19"/>
      <c r="Z24" s="19"/>
      <c r="AA24" s="19"/>
      <c r="AB24" s="19"/>
      <c r="AC24" s="19" t="s">
        <v>312</v>
      </c>
      <c r="AD24" s="19">
        <f>SUM(AD14:AD23)</f>
        <v>12.519887130351179</v>
      </c>
      <c r="AE24" s="19" t="str">
        <f>IF(AD24&lt;= 25, "PASSED", "FAILED")</f>
        <v>PASSED</v>
      </c>
    </row>
    <row r="25" spans="1:31" s="1" customFormat="1" x14ac:dyDescent="0.35">
      <c r="A25" s="9" t="s">
        <v>283</v>
      </c>
      <c r="B25" s="9" t="s">
        <v>0</v>
      </c>
      <c r="C25" s="9" t="s">
        <v>1</v>
      </c>
      <c r="D25" s="9" t="s">
        <v>284</v>
      </c>
      <c r="E25" s="7" t="s">
        <v>285</v>
      </c>
      <c r="F25" s="9" t="s">
        <v>286</v>
      </c>
      <c r="G25" s="9" t="s">
        <v>287</v>
      </c>
      <c r="H25" s="9" t="s">
        <v>288</v>
      </c>
      <c r="I25" s="9" t="s">
        <v>289</v>
      </c>
      <c r="J25" s="10" t="s">
        <v>290</v>
      </c>
      <c r="K25" s="10" t="s">
        <v>291</v>
      </c>
      <c r="L25" s="9" t="s">
        <v>292</v>
      </c>
      <c r="M25" s="9" t="s">
        <v>287</v>
      </c>
      <c r="N25" s="9" t="s">
        <v>293</v>
      </c>
      <c r="O25" s="10" t="s">
        <v>294</v>
      </c>
      <c r="P25" s="11" t="s">
        <v>295</v>
      </c>
      <c r="Q25" s="10" t="s">
        <v>296</v>
      </c>
      <c r="R25" s="10" t="s">
        <v>297</v>
      </c>
      <c r="S25" s="10" t="s">
        <v>298</v>
      </c>
      <c r="T25" s="12" t="s">
        <v>299</v>
      </c>
      <c r="U25" s="9" t="s">
        <v>300</v>
      </c>
      <c r="V25" s="10" t="s">
        <v>301</v>
      </c>
      <c r="W25" s="7" t="s">
        <v>302</v>
      </c>
      <c r="X25" s="10" t="s">
        <v>303</v>
      </c>
      <c r="Y25" s="13" t="s">
        <v>304</v>
      </c>
      <c r="Z25" s="14" t="s">
        <v>26</v>
      </c>
      <c r="AA25" s="14" t="s">
        <v>27</v>
      </c>
      <c r="AB25" s="13" t="s">
        <v>305</v>
      </c>
      <c r="AC25" s="13" t="s">
        <v>306</v>
      </c>
      <c r="AD25" s="13" t="s">
        <v>307</v>
      </c>
      <c r="AE25" s="10" t="s">
        <v>27</v>
      </c>
    </row>
    <row r="26" spans="1:31" x14ac:dyDescent="0.35">
      <c r="A26" s="1" t="s">
        <v>314</v>
      </c>
      <c r="B26" s="1">
        <v>15.279921999999999</v>
      </c>
      <c r="C26" s="1">
        <v>120.569694</v>
      </c>
      <c r="D26" s="1">
        <v>1.5</v>
      </c>
      <c r="E26" s="1">
        <v>1500</v>
      </c>
      <c r="F26" s="1">
        <v>3</v>
      </c>
      <c r="G26" s="1">
        <v>20</v>
      </c>
      <c r="H26" s="1">
        <v>19</v>
      </c>
      <c r="I26" s="1">
        <v>13.5</v>
      </c>
      <c r="J26" s="1">
        <f>E26*0.1</f>
        <v>150</v>
      </c>
      <c r="K26" s="1">
        <f t="shared" ref="K26:K35" si="33">(E26+J26)/(F26*F26)</f>
        <v>183.33333333333334</v>
      </c>
      <c r="L26" s="1">
        <v>1.5</v>
      </c>
      <c r="M26" s="1">
        <v>20</v>
      </c>
      <c r="N26" s="1">
        <v>6</v>
      </c>
      <c r="O26" s="1">
        <f>MAX(0, 9.81 * (L26 - N26))</f>
        <v>0</v>
      </c>
      <c r="P26" s="26">
        <f>(L26 * M26) - O26</f>
        <v>30</v>
      </c>
      <c r="Q26" s="1">
        <f>K26-P26</f>
        <v>153.33333333333334</v>
      </c>
      <c r="R26" s="1">
        <f t="shared" ref="R26:R35" si="34">(M26 * ($L$2 + ($F$2 / 2))) - O26</f>
        <v>60</v>
      </c>
      <c r="S26" s="1">
        <f>0.5 + 0.1 * SQRT(Q26 / R26)</f>
        <v>0.65986105077709067</v>
      </c>
      <c r="T26" s="1">
        <f>IF((D26 - (D26/2)) &lt;= L26, 0, IF(( (D26 - (D26/2)) - L26) &gt; (2 * F26), 0, IF(( (D26 - (D26/2)) - L26) &lt;= (F26 / 2), (2 * ( (D26 - (D26/2)) - L26) / F26) * (S26 - 0.1) + 0.1, ((2 * F26) - ( (D26 - (D26/2)) - L26)) / (1.5 * F26) * S26)))</f>
        <v>0</v>
      </c>
      <c r="U26" s="1">
        <v>1.5</v>
      </c>
      <c r="V26" s="1">
        <f>MAX(0.5, 1 - 0.5 * (P26 / Q26))</f>
        <v>0.90217391304347827</v>
      </c>
      <c r="W26" s="1">
        <v>3</v>
      </c>
      <c r="X26" s="1">
        <f>1 + 0.2 *LOG10(10 * W26)</f>
        <v>1.2954242509439324</v>
      </c>
      <c r="Y26" s="1">
        <f>((Q26 / (I26 * 1000)) * T26) * U26 * V26 * X26*1000</f>
        <v>0</v>
      </c>
      <c r="Z26" s="1">
        <f>'Liquefaction &amp; SBC'!AC26</f>
        <v>2.1318116445947335</v>
      </c>
      <c r="AA26" s="1" t="str">
        <f>'Liquefaction &amp; SBC'!AD26</f>
        <v>NOT LIQUEFIABLE</v>
      </c>
      <c r="AB26" s="1">
        <f t="shared" ref="AB26:AB35" si="35">IF(AA26="NOT LIQUEFIABLE", 0, IF(Z26&gt;=2, 0, IF(Z26&lt;=0.5, 0.05, (2-Z26)*0.025)))</f>
        <v>0</v>
      </c>
      <c r="AC26" s="1">
        <f>AB26 * U26*1000</f>
        <v>0</v>
      </c>
      <c r="AD26" s="1">
        <f>Y26+AC26</f>
        <v>0</v>
      </c>
    </row>
    <row r="27" spans="1:31" x14ac:dyDescent="0.35">
      <c r="A27" s="1"/>
      <c r="B27" s="1">
        <v>15.279921999999999</v>
      </c>
      <c r="C27" s="1">
        <v>120.569694</v>
      </c>
      <c r="D27" s="1">
        <f>D26+1.5</f>
        <v>3</v>
      </c>
      <c r="E27" s="1">
        <f>E$2</f>
        <v>1500</v>
      </c>
      <c r="F27" s="1">
        <f>F$2</f>
        <v>3</v>
      </c>
      <c r="G27" s="1">
        <v>20</v>
      </c>
      <c r="H27" s="1">
        <v>19</v>
      </c>
      <c r="I27" s="1">
        <v>32.5</v>
      </c>
      <c r="J27" s="1">
        <f>E27*0.1</f>
        <v>150</v>
      </c>
      <c r="K27" s="1">
        <f t="shared" si="33"/>
        <v>183.33333333333334</v>
      </c>
      <c r="L27" s="1">
        <v>1.5</v>
      </c>
      <c r="M27" s="1">
        <v>20</v>
      </c>
      <c r="N27" s="1">
        <v>6</v>
      </c>
      <c r="O27" s="1">
        <f t="shared" ref="O27:O35" si="36">MAX(0, 9.81 * (L27 - N27))</f>
        <v>0</v>
      </c>
      <c r="P27" s="26">
        <f t="shared" ref="P27:P35" si="37">(L27 * M27) - O27</f>
        <v>30</v>
      </c>
      <c r="Q27" s="1">
        <f>K27-P27</f>
        <v>153.33333333333334</v>
      </c>
      <c r="R27" s="1">
        <f t="shared" si="34"/>
        <v>60</v>
      </c>
      <c r="S27" s="1">
        <f t="shared" ref="S27:S35" si="38">0.5 + 0.1 * SQRT(Q27 / R27)</f>
        <v>0.65986105077709067</v>
      </c>
      <c r="T27" s="1">
        <f t="shared" ref="T27:T35" si="39">IF(((D27 - (D27 - D26)/2) - L27) &lt;= 0, 0, IF(((D27 - (D27 - D26)/2) - L27) &gt; (2 * F27), 0, IF(((D27 - (D27 - D26)/2) - L27) &lt;= (F27 / 2), (2 * ((D27 - (D27 - D26)/2) - L27) / F27) * (S27 - 0.1) + 0.1, ((2 * F27) - ((D27 - (D27 - D26)/2) - L27)) / (1.5 * F27) * S27)))</f>
        <v>0.37993052538854533</v>
      </c>
      <c r="U27" s="1">
        <v>1.5</v>
      </c>
      <c r="V27" s="1">
        <f t="shared" ref="V27:V35" si="40">MAX(0.5, 1 - 0.5 * (P27 / Q27))</f>
        <v>0.90217391304347827</v>
      </c>
      <c r="W27" s="1">
        <v>3</v>
      </c>
      <c r="X27" s="1">
        <f t="shared" ref="X27:X35" si="41">1 + 0.2 *LOG10(10 * W27)</f>
        <v>1.2954242509439324</v>
      </c>
      <c r="Y27" s="1">
        <f t="shared" ref="Y27:Y35" si="42">((Q27 / (I27 * 1000)) * T27) * U27 * V27 * X27*1000</f>
        <v>3.1423239192124508</v>
      </c>
      <c r="Z27" s="1">
        <f>'Liquefaction &amp; SBC'!AC27</f>
        <v>1.2232244873521114</v>
      </c>
      <c r="AA27" s="1" t="str">
        <f>'Liquefaction &amp; SBC'!AD27</f>
        <v>NOT LIQUEFIABLE</v>
      </c>
      <c r="AB27" s="1">
        <f t="shared" si="35"/>
        <v>0</v>
      </c>
      <c r="AC27" s="1">
        <f t="shared" ref="AC27:AC35" si="43">AB27 * U27*1000</f>
        <v>0</v>
      </c>
      <c r="AD27" s="1">
        <f t="shared" ref="AD27:AD35" si="44">Y27+AC27</f>
        <v>3.1423239192124508</v>
      </c>
    </row>
    <row r="28" spans="1:31" x14ac:dyDescent="0.35">
      <c r="A28" s="1"/>
      <c r="B28" s="1">
        <v>15.279921999999999</v>
      </c>
      <c r="C28" s="1">
        <v>120.569694</v>
      </c>
      <c r="D28" s="1">
        <f t="shared" ref="D28:D35" si="45">D27+1.5</f>
        <v>4.5</v>
      </c>
      <c r="E28" s="1">
        <f t="shared" ref="E28:F35" si="46">E$2</f>
        <v>1500</v>
      </c>
      <c r="F28" s="1">
        <f t="shared" si="46"/>
        <v>3</v>
      </c>
      <c r="G28" s="1">
        <v>20</v>
      </c>
      <c r="H28" s="1">
        <v>28</v>
      </c>
      <c r="I28" s="1">
        <v>32.5</v>
      </c>
      <c r="J28" s="1">
        <f t="shared" ref="J28:J35" si="47">E28*0.1</f>
        <v>150</v>
      </c>
      <c r="K28" s="1">
        <f t="shared" si="33"/>
        <v>183.33333333333334</v>
      </c>
      <c r="L28" s="1">
        <v>1.5</v>
      </c>
      <c r="M28" s="1">
        <v>20</v>
      </c>
      <c r="N28" s="1">
        <v>6</v>
      </c>
      <c r="O28" s="1">
        <f t="shared" si="36"/>
        <v>0</v>
      </c>
      <c r="P28" s="26">
        <f t="shared" si="37"/>
        <v>30</v>
      </c>
      <c r="Q28" s="1">
        <f t="shared" ref="Q28:Q35" si="48">K28-P28</f>
        <v>153.33333333333334</v>
      </c>
      <c r="R28" s="1">
        <f t="shared" si="34"/>
        <v>60</v>
      </c>
      <c r="S28" s="1">
        <f t="shared" si="38"/>
        <v>0.65986105077709067</v>
      </c>
      <c r="T28" s="1">
        <f t="shared" si="39"/>
        <v>0.54988420898090895</v>
      </c>
      <c r="U28" s="1">
        <v>1.5</v>
      </c>
      <c r="V28" s="1">
        <f t="shared" si="40"/>
        <v>0.90217391304347827</v>
      </c>
      <c r="W28" s="1">
        <v>3</v>
      </c>
      <c r="X28" s="1">
        <f t="shared" si="41"/>
        <v>1.2954242509439324</v>
      </c>
      <c r="Y28" s="1">
        <f t="shared" si="42"/>
        <v>4.5479743985057111</v>
      </c>
      <c r="Z28" s="1">
        <f>'Liquefaction &amp; SBC'!AC28</f>
        <v>2.1251977989155781</v>
      </c>
      <c r="AA28" s="1" t="str">
        <f>'Liquefaction &amp; SBC'!AD28</f>
        <v>NOT LIQUEFIABLE</v>
      </c>
      <c r="AB28" s="1">
        <f t="shared" si="35"/>
        <v>0</v>
      </c>
      <c r="AC28" s="1">
        <f t="shared" si="43"/>
        <v>0</v>
      </c>
      <c r="AD28" s="1">
        <f t="shared" si="44"/>
        <v>4.5479743985057111</v>
      </c>
    </row>
    <row r="29" spans="1:31" x14ac:dyDescent="0.35">
      <c r="A29" s="1"/>
      <c r="B29" s="1">
        <v>15.279921999999999</v>
      </c>
      <c r="C29" s="1">
        <v>120.569694</v>
      </c>
      <c r="D29" s="1">
        <f t="shared" si="45"/>
        <v>6</v>
      </c>
      <c r="E29" s="1">
        <f t="shared" si="46"/>
        <v>1500</v>
      </c>
      <c r="F29" s="1">
        <f t="shared" si="46"/>
        <v>3</v>
      </c>
      <c r="G29" s="1">
        <v>21</v>
      </c>
      <c r="H29" s="1">
        <v>35</v>
      </c>
      <c r="I29" s="1">
        <v>35</v>
      </c>
      <c r="J29" s="1">
        <f t="shared" si="47"/>
        <v>150</v>
      </c>
      <c r="K29" s="1">
        <f t="shared" si="33"/>
        <v>183.33333333333334</v>
      </c>
      <c r="L29" s="1">
        <v>1.5</v>
      </c>
      <c r="M29" s="1">
        <v>21</v>
      </c>
      <c r="N29" s="1">
        <v>6</v>
      </c>
      <c r="O29" s="1">
        <f t="shared" si="36"/>
        <v>0</v>
      </c>
      <c r="P29" s="26">
        <f t="shared" si="37"/>
        <v>31.5</v>
      </c>
      <c r="Q29" s="1">
        <f t="shared" si="48"/>
        <v>151.83333333333334</v>
      </c>
      <c r="R29" s="1">
        <f t="shared" si="34"/>
        <v>63</v>
      </c>
      <c r="S29" s="1">
        <f t="shared" si="38"/>
        <v>0.65524345107130644</v>
      </c>
      <c r="T29" s="1">
        <f t="shared" si="39"/>
        <v>0.32762172553565322</v>
      </c>
      <c r="U29" s="1">
        <v>1.5</v>
      </c>
      <c r="V29" s="1">
        <f t="shared" si="40"/>
        <v>0.89626783754116357</v>
      </c>
      <c r="W29" s="1">
        <v>3</v>
      </c>
      <c r="X29" s="1">
        <f t="shared" si="41"/>
        <v>1.2954242509439324</v>
      </c>
      <c r="Y29" s="1">
        <f t="shared" si="42"/>
        <v>2.4752146666750212</v>
      </c>
      <c r="Z29" s="1">
        <f>'Liquefaction &amp; SBC'!AC29</f>
        <v>3.5297290325101578</v>
      </c>
      <c r="AA29" s="1" t="str">
        <f>'Liquefaction &amp; SBC'!AD29</f>
        <v>NOT LIQUEFIABLE</v>
      </c>
      <c r="AB29" s="1">
        <f t="shared" si="35"/>
        <v>0</v>
      </c>
      <c r="AC29" s="1">
        <f t="shared" si="43"/>
        <v>0</v>
      </c>
      <c r="AD29" s="1">
        <f t="shared" si="44"/>
        <v>2.4752146666750212</v>
      </c>
    </row>
    <row r="30" spans="1:31" x14ac:dyDescent="0.35">
      <c r="A30" s="1"/>
      <c r="B30" s="1">
        <v>15.279921999999999</v>
      </c>
      <c r="C30" s="1">
        <v>120.569694</v>
      </c>
      <c r="D30" s="1">
        <f t="shared" si="45"/>
        <v>7.5</v>
      </c>
      <c r="E30" s="1">
        <f t="shared" si="46"/>
        <v>1500</v>
      </c>
      <c r="F30" s="1">
        <f t="shared" si="46"/>
        <v>3</v>
      </c>
      <c r="G30" s="1">
        <v>21</v>
      </c>
      <c r="H30" s="1">
        <v>49</v>
      </c>
      <c r="I30" s="1">
        <v>35</v>
      </c>
      <c r="J30" s="1">
        <f t="shared" si="47"/>
        <v>150</v>
      </c>
      <c r="K30" s="1">
        <f t="shared" si="33"/>
        <v>183.33333333333334</v>
      </c>
      <c r="L30" s="1">
        <v>1.5</v>
      </c>
      <c r="M30" s="1">
        <v>21</v>
      </c>
      <c r="N30" s="1">
        <v>6</v>
      </c>
      <c r="O30" s="1">
        <f t="shared" si="36"/>
        <v>0</v>
      </c>
      <c r="P30" s="26">
        <f t="shared" si="37"/>
        <v>31.5</v>
      </c>
      <c r="Q30" s="1">
        <f t="shared" si="48"/>
        <v>151.83333333333334</v>
      </c>
      <c r="R30" s="1">
        <f t="shared" si="34"/>
        <v>63</v>
      </c>
      <c r="S30" s="1">
        <f t="shared" si="38"/>
        <v>0.65524345107130644</v>
      </c>
      <c r="T30" s="1">
        <f t="shared" si="39"/>
        <v>0.10920724184521774</v>
      </c>
      <c r="U30" s="1">
        <v>1.5</v>
      </c>
      <c r="V30" s="1">
        <f t="shared" si="40"/>
        <v>0.89626783754116357</v>
      </c>
      <c r="W30" s="1">
        <v>3</v>
      </c>
      <c r="X30" s="1">
        <f t="shared" si="41"/>
        <v>1.2954242509439324</v>
      </c>
      <c r="Y30" s="1">
        <f t="shared" si="42"/>
        <v>0.82507155555834033</v>
      </c>
      <c r="Z30" s="1">
        <f>'Liquefaction &amp; SBC'!AC30</f>
        <v>120.02703371701577</v>
      </c>
      <c r="AA30" s="1" t="str">
        <f>'Liquefaction &amp; SBC'!AD30</f>
        <v>NOT LIQUEFIABLE</v>
      </c>
      <c r="AB30" s="1">
        <f t="shared" si="35"/>
        <v>0</v>
      </c>
      <c r="AC30" s="1">
        <f t="shared" si="43"/>
        <v>0</v>
      </c>
      <c r="AD30" s="1">
        <f t="shared" si="44"/>
        <v>0.82507155555834033</v>
      </c>
    </row>
    <row r="31" spans="1:31" x14ac:dyDescent="0.35">
      <c r="A31" s="1"/>
      <c r="B31" s="1">
        <v>15.279921999999999</v>
      </c>
      <c r="C31" s="1">
        <v>120.569694</v>
      </c>
      <c r="D31" s="1">
        <f t="shared" si="45"/>
        <v>9</v>
      </c>
      <c r="E31" s="1">
        <f t="shared" si="46"/>
        <v>1500</v>
      </c>
      <c r="F31" s="1">
        <f t="shared" si="46"/>
        <v>3</v>
      </c>
      <c r="G31" s="1">
        <v>21</v>
      </c>
      <c r="H31" s="1">
        <v>55</v>
      </c>
      <c r="I31" s="1">
        <v>65</v>
      </c>
      <c r="J31" s="1">
        <f t="shared" si="47"/>
        <v>150</v>
      </c>
      <c r="K31" s="1">
        <f t="shared" si="33"/>
        <v>183.33333333333334</v>
      </c>
      <c r="L31" s="1">
        <v>1.5</v>
      </c>
      <c r="M31" s="1">
        <v>21</v>
      </c>
      <c r="N31" s="1">
        <v>6</v>
      </c>
      <c r="O31" s="1">
        <f t="shared" si="36"/>
        <v>0</v>
      </c>
      <c r="P31" s="26">
        <f t="shared" si="37"/>
        <v>31.5</v>
      </c>
      <c r="Q31" s="1">
        <f t="shared" si="48"/>
        <v>151.83333333333334</v>
      </c>
      <c r="R31" s="1">
        <f t="shared" si="34"/>
        <v>63</v>
      </c>
      <c r="S31" s="1">
        <f t="shared" si="38"/>
        <v>0.65524345107130644</v>
      </c>
      <c r="T31" s="1">
        <f t="shared" si="39"/>
        <v>0</v>
      </c>
      <c r="U31" s="1">
        <v>1.5</v>
      </c>
      <c r="V31" s="1">
        <f t="shared" si="40"/>
        <v>0.89626783754116357</v>
      </c>
      <c r="W31" s="1">
        <v>3</v>
      </c>
      <c r="X31" s="1">
        <f t="shared" si="41"/>
        <v>1.2954242509439324</v>
      </c>
      <c r="Y31" s="1">
        <f t="shared" si="42"/>
        <v>0</v>
      </c>
      <c r="Z31" s="1">
        <f>'Liquefaction &amp; SBC'!AC31</f>
        <v>1179.8498700920636</v>
      </c>
      <c r="AA31" s="1" t="str">
        <f>'Liquefaction &amp; SBC'!AD31</f>
        <v>NOT LIQUEFIABLE</v>
      </c>
      <c r="AB31" s="1">
        <f t="shared" si="35"/>
        <v>0</v>
      </c>
      <c r="AC31" s="1">
        <f t="shared" si="43"/>
        <v>0</v>
      </c>
      <c r="AD31" s="1">
        <f t="shared" si="44"/>
        <v>0</v>
      </c>
    </row>
    <row r="32" spans="1:31" x14ac:dyDescent="0.35">
      <c r="A32" s="1"/>
      <c r="B32" s="1">
        <v>15.279921999999999</v>
      </c>
      <c r="C32" s="1">
        <v>120.569694</v>
      </c>
      <c r="D32" s="1">
        <f t="shared" si="45"/>
        <v>10.5</v>
      </c>
      <c r="E32" s="1">
        <f t="shared" si="46"/>
        <v>1500</v>
      </c>
      <c r="F32" s="1">
        <f t="shared" si="46"/>
        <v>3</v>
      </c>
      <c r="G32" s="1">
        <v>21</v>
      </c>
      <c r="H32" s="1">
        <v>61</v>
      </c>
      <c r="I32" s="1">
        <v>65</v>
      </c>
      <c r="J32" s="1">
        <f t="shared" si="47"/>
        <v>150</v>
      </c>
      <c r="K32" s="1">
        <f t="shared" si="33"/>
        <v>183.33333333333334</v>
      </c>
      <c r="L32" s="1">
        <v>1.5</v>
      </c>
      <c r="M32" s="1">
        <v>21</v>
      </c>
      <c r="N32" s="1">
        <v>6</v>
      </c>
      <c r="O32" s="1">
        <f t="shared" si="36"/>
        <v>0</v>
      </c>
      <c r="P32" s="26">
        <f t="shared" si="37"/>
        <v>31.5</v>
      </c>
      <c r="Q32" s="1">
        <f t="shared" si="48"/>
        <v>151.83333333333334</v>
      </c>
      <c r="R32" s="1">
        <f t="shared" si="34"/>
        <v>63</v>
      </c>
      <c r="S32" s="1">
        <f t="shared" si="38"/>
        <v>0.65524345107130644</v>
      </c>
      <c r="T32" s="1">
        <f t="shared" si="39"/>
        <v>0</v>
      </c>
      <c r="U32" s="1">
        <v>1.5</v>
      </c>
      <c r="V32" s="1">
        <f t="shared" si="40"/>
        <v>0.89626783754116357</v>
      </c>
      <c r="W32" s="1">
        <v>3</v>
      </c>
      <c r="X32" s="1">
        <f t="shared" si="41"/>
        <v>1.2954242509439324</v>
      </c>
      <c r="Y32" s="1">
        <f t="shared" si="42"/>
        <v>0</v>
      </c>
      <c r="Z32" s="1">
        <f>'Liquefaction &amp; SBC'!AC32</f>
        <v>28213.998904094209</v>
      </c>
      <c r="AA32" s="1" t="str">
        <f>'Liquefaction &amp; SBC'!AD32</f>
        <v>NOT LIQUEFIABLE</v>
      </c>
      <c r="AB32" s="1">
        <f t="shared" si="35"/>
        <v>0</v>
      </c>
      <c r="AC32" s="1">
        <f t="shared" si="43"/>
        <v>0</v>
      </c>
      <c r="AD32" s="1">
        <f t="shared" si="44"/>
        <v>0</v>
      </c>
    </row>
    <row r="33" spans="1:31" x14ac:dyDescent="0.35">
      <c r="A33" s="1"/>
      <c r="B33" s="1">
        <v>15.279921999999999</v>
      </c>
      <c r="C33" s="1">
        <v>120.569694</v>
      </c>
      <c r="D33" s="1">
        <f t="shared" si="45"/>
        <v>12</v>
      </c>
      <c r="E33" s="1">
        <f t="shared" si="46"/>
        <v>1500</v>
      </c>
      <c r="F33" s="1">
        <f t="shared" si="46"/>
        <v>3</v>
      </c>
      <c r="G33" s="1">
        <v>21</v>
      </c>
      <c r="H33" s="1">
        <v>70</v>
      </c>
      <c r="I33" s="1">
        <v>65</v>
      </c>
      <c r="J33" s="1">
        <f t="shared" si="47"/>
        <v>150</v>
      </c>
      <c r="K33" s="1">
        <f t="shared" si="33"/>
        <v>183.33333333333334</v>
      </c>
      <c r="L33" s="1">
        <v>1.5</v>
      </c>
      <c r="M33" s="1">
        <v>21</v>
      </c>
      <c r="N33" s="1">
        <v>6</v>
      </c>
      <c r="O33" s="1">
        <f t="shared" si="36"/>
        <v>0</v>
      </c>
      <c r="P33" s="26">
        <f t="shared" si="37"/>
        <v>31.5</v>
      </c>
      <c r="Q33" s="1">
        <f t="shared" si="48"/>
        <v>151.83333333333334</v>
      </c>
      <c r="R33" s="1">
        <f t="shared" si="34"/>
        <v>63</v>
      </c>
      <c r="S33" s="1">
        <f t="shared" si="38"/>
        <v>0.65524345107130644</v>
      </c>
      <c r="T33" s="1">
        <f t="shared" si="39"/>
        <v>0</v>
      </c>
      <c r="U33" s="1">
        <v>1.5</v>
      </c>
      <c r="V33" s="1">
        <f t="shared" si="40"/>
        <v>0.89626783754116357</v>
      </c>
      <c r="W33" s="1">
        <v>3</v>
      </c>
      <c r="X33" s="1">
        <f t="shared" si="41"/>
        <v>1.2954242509439324</v>
      </c>
      <c r="Y33" s="1">
        <f t="shared" si="42"/>
        <v>0</v>
      </c>
      <c r="Z33" s="1">
        <f>'Liquefaction &amp; SBC'!AC33</f>
        <v>125532208.71476272</v>
      </c>
      <c r="AA33" s="1" t="str">
        <f>'Liquefaction &amp; SBC'!AD33</f>
        <v>NOT LIQUEFIABLE</v>
      </c>
      <c r="AB33" s="1">
        <f t="shared" si="35"/>
        <v>0</v>
      </c>
      <c r="AC33" s="1">
        <f t="shared" si="43"/>
        <v>0</v>
      </c>
      <c r="AD33" s="1">
        <f t="shared" si="44"/>
        <v>0</v>
      </c>
    </row>
    <row r="34" spans="1:31" x14ac:dyDescent="0.35">
      <c r="A34" s="1"/>
      <c r="B34" s="1">
        <v>15.279921999999999</v>
      </c>
      <c r="C34" s="1">
        <v>120.569694</v>
      </c>
      <c r="D34" s="1">
        <f t="shared" si="45"/>
        <v>13.5</v>
      </c>
      <c r="E34" s="1">
        <f t="shared" si="46"/>
        <v>1500</v>
      </c>
      <c r="F34" s="1">
        <f t="shared" si="46"/>
        <v>3</v>
      </c>
      <c r="G34" s="1">
        <v>21</v>
      </c>
      <c r="H34" s="1">
        <v>80</v>
      </c>
      <c r="I34" s="1">
        <v>65</v>
      </c>
      <c r="J34" s="1">
        <f t="shared" si="47"/>
        <v>150</v>
      </c>
      <c r="K34" s="1">
        <f t="shared" si="33"/>
        <v>183.33333333333334</v>
      </c>
      <c r="L34" s="1">
        <v>1.5</v>
      </c>
      <c r="M34" s="1">
        <v>21</v>
      </c>
      <c r="N34" s="1">
        <v>6</v>
      </c>
      <c r="O34" s="1">
        <f t="shared" si="36"/>
        <v>0</v>
      </c>
      <c r="P34" s="26">
        <f t="shared" si="37"/>
        <v>31.5</v>
      </c>
      <c r="Q34" s="1">
        <f t="shared" si="48"/>
        <v>151.83333333333334</v>
      </c>
      <c r="R34" s="1">
        <f t="shared" si="34"/>
        <v>63</v>
      </c>
      <c r="S34" s="1">
        <f t="shared" si="38"/>
        <v>0.65524345107130644</v>
      </c>
      <c r="T34" s="1">
        <f t="shared" si="39"/>
        <v>0</v>
      </c>
      <c r="U34" s="1">
        <v>1.5</v>
      </c>
      <c r="V34" s="1">
        <f t="shared" si="40"/>
        <v>0.89626783754116357</v>
      </c>
      <c r="W34" s="1">
        <v>3</v>
      </c>
      <c r="X34" s="1">
        <f t="shared" si="41"/>
        <v>1.2954242509439324</v>
      </c>
      <c r="Y34" s="1">
        <f t="shared" si="42"/>
        <v>0</v>
      </c>
      <c r="Z34" s="1">
        <f>'Liquefaction &amp; SBC'!AC34</f>
        <v>354582558774634.38</v>
      </c>
      <c r="AA34" s="1" t="str">
        <f>'Liquefaction &amp; SBC'!AD34</f>
        <v>NOT LIQUEFIABLE</v>
      </c>
      <c r="AB34" s="1">
        <f t="shared" si="35"/>
        <v>0</v>
      </c>
      <c r="AC34" s="1">
        <f t="shared" si="43"/>
        <v>0</v>
      </c>
      <c r="AD34" s="1">
        <f t="shared" si="44"/>
        <v>0</v>
      </c>
    </row>
    <row r="35" spans="1:31" x14ac:dyDescent="0.35">
      <c r="A35" s="1"/>
      <c r="B35" s="1">
        <v>15.279921999999999</v>
      </c>
      <c r="C35" s="1">
        <v>120.569694</v>
      </c>
      <c r="D35" s="1">
        <f t="shared" si="45"/>
        <v>15</v>
      </c>
      <c r="E35" s="1">
        <f t="shared" si="46"/>
        <v>1500</v>
      </c>
      <c r="F35" s="1">
        <f t="shared" si="46"/>
        <v>3</v>
      </c>
      <c r="G35" s="1">
        <v>20</v>
      </c>
      <c r="H35" s="1">
        <v>89</v>
      </c>
      <c r="I35" s="1">
        <v>65</v>
      </c>
      <c r="J35" s="1">
        <f t="shared" si="47"/>
        <v>150</v>
      </c>
      <c r="K35" s="1">
        <f t="shared" si="33"/>
        <v>183.33333333333334</v>
      </c>
      <c r="L35" s="1">
        <v>1.5</v>
      </c>
      <c r="M35" s="1">
        <v>20</v>
      </c>
      <c r="N35" s="1">
        <v>6</v>
      </c>
      <c r="O35" s="1">
        <f t="shared" si="36"/>
        <v>0</v>
      </c>
      <c r="P35" s="26">
        <f t="shared" si="37"/>
        <v>30</v>
      </c>
      <c r="Q35" s="1">
        <f t="shared" si="48"/>
        <v>153.33333333333334</v>
      </c>
      <c r="R35" s="1">
        <f t="shared" si="34"/>
        <v>60</v>
      </c>
      <c r="S35" s="1">
        <f t="shared" si="38"/>
        <v>0.65986105077709067</v>
      </c>
      <c r="T35" s="1">
        <f t="shared" si="39"/>
        <v>0</v>
      </c>
      <c r="U35" s="1">
        <v>1.5</v>
      </c>
      <c r="V35" s="1">
        <f t="shared" si="40"/>
        <v>0.90217391304347827</v>
      </c>
      <c r="W35" s="1">
        <v>3</v>
      </c>
      <c r="X35" s="1">
        <f t="shared" si="41"/>
        <v>1.2954242509439324</v>
      </c>
      <c r="Y35" s="1">
        <f t="shared" si="42"/>
        <v>0</v>
      </c>
      <c r="Z35" s="1">
        <f>'Liquefaction &amp; SBC'!AC35</f>
        <v>2.8407347687389226E+23</v>
      </c>
      <c r="AA35" s="1" t="str">
        <f>'Liquefaction &amp; SBC'!AD35</f>
        <v>NOT LIQUEFIABLE</v>
      </c>
      <c r="AB35" s="1">
        <f t="shared" si="35"/>
        <v>0</v>
      </c>
      <c r="AC35" s="1">
        <f t="shared" si="43"/>
        <v>0</v>
      </c>
      <c r="AD35" s="1">
        <f t="shared" si="44"/>
        <v>0</v>
      </c>
    </row>
    <row r="36" spans="1:31" x14ac:dyDescent="0.35">
      <c r="A36" s="1"/>
      <c r="B36" s="1"/>
      <c r="C36" s="1"/>
      <c r="D36" s="1"/>
      <c r="E36" s="1"/>
      <c r="F36" s="1"/>
      <c r="G36" s="1"/>
      <c r="H36" s="1"/>
      <c r="I36" s="1"/>
      <c r="J36" s="1"/>
      <c r="K36" s="1"/>
      <c r="L36" s="1"/>
      <c r="M36" s="1"/>
      <c r="N36" s="1"/>
      <c r="O36" s="1"/>
      <c r="P36" s="1"/>
      <c r="Q36" s="1"/>
      <c r="R36" s="1"/>
      <c r="S36" s="1"/>
      <c r="T36" s="1"/>
      <c r="U36" s="1"/>
      <c r="V36" s="1"/>
      <c r="W36" s="1"/>
      <c r="X36" s="19"/>
      <c r="Y36" s="19"/>
      <c r="Z36" s="19"/>
      <c r="AA36" s="19"/>
      <c r="AB36" s="19"/>
      <c r="AC36" s="19" t="s">
        <v>312</v>
      </c>
      <c r="AD36" s="19">
        <f>SUM(AD26:AD35)</f>
        <v>10.990584539951522</v>
      </c>
      <c r="AE36" s="19" t="str">
        <f>IF(AD36&lt;= 25, "PASSED", "FAILED")</f>
        <v>PASSED</v>
      </c>
    </row>
    <row r="37" spans="1:31" s="1" customFormat="1" x14ac:dyDescent="0.35">
      <c r="A37" s="9" t="s">
        <v>283</v>
      </c>
      <c r="B37" s="9" t="s">
        <v>0</v>
      </c>
      <c r="C37" s="9" t="s">
        <v>1</v>
      </c>
      <c r="D37" s="9" t="s">
        <v>284</v>
      </c>
      <c r="E37" s="7" t="s">
        <v>285</v>
      </c>
      <c r="F37" s="9" t="s">
        <v>286</v>
      </c>
      <c r="G37" s="9" t="s">
        <v>287</v>
      </c>
      <c r="H37" s="9" t="s">
        <v>288</v>
      </c>
      <c r="I37" s="9" t="s">
        <v>289</v>
      </c>
      <c r="J37" s="10" t="s">
        <v>290</v>
      </c>
      <c r="K37" s="10" t="s">
        <v>291</v>
      </c>
      <c r="L37" s="9" t="s">
        <v>292</v>
      </c>
      <c r="M37" s="9" t="s">
        <v>287</v>
      </c>
      <c r="N37" s="9" t="s">
        <v>293</v>
      </c>
      <c r="O37" s="10" t="s">
        <v>294</v>
      </c>
      <c r="P37" s="11" t="s">
        <v>295</v>
      </c>
      <c r="Q37" s="10" t="s">
        <v>296</v>
      </c>
      <c r="R37" s="10" t="s">
        <v>297</v>
      </c>
      <c r="S37" s="10" t="s">
        <v>298</v>
      </c>
      <c r="T37" s="12" t="s">
        <v>299</v>
      </c>
      <c r="U37" s="9" t="s">
        <v>300</v>
      </c>
      <c r="V37" s="10" t="s">
        <v>301</v>
      </c>
      <c r="W37" s="7" t="s">
        <v>302</v>
      </c>
      <c r="X37" s="10" t="s">
        <v>303</v>
      </c>
      <c r="Y37" s="13" t="s">
        <v>304</v>
      </c>
      <c r="Z37" s="14" t="s">
        <v>26</v>
      </c>
      <c r="AA37" s="14" t="s">
        <v>27</v>
      </c>
      <c r="AB37" s="13" t="s">
        <v>305</v>
      </c>
      <c r="AC37" s="13" t="s">
        <v>306</v>
      </c>
      <c r="AD37" s="13" t="s">
        <v>307</v>
      </c>
      <c r="AE37" s="10" t="s">
        <v>27</v>
      </c>
    </row>
    <row r="38" spans="1:31" x14ac:dyDescent="0.35">
      <c r="A38" s="1" t="s">
        <v>315</v>
      </c>
      <c r="B38" s="1">
        <v>15.277808</v>
      </c>
      <c r="C38" s="1">
        <v>120.52147100000001</v>
      </c>
      <c r="D38" s="1">
        <v>1.5</v>
      </c>
      <c r="E38" s="1">
        <v>1500</v>
      </c>
      <c r="F38" s="1">
        <v>3</v>
      </c>
      <c r="G38" s="1">
        <v>21</v>
      </c>
      <c r="H38" s="1">
        <v>23</v>
      </c>
      <c r="I38" s="1">
        <v>10.5</v>
      </c>
      <c r="J38" s="1">
        <f>E38*0.1</f>
        <v>150</v>
      </c>
      <c r="K38" s="1">
        <f t="shared" ref="K38:K47" si="49">(E38+J38)/(F38*F38)</f>
        <v>183.33333333333334</v>
      </c>
      <c r="L38" s="1">
        <v>1.5</v>
      </c>
      <c r="M38" s="1">
        <v>21</v>
      </c>
      <c r="N38" s="1">
        <v>9.5</v>
      </c>
      <c r="O38" s="1">
        <f>MAX(0, 9.81 * (L38 - N38))</f>
        <v>0</v>
      </c>
      <c r="P38" s="26">
        <f>(L38 * M38) - O38</f>
        <v>31.5</v>
      </c>
      <c r="Q38" s="1">
        <f>K38-P38</f>
        <v>151.83333333333334</v>
      </c>
      <c r="R38" s="1">
        <f t="shared" ref="R38:R47" si="50">(M38 * ($L$2 + ($F$2 / 2))) - O38</f>
        <v>63</v>
      </c>
      <c r="S38" s="1">
        <f>0.5 + 0.1 * SQRT(Q38 / R38)</f>
        <v>0.65524345107130644</v>
      </c>
      <c r="T38" s="1">
        <f>IF((D38 - (D38/2)) &lt;= L38, 0, IF(( (D38 - (D38/2)) - L38) &gt; (2 * F38), 0, IF(( (D38 - (D38/2)) - L38) &lt;= (F38 / 2), (2 * ( (D38 - (D38/2)) - L38) / F38) * (S38 - 0.1) + 0.1, ((2 * F38) - ( (D38 - (D38/2)) - L38)) / (1.5 * F38) * S38)))</f>
        <v>0</v>
      </c>
      <c r="U38" s="1">
        <v>1.5</v>
      </c>
      <c r="V38" s="1">
        <f>MAX(0.5, 1 - 0.5 * (P38 / Q38))</f>
        <v>0.89626783754116357</v>
      </c>
      <c r="W38" s="1">
        <v>3</v>
      </c>
      <c r="X38" s="1">
        <f>1 + 0.2 *LOG10(10 * W38)</f>
        <v>1.2954242509439324</v>
      </c>
      <c r="Y38" s="1">
        <f>((Q38 / (I38 * 1000)) * T38) * U38 * V38 * X38*1000</f>
        <v>0</v>
      </c>
      <c r="Z38" s="1">
        <f>'Liquefaction &amp; SBC'!AC38</f>
        <v>9.2658353930499224</v>
      </c>
      <c r="AA38" s="1" t="str">
        <f>'Liquefaction &amp; SBC'!AD38</f>
        <v>NOT LIQUEFIABLE</v>
      </c>
      <c r="AB38" s="1">
        <f t="shared" ref="AB38:AB47" si="51">IF(AA38="NOT LIQUEFIABLE", 0, IF(Z38&gt;=2, 0, IF(Z38&lt;=0.5, 0.05, (2-Z38)*0.025)))</f>
        <v>0</v>
      </c>
      <c r="AC38" s="1">
        <f>AB38 * U38*1000</f>
        <v>0</v>
      </c>
      <c r="AD38" s="1">
        <f>Y38+AC38</f>
        <v>0</v>
      </c>
    </row>
    <row r="39" spans="1:31" x14ac:dyDescent="0.35">
      <c r="A39" s="1"/>
      <c r="B39" s="1">
        <v>15.277808</v>
      </c>
      <c r="C39" s="1">
        <v>120.52147100000001</v>
      </c>
      <c r="D39" s="1">
        <f>D38+1.5</f>
        <v>3</v>
      </c>
      <c r="E39" s="1">
        <f>E$2</f>
        <v>1500</v>
      </c>
      <c r="F39" s="1">
        <f>F$2</f>
        <v>3</v>
      </c>
      <c r="G39" s="1">
        <v>21</v>
      </c>
      <c r="H39" s="1">
        <v>23</v>
      </c>
      <c r="I39" s="1">
        <v>27.5</v>
      </c>
      <c r="J39" s="1">
        <f>E39*0.1</f>
        <v>150</v>
      </c>
      <c r="K39" s="1">
        <f t="shared" si="49"/>
        <v>183.33333333333334</v>
      </c>
      <c r="L39" s="1">
        <v>1.5</v>
      </c>
      <c r="M39" s="1">
        <v>21</v>
      </c>
      <c r="N39" s="1">
        <v>9.5</v>
      </c>
      <c r="O39" s="1">
        <f t="shared" ref="O39:O47" si="52">MAX(0, 9.81 * (L39 - N39))</f>
        <v>0</v>
      </c>
      <c r="P39" s="26">
        <f t="shared" ref="P39:P47" si="53">(L39 * M39) - O39</f>
        <v>31.5</v>
      </c>
      <c r="Q39" s="1">
        <f>K39-P39</f>
        <v>151.83333333333334</v>
      </c>
      <c r="R39" s="1">
        <f t="shared" si="50"/>
        <v>63</v>
      </c>
      <c r="S39" s="1">
        <f t="shared" ref="S39:S47" si="54">0.5 + 0.1 * SQRT(Q39 / R39)</f>
        <v>0.65524345107130644</v>
      </c>
      <c r="T39" s="1">
        <f t="shared" ref="T39:T47" si="55">IF(((D39 - (D39 - D38)/2) - L39) &lt;= 0, 0, IF(((D39 - (D39 - D38)/2) - L39) &gt; (2 * F39), 0, IF(((D39 - (D39 - D38)/2) - L39) &lt;= (F39 / 2), (2 * ((D39 - (D39 - D38)/2) - L39) / F39) * (S39 - 0.1) + 0.1, ((2 * F39) - ((D39 - (D39 - D38)/2) - L39)) / (1.5 * F39) * S39)))</f>
        <v>0.37762172553565321</v>
      </c>
      <c r="U39" s="1">
        <v>1.5</v>
      </c>
      <c r="V39" s="1">
        <f t="shared" ref="V39:V47" si="56">MAX(0.5, 1 - 0.5 * (P39 / Q39))</f>
        <v>0.89626783754116357</v>
      </c>
      <c r="W39" s="1">
        <v>3</v>
      </c>
      <c r="X39" s="1">
        <f t="shared" ref="X39:X47" si="57">1 + 0.2 *LOG10(10 * W39)</f>
        <v>1.2954242509439324</v>
      </c>
      <c r="Y39" s="1">
        <f t="shared" ref="Y39:Y47" si="58">((Q39 / (I39 * 1000)) * T39) * U39 * V39 * X39*1000</f>
        <v>3.6310522579935363</v>
      </c>
      <c r="Z39" s="1">
        <f>'Liquefaction &amp; SBC'!AC39</f>
        <v>3.6223038020091258</v>
      </c>
      <c r="AA39" s="1" t="str">
        <f>'Liquefaction &amp; SBC'!AD39</f>
        <v>NOT LIQUEFIABLE</v>
      </c>
      <c r="AB39" s="1">
        <f t="shared" si="51"/>
        <v>0</v>
      </c>
      <c r="AC39" s="1">
        <f t="shared" ref="AC39:AC47" si="59">AB39 * U39*1000</f>
        <v>0</v>
      </c>
      <c r="AD39" s="1">
        <f t="shared" ref="AD39:AD47" si="60">Y39+AC39</f>
        <v>3.6310522579935363</v>
      </c>
    </row>
    <row r="40" spans="1:31" x14ac:dyDescent="0.35">
      <c r="A40" s="1"/>
      <c r="B40" s="1">
        <v>15.277808</v>
      </c>
      <c r="C40" s="1">
        <v>120.52147100000001</v>
      </c>
      <c r="D40" s="1">
        <f t="shared" ref="D40:D47" si="61">D39+1.5</f>
        <v>4.5</v>
      </c>
      <c r="E40" s="1">
        <f t="shared" ref="E40:F47" si="62">E$2</f>
        <v>1500</v>
      </c>
      <c r="F40" s="1">
        <f t="shared" si="62"/>
        <v>3</v>
      </c>
      <c r="G40" s="1">
        <v>21</v>
      </c>
      <c r="H40" s="1">
        <v>28</v>
      </c>
      <c r="I40" s="1">
        <v>27.5</v>
      </c>
      <c r="J40" s="1">
        <f t="shared" ref="J40:J47" si="63">E40*0.1</f>
        <v>150</v>
      </c>
      <c r="K40" s="1">
        <f t="shared" si="49"/>
        <v>183.33333333333334</v>
      </c>
      <c r="L40" s="1">
        <v>1.5</v>
      </c>
      <c r="M40" s="1">
        <v>21</v>
      </c>
      <c r="N40" s="1">
        <v>9.5</v>
      </c>
      <c r="O40" s="1">
        <f t="shared" si="52"/>
        <v>0</v>
      </c>
      <c r="P40" s="26">
        <f t="shared" si="53"/>
        <v>31.5</v>
      </c>
      <c r="Q40" s="1">
        <f t="shared" ref="Q40:Q47" si="64">K40-P40</f>
        <v>151.83333333333334</v>
      </c>
      <c r="R40" s="1">
        <f t="shared" si="50"/>
        <v>63</v>
      </c>
      <c r="S40" s="1">
        <f t="shared" si="54"/>
        <v>0.65524345107130644</v>
      </c>
      <c r="T40" s="1">
        <f t="shared" si="55"/>
        <v>0.54603620922608875</v>
      </c>
      <c r="U40" s="1">
        <v>1.5</v>
      </c>
      <c r="V40" s="1">
        <f t="shared" si="56"/>
        <v>0.89626783754116357</v>
      </c>
      <c r="W40" s="1">
        <v>3</v>
      </c>
      <c r="X40" s="1">
        <f t="shared" si="57"/>
        <v>1.2954242509439324</v>
      </c>
      <c r="Y40" s="1">
        <f t="shared" si="58"/>
        <v>5.2504553535530754</v>
      </c>
      <c r="Z40" s="1">
        <f>'Liquefaction &amp; SBC'!AC40</f>
        <v>4.6856603460345605</v>
      </c>
      <c r="AA40" s="1" t="str">
        <f>'Liquefaction &amp; SBC'!AD40</f>
        <v>NOT LIQUEFIABLE</v>
      </c>
      <c r="AB40" s="1">
        <f t="shared" si="51"/>
        <v>0</v>
      </c>
      <c r="AC40" s="1">
        <f t="shared" si="59"/>
        <v>0</v>
      </c>
      <c r="AD40" s="1">
        <f t="shared" si="60"/>
        <v>5.2504553535530754</v>
      </c>
    </row>
    <row r="41" spans="1:31" x14ac:dyDescent="0.35">
      <c r="A41" s="1"/>
      <c r="B41" s="1">
        <v>15.277808</v>
      </c>
      <c r="C41" s="1">
        <v>120.52147100000001</v>
      </c>
      <c r="D41" s="1">
        <f t="shared" si="61"/>
        <v>6</v>
      </c>
      <c r="E41" s="1">
        <f t="shared" si="62"/>
        <v>1500</v>
      </c>
      <c r="F41" s="1">
        <f t="shared" si="62"/>
        <v>3</v>
      </c>
      <c r="G41" s="1">
        <v>21</v>
      </c>
      <c r="H41" s="1">
        <v>34</v>
      </c>
      <c r="I41" s="1">
        <v>55</v>
      </c>
      <c r="J41" s="1">
        <f t="shared" si="63"/>
        <v>150</v>
      </c>
      <c r="K41" s="1">
        <f t="shared" si="49"/>
        <v>183.33333333333334</v>
      </c>
      <c r="L41" s="1">
        <v>1.5</v>
      </c>
      <c r="M41" s="1">
        <v>21</v>
      </c>
      <c r="N41" s="1">
        <v>9.5</v>
      </c>
      <c r="O41" s="1">
        <f t="shared" si="52"/>
        <v>0</v>
      </c>
      <c r="P41" s="26">
        <f t="shared" si="53"/>
        <v>31.5</v>
      </c>
      <c r="Q41" s="1">
        <f t="shared" si="64"/>
        <v>151.83333333333334</v>
      </c>
      <c r="R41" s="1">
        <f t="shared" si="50"/>
        <v>63</v>
      </c>
      <c r="S41" s="1">
        <f t="shared" si="54"/>
        <v>0.65524345107130644</v>
      </c>
      <c r="T41" s="1">
        <f t="shared" si="55"/>
        <v>0.32762172553565322</v>
      </c>
      <c r="U41" s="1">
        <v>1.5</v>
      </c>
      <c r="V41" s="1">
        <f t="shared" si="56"/>
        <v>0.89626783754116357</v>
      </c>
      <c r="W41" s="1">
        <v>3</v>
      </c>
      <c r="X41" s="1">
        <f t="shared" si="57"/>
        <v>1.2954242509439324</v>
      </c>
      <c r="Y41" s="1">
        <f t="shared" si="58"/>
        <v>1.5751366060659227</v>
      </c>
      <c r="Z41" s="1">
        <f>'Liquefaction &amp; SBC'!AC41</f>
        <v>8.6618657621878992</v>
      </c>
      <c r="AA41" s="1" t="str">
        <f>'Liquefaction &amp; SBC'!AD41</f>
        <v>NOT LIQUEFIABLE</v>
      </c>
      <c r="AB41" s="1">
        <f t="shared" si="51"/>
        <v>0</v>
      </c>
      <c r="AC41" s="1">
        <f t="shared" si="59"/>
        <v>0</v>
      </c>
      <c r="AD41" s="1">
        <f t="shared" si="60"/>
        <v>1.5751366060659227</v>
      </c>
    </row>
    <row r="42" spans="1:31" x14ac:dyDescent="0.35">
      <c r="A42" s="1"/>
      <c r="B42" s="1">
        <v>15.277808</v>
      </c>
      <c r="C42" s="1">
        <v>120.52147100000001</v>
      </c>
      <c r="D42" s="1">
        <f t="shared" si="61"/>
        <v>7.5</v>
      </c>
      <c r="E42" s="1">
        <f t="shared" si="62"/>
        <v>1500</v>
      </c>
      <c r="F42" s="1">
        <f t="shared" si="62"/>
        <v>3</v>
      </c>
      <c r="G42" s="1">
        <v>21</v>
      </c>
      <c r="H42" s="1">
        <v>42</v>
      </c>
      <c r="I42" s="1">
        <v>55</v>
      </c>
      <c r="J42" s="1">
        <f t="shared" si="63"/>
        <v>150</v>
      </c>
      <c r="K42" s="1">
        <f t="shared" si="49"/>
        <v>183.33333333333334</v>
      </c>
      <c r="L42" s="1">
        <v>1.5</v>
      </c>
      <c r="M42" s="1">
        <v>21</v>
      </c>
      <c r="N42" s="1">
        <v>9.5</v>
      </c>
      <c r="O42" s="1">
        <f t="shared" si="52"/>
        <v>0</v>
      </c>
      <c r="P42" s="26">
        <f t="shared" si="53"/>
        <v>31.5</v>
      </c>
      <c r="Q42" s="1">
        <f t="shared" si="64"/>
        <v>151.83333333333334</v>
      </c>
      <c r="R42" s="1">
        <f t="shared" si="50"/>
        <v>63</v>
      </c>
      <c r="S42" s="1">
        <f t="shared" si="54"/>
        <v>0.65524345107130644</v>
      </c>
      <c r="T42" s="1">
        <f t="shared" si="55"/>
        <v>0.10920724184521774</v>
      </c>
      <c r="U42" s="1">
        <v>1.5</v>
      </c>
      <c r="V42" s="1">
        <f t="shared" si="56"/>
        <v>0.89626783754116357</v>
      </c>
      <c r="W42" s="1">
        <v>3</v>
      </c>
      <c r="X42" s="1">
        <f t="shared" si="57"/>
        <v>1.2954242509439324</v>
      </c>
      <c r="Y42" s="1">
        <f t="shared" si="58"/>
        <v>0.52504553535530751</v>
      </c>
      <c r="Z42" s="1">
        <f>'Liquefaction &amp; SBC'!AC42</f>
        <v>41.880896393617732</v>
      </c>
      <c r="AA42" s="1" t="str">
        <f>'Liquefaction &amp; SBC'!AD42</f>
        <v>NOT LIQUEFIABLE</v>
      </c>
      <c r="AB42" s="1">
        <f t="shared" si="51"/>
        <v>0</v>
      </c>
      <c r="AC42" s="1">
        <f t="shared" si="59"/>
        <v>0</v>
      </c>
      <c r="AD42" s="1">
        <f t="shared" si="60"/>
        <v>0.52504553535530751</v>
      </c>
    </row>
    <row r="43" spans="1:31" x14ac:dyDescent="0.35">
      <c r="A43" s="1"/>
      <c r="B43" s="1">
        <v>15.277808</v>
      </c>
      <c r="C43" s="1">
        <v>120.52147100000001</v>
      </c>
      <c r="D43" s="1">
        <f t="shared" si="61"/>
        <v>9</v>
      </c>
      <c r="E43" s="1">
        <f t="shared" si="62"/>
        <v>1500</v>
      </c>
      <c r="F43" s="1">
        <f t="shared" si="62"/>
        <v>3</v>
      </c>
      <c r="G43" s="1">
        <v>21</v>
      </c>
      <c r="H43" s="1">
        <v>51</v>
      </c>
      <c r="I43" s="1">
        <v>55</v>
      </c>
      <c r="J43" s="1">
        <f t="shared" si="63"/>
        <v>150</v>
      </c>
      <c r="K43" s="1">
        <f t="shared" si="49"/>
        <v>183.33333333333334</v>
      </c>
      <c r="L43" s="1">
        <v>1.5</v>
      </c>
      <c r="M43" s="1">
        <v>21</v>
      </c>
      <c r="N43" s="1">
        <v>9.5</v>
      </c>
      <c r="O43" s="1">
        <f t="shared" si="52"/>
        <v>0</v>
      </c>
      <c r="P43" s="26">
        <f t="shared" si="53"/>
        <v>31.5</v>
      </c>
      <c r="Q43" s="1">
        <f t="shared" si="64"/>
        <v>151.83333333333334</v>
      </c>
      <c r="R43" s="1">
        <f t="shared" si="50"/>
        <v>63</v>
      </c>
      <c r="S43" s="1">
        <f t="shared" si="54"/>
        <v>0.65524345107130644</v>
      </c>
      <c r="T43" s="1">
        <f t="shared" si="55"/>
        <v>0</v>
      </c>
      <c r="U43" s="1">
        <v>1.5</v>
      </c>
      <c r="V43" s="1">
        <f t="shared" si="56"/>
        <v>0.89626783754116357</v>
      </c>
      <c r="W43" s="1">
        <v>3</v>
      </c>
      <c r="X43" s="1">
        <f t="shared" si="57"/>
        <v>1.2954242509439324</v>
      </c>
      <c r="Y43" s="1">
        <f t="shared" si="58"/>
        <v>0</v>
      </c>
      <c r="Z43" s="1">
        <f>'Liquefaction &amp; SBC'!AC43</f>
        <v>862.02420889983091</v>
      </c>
      <c r="AA43" s="1" t="str">
        <f>'Liquefaction &amp; SBC'!AD43</f>
        <v>NOT LIQUEFIABLE</v>
      </c>
      <c r="AB43" s="1">
        <f t="shared" si="51"/>
        <v>0</v>
      </c>
      <c r="AC43" s="1">
        <f t="shared" si="59"/>
        <v>0</v>
      </c>
      <c r="AD43" s="1">
        <f t="shared" si="60"/>
        <v>0</v>
      </c>
    </row>
    <row r="44" spans="1:31" x14ac:dyDescent="0.35">
      <c r="A44" s="1"/>
      <c r="B44" s="1">
        <v>15.277808</v>
      </c>
      <c r="C44" s="1">
        <v>120.52147100000001</v>
      </c>
      <c r="D44" s="1">
        <f t="shared" si="61"/>
        <v>10.5</v>
      </c>
      <c r="E44" s="1">
        <f t="shared" si="62"/>
        <v>1500</v>
      </c>
      <c r="F44" s="1">
        <f t="shared" si="62"/>
        <v>3</v>
      </c>
      <c r="G44" s="1">
        <v>21</v>
      </c>
      <c r="H44" s="1">
        <v>64</v>
      </c>
      <c r="I44" s="1">
        <v>55</v>
      </c>
      <c r="J44" s="1">
        <f t="shared" si="63"/>
        <v>150</v>
      </c>
      <c r="K44" s="1">
        <f t="shared" si="49"/>
        <v>183.33333333333334</v>
      </c>
      <c r="L44" s="1">
        <v>1.5</v>
      </c>
      <c r="M44" s="1">
        <v>21</v>
      </c>
      <c r="N44" s="1">
        <v>9.5</v>
      </c>
      <c r="O44" s="1">
        <f t="shared" si="52"/>
        <v>0</v>
      </c>
      <c r="P44" s="26">
        <f t="shared" si="53"/>
        <v>31.5</v>
      </c>
      <c r="Q44" s="1">
        <f t="shared" si="64"/>
        <v>151.83333333333334</v>
      </c>
      <c r="R44" s="1">
        <f t="shared" si="50"/>
        <v>63</v>
      </c>
      <c r="S44" s="1">
        <f t="shared" si="54"/>
        <v>0.65524345107130644</v>
      </c>
      <c r="T44" s="1">
        <f t="shared" si="55"/>
        <v>0</v>
      </c>
      <c r="U44" s="1">
        <v>1.5</v>
      </c>
      <c r="V44" s="1">
        <f t="shared" si="56"/>
        <v>0.89626783754116357</v>
      </c>
      <c r="W44" s="1">
        <v>3</v>
      </c>
      <c r="X44" s="1">
        <f t="shared" si="57"/>
        <v>1.2954242509439324</v>
      </c>
      <c r="Y44" s="1">
        <f t="shared" si="58"/>
        <v>0</v>
      </c>
      <c r="Z44" s="1">
        <f>'Liquefaction &amp; SBC'!AC44</f>
        <v>25434147.454802569</v>
      </c>
      <c r="AA44" s="1" t="str">
        <f>'Liquefaction &amp; SBC'!AD44</f>
        <v>NOT LIQUEFIABLE</v>
      </c>
      <c r="AB44" s="1">
        <f t="shared" si="51"/>
        <v>0</v>
      </c>
      <c r="AC44" s="1">
        <f t="shared" si="59"/>
        <v>0</v>
      </c>
      <c r="AD44" s="1">
        <f t="shared" si="60"/>
        <v>0</v>
      </c>
    </row>
    <row r="45" spans="1:31" x14ac:dyDescent="0.35">
      <c r="A45" s="1"/>
      <c r="B45" s="1">
        <v>15.277808</v>
      </c>
      <c r="C45" s="1">
        <v>120.52147100000001</v>
      </c>
      <c r="D45" s="1">
        <f t="shared" si="61"/>
        <v>12</v>
      </c>
      <c r="E45" s="1">
        <f t="shared" si="62"/>
        <v>1500</v>
      </c>
      <c r="F45" s="1">
        <f t="shared" si="62"/>
        <v>3</v>
      </c>
      <c r="G45" s="1">
        <v>21</v>
      </c>
      <c r="H45" s="1">
        <v>75</v>
      </c>
      <c r="I45" s="1">
        <v>55</v>
      </c>
      <c r="J45" s="1">
        <f t="shared" si="63"/>
        <v>150</v>
      </c>
      <c r="K45" s="1">
        <f t="shared" si="49"/>
        <v>183.33333333333334</v>
      </c>
      <c r="L45" s="1">
        <v>1.5</v>
      </c>
      <c r="M45" s="1">
        <v>21</v>
      </c>
      <c r="N45" s="1">
        <v>9.5</v>
      </c>
      <c r="O45" s="1">
        <f t="shared" si="52"/>
        <v>0</v>
      </c>
      <c r="P45" s="26">
        <f t="shared" si="53"/>
        <v>31.5</v>
      </c>
      <c r="Q45" s="1">
        <f t="shared" si="64"/>
        <v>151.83333333333334</v>
      </c>
      <c r="R45" s="1">
        <f t="shared" si="50"/>
        <v>63</v>
      </c>
      <c r="S45" s="1">
        <f t="shared" si="54"/>
        <v>0.65524345107130644</v>
      </c>
      <c r="T45" s="1">
        <f t="shared" si="55"/>
        <v>0</v>
      </c>
      <c r="U45" s="1">
        <v>1.5</v>
      </c>
      <c r="V45" s="1">
        <f t="shared" si="56"/>
        <v>0.89626783754116357</v>
      </c>
      <c r="W45" s="1">
        <v>3</v>
      </c>
      <c r="X45" s="1">
        <f t="shared" si="57"/>
        <v>1.2954242509439324</v>
      </c>
      <c r="Y45" s="1">
        <f t="shared" si="58"/>
        <v>0</v>
      </c>
      <c r="Z45" s="1">
        <f>'Liquefaction &amp; SBC'!AC45</f>
        <v>223292254056849.75</v>
      </c>
      <c r="AA45" s="1" t="str">
        <f>'Liquefaction &amp; SBC'!AD45</f>
        <v>NOT LIQUEFIABLE</v>
      </c>
      <c r="AB45" s="1">
        <f t="shared" si="51"/>
        <v>0</v>
      </c>
      <c r="AC45" s="1">
        <f t="shared" si="59"/>
        <v>0</v>
      </c>
      <c r="AD45" s="1">
        <f t="shared" si="60"/>
        <v>0</v>
      </c>
    </row>
    <row r="46" spans="1:31" x14ac:dyDescent="0.35">
      <c r="A46" s="1"/>
      <c r="B46" s="1">
        <v>15.277808</v>
      </c>
      <c r="C46" s="1">
        <v>120.52147100000001</v>
      </c>
      <c r="D46" s="1">
        <f t="shared" si="61"/>
        <v>13.5</v>
      </c>
      <c r="E46" s="1">
        <f t="shared" si="62"/>
        <v>1500</v>
      </c>
      <c r="F46" s="1">
        <f t="shared" si="62"/>
        <v>3</v>
      </c>
      <c r="G46" s="1">
        <v>21</v>
      </c>
      <c r="H46" s="1">
        <v>82</v>
      </c>
      <c r="I46" s="1">
        <v>55</v>
      </c>
      <c r="J46" s="1">
        <f t="shared" si="63"/>
        <v>150</v>
      </c>
      <c r="K46" s="1">
        <f t="shared" si="49"/>
        <v>183.33333333333334</v>
      </c>
      <c r="L46" s="1">
        <v>1.5</v>
      </c>
      <c r="M46" s="1">
        <v>21</v>
      </c>
      <c r="N46" s="1">
        <v>9.5</v>
      </c>
      <c r="O46" s="1">
        <f t="shared" si="52"/>
        <v>0</v>
      </c>
      <c r="P46" s="26">
        <f t="shared" si="53"/>
        <v>31.5</v>
      </c>
      <c r="Q46" s="1">
        <f t="shared" si="64"/>
        <v>151.83333333333334</v>
      </c>
      <c r="R46" s="1">
        <f t="shared" si="50"/>
        <v>63</v>
      </c>
      <c r="S46" s="1">
        <f t="shared" si="54"/>
        <v>0.65524345107130644</v>
      </c>
      <c r="T46" s="1">
        <f t="shared" si="55"/>
        <v>0</v>
      </c>
      <c r="U46" s="1">
        <v>1.5</v>
      </c>
      <c r="V46" s="1">
        <f t="shared" si="56"/>
        <v>0.89626783754116357</v>
      </c>
      <c r="W46" s="1">
        <v>3</v>
      </c>
      <c r="X46" s="1">
        <f t="shared" si="57"/>
        <v>1.2954242509439324</v>
      </c>
      <c r="Y46" s="1">
        <f t="shared" si="58"/>
        <v>0</v>
      </c>
      <c r="Z46" s="1">
        <f>'Liquefaction &amp; SBC'!AC46</f>
        <v>2.5852898921256649E+20</v>
      </c>
      <c r="AA46" s="1" t="str">
        <f>'Liquefaction &amp; SBC'!AD46</f>
        <v>NOT LIQUEFIABLE</v>
      </c>
      <c r="AB46" s="1">
        <f t="shared" si="51"/>
        <v>0</v>
      </c>
      <c r="AC46" s="1">
        <f t="shared" si="59"/>
        <v>0</v>
      </c>
      <c r="AD46" s="1">
        <f t="shared" si="60"/>
        <v>0</v>
      </c>
    </row>
    <row r="47" spans="1:31" x14ac:dyDescent="0.35">
      <c r="A47" s="1"/>
      <c r="B47" s="1">
        <v>15.277808</v>
      </c>
      <c r="C47" s="1">
        <v>120.52147100000001</v>
      </c>
      <c r="D47" s="1">
        <f t="shared" si="61"/>
        <v>15</v>
      </c>
      <c r="E47" s="1">
        <f t="shared" si="62"/>
        <v>1500</v>
      </c>
      <c r="F47" s="1">
        <f t="shared" si="62"/>
        <v>3</v>
      </c>
      <c r="G47" s="1">
        <v>21</v>
      </c>
      <c r="H47" s="1">
        <v>90</v>
      </c>
      <c r="I47" s="1">
        <v>55</v>
      </c>
      <c r="J47" s="1">
        <f t="shared" si="63"/>
        <v>150</v>
      </c>
      <c r="K47" s="1">
        <f t="shared" si="49"/>
        <v>183.33333333333334</v>
      </c>
      <c r="L47" s="1">
        <v>1.5</v>
      </c>
      <c r="M47" s="1">
        <v>21</v>
      </c>
      <c r="N47" s="1">
        <v>9.5</v>
      </c>
      <c r="O47" s="1">
        <f t="shared" si="52"/>
        <v>0</v>
      </c>
      <c r="P47" s="26">
        <f t="shared" si="53"/>
        <v>31.5</v>
      </c>
      <c r="Q47" s="1">
        <f t="shared" si="64"/>
        <v>151.83333333333334</v>
      </c>
      <c r="R47" s="1">
        <f t="shared" si="50"/>
        <v>63</v>
      </c>
      <c r="S47" s="1">
        <f t="shared" si="54"/>
        <v>0.65524345107130644</v>
      </c>
      <c r="T47" s="1">
        <f t="shared" si="55"/>
        <v>0</v>
      </c>
      <c r="U47" s="1">
        <v>1.5</v>
      </c>
      <c r="V47" s="1">
        <f t="shared" si="56"/>
        <v>0.89626783754116357</v>
      </c>
      <c r="W47" s="1">
        <v>3</v>
      </c>
      <c r="X47" s="1">
        <f t="shared" si="57"/>
        <v>1.2954242509439324</v>
      </c>
      <c r="Y47" s="1">
        <f t="shared" si="58"/>
        <v>0</v>
      </c>
      <c r="Z47" s="1">
        <f>'Liquefaction &amp; SBC'!AC47</f>
        <v>1.3019207104352014E+30</v>
      </c>
      <c r="AA47" s="1" t="str">
        <f>'Liquefaction &amp; SBC'!AD47</f>
        <v>NOT LIQUEFIABLE</v>
      </c>
      <c r="AB47" s="1">
        <f t="shared" si="51"/>
        <v>0</v>
      </c>
      <c r="AC47" s="1">
        <f t="shared" si="59"/>
        <v>0</v>
      </c>
      <c r="AD47" s="1">
        <f t="shared" si="60"/>
        <v>0</v>
      </c>
    </row>
    <row r="48" spans="1:31" x14ac:dyDescent="0.35">
      <c r="A48" s="1"/>
      <c r="B48" s="1"/>
      <c r="C48" s="1"/>
      <c r="D48" s="1"/>
      <c r="E48" s="1"/>
      <c r="F48" s="1"/>
      <c r="G48" s="1"/>
      <c r="H48" s="1"/>
      <c r="I48" s="1"/>
      <c r="J48" s="1"/>
      <c r="K48" s="1"/>
      <c r="L48" s="1"/>
      <c r="M48" s="1"/>
      <c r="N48" s="1"/>
      <c r="O48" s="1"/>
      <c r="P48" s="1"/>
      <c r="Q48" s="1"/>
      <c r="R48" s="1"/>
      <c r="S48" s="1"/>
      <c r="T48" s="1"/>
      <c r="U48" s="1"/>
      <c r="V48" s="1"/>
      <c r="W48" s="1"/>
      <c r="X48" s="19"/>
      <c r="Y48" s="19"/>
      <c r="Z48" s="19"/>
      <c r="AA48" s="19"/>
      <c r="AB48" s="19"/>
      <c r="AC48" s="19" t="s">
        <v>312</v>
      </c>
      <c r="AD48" s="19">
        <f>SUM(AD38:AD47)</f>
        <v>10.981689752967842</v>
      </c>
      <c r="AE48" s="19" t="str">
        <f>IF(AD48&lt;= 25, "PASSED", "FAILED")</f>
        <v>PASSED</v>
      </c>
    </row>
    <row r="49" spans="1:31" s="1" customFormat="1" x14ac:dyDescent="0.35">
      <c r="A49" s="9" t="s">
        <v>283</v>
      </c>
      <c r="B49" s="9" t="s">
        <v>0</v>
      </c>
      <c r="C49" s="9" t="s">
        <v>1</v>
      </c>
      <c r="D49" s="9" t="s">
        <v>284</v>
      </c>
      <c r="E49" s="7" t="s">
        <v>285</v>
      </c>
      <c r="F49" s="9" t="s">
        <v>286</v>
      </c>
      <c r="G49" s="9" t="s">
        <v>287</v>
      </c>
      <c r="H49" s="9" t="s">
        <v>288</v>
      </c>
      <c r="I49" s="9" t="s">
        <v>289</v>
      </c>
      <c r="J49" s="10" t="s">
        <v>290</v>
      </c>
      <c r="K49" s="10" t="s">
        <v>291</v>
      </c>
      <c r="L49" s="9" t="s">
        <v>292</v>
      </c>
      <c r="M49" s="9" t="s">
        <v>287</v>
      </c>
      <c r="N49" s="9" t="s">
        <v>293</v>
      </c>
      <c r="O49" s="10" t="s">
        <v>294</v>
      </c>
      <c r="P49" s="11" t="s">
        <v>295</v>
      </c>
      <c r="Q49" s="10" t="s">
        <v>296</v>
      </c>
      <c r="R49" s="10" t="s">
        <v>297</v>
      </c>
      <c r="S49" s="10" t="s">
        <v>298</v>
      </c>
      <c r="T49" s="12" t="s">
        <v>299</v>
      </c>
      <c r="U49" s="9" t="s">
        <v>300</v>
      </c>
      <c r="V49" s="10" t="s">
        <v>301</v>
      </c>
      <c r="W49" s="7" t="s">
        <v>302</v>
      </c>
      <c r="X49" s="10" t="s">
        <v>303</v>
      </c>
      <c r="Y49" s="13" t="s">
        <v>304</v>
      </c>
      <c r="Z49" s="14" t="s">
        <v>26</v>
      </c>
      <c r="AA49" s="14" t="s">
        <v>27</v>
      </c>
      <c r="AB49" s="13" t="s">
        <v>305</v>
      </c>
      <c r="AC49" s="13" t="s">
        <v>306</v>
      </c>
      <c r="AD49" s="13" t="s">
        <v>307</v>
      </c>
      <c r="AE49" s="10" t="s">
        <v>27</v>
      </c>
    </row>
    <row r="50" spans="1:31" x14ac:dyDescent="0.35">
      <c r="A50" s="1" t="s">
        <v>316</v>
      </c>
      <c r="B50" s="1">
        <v>15.278625999999999</v>
      </c>
      <c r="C50" s="1">
        <v>120.5219573</v>
      </c>
      <c r="D50" s="1">
        <v>1.5</v>
      </c>
      <c r="E50" s="1">
        <v>1500</v>
      </c>
      <c r="F50" s="1">
        <v>3</v>
      </c>
      <c r="G50" s="1">
        <v>21</v>
      </c>
      <c r="H50" s="1">
        <v>19</v>
      </c>
      <c r="I50" s="1">
        <v>27.5</v>
      </c>
      <c r="J50" s="1">
        <f>E50*0.1</f>
        <v>150</v>
      </c>
      <c r="K50" s="1">
        <f t="shared" ref="K50:K56" si="65">(E50+J50)/(F50*F50)</f>
        <v>183.33333333333334</v>
      </c>
      <c r="L50" s="1">
        <v>1.5</v>
      </c>
      <c r="M50" s="1">
        <v>21</v>
      </c>
      <c r="N50" s="1">
        <v>2</v>
      </c>
      <c r="O50" s="1">
        <f>MAX(0, 9.81 * (L50 - N50))</f>
        <v>0</v>
      </c>
      <c r="P50" s="26">
        <f>(L50 * M50) - O50</f>
        <v>31.5</v>
      </c>
      <c r="Q50" s="1">
        <f>K50-P50</f>
        <v>151.83333333333334</v>
      </c>
      <c r="R50" s="1">
        <f t="shared" ref="R50:R56" si="66">(M50 * ($L$2 + ($F$2 / 2))) - O50</f>
        <v>63</v>
      </c>
      <c r="S50" s="1">
        <f>0.5 + 0.1 * SQRT(Q50 / R50)</f>
        <v>0.65524345107130644</v>
      </c>
      <c r="T50" s="1">
        <f>IF((D50 - (D50/2)) &lt;= L50, 0, IF(( (D50 - (D50/2)) - L50) &gt; (2 * F50), 0, IF(( (D50 - (D50/2)) - L50) &lt;= (F50 / 2), (2 * ( (D50 - (D50/2)) - L50) / F50) * (S50 - 0.1) + 0.1, ((2 * F50) - ( (D50 - (D50/2)) - L50)) / (1.5 * F50) * S50)))</f>
        <v>0</v>
      </c>
      <c r="U50" s="1">
        <v>1.5</v>
      </c>
      <c r="V50" s="1">
        <f>MAX(0.5, 1 - 0.5 * (P50 / Q50))</f>
        <v>0.89626783754116357</v>
      </c>
      <c r="W50" s="1">
        <v>3</v>
      </c>
      <c r="X50" s="1">
        <f>1 + 0.2 *LOG10(10 * W50)</f>
        <v>1.2954242509439324</v>
      </c>
      <c r="Y50" s="1">
        <f>((Q50 / (I50 * 1000)) * T50) * U50 * V50 * X50*1000</f>
        <v>0</v>
      </c>
      <c r="Z50" s="1">
        <f>'Liquefaction &amp; SBC'!AC50</f>
        <v>3.824205846888193</v>
      </c>
      <c r="AA50" s="1" t="str">
        <f>'Liquefaction &amp; SBC'!AD50</f>
        <v>NOT LIQUEFIABLE</v>
      </c>
      <c r="AB50" s="1">
        <f t="shared" ref="AB50:AB56" si="67">IF(AA50="NOT LIQUEFIABLE", 0, IF(Z50&gt;=2, 0, IF(Z50&lt;=0.5, 0.05, (2-Z50)*0.025)))</f>
        <v>0</v>
      </c>
      <c r="AC50" s="1">
        <f t="shared" ref="AC50:AC56" si="68">AB50 * U50*1000</f>
        <v>0</v>
      </c>
      <c r="AD50" s="1">
        <f>Y50+AC50</f>
        <v>0</v>
      </c>
    </row>
    <row r="51" spans="1:31" x14ac:dyDescent="0.35">
      <c r="A51" s="1"/>
      <c r="B51" s="1">
        <v>15.278625999999999</v>
      </c>
      <c r="C51" s="1">
        <v>120.5219573</v>
      </c>
      <c r="D51" s="1">
        <f>D50+1.5</f>
        <v>3</v>
      </c>
      <c r="E51" s="1">
        <f>E$2</f>
        <v>1500</v>
      </c>
      <c r="F51" s="1">
        <f>F$2</f>
        <v>3</v>
      </c>
      <c r="G51" s="1">
        <v>21</v>
      </c>
      <c r="H51" s="1">
        <v>19</v>
      </c>
      <c r="I51" s="1">
        <v>27.5</v>
      </c>
      <c r="J51" s="1">
        <f>E51*0.1</f>
        <v>150</v>
      </c>
      <c r="K51" s="1">
        <f t="shared" si="65"/>
        <v>183.33333333333334</v>
      </c>
      <c r="L51" s="1">
        <v>1.5</v>
      </c>
      <c r="M51" s="1">
        <v>21</v>
      </c>
      <c r="N51" s="1">
        <v>2</v>
      </c>
      <c r="O51" s="1">
        <f t="shared" ref="O51:O56" si="69">MAX(0, 9.81 * (L51 - N51))</f>
        <v>0</v>
      </c>
      <c r="P51" s="26">
        <f t="shared" ref="P51:P56" si="70">(L51 * M51) - O51</f>
        <v>31.5</v>
      </c>
      <c r="Q51" s="1">
        <f>K51-P51</f>
        <v>151.83333333333334</v>
      </c>
      <c r="R51" s="1">
        <f t="shared" si="66"/>
        <v>63</v>
      </c>
      <c r="S51" s="1">
        <f t="shared" ref="S51:S56" si="71">0.5 + 0.1 * SQRT(Q51 / R51)</f>
        <v>0.65524345107130644</v>
      </c>
      <c r="T51" s="1">
        <f t="shared" ref="T51:T56" si="72">IF(((D51 - (D51 - D50)/2) - L51) &lt;= 0, 0, IF(((D51 - (D51 - D50)/2) - L51) &gt; (2 * F51), 0, IF(((D51 - (D51 - D50)/2) - L51) &lt;= (F51 / 2), (2 * ((D51 - (D51 - D50)/2) - L51) / F51) * (S51 - 0.1) + 0.1, ((2 * F51) - ((D51 - (D51 - D50)/2) - L51)) / (1.5 * F51) * S51)))</f>
        <v>0.37762172553565321</v>
      </c>
      <c r="U51" s="1">
        <v>1.5</v>
      </c>
      <c r="V51" s="1">
        <f t="shared" ref="V51:V56" si="73">MAX(0.5, 1 - 0.5 * (P51 / Q51))</f>
        <v>0.89626783754116357</v>
      </c>
      <c r="W51" s="1">
        <v>3</v>
      </c>
      <c r="X51" s="1">
        <f t="shared" ref="X51:X56" si="74">1 + 0.2 *LOG10(10 * W51)</f>
        <v>1.2954242509439324</v>
      </c>
      <c r="Y51" s="1">
        <f t="shared" ref="Y51:Y56" si="75">((Q51 / (I51 * 1000)) * T51) * U51 * V51 * X51*1000</f>
        <v>3.6310522579935363</v>
      </c>
      <c r="Z51" s="1">
        <f>'Liquefaction &amp; SBC'!AC51</f>
        <v>1.9169867863378871</v>
      </c>
      <c r="AA51" s="1" t="str">
        <f>'Liquefaction &amp; SBC'!AD51</f>
        <v>NOT LIQUEFIABLE</v>
      </c>
      <c r="AB51" s="1">
        <f t="shared" si="67"/>
        <v>0</v>
      </c>
      <c r="AC51" s="1">
        <f t="shared" si="68"/>
        <v>0</v>
      </c>
      <c r="AD51" s="1">
        <f t="shared" ref="AD51:AD56" si="76">Y51+AC51</f>
        <v>3.6310522579935363</v>
      </c>
    </row>
    <row r="52" spans="1:31" x14ac:dyDescent="0.35">
      <c r="A52" s="1"/>
      <c r="B52" s="1">
        <v>15.278625999999999</v>
      </c>
      <c r="C52" s="1">
        <v>120.5219573</v>
      </c>
      <c r="D52" s="1">
        <f t="shared" ref="D52:D56" si="77">D51+1.5</f>
        <v>4.5</v>
      </c>
      <c r="E52" s="1">
        <f t="shared" ref="E52:F56" si="78">E$2</f>
        <v>1500</v>
      </c>
      <c r="F52" s="1">
        <f t="shared" si="78"/>
        <v>3</v>
      </c>
      <c r="G52" s="1">
        <v>21</v>
      </c>
      <c r="H52" s="1">
        <v>22</v>
      </c>
      <c r="I52" s="1">
        <v>27.5</v>
      </c>
      <c r="J52" s="1">
        <f t="shared" ref="J52:J56" si="79">E52*0.1</f>
        <v>150</v>
      </c>
      <c r="K52" s="1">
        <f t="shared" si="65"/>
        <v>183.33333333333334</v>
      </c>
      <c r="L52" s="1">
        <v>1.5</v>
      </c>
      <c r="M52" s="1">
        <v>21</v>
      </c>
      <c r="N52" s="1">
        <v>2</v>
      </c>
      <c r="O52" s="1">
        <f t="shared" si="69"/>
        <v>0</v>
      </c>
      <c r="P52" s="26">
        <f t="shared" si="70"/>
        <v>31.5</v>
      </c>
      <c r="Q52" s="1">
        <f t="shared" ref="Q52:Q56" si="80">K52-P52</f>
        <v>151.83333333333334</v>
      </c>
      <c r="R52" s="1">
        <f t="shared" si="66"/>
        <v>63</v>
      </c>
      <c r="S52" s="1">
        <f t="shared" si="71"/>
        <v>0.65524345107130644</v>
      </c>
      <c r="T52" s="1">
        <f t="shared" si="72"/>
        <v>0.54603620922608875</v>
      </c>
      <c r="U52" s="1">
        <v>1.5</v>
      </c>
      <c r="V52" s="1">
        <f t="shared" si="73"/>
        <v>0.89626783754116357</v>
      </c>
      <c r="W52" s="1">
        <v>3</v>
      </c>
      <c r="X52" s="1">
        <f t="shared" si="74"/>
        <v>1.2954242509439324</v>
      </c>
      <c r="Y52" s="1">
        <f t="shared" si="75"/>
        <v>5.2504553535530754</v>
      </c>
      <c r="Z52" s="1">
        <f>'Liquefaction &amp; SBC'!AC52</f>
        <v>1.9853438921643278</v>
      </c>
      <c r="AA52" s="1" t="str">
        <f>'Liquefaction &amp; SBC'!AD52</f>
        <v>NOT LIQUEFIABLE</v>
      </c>
      <c r="AB52" s="1">
        <f t="shared" si="67"/>
        <v>0</v>
      </c>
      <c r="AC52" s="1">
        <f t="shared" si="68"/>
        <v>0</v>
      </c>
      <c r="AD52" s="1">
        <f t="shared" si="76"/>
        <v>5.2504553535530754</v>
      </c>
    </row>
    <row r="53" spans="1:31" x14ac:dyDescent="0.35">
      <c r="A53" s="1"/>
      <c r="B53" s="1">
        <v>15.278625999999999</v>
      </c>
      <c r="C53" s="1">
        <v>120.5219573</v>
      </c>
      <c r="D53" s="1">
        <f t="shared" si="77"/>
        <v>6</v>
      </c>
      <c r="E53" s="1">
        <f t="shared" si="78"/>
        <v>1500</v>
      </c>
      <c r="F53" s="1">
        <f t="shared" si="78"/>
        <v>3</v>
      </c>
      <c r="G53" s="1">
        <v>21</v>
      </c>
      <c r="H53" s="1">
        <v>21</v>
      </c>
      <c r="I53" s="1">
        <v>27.5</v>
      </c>
      <c r="J53" s="1">
        <f t="shared" si="79"/>
        <v>150</v>
      </c>
      <c r="K53" s="1">
        <f t="shared" si="65"/>
        <v>183.33333333333334</v>
      </c>
      <c r="L53" s="1">
        <v>1.5</v>
      </c>
      <c r="M53" s="1">
        <v>21</v>
      </c>
      <c r="N53" s="1">
        <v>2</v>
      </c>
      <c r="O53" s="1">
        <f t="shared" si="69"/>
        <v>0</v>
      </c>
      <c r="P53" s="26">
        <f t="shared" si="70"/>
        <v>31.5</v>
      </c>
      <c r="Q53" s="1">
        <f t="shared" si="80"/>
        <v>151.83333333333334</v>
      </c>
      <c r="R53" s="1">
        <f t="shared" si="66"/>
        <v>63</v>
      </c>
      <c r="S53" s="1">
        <f t="shared" si="71"/>
        <v>0.65524345107130644</v>
      </c>
      <c r="T53" s="1">
        <f t="shared" si="72"/>
        <v>0.32762172553565322</v>
      </c>
      <c r="U53" s="1">
        <v>1.5</v>
      </c>
      <c r="V53" s="1">
        <f t="shared" si="73"/>
        <v>0.89626783754116357</v>
      </c>
      <c r="W53" s="1">
        <v>3</v>
      </c>
      <c r="X53" s="1">
        <f t="shared" si="74"/>
        <v>1.2954242509439324</v>
      </c>
      <c r="Y53" s="1">
        <f t="shared" si="75"/>
        <v>3.1502732121318453</v>
      </c>
      <c r="Z53" s="1">
        <f>'Liquefaction &amp; SBC'!AC53</f>
        <v>1.2662645100823831</v>
      </c>
      <c r="AA53" s="1" t="str">
        <f>'Liquefaction &amp; SBC'!AD53</f>
        <v>NOT LIQUEFIABLE</v>
      </c>
      <c r="AB53" s="1">
        <f t="shared" si="67"/>
        <v>0</v>
      </c>
      <c r="AC53" s="1">
        <f t="shared" si="68"/>
        <v>0</v>
      </c>
      <c r="AD53" s="1">
        <f t="shared" si="76"/>
        <v>3.1502732121318453</v>
      </c>
    </row>
    <row r="54" spans="1:31" x14ac:dyDescent="0.35">
      <c r="A54" s="1"/>
      <c r="B54" s="1">
        <v>15.278625999999999</v>
      </c>
      <c r="C54" s="1">
        <v>120.5219573</v>
      </c>
      <c r="D54" s="1">
        <f t="shared" si="77"/>
        <v>7.5</v>
      </c>
      <c r="E54" s="1">
        <f t="shared" si="78"/>
        <v>1500</v>
      </c>
      <c r="F54" s="1">
        <f t="shared" si="78"/>
        <v>3</v>
      </c>
      <c r="G54" s="1">
        <v>21</v>
      </c>
      <c r="H54" s="1">
        <v>28</v>
      </c>
      <c r="I54" s="1">
        <v>27.5</v>
      </c>
      <c r="J54" s="1">
        <f t="shared" si="79"/>
        <v>150</v>
      </c>
      <c r="K54" s="1">
        <f t="shared" si="65"/>
        <v>183.33333333333334</v>
      </c>
      <c r="L54" s="1">
        <v>1.5</v>
      </c>
      <c r="M54" s="1">
        <v>21</v>
      </c>
      <c r="N54" s="1">
        <v>2</v>
      </c>
      <c r="O54" s="1">
        <f t="shared" si="69"/>
        <v>0</v>
      </c>
      <c r="P54" s="26">
        <f t="shared" si="70"/>
        <v>31.5</v>
      </c>
      <c r="Q54" s="1">
        <f t="shared" si="80"/>
        <v>151.83333333333334</v>
      </c>
      <c r="R54" s="1">
        <f t="shared" si="66"/>
        <v>63</v>
      </c>
      <c r="S54" s="1">
        <f t="shared" si="71"/>
        <v>0.65524345107130644</v>
      </c>
      <c r="T54" s="1">
        <f t="shared" si="72"/>
        <v>0.10920724184521774</v>
      </c>
      <c r="U54" s="1">
        <v>1.5</v>
      </c>
      <c r="V54" s="1">
        <f t="shared" si="73"/>
        <v>0.89626783754116357</v>
      </c>
      <c r="W54" s="1">
        <v>3</v>
      </c>
      <c r="X54" s="1">
        <f t="shared" si="74"/>
        <v>1.2954242509439324</v>
      </c>
      <c r="Y54" s="1">
        <f t="shared" si="75"/>
        <v>1.050091070710615</v>
      </c>
      <c r="Z54" s="1">
        <f>'Liquefaction &amp; SBC'!AC54</f>
        <v>2.7247452946405457</v>
      </c>
      <c r="AA54" s="1" t="str">
        <f>'Liquefaction &amp; SBC'!AD54</f>
        <v>NOT LIQUEFIABLE</v>
      </c>
      <c r="AB54" s="1">
        <f t="shared" si="67"/>
        <v>0</v>
      </c>
      <c r="AC54" s="1">
        <f t="shared" si="68"/>
        <v>0</v>
      </c>
      <c r="AD54" s="1">
        <f t="shared" si="76"/>
        <v>1.050091070710615</v>
      </c>
    </row>
    <row r="55" spans="1:31" x14ac:dyDescent="0.35">
      <c r="A55" s="1"/>
      <c r="B55" s="1">
        <v>15.278625999999999</v>
      </c>
      <c r="C55" s="1">
        <v>120.5219573</v>
      </c>
      <c r="D55" s="1">
        <f t="shared" si="77"/>
        <v>9</v>
      </c>
      <c r="E55" s="1">
        <f t="shared" si="78"/>
        <v>1500</v>
      </c>
      <c r="F55" s="1">
        <f t="shared" si="78"/>
        <v>3</v>
      </c>
      <c r="G55" s="1">
        <v>21</v>
      </c>
      <c r="H55" s="1">
        <v>34</v>
      </c>
      <c r="I55" s="1">
        <v>55</v>
      </c>
      <c r="J55" s="1">
        <f t="shared" si="79"/>
        <v>150</v>
      </c>
      <c r="K55" s="1">
        <f t="shared" si="65"/>
        <v>183.33333333333334</v>
      </c>
      <c r="L55" s="1">
        <v>1.5</v>
      </c>
      <c r="M55" s="1">
        <v>21</v>
      </c>
      <c r="N55" s="1">
        <v>2</v>
      </c>
      <c r="O55" s="1">
        <f t="shared" si="69"/>
        <v>0</v>
      </c>
      <c r="P55" s="26">
        <f t="shared" si="70"/>
        <v>31.5</v>
      </c>
      <c r="Q55" s="1">
        <f t="shared" si="80"/>
        <v>151.83333333333334</v>
      </c>
      <c r="R55" s="1">
        <f t="shared" si="66"/>
        <v>63</v>
      </c>
      <c r="S55" s="1">
        <f t="shared" si="71"/>
        <v>0.65524345107130644</v>
      </c>
      <c r="T55" s="1">
        <f t="shared" si="72"/>
        <v>0</v>
      </c>
      <c r="U55" s="1">
        <v>1.5</v>
      </c>
      <c r="V55" s="1">
        <f t="shared" si="73"/>
        <v>0.89626783754116357</v>
      </c>
      <c r="W55" s="1">
        <v>3</v>
      </c>
      <c r="X55" s="1">
        <f t="shared" si="74"/>
        <v>1.2954242509439324</v>
      </c>
      <c r="Y55" s="1">
        <f t="shared" si="75"/>
        <v>0</v>
      </c>
      <c r="Z55" s="1">
        <f>'Liquefaction &amp; SBC'!AC55</f>
        <v>6.830221963950982</v>
      </c>
      <c r="AA55" s="1" t="str">
        <f>'Liquefaction &amp; SBC'!AD55</f>
        <v>NOT LIQUEFIABLE</v>
      </c>
      <c r="AB55" s="1">
        <f t="shared" si="67"/>
        <v>0</v>
      </c>
      <c r="AC55" s="1">
        <f t="shared" si="68"/>
        <v>0</v>
      </c>
      <c r="AD55" s="1">
        <f t="shared" si="76"/>
        <v>0</v>
      </c>
    </row>
    <row r="56" spans="1:31" x14ac:dyDescent="0.35">
      <c r="A56" s="1"/>
      <c r="B56" s="1">
        <v>15.278625999999999</v>
      </c>
      <c r="C56" s="1">
        <v>120.5219573</v>
      </c>
      <c r="D56" s="1">
        <f t="shared" si="77"/>
        <v>10.5</v>
      </c>
      <c r="E56" s="1">
        <f t="shared" si="78"/>
        <v>1500</v>
      </c>
      <c r="F56" s="1">
        <f t="shared" si="78"/>
        <v>3</v>
      </c>
      <c r="G56" s="1">
        <v>21</v>
      </c>
      <c r="H56" s="1">
        <v>100</v>
      </c>
      <c r="I56" s="1">
        <v>55</v>
      </c>
      <c r="J56" s="1">
        <f t="shared" si="79"/>
        <v>150</v>
      </c>
      <c r="K56" s="1">
        <f t="shared" si="65"/>
        <v>183.33333333333334</v>
      </c>
      <c r="L56" s="1">
        <v>1.5</v>
      </c>
      <c r="M56" s="1">
        <v>21</v>
      </c>
      <c r="N56" s="1">
        <v>2</v>
      </c>
      <c r="O56" s="1">
        <f t="shared" si="69"/>
        <v>0</v>
      </c>
      <c r="P56" s="26">
        <f t="shared" si="70"/>
        <v>31.5</v>
      </c>
      <c r="Q56" s="1">
        <f t="shared" si="80"/>
        <v>151.83333333333334</v>
      </c>
      <c r="R56" s="1">
        <f t="shared" si="66"/>
        <v>63</v>
      </c>
      <c r="S56" s="1">
        <f t="shared" si="71"/>
        <v>0.65524345107130644</v>
      </c>
      <c r="T56" s="1">
        <f t="shared" si="72"/>
        <v>0</v>
      </c>
      <c r="U56" s="1">
        <v>1.5</v>
      </c>
      <c r="V56" s="1">
        <f t="shared" si="73"/>
        <v>0.89626783754116357</v>
      </c>
      <c r="W56" s="1">
        <v>3</v>
      </c>
      <c r="X56" s="1">
        <f t="shared" si="74"/>
        <v>1.2954242509439324</v>
      </c>
      <c r="Y56" s="1">
        <f t="shared" si="75"/>
        <v>0</v>
      </c>
      <c r="Z56" s="1">
        <f>'Liquefaction &amp; SBC'!AC56</f>
        <v>1.4644644888354986E+88</v>
      </c>
      <c r="AA56" s="1" t="str">
        <f>'Liquefaction &amp; SBC'!AD56</f>
        <v>NOT LIQUEFIABLE</v>
      </c>
      <c r="AB56" s="1">
        <f t="shared" si="67"/>
        <v>0</v>
      </c>
      <c r="AC56" s="1">
        <f t="shared" si="68"/>
        <v>0</v>
      </c>
      <c r="AD56" s="1">
        <f t="shared" si="76"/>
        <v>0</v>
      </c>
    </row>
    <row r="57" spans="1:31" x14ac:dyDescent="0.35">
      <c r="A57" s="1"/>
      <c r="B57" s="1"/>
      <c r="C57" s="1"/>
      <c r="D57" s="1"/>
      <c r="E57" s="1"/>
      <c r="F57" s="1"/>
      <c r="G57" s="1"/>
      <c r="H57" s="1"/>
      <c r="I57" s="1"/>
      <c r="J57" s="1"/>
      <c r="K57" s="1"/>
      <c r="L57" s="1"/>
      <c r="M57" s="1"/>
      <c r="N57" s="1"/>
      <c r="O57" s="1"/>
      <c r="P57" s="1"/>
      <c r="Q57" s="1"/>
      <c r="R57" s="1"/>
      <c r="S57" s="1"/>
      <c r="T57" s="1"/>
      <c r="U57" s="1"/>
      <c r="V57" s="1"/>
      <c r="W57" s="1"/>
      <c r="X57" s="19"/>
      <c r="Y57" s="19"/>
      <c r="Z57" s="19"/>
      <c r="AA57" s="19"/>
      <c r="AB57" s="19"/>
      <c r="AC57" s="19" t="s">
        <v>312</v>
      </c>
      <c r="AD57" s="19">
        <f>SUM(AD50:AD56)</f>
        <v>13.081871894389071</v>
      </c>
      <c r="AE57" s="19" t="str">
        <f>IF(AD57&lt;= 25, "PASSED", "FAILED")</f>
        <v>PASSED</v>
      </c>
    </row>
    <row r="58" spans="1:31" s="1" customFormat="1" x14ac:dyDescent="0.35">
      <c r="A58" s="9" t="s">
        <v>283</v>
      </c>
      <c r="B58" s="9" t="s">
        <v>0</v>
      </c>
      <c r="C58" s="9" t="s">
        <v>1</v>
      </c>
      <c r="D58" s="9" t="s">
        <v>284</v>
      </c>
      <c r="E58" s="7" t="s">
        <v>285</v>
      </c>
      <c r="F58" s="9" t="s">
        <v>286</v>
      </c>
      <c r="G58" s="9" t="s">
        <v>287</v>
      </c>
      <c r="H58" s="9" t="s">
        <v>288</v>
      </c>
      <c r="I58" s="9" t="s">
        <v>289</v>
      </c>
      <c r="J58" s="10" t="s">
        <v>290</v>
      </c>
      <c r="K58" s="10" t="s">
        <v>291</v>
      </c>
      <c r="L58" s="9" t="s">
        <v>292</v>
      </c>
      <c r="M58" s="9" t="s">
        <v>287</v>
      </c>
      <c r="N58" s="9" t="s">
        <v>293</v>
      </c>
      <c r="O58" s="10" t="s">
        <v>294</v>
      </c>
      <c r="P58" s="11" t="s">
        <v>295</v>
      </c>
      <c r="Q58" s="10" t="s">
        <v>296</v>
      </c>
      <c r="R58" s="10" t="s">
        <v>297</v>
      </c>
      <c r="S58" s="10" t="s">
        <v>298</v>
      </c>
      <c r="T58" s="12" t="s">
        <v>299</v>
      </c>
      <c r="U58" s="9" t="s">
        <v>300</v>
      </c>
      <c r="V58" s="10" t="s">
        <v>301</v>
      </c>
      <c r="W58" s="7" t="s">
        <v>302</v>
      </c>
      <c r="X58" s="10" t="s">
        <v>303</v>
      </c>
      <c r="Y58" s="13" t="s">
        <v>304</v>
      </c>
      <c r="Z58" s="14" t="s">
        <v>26</v>
      </c>
      <c r="AA58" s="14" t="s">
        <v>27</v>
      </c>
      <c r="AB58" s="13" t="s">
        <v>305</v>
      </c>
      <c r="AC58" s="13" t="s">
        <v>306</v>
      </c>
      <c r="AD58" s="13" t="s">
        <v>307</v>
      </c>
      <c r="AE58" s="10" t="s">
        <v>27</v>
      </c>
    </row>
    <row r="59" spans="1:31" x14ac:dyDescent="0.35">
      <c r="A59" s="1" t="s">
        <v>317</v>
      </c>
      <c r="B59" s="1">
        <v>15.399005000000001</v>
      </c>
      <c r="C59" s="1">
        <v>120.7182445</v>
      </c>
      <c r="D59" s="1">
        <v>1.5</v>
      </c>
      <c r="E59" s="1">
        <v>1500</v>
      </c>
      <c r="F59" s="1">
        <v>3</v>
      </c>
      <c r="G59" s="1">
        <v>21</v>
      </c>
      <c r="H59" s="1">
        <v>24</v>
      </c>
      <c r="I59" s="1">
        <v>27.5</v>
      </c>
      <c r="J59" s="1">
        <f>E59*0.1</f>
        <v>150</v>
      </c>
      <c r="K59" s="1">
        <f t="shared" ref="K59:K65" si="81">(E59+J59)/(F59*F59)</f>
        <v>183.33333333333334</v>
      </c>
      <c r="L59" s="1">
        <v>1.5</v>
      </c>
      <c r="M59" s="1">
        <v>21</v>
      </c>
      <c r="N59" s="1">
        <v>3</v>
      </c>
      <c r="O59" s="1">
        <f>MAX(0, 9.81 * (L59 - N59))</f>
        <v>0</v>
      </c>
      <c r="P59" s="26">
        <f>(L59 * M59) - O59</f>
        <v>31.5</v>
      </c>
      <c r="Q59" s="1">
        <f>K59-P59</f>
        <v>151.83333333333334</v>
      </c>
      <c r="R59" s="1">
        <f t="shared" ref="R59:R65" si="82">(M59 * ($L$2 + ($F$2 / 2))) - O59</f>
        <v>63</v>
      </c>
      <c r="S59" s="1">
        <f>0.5 + 0.1 * SQRT(Q59 / R59)</f>
        <v>0.65524345107130644</v>
      </c>
      <c r="T59" s="1">
        <f>IF((D59 - (D59/2)) &lt;= L59, 0, IF(( (D59 - (D59/2)) - L59) &gt; (2 * F59), 0, IF(( (D59 - (D59/2)) - L59) &lt;= (F59 / 2), (2 * ( (D59 - (D59/2)) - L59) / F59) * (S59 - 0.1) + 0.1, ((2 * F59) - ( (D59 - (D59/2)) - L59)) / (1.5 * F59) * S59)))</f>
        <v>0</v>
      </c>
      <c r="U59" s="1">
        <v>1.5</v>
      </c>
      <c r="V59" s="1">
        <f>MAX(0.5, 1 - 0.5 * (P59 / Q59))</f>
        <v>0.89626783754116357</v>
      </c>
      <c r="W59" s="1">
        <v>3</v>
      </c>
      <c r="X59" s="1">
        <f>1 + 0.2 *LOG10(10 * W59)</f>
        <v>1.2954242509439324</v>
      </c>
      <c r="Y59" s="1">
        <f>((Q59 / (I59 * 1000)) * T59) * U59 * V59 * X59*1000</f>
        <v>0</v>
      </c>
      <c r="Z59" s="1">
        <f>'Liquefaction &amp; SBC'!AC59</f>
        <v>14.356351089058471</v>
      </c>
      <c r="AA59" s="1" t="str">
        <f>'Liquefaction &amp; SBC'!AD59</f>
        <v>NOT LIQUEFIABLE</v>
      </c>
      <c r="AB59" s="1">
        <f t="shared" ref="AB59:AB65" si="83">IF(AA59="NOT LIQUEFIABLE", 0, IF(Z59&gt;=2, 0, IF(Z59&lt;=0.5, 0.05, (2-Z59)*0.025)))</f>
        <v>0</v>
      </c>
      <c r="AC59" s="1">
        <f t="shared" ref="AC59:AC65" si="84">AB59 * U59*1000</f>
        <v>0</v>
      </c>
      <c r="AD59" s="1">
        <f>Y59+AC59</f>
        <v>0</v>
      </c>
    </row>
    <row r="60" spans="1:31" x14ac:dyDescent="0.35">
      <c r="A60" s="1"/>
      <c r="B60" s="1">
        <v>15.399005000000001</v>
      </c>
      <c r="C60" s="1">
        <v>120.7182445</v>
      </c>
      <c r="D60" s="1">
        <f>D59+1.5</f>
        <v>3</v>
      </c>
      <c r="E60" s="1">
        <f>E$2</f>
        <v>1500</v>
      </c>
      <c r="F60" s="1">
        <f>F$2</f>
        <v>3</v>
      </c>
      <c r="G60" s="1">
        <v>21</v>
      </c>
      <c r="H60" s="1">
        <v>24</v>
      </c>
      <c r="I60" s="1">
        <v>27.5</v>
      </c>
      <c r="J60" s="1">
        <f>E60*0.1</f>
        <v>150</v>
      </c>
      <c r="K60" s="1">
        <f t="shared" si="81"/>
        <v>183.33333333333334</v>
      </c>
      <c r="L60" s="1">
        <v>1.5</v>
      </c>
      <c r="M60" s="1">
        <v>21</v>
      </c>
      <c r="N60" s="1">
        <v>3</v>
      </c>
      <c r="O60" s="1">
        <f t="shared" ref="O60:O65" si="85">MAX(0, 9.81 * (L60 - N60))</f>
        <v>0</v>
      </c>
      <c r="P60" s="26">
        <f t="shared" ref="P60:P65" si="86">(L60 * M60) - O60</f>
        <v>31.5</v>
      </c>
      <c r="Q60" s="1">
        <f>K60-P60</f>
        <v>151.83333333333334</v>
      </c>
      <c r="R60" s="1">
        <f t="shared" si="82"/>
        <v>63</v>
      </c>
      <c r="S60" s="1">
        <f t="shared" ref="S60:S65" si="87">0.5 + 0.1 * SQRT(Q60 / R60)</f>
        <v>0.65524345107130644</v>
      </c>
      <c r="T60" s="1">
        <f t="shared" ref="T60:T65" si="88">IF(((D60 - (D60 - D59)/2) - L60) &lt;= 0, 0, IF(((D60 - (D60 - D59)/2) - L60) &gt; (2 * F60), 0, IF(((D60 - (D60 - D59)/2) - L60) &lt;= (F60 / 2), (2 * ((D60 - (D60 - D59)/2) - L60) / F60) * (S60 - 0.1) + 0.1, ((2 * F60) - ((D60 - (D60 - D59)/2) - L60)) / (1.5 * F60) * S60)))</f>
        <v>0.37762172553565321</v>
      </c>
      <c r="U60" s="1">
        <v>1.5</v>
      </c>
      <c r="V60" s="1">
        <f t="shared" ref="V60:V65" si="89">MAX(0.5, 1 - 0.5 * (P60 / Q60))</f>
        <v>0.89626783754116357</v>
      </c>
      <c r="W60" s="1">
        <v>3</v>
      </c>
      <c r="X60" s="1">
        <f t="shared" ref="X60:X65" si="90">1 + 0.2 *LOG10(10 * W60)</f>
        <v>1.2954242509439324</v>
      </c>
      <c r="Y60" s="1">
        <f t="shared" ref="Y60:Y65" si="91">((Q60 / (I60 * 1000)) * T60) * U60 * V60 * X60*1000</f>
        <v>3.6310522579935363</v>
      </c>
      <c r="Z60" s="1">
        <f>'Liquefaction &amp; SBC'!AC60</f>
        <v>5.1933108185002856</v>
      </c>
      <c r="AA60" s="1" t="str">
        <f>'Liquefaction &amp; SBC'!AD60</f>
        <v>NOT LIQUEFIABLE</v>
      </c>
      <c r="AB60" s="1">
        <f t="shared" si="83"/>
        <v>0</v>
      </c>
      <c r="AC60" s="1">
        <f t="shared" si="84"/>
        <v>0</v>
      </c>
      <c r="AD60" s="1">
        <f t="shared" ref="AD60:AD65" si="92">Y60+AC60</f>
        <v>3.6310522579935363</v>
      </c>
    </row>
    <row r="61" spans="1:31" x14ac:dyDescent="0.35">
      <c r="A61" s="1"/>
      <c r="B61" s="1">
        <v>15.399005000000001</v>
      </c>
      <c r="C61" s="1">
        <v>120.7182445</v>
      </c>
      <c r="D61" s="1">
        <f t="shared" ref="D61:D65" si="93">D60+1.5</f>
        <v>4.5</v>
      </c>
      <c r="E61" s="1">
        <f t="shared" ref="E61:F65" si="94">E$2</f>
        <v>1500</v>
      </c>
      <c r="F61" s="1">
        <f t="shared" si="94"/>
        <v>3</v>
      </c>
      <c r="G61" s="1">
        <v>21</v>
      </c>
      <c r="H61" s="1">
        <v>32</v>
      </c>
      <c r="I61" s="1">
        <v>55</v>
      </c>
      <c r="J61" s="1">
        <f t="shared" ref="J61:J65" si="95">E61*0.1</f>
        <v>150</v>
      </c>
      <c r="K61" s="1">
        <f t="shared" si="81"/>
        <v>183.33333333333334</v>
      </c>
      <c r="L61" s="1">
        <v>1.5</v>
      </c>
      <c r="M61" s="1">
        <v>21</v>
      </c>
      <c r="N61" s="1">
        <v>3</v>
      </c>
      <c r="O61" s="1">
        <f t="shared" si="85"/>
        <v>0</v>
      </c>
      <c r="P61" s="26">
        <f t="shared" si="86"/>
        <v>31.5</v>
      </c>
      <c r="Q61" s="1">
        <f t="shared" ref="Q61:Q65" si="96">K61-P61</f>
        <v>151.83333333333334</v>
      </c>
      <c r="R61" s="1">
        <f t="shared" si="82"/>
        <v>63</v>
      </c>
      <c r="S61" s="1">
        <f t="shared" si="87"/>
        <v>0.65524345107130644</v>
      </c>
      <c r="T61" s="1">
        <f t="shared" si="88"/>
        <v>0.54603620922608875</v>
      </c>
      <c r="U61" s="1">
        <v>1.5</v>
      </c>
      <c r="V61" s="1">
        <f t="shared" si="89"/>
        <v>0.89626783754116357</v>
      </c>
      <c r="W61" s="1">
        <v>3</v>
      </c>
      <c r="X61" s="1">
        <f t="shared" si="90"/>
        <v>1.2954242509439324</v>
      </c>
      <c r="Y61" s="1">
        <f t="shared" si="91"/>
        <v>2.6252276767765377</v>
      </c>
      <c r="Z61" s="1">
        <f>'Liquefaction &amp; SBC'!AC61</f>
        <v>20.620587956713173</v>
      </c>
      <c r="AA61" s="1" t="str">
        <f>'Liquefaction &amp; SBC'!AD61</f>
        <v>NOT LIQUEFIABLE</v>
      </c>
      <c r="AB61" s="1">
        <f t="shared" si="83"/>
        <v>0</v>
      </c>
      <c r="AC61" s="1">
        <f t="shared" si="84"/>
        <v>0</v>
      </c>
      <c r="AD61" s="1">
        <f t="shared" si="92"/>
        <v>2.6252276767765377</v>
      </c>
    </row>
    <row r="62" spans="1:31" x14ac:dyDescent="0.35">
      <c r="A62" s="1"/>
      <c r="B62" s="1">
        <v>15.399005000000001</v>
      </c>
      <c r="C62" s="1">
        <v>120.7182445</v>
      </c>
      <c r="D62" s="1">
        <f t="shared" si="93"/>
        <v>6</v>
      </c>
      <c r="E62" s="1">
        <f t="shared" si="94"/>
        <v>1500</v>
      </c>
      <c r="F62" s="1">
        <f t="shared" si="94"/>
        <v>3</v>
      </c>
      <c r="G62" s="1">
        <v>21</v>
      </c>
      <c r="H62" s="1">
        <v>40</v>
      </c>
      <c r="I62" s="1">
        <v>55</v>
      </c>
      <c r="J62" s="1">
        <f t="shared" si="95"/>
        <v>150</v>
      </c>
      <c r="K62" s="1">
        <f t="shared" si="81"/>
        <v>183.33333333333334</v>
      </c>
      <c r="L62" s="1">
        <v>1.5</v>
      </c>
      <c r="M62" s="1">
        <v>21</v>
      </c>
      <c r="N62" s="1">
        <v>3</v>
      </c>
      <c r="O62" s="1">
        <f t="shared" si="85"/>
        <v>0</v>
      </c>
      <c r="P62" s="26">
        <f t="shared" si="86"/>
        <v>31.5</v>
      </c>
      <c r="Q62" s="1">
        <f t="shared" si="96"/>
        <v>151.83333333333334</v>
      </c>
      <c r="R62" s="1">
        <f t="shared" si="82"/>
        <v>63</v>
      </c>
      <c r="S62" s="1">
        <f t="shared" si="87"/>
        <v>0.65524345107130644</v>
      </c>
      <c r="T62" s="1">
        <f t="shared" si="88"/>
        <v>0.32762172553565322</v>
      </c>
      <c r="U62" s="1">
        <v>1.5</v>
      </c>
      <c r="V62" s="1">
        <f t="shared" si="89"/>
        <v>0.89626783754116357</v>
      </c>
      <c r="W62" s="1">
        <v>3</v>
      </c>
      <c r="X62" s="1">
        <f t="shared" si="90"/>
        <v>1.2954242509439324</v>
      </c>
      <c r="Y62" s="1">
        <f t="shared" si="91"/>
        <v>1.5751366060659227</v>
      </c>
      <c r="Z62" s="1">
        <f>'Liquefaction &amp; SBC'!AC62</f>
        <v>247.66661889288471</v>
      </c>
      <c r="AA62" s="1" t="str">
        <f>'Liquefaction &amp; SBC'!AD62</f>
        <v>NOT LIQUEFIABLE</v>
      </c>
      <c r="AB62" s="1">
        <f t="shared" si="83"/>
        <v>0</v>
      </c>
      <c r="AC62" s="1">
        <f t="shared" si="84"/>
        <v>0</v>
      </c>
      <c r="AD62" s="1">
        <f t="shared" si="92"/>
        <v>1.5751366060659227</v>
      </c>
    </row>
    <row r="63" spans="1:31" x14ac:dyDescent="0.35">
      <c r="A63" s="1"/>
      <c r="B63" s="1">
        <v>15.399005000000001</v>
      </c>
      <c r="C63" s="1">
        <v>120.7182445</v>
      </c>
      <c r="D63" s="1">
        <f t="shared" si="93"/>
        <v>7.5</v>
      </c>
      <c r="E63" s="1">
        <f t="shared" si="94"/>
        <v>1500</v>
      </c>
      <c r="F63" s="1">
        <f t="shared" si="94"/>
        <v>3</v>
      </c>
      <c r="G63" s="1">
        <v>21</v>
      </c>
      <c r="H63" s="1">
        <v>46</v>
      </c>
      <c r="I63" s="1">
        <v>55</v>
      </c>
      <c r="J63" s="1">
        <f t="shared" si="95"/>
        <v>150</v>
      </c>
      <c r="K63" s="1">
        <f t="shared" si="81"/>
        <v>183.33333333333334</v>
      </c>
      <c r="L63" s="1">
        <v>1.5</v>
      </c>
      <c r="M63" s="1">
        <v>21</v>
      </c>
      <c r="N63" s="1">
        <v>3</v>
      </c>
      <c r="O63" s="1">
        <f t="shared" si="85"/>
        <v>0</v>
      </c>
      <c r="P63" s="26">
        <f t="shared" si="86"/>
        <v>31.5</v>
      </c>
      <c r="Q63" s="1">
        <f t="shared" si="96"/>
        <v>151.83333333333334</v>
      </c>
      <c r="R63" s="1">
        <f t="shared" si="82"/>
        <v>63</v>
      </c>
      <c r="S63" s="1">
        <f>0.5 + 0.1 * SQRT(Q63 / R63)</f>
        <v>0.65524345107130644</v>
      </c>
      <c r="T63" s="1">
        <f t="shared" si="88"/>
        <v>0.10920724184521774</v>
      </c>
      <c r="U63" s="1">
        <v>1.5</v>
      </c>
      <c r="V63" s="1">
        <f t="shared" si="89"/>
        <v>0.89626783754116357</v>
      </c>
      <c r="W63" s="1">
        <v>3</v>
      </c>
      <c r="X63" s="1">
        <f t="shared" si="90"/>
        <v>1.2954242509439324</v>
      </c>
      <c r="Y63" s="1">
        <f t="shared" si="91"/>
        <v>0.52504553535530751</v>
      </c>
      <c r="Z63" s="1">
        <f>'Liquefaction &amp; SBC'!AC63</f>
        <v>3254.8838633190371</v>
      </c>
      <c r="AA63" s="1" t="str">
        <f>'Liquefaction &amp; SBC'!AD63</f>
        <v>NOT LIQUEFIABLE</v>
      </c>
      <c r="AB63" s="1">
        <f t="shared" si="83"/>
        <v>0</v>
      </c>
      <c r="AC63" s="1">
        <f t="shared" si="84"/>
        <v>0</v>
      </c>
      <c r="AD63" s="1">
        <f t="shared" si="92"/>
        <v>0.52504553535530751</v>
      </c>
    </row>
    <row r="64" spans="1:31" x14ac:dyDescent="0.35">
      <c r="A64" s="1"/>
      <c r="B64" s="1">
        <v>15.399005000000001</v>
      </c>
      <c r="C64" s="1">
        <v>120.7182445</v>
      </c>
      <c r="D64" s="1">
        <f t="shared" si="93"/>
        <v>9</v>
      </c>
      <c r="E64" s="1">
        <f t="shared" si="94"/>
        <v>1500</v>
      </c>
      <c r="F64" s="1">
        <f t="shared" si="94"/>
        <v>3</v>
      </c>
      <c r="G64" s="1">
        <v>21</v>
      </c>
      <c r="H64" s="1">
        <v>60</v>
      </c>
      <c r="I64" s="1">
        <v>55</v>
      </c>
      <c r="J64" s="1">
        <f t="shared" si="95"/>
        <v>150</v>
      </c>
      <c r="K64" s="1">
        <f t="shared" si="81"/>
        <v>183.33333333333334</v>
      </c>
      <c r="L64" s="1">
        <v>1.5</v>
      </c>
      <c r="M64" s="1">
        <v>21</v>
      </c>
      <c r="N64" s="1">
        <v>3</v>
      </c>
      <c r="O64" s="1">
        <f t="shared" si="85"/>
        <v>0</v>
      </c>
      <c r="P64" s="26">
        <f t="shared" si="86"/>
        <v>31.5</v>
      </c>
      <c r="Q64" s="1">
        <f t="shared" si="96"/>
        <v>151.83333333333334</v>
      </c>
      <c r="R64" s="1">
        <f t="shared" si="82"/>
        <v>63</v>
      </c>
      <c r="S64" s="1">
        <f t="shared" si="87"/>
        <v>0.65524345107130644</v>
      </c>
      <c r="T64" s="1">
        <f t="shared" si="88"/>
        <v>0</v>
      </c>
      <c r="U64" s="1">
        <v>1.5</v>
      </c>
      <c r="V64" s="1">
        <f t="shared" si="89"/>
        <v>0.89626783754116357</v>
      </c>
      <c r="W64" s="1">
        <v>3</v>
      </c>
      <c r="X64" s="1">
        <f t="shared" si="90"/>
        <v>1.2954242509439324</v>
      </c>
      <c r="Y64" s="1">
        <f t="shared" si="91"/>
        <v>0</v>
      </c>
      <c r="Z64" s="1">
        <f>'Liquefaction &amp; SBC'!AC64</f>
        <v>3039814868.8679619</v>
      </c>
      <c r="AA64" s="1" t="str">
        <f>'Liquefaction &amp; SBC'!AD64</f>
        <v>NOT LIQUEFIABLE</v>
      </c>
      <c r="AB64" s="1">
        <f t="shared" si="83"/>
        <v>0</v>
      </c>
      <c r="AC64" s="1">
        <f t="shared" si="84"/>
        <v>0</v>
      </c>
      <c r="AD64" s="1">
        <f t="shared" si="92"/>
        <v>0</v>
      </c>
    </row>
    <row r="65" spans="1:31" x14ac:dyDescent="0.35">
      <c r="A65" s="1"/>
      <c r="B65" s="1">
        <v>15.399005000000001</v>
      </c>
      <c r="C65" s="1">
        <v>120.7182445</v>
      </c>
      <c r="D65" s="1">
        <f t="shared" si="93"/>
        <v>10.5</v>
      </c>
      <c r="E65" s="1">
        <f t="shared" si="94"/>
        <v>1500</v>
      </c>
      <c r="F65" s="1">
        <f t="shared" si="94"/>
        <v>3</v>
      </c>
      <c r="G65" s="1">
        <v>21</v>
      </c>
      <c r="H65" s="1">
        <v>89</v>
      </c>
      <c r="I65" s="1">
        <v>55</v>
      </c>
      <c r="J65" s="1">
        <f t="shared" si="95"/>
        <v>150</v>
      </c>
      <c r="K65" s="1">
        <f t="shared" si="81"/>
        <v>183.33333333333334</v>
      </c>
      <c r="L65" s="1">
        <v>1.5</v>
      </c>
      <c r="M65" s="1">
        <v>21</v>
      </c>
      <c r="N65" s="1">
        <v>3</v>
      </c>
      <c r="O65" s="1">
        <f t="shared" si="85"/>
        <v>0</v>
      </c>
      <c r="P65" s="26">
        <f t="shared" si="86"/>
        <v>31.5</v>
      </c>
      <c r="Q65" s="1">
        <f t="shared" si="96"/>
        <v>151.83333333333334</v>
      </c>
      <c r="R65" s="1">
        <f t="shared" si="82"/>
        <v>63</v>
      </c>
      <c r="S65" s="1">
        <f t="shared" si="87"/>
        <v>0.65524345107130644</v>
      </c>
      <c r="T65" s="1">
        <f t="shared" si="88"/>
        <v>0</v>
      </c>
      <c r="U65" s="1">
        <v>1.5</v>
      </c>
      <c r="V65" s="1">
        <f t="shared" si="89"/>
        <v>0.89626783754116357</v>
      </c>
      <c r="W65" s="1">
        <v>3</v>
      </c>
      <c r="X65" s="1">
        <f t="shared" si="90"/>
        <v>1.2954242509439324</v>
      </c>
      <c r="Y65" s="1">
        <f t="shared" si="91"/>
        <v>0</v>
      </c>
      <c r="Z65" s="1">
        <f>'Liquefaction &amp; SBC'!AC65</f>
        <v>1.0050363305194623E+50</v>
      </c>
      <c r="AA65" s="1" t="str">
        <f>'Liquefaction &amp; SBC'!AD65</f>
        <v>NOT LIQUEFIABLE</v>
      </c>
      <c r="AB65" s="1">
        <f t="shared" si="83"/>
        <v>0</v>
      </c>
      <c r="AC65" s="1">
        <f t="shared" si="84"/>
        <v>0</v>
      </c>
      <c r="AD65" s="1">
        <f t="shared" si="92"/>
        <v>0</v>
      </c>
    </row>
    <row r="66" spans="1:31" x14ac:dyDescent="0.35">
      <c r="A66" s="1"/>
      <c r="B66" s="1"/>
      <c r="C66" s="1"/>
      <c r="D66" s="1"/>
      <c r="E66" s="1"/>
      <c r="F66" s="1"/>
      <c r="G66" s="1"/>
      <c r="H66" s="1"/>
      <c r="I66" s="1"/>
      <c r="J66" s="1"/>
      <c r="K66" s="1"/>
      <c r="L66" s="1"/>
      <c r="M66" s="1"/>
      <c r="N66" s="1"/>
      <c r="O66" s="1"/>
      <c r="P66" s="1"/>
      <c r="Q66" s="1"/>
      <c r="R66" s="1"/>
      <c r="S66" s="1"/>
      <c r="T66" s="1"/>
      <c r="U66" s="1"/>
      <c r="V66" s="1"/>
      <c r="W66" s="1"/>
      <c r="X66" s="19"/>
      <c r="Y66" s="19"/>
      <c r="Z66" s="19"/>
      <c r="AA66" s="19"/>
      <c r="AB66" s="19"/>
      <c r="AC66" s="19" t="s">
        <v>312</v>
      </c>
      <c r="AD66" s="19">
        <f>SUM(AD59:AD65)</f>
        <v>8.3564620761913044</v>
      </c>
      <c r="AE66" s="19" t="str">
        <f>IF(AD66&lt;= 25, "PASSED", "FAILED")</f>
        <v>PASSED</v>
      </c>
    </row>
    <row r="67" spans="1:31" s="1" customFormat="1" x14ac:dyDescent="0.35">
      <c r="A67" s="9" t="s">
        <v>283</v>
      </c>
      <c r="B67" s="9" t="s">
        <v>0</v>
      </c>
      <c r="C67" s="9" t="s">
        <v>1</v>
      </c>
      <c r="D67" s="9" t="s">
        <v>284</v>
      </c>
      <c r="E67" s="7" t="s">
        <v>285</v>
      </c>
      <c r="F67" s="9" t="s">
        <v>286</v>
      </c>
      <c r="G67" s="9" t="s">
        <v>287</v>
      </c>
      <c r="H67" s="9" t="s">
        <v>288</v>
      </c>
      <c r="I67" s="9" t="s">
        <v>289</v>
      </c>
      <c r="J67" s="10" t="s">
        <v>290</v>
      </c>
      <c r="K67" s="10" t="s">
        <v>291</v>
      </c>
      <c r="L67" s="9" t="s">
        <v>292</v>
      </c>
      <c r="M67" s="9" t="s">
        <v>287</v>
      </c>
      <c r="N67" s="9" t="s">
        <v>293</v>
      </c>
      <c r="O67" s="10" t="s">
        <v>294</v>
      </c>
      <c r="P67" s="11" t="s">
        <v>295</v>
      </c>
      <c r="Q67" s="10" t="s">
        <v>296</v>
      </c>
      <c r="R67" s="10" t="s">
        <v>297</v>
      </c>
      <c r="S67" s="10" t="s">
        <v>298</v>
      </c>
      <c r="T67" s="12" t="s">
        <v>299</v>
      </c>
      <c r="U67" s="9" t="s">
        <v>300</v>
      </c>
      <c r="V67" s="10" t="s">
        <v>301</v>
      </c>
      <c r="W67" s="7" t="s">
        <v>302</v>
      </c>
      <c r="X67" s="10" t="s">
        <v>303</v>
      </c>
      <c r="Y67" s="13" t="s">
        <v>304</v>
      </c>
      <c r="Z67" s="14" t="s">
        <v>26</v>
      </c>
      <c r="AA67" s="14" t="s">
        <v>27</v>
      </c>
      <c r="AB67" s="13" t="s">
        <v>305</v>
      </c>
      <c r="AC67" s="13" t="s">
        <v>306</v>
      </c>
      <c r="AD67" s="13" t="s">
        <v>307</v>
      </c>
      <c r="AE67" s="10" t="s">
        <v>27</v>
      </c>
    </row>
    <row r="68" spans="1:31" x14ac:dyDescent="0.35">
      <c r="A68" s="1" t="s">
        <v>318</v>
      </c>
      <c r="B68" s="1">
        <v>15.277837999999999</v>
      </c>
      <c r="C68" s="1">
        <v>120.520837</v>
      </c>
      <c r="D68" s="1">
        <v>1.5</v>
      </c>
      <c r="E68" s="1">
        <v>1500</v>
      </c>
      <c r="F68" s="1">
        <v>3</v>
      </c>
      <c r="G68" s="1">
        <v>21</v>
      </c>
      <c r="H68" s="1">
        <v>18</v>
      </c>
      <c r="I68" s="1">
        <v>13.5</v>
      </c>
      <c r="J68" s="1">
        <f>E68*0.1</f>
        <v>150</v>
      </c>
      <c r="K68" s="1">
        <f t="shared" ref="K68:K74" si="97">(E68+J68)/(F68*F68)</f>
        <v>183.33333333333334</v>
      </c>
      <c r="L68" s="1">
        <v>1.5</v>
      </c>
      <c r="M68" s="1">
        <v>21</v>
      </c>
      <c r="N68" s="1">
        <v>3</v>
      </c>
      <c r="O68" s="1">
        <f>MAX(0, 9.81 * (L68 - N68))</f>
        <v>0</v>
      </c>
      <c r="P68" s="26">
        <f>(L68 * M68) - O68</f>
        <v>31.5</v>
      </c>
      <c r="Q68" s="1">
        <f>K68-P68</f>
        <v>151.83333333333334</v>
      </c>
      <c r="R68" s="1">
        <f t="shared" ref="R68:R74" si="98">(M68 * ($L$2 + ($F$2 / 2))) - O68</f>
        <v>63</v>
      </c>
      <c r="S68" s="1">
        <f>0.5 + 0.1 * SQRT(Q68 / R68)</f>
        <v>0.65524345107130644</v>
      </c>
      <c r="T68" s="1">
        <f>IF((D68 - (D68/2)) &lt;= L68, 0, IF(( (D68 - (D68/2)) - L68) &gt; (2 * F68), 0, IF(( (D68 - (D68/2)) - L68) &lt;= (F68 / 2), (2 * ( (D68 - (D68/2)) - L68) / F68) * (S68 - 0.1) + 0.1, ((2 * F68) - ( (D68 - (D68/2)) - L68)) / (1.5 * F68) * S68)))</f>
        <v>0</v>
      </c>
      <c r="U68" s="1">
        <v>1.5</v>
      </c>
      <c r="V68" s="1">
        <f>MAX(0.5, 1 - 0.5 * (P68 / Q68))</f>
        <v>0.89626783754116357</v>
      </c>
      <c r="W68" s="1">
        <v>3</v>
      </c>
      <c r="X68" s="1">
        <f>1 + 0.2 *LOG10(10 * W68)</f>
        <v>1.2954242509439324</v>
      </c>
      <c r="Y68" s="1">
        <f>((Q68 / (I68 * 1000)) * T68) * U68 * V68 * X68*1000</f>
        <v>0</v>
      </c>
      <c r="Z68" s="1">
        <f>'Liquefaction &amp; SBC'!AC68</f>
        <v>3.9173672968979938</v>
      </c>
      <c r="AA68" s="1" t="str">
        <f>'Liquefaction &amp; SBC'!AD68</f>
        <v>NOT LIQUEFIABLE</v>
      </c>
      <c r="AB68" s="1">
        <f t="shared" ref="AB68:AB74" si="99">IF(AA68="NOT LIQUEFIABLE", 0, IF(Z68&gt;=2, 0, IF(Z68&lt;=0.5, 0.05, (2-Z68)*0.025)))</f>
        <v>0</v>
      </c>
      <c r="AC68" s="1">
        <f t="shared" ref="AC68:AC74" si="100">AB68 * U68*1000</f>
        <v>0</v>
      </c>
      <c r="AD68" s="1">
        <f>Y68+AC68</f>
        <v>0</v>
      </c>
    </row>
    <row r="69" spans="1:31" x14ac:dyDescent="0.35">
      <c r="A69" s="1"/>
      <c r="B69" s="1">
        <v>15.277837999999999</v>
      </c>
      <c r="C69" s="1">
        <v>120.520837</v>
      </c>
      <c r="D69" s="1">
        <f>D68+1.5</f>
        <v>3</v>
      </c>
      <c r="E69" s="1">
        <f>E$2</f>
        <v>1500</v>
      </c>
      <c r="F69" s="1">
        <f>F$2</f>
        <v>3</v>
      </c>
      <c r="G69" s="1">
        <v>21</v>
      </c>
      <c r="H69" s="1">
        <v>18</v>
      </c>
      <c r="I69" s="1">
        <v>27.5</v>
      </c>
      <c r="J69" s="1">
        <f>E69*0.1</f>
        <v>150</v>
      </c>
      <c r="K69" s="1">
        <f t="shared" si="97"/>
        <v>183.33333333333334</v>
      </c>
      <c r="L69" s="1">
        <v>1.5</v>
      </c>
      <c r="M69" s="1">
        <v>21</v>
      </c>
      <c r="N69" s="1">
        <v>3</v>
      </c>
      <c r="O69" s="1">
        <f t="shared" ref="O69:O74" si="101">MAX(0, 9.81 * (L69 - N69))</f>
        <v>0</v>
      </c>
      <c r="P69" s="26">
        <f t="shared" ref="P69:P74" si="102">(L69 * M69) - O69</f>
        <v>31.5</v>
      </c>
      <c r="Q69" s="1">
        <f>K69-P69</f>
        <v>151.83333333333334</v>
      </c>
      <c r="R69" s="1">
        <f t="shared" si="98"/>
        <v>63</v>
      </c>
      <c r="S69" s="1">
        <f t="shared" ref="S69:S74" si="103">0.5 + 0.1 * SQRT(Q69 / R69)</f>
        <v>0.65524345107130644</v>
      </c>
      <c r="T69" s="1">
        <f t="shared" ref="T69:T74" si="104">IF(((D69 - (D69 - D68)/2) - L69) &lt;= 0, 0, IF(((D69 - (D69 - D68)/2) - L69) &gt; (2 * F69), 0, IF(((D69 - (D69 - D68)/2) - L69) &lt;= (F69 / 2), (2 * ((D69 - (D69 - D68)/2) - L69) / F69) * (S69 - 0.1) + 0.1, ((2 * F69) - ((D69 - (D69 - D68)/2) - L69)) / (1.5 * F69) * S69)))</f>
        <v>0.37762172553565321</v>
      </c>
      <c r="U69" s="1">
        <v>1.5</v>
      </c>
      <c r="V69" s="1">
        <f t="shared" ref="V69:V74" si="105">MAX(0.5, 1 - 0.5 * (P69 / Q69))</f>
        <v>0.89626783754116357</v>
      </c>
      <c r="W69" s="1">
        <v>3</v>
      </c>
      <c r="X69" s="1">
        <f t="shared" ref="X69:X74" si="106">1 + 0.2 *LOG10(10 * W69)</f>
        <v>1.2954242509439324</v>
      </c>
      <c r="Y69" s="1">
        <f t="shared" ref="Y69:Y74" si="107">((Q69 / (I69 * 1000)) * T69) * U69 * V69 * X69*1000</f>
        <v>3.6310522579935363</v>
      </c>
      <c r="Z69" s="1">
        <f>'Liquefaction &amp; SBC'!AC69</f>
        <v>1.7075621143553619</v>
      </c>
      <c r="AA69" s="1" t="str">
        <f>'Liquefaction &amp; SBC'!AD69</f>
        <v>NOT LIQUEFIABLE</v>
      </c>
      <c r="AB69" s="1">
        <f t="shared" si="99"/>
        <v>0</v>
      </c>
      <c r="AC69" s="1">
        <f t="shared" si="100"/>
        <v>0</v>
      </c>
      <c r="AD69" s="1">
        <f t="shared" ref="AD69:AD74" si="108">Y69+AC69</f>
        <v>3.6310522579935363</v>
      </c>
    </row>
    <row r="70" spans="1:31" x14ac:dyDescent="0.35">
      <c r="A70" s="1"/>
      <c r="B70" s="1">
        <v>15.277837999999999</v>
      </c>
      <c r="C70" s="1">
        <v>120.520837</v>
      </c>
      <c r="D70" s="1">
        <f t="shared" ref="D70:D74" si="109">D69+1.5</f>
        <v>4.5</v>
      </c>
      <c r="E70" s="1">
        <f t="shared" ref="E70:F74" si="110">E$2</f>
        <v>1500</v>
      </c>
      <c r="F70" s="1">
        <f t="shared" si="110"/>
        <v>3</v>
      </c>
      <c r="G70" s="1">
        <v>20</v>
      </c>
      <c r="H70" s="1">
        <v>18</v>
      </c>
      <c r="I70" s="1">
        <v>32.5</v>
      </c>
      <c r="J70" s="1">
        <f t="shared" ref="J70:J74" si="111">E70*0.1</f>
        <v>150</v>
      </c>
      <c r="K70" s="1">
        <f t="shared" si="97"/>
        <v>183.33333333333334</v>
      </c>
      <c r="L70" s="1">
        <v>1.5</v>
      </c>
      <c r="M70" s="1">
        <v>20</v>
      </c>
      <c r="N70" s="1">
        <v>3</v>
      </c>
      <c r="O70" s="1">
        <f t="shared" si="101"/>
        <v>0</v>
      </c>
      <c r="P70" s="26">
        <f t="shared" si="102"/>
        <v>30</v>
      </c>
      <c r="Q70" s="1">
        <f t="shared" ref="Q70:Q74" si="112">K70-P70</f>
        <v>153.33333333333334</v>
      </c>
      <c r="R70" s="1">
        <f t="shared" si="98"/>
        <v>60</v>
      </c>
      <c r="S70" s="1">
        <f t="shared" si="103"/>
        <v>0.65986105077709067</v>
      </c>
      <c r="T70" s="1">
        <f t="shared" si="104"/>
        <v>0.54988420898090895</v>
      </c>
      <c r="U70" s="1">
        <v>1.5</v>
      </c>
      <c r="V70" s="1">
        <f t="shared" si="105"/>
        <v>0.90217391304347827</v>
      </c>
      <c r="W70" s="1">
        <v>3</v>
      </c>
      <c r="X70" s="1">
        <f t="shared" si="106"/>
        <v>1.2954242509439324</v>
      </c>
      <c r="Y70" s="1">
        <f t="shared" si="107"/>
        <v>4.5479743985057111</v>
      </c>
      <c r="Z70" s="1">
        <f>'Liquefaction &amp; SBC'!AC70</f>
        <v>1.1031246214987784</v>
      </c>
      <c r="AA70" s="1" t="str">
        <f>'Liquefaction &amp; SBC'!AD70</f>
        <v>NOT LIQUEFIABLE</v>
      </c>
      <c r="AB70" s="1">
        <f t="shared" si="99"/>
        <v>0</v>
      </c>
      <c r="AC70" s="1">
        <f t="shared" si="100"/>
        <v>0</v>
      </c>
      <c r="AD70" s="1">
        <f t="shared" si="108"/>
        <v>4.5479743985057111</v>
      </c>
    </row>
    <row r="71" spans="1:31" x14ac:dyDescent="0.35">
      <c r="A71" s="1"/>
      <c r="B71" s="1">
        <v>15.277837999999999</v>
      </c>
      <c r="C71" s="1">
        <v>120.520837</v>
      </c>
      <c r="D71" s="1">
        <f t="shared" si="109"/>
        <v>6</v>
      </c>
      <c r="E71" s="1">
        <f t="shared" si="110"/>
        <v>1500</v>
      </c>
      <c r="F71" s="1">
        <f t="shared" si="110"/>
        <v>3</v>
      </c>
      <c r="G71" s="1">
        <v>20</v>
      </c>
      <c r="H71" s="1">
        <v>27</v>
      </c>
      <c r="I71" s="1">
        <v>32.5</v>
      </c>
      <c r="J71" s="1">
        <f t="shared" si="111"/>
        <v>150</v>
      </c>
      <c r="K71" s="1">
        <f t="shared" si="97"/>
        <v>183.33333333333334</v>
      </c>
      <c r="L71" s="1">
        <v>1.5</v>
      </c>
      <c r="M71" s="1">
        <v>20</v>
      </c>
      <c r="N71" s="1">
        <v>3</v>
      </c>
      <c r="O71" s="1">
        <f t="shared" si="101"/>
        <v>0</v>
      </c>
      <c r="P71" s="26">
        <f t="shared" si="102"/>
        <v>30</v>
      </c>
      <c r="Q71" s="1">
        <f t="shared" si="112"/>
        <v>153.33333333333334</v>
      </c>
      <c r="R71" s="1">
        <f t="shared" si="98"/>
        <v>60</v>
      </c>
      <c r="S71" s="1">
        <f t="shared" si="103"/>
        <v>0.65986105077709067</v>
      </c>
      <c r="T71" s="1">
        <f t="shared" si="104"/>
        <v>0.32993052538854534</v>
      </c>
      <c r="U71" s="1">
        <v>1.5</v>
      </c>
      <c r="V71" s="1">
        <f t="shared" si="105"/>
        <v>0.90217391304347827</v>
      </c>
      <c r="W71" s="1">
        <v>3</v>
      </c>
      <c r="X71" s="1">
        <f t="shared" si="106"/>
        <v>1.2954242509439324</v>
      </c>
      <c r="Y71" s="1">
        <f t="shared" si="107"/>
        <v>2.7287846391034263</v>
      </c>
      <c r="Z71" s="1">
        <f>'Liquefaction &amp; SBC'!AC71</f>
        <v>2.3997260783212719</v>
      </c>
      <c r="AA71" s="1" t="str">
        <f>'Liquefaction &amp; SBC'!AD71</f>
        <v>NOT LIQUEFIABLE</v>
      </c>
      <c r="AB71" s="1">
        <f t="shared" si="99"/>
        <v>0</v>
      </c>
      <c r="AC71" s="1">
        <f t="shared" si="100"/>
        <v>0</v>
      </c>
      <c r="AD71" s="1">
        <f t="shared" si="108"/>
        <v>2.7287846391034263</v>
      </c>
    </row>
    <row r="72" spans="1:31" x14ac:dyDescent="0.35">
      <c r="A72" s="1"/>
      <c r="B72" s="1">
        <v>15.277837999999999</v>
      </c>
      <c r="C72" s="1">
        <v>120.520837</v>
      </c>
      <c r="D72" s="1">
        <f t="shared" si="109"/>
        <v>7.5</v>
      </c>
      <c r="E72" s="1">
        <f t="shared" si="110"/>
        <v>1500</v>
      </c>
      <c r="F72" s="1">
        <f t="shared" si="110"/>
        <v>3</v>
      </c>
      <c r="G72" s="1">
        <v>20</v>
      </c>
      <c r="H72" s="1">
        <v>26</v>
      </c>
      <c r="I72" s="1">
        <v>32.5</v>
      </c>
      <c r="J72" s="1">
        <f t="shared" si="111"/>
        <v>150</v>
      </c>
      <c r="K72" s="1">
        <f t="shared" si="97"/>
        <v>183.33333333333334</v>
      </c>
      <c r="L72" s="1">
        <v>1.5</v>
      </c>
      <c r="M72" s="1">
        <v>20</v>
      </c>
      <c r="N72" s="1">
        <v>3</v>
      </c>
      <c r="O72" s="1">
        <f t="shared" si="101"/>
        <v>0</v>
      </c>
      <c r="P72" s="26">
        <f t="shared" si="102"/>
        <v>30</v>
      </c>
      <c r="Q72" s="1">
        <f t="shared" si="112"/>
        <v>153.33333333333334</v>
      </c>
      <c r="R72" s="1">
        <f t="shared" si="98"/>
        <v>60</v>
      </c>
      <c r="S72" s="1">
        <f t="shared" si="103"/>
        <v>0.65986105077709067</v>
      </c>
      <c r="T72" s="1">
        <f t="shared" si="104"/>
        <v>0.10997684179618178</v>
      </c>
      <c r="U72" s="1">
        <v>1.5</v>
      </c>
      <c r="V72" s="1">
        <f t="shared" si="105"/>
        <v>0.90217391304347827</v>
      </c>
      <c r="W72" s="1">
        <v>3</v>
      </c>
      <c r="X72" s="1">
        <f t="shared" si="106"/>
        <v>1.2954242509439324</v>
      </c>
      <c r="Y72" s="1">
        <f t="shared" si="107"/>
        <v>0.90959487970114217</v>
      </c>
      <c r="Z72" s="1">
        <f>'Liquefaction &amp; SBC'!AC72</f>
        <v>1.5621185543648228</v>
      </c>
      <c r="AA72" s="1" t="str">
        <f>'Liquefaction &amp; SBC'!AD72</f>
        <v>NOT LIQUEFIABLE</v>
      </c>
      <c r="AB72" s="1">
        <f t="shared" si="99"/>
        <v>0</v>
      </c>
      <c r="AC72" s="1">
        <f t="shared" si="100"/>
        <v>0</v>
      </c>
      <c r="AD72" s="1">
        <f t="shared" si="108"/>
        <v>0.90959487970114217</v>
      </c>
    </row>
    <row r="73" spans="1:31" x14ac:dyDescent="0.35">
      <c r="A73" s="1"/>
      <c r="B73" s="1">
        <v>15.277837999999999</v>
      </c>
      <c r="C73" s="1">
        <v>120.520837</v>
      </c>
      <c r="D73" s="1">
        <f t="shared" si="109"/>
        <v>9</v>
      </c>
      <c r="E73" s="1">
        <f t="shared" si="110"/>
        <v>1500</v>
      </c>
      <c r="F73" s="1">
        <f t="shared" si="110"/>
        <v>3</v>
      </c>
      <c r="G73" s="1">
        <v>21</v>
      </c>
      <c r="H73" s="1">
        <v>36</v>
      </c>
      <c r="I73" s="1">
        <v>35</v>
      </c>
      <c r="J73" s="1">
        <f t="shared" si="111"/>
        <v>150</v>
      </c>
      <c r="K73" s="1">
        <f t="shared" si="97"/>
        <v>183.33333333333334</v>
      </c>
      <c r="L73" s="1">
        <v>1.5</v>
      </c>
      <c r="M73" s="1">
        <v>21</v>
      </c>
      <c r="N73" s="1">
        <v>3</v>
      </c>
      <c r="O73" s="1">
        <f t="shared" si="101"/>
        <v>0</v>
      </c>
      <c r="P73" s="26">
        <f t="shared" si="102"/>
        <v>31.5</v>
      </c>
      <c r="Q73" s="1">
        <f t="shared" si="112"/>
        <v>151.83333333333334</v>
      </c>
      <c r="R73" s="1">
        <f t="shared" si="98"/>
        <v>63</v>
      </c>
      <c r="S73" s="1">
        <f t="shared" si="103"/>
        <v>0.65524345107130644</v>
      </c>
      <c r="T73" s="1">
        <f t="shared" si="104"/>
        <v>0</v>
      </c>
      <c r="U73" s="1">
        <v>1.5</v>
      </c>
      <c r="V73" s="1">
        <f t="shared" si="105"/>
        <v>0.89626783754116357</v>
      </c>
      <c r="W73" s="1">
        <v>3</v>
      </c>
      <c r="X73" s="1">
        <f t="shared" si="106"/>
        <v>1.2954242509439324</v>
      </c>
      <c r="Y73" s="1">
        <f t="shared" si="107"/>
        <v>0</v>
      </c>
      <c r="Z73" s="1">
        <f>'Liquefaction &amp; SBC'!AC73</f>
        <v>8.4895243416497692</v>
      </c>
      <c r="AA73" s="1" t="str">
        <f>'Liquefaction &amp; SBC'!AD73</f>
        <v>NOT LIQUEFIABLE</v>
      </c>
      <c r="AB73" s="1">
        <f t="shared" si="99"/>
        <v>0</v>
      </c>
      <c r="AC73" s="1">
        <f t="shared" si="100"/>
        <v>0</v>
      </c>
      <c r="AD73" s="1">
        <f t="shared" si="108"/>
        <v>0</v>
      </c>
    </row>
    <row r="74" spans="1:31" x14ac:dyDescent="0.35">
      <c r="A74" s="1"/>
      <c r="B74" s="1">
        <v>15.277837999999999</v>
      </c>
      <c r="C74" s="1">
        <v>120.520837</v>
      </c>
      <c r="D74" s="1">
        <f t="shared" si="109"/>
        <v>10.5</v>
      </c>
      <c r="E74" s="1">
        <f t="shared" si="110"/>
        <v>1500</v>
      </c>
      <c r="F74" s="1">
        <f t="shared" si="110"/>
        <v>3</v>
      </c>
      <c r="G74" s="1">
        <v>21</v>
      </c>
      <c r="H74" s="1">
        <v>100</v>
      </c>
      <c r="I74" s="1">
        <v>65</v>
      </c>
      <c r="J74" s="1">
        <f t="shared" si="111"/>
        <v>150</v>
      </c>
      <c r="K74" s="1">
        <f t="shared" si="97"/>
        <v>183.33333333333334</v>
      </c>
      <c r="L74" s="1">
        <v>1.5</v>
      </c>
      <c r="M74" s="1">
        <v>21</v>
      </c>
      <c r="N74" s="1">
        <v>3</v>
      </c>
      <c r="O74" s="1">
        <f t="shared" si="101"/>
        <v>0</v>
      </c>
      <c r="P74" s="26">
        <f t="shared" si="102"/>
        <v>31.5</v>
      </c>
      <c r="Q74" s="1">
        <f t="shared" si="112"/>
        <v>151.83333333333334</v>
      </c>
      <c r="R74" s="1">
        <f t="shared" si="98"/>
        <v>63</v>
      </c>
      <c r="S74" s="1">
        <f t="shared" si="103"/>
        <v>0.65524345107130644</v>
      </c>
      <c r="T74" s="1">
        <f t="shared" si="104"/>
        <v>0</v>
      </c>
      <c r="U74" s="1">
        <v>1.5</v>
      </c>
      <c r="V74" s="1">
        <f t="shared" si="105"/>
        <v>0.89626783754116357</v>
      </c>
      <c r="W74" s="1">
        <v>3</v>
      </c>
      <c r="X74" s="1">
        <f t="shared" si="106"/>
        <v>1.2954242509439324</v>
      </c>
      <c r="Y74" s="1">
        <f t="shared" si="107"/>
        <v>0</v>
      </c>
      <c r="Z74" s="1">
        <f>'Liquefaction &amp; SBC'!AC74</f>
        <v>5.1210962421175516E+81</v>
      </c>
      <c r="AA74" s="1" t="str">
        <f>'Liquefaction &amp; SBC'!AD74</f>
        <v>NOT LIQUEFIABLE</v>
      </c>
      <c r="AB74" s="1">
        <f t="shared" si="99"/>
        <v>0</v>
      </c>
      <c r="AC74" s="1">
        <f t="shared" si="100"/>
        <v>0</v>
      </c>
      <c r="AD74" s="1">
        <f t="shared" si="108"/>
        <v>0</v>
      </c>
    </row>
    <row r="75" spans="1:31" x14ac:dyDescent="0.35">
      <c r="A75" s="1"/>
      <c r="B75" s="1"/>
      <c r="C75" s="1"/>
      <c r="D75" s="1"/>
      <c r="E75" s="1"/>
      <c r="F75" s="1"/>
      <c r="G75" s="1"/>
      <c r="H75" s="1"/>
      <c r="I75" s="1"/>
      <c r="J75" s="1"/>
      <c r="K75" s="1"/>
      <c r="L75" s="1"/>
      <c r="M75" s="1"/>
      <c r="N75" s="1"/>
      <c r="O75" s="1"/>
      <c r="P75" s="1"/>
      <c r="Q75" s="1"/>
      <c r="R75" s="1"/>
      <c r="S75" s="1"/>
      <c r="T75" s="1"/>
      <c r="U75" s="1"/>
      <c r="V75" s="1"/>
      <c r="W75" s="1"/>
      <c r="X75" s="19"/>
      <c r="Y75" s="19"/>
      <c r="Z75" s="19"/>
      <c r="AA75" s="19"/>
      <c r="AB75" s="19"/>
      <c r="AC75" s="19" t="s">
        <v>312</v>
      </c>
      <c r="AD75" s="19">
        <f>SUM(AD68:AD74)</f>
        <v>11.817406175303816</v>
      </c>
      <c r="AE75" s="19" t="str">
        <f>IF(AD75&lt;= 25, "PASSED", "FAILED")</f>
        <v>PASSED</v>
      </c>
    </row>
    <row r="76" spans="1:31" s="1" customFormat="1" x14ac:dyDescent="0.35">
      <c r="A76" s="9" t="s">
        <v>283</v>
      </c>
      <c r="B76" s="9" t="s">
        <v>0</v>
      </c>
      <c r="C76" s="9" t="s">
        <v>1</v>
      </c>
      <c r="D76" s="9" t="s">
        <v>284</v>
      </c>
      <c r="E76" s="7" t="s">
        <v>285</v>
      </c>
      <c r="F76" s="9" t="s">
        <v>286</v>
      </c>
      <c r="G76" s="9" t="s">
        <v>287</v>
      </c>
      <c r="H76" s="9" t="s">
        <v>288</v>
      </c>
      <c r="I76" s="9" t="s">
        <v>289</v>
      </c>
      <c r="J76" s="10" t="s">
        <v>290</v>
      </c>
      <c r="K76" s="10" t="s">
        <v>291</v>
      </c>
      <c r="L76" s="9" t="s">
        <v>292</v>
      </c>
      <c r="M76" s="9" t="s">
        <v>287</v>
      </c>
      <c r="N76" s="9" t="s">
        <v>293</v>
      </c>
      <c r="O76" s="10" t="s">
        <v>294</v>
      </c>
      <c r="P76" s="11" t="s">
        <v>295</v>
      </c>
      <c r="Q76" s="10" t="s">
        <v>296</v>
      </c>
      <c r="R76" s="10" t="s">
        <v>297</v>
      </c>
      <c r="S76" s="10" t="s">
        <v>298</v>
      </c>
      <c r="T76" s="12" t="s">
        <v>299</v>
      </c>
      <c r="U76" s="9" t="s">
        <v>300</v>
      </c>
      <c r="V76" s="10" t="s">
        <v>301</v>
      </c>
      <c r="W76" s="7" t="s">
        <v>302</v>
      </c>
      <c r="X76" s="10" t="s">
        <v>303</v>
      </c>
      <c r="Y76" s="13" t="s">
        <v>304</v>
      </c>
      <c r="Z76" s="14" t="s">
        <v>26</v>
      </c>
      <c r="AA76" s="14" t="s">
        <v>27</v>
      </c>
      <c r="AB76" s="13" t="s">
        <v>305</v>
      </c>
      <c r="AC76" s="13" t="s">
        <v>306</v>
      </c>
      <c r="AD76" s="13" t="s">
        <v>307</v>
      </c>
      <c r="AE76" s="10" t="s">
        <v>27</v>
      </c>
    </row>
    <row r="77" spans="1:31" x14ac:dyDescent="0.35">
      <c r="A77" s="1" t="s">
        <v>319</v>
      </c>
      <c r="B77" s="1">
        <v>15.331204</v>
      </c>
      <c r="C77" s="1">
        <v>120.636487</v>
      </c>
      <c r="D77" s="1">
        <v>1.5</v>
      </c>
      <c r="E77" s="1">
        <v>1500</v>
      </c>
      <c r="F77" s="1">
        <v>3</v>
      </c>
      <c r="G77" s="1">
        <v>21</v>
      </c>
      <c r="H77" s="1">
        <v>22</v>
      </c>
      <c r="I77" s="1">
        <v>20</v>
      </c>
      <c r="J77" s="1">
        <f>E77*0.1</f>
        <v>150</v>
      </c>
      <c r="K77" s="1">
        <f t="shared" ref="K77:K83" si="113">(E77+J77)/(F77*F77)</f>
        <v>183.33333333333334</v>
      </c>
      <c r="L77" s="1">
        <v>1.5</v>
      </c>
      <c r="M77" s="1">
        <v>21</v>
      </c>
      <c r="N77" s="1">
        <v>3</v>
      </c>
      <c r="O77" s="1">
        <f>MAX(0, 9.81 * (L77 - N77))</f>
        <v>0</v>
      </c>
      <c r="P77" s="26">
        <f>(L77 * M77) - O77</f>
        <v>31.5</v>
      </c>
      <c r="Q77" s="1">
        <f>K77-P77</f>
        <v>151.83333333333334</v>
      </c>
      <c r="R77" s="1">
        <f t="shared" ref="R77:R83" si="114">(M77 * ($L$2 + ($F$2 / 2))) - O77</f>
        <v>63</v>
      </c>
      <c r="S77" s="1">
        <f>0.5 + 0.1 * SQRT(Q77 / R77)</f>
        <v>0.65524345107130644</v>
      </c>
      <c r="T77" s="1">
        <f>IF((D77 - (D77/2)) &lt;= L77, 0, IF(( (D77 - (D77/2)) - L77) &gt; (2 * F77), 0, IF(( (D77 - (D77/2)) - L77) &lt;= (F77 / 2), (2 * ( (D77 - (D77/2)) - L77) / F77) * (S77 - 0.1) + 0.1, ((2 * F77) - ( (D77 - (D77/2)) - L77)) / (1.5 * F77) * S77)))</f>
        <v>0</v>
      </c>
      <c r="U77" s="1">
        <v>1.5</v>
      </c>
      <c r="V77" s="1">
        <f>MAX(0.5, 1 - 0.5 * (P77 / Q77))</f>
        <v>0.89626783754116357</v>
      </c>
      <c r="W77" s="1">
        <v>3</v>
      </c>
      <c r="X77" s="1">
        <f>1 + 0.2 *LOG10(10 * W77)</f>
        <v>1.2954242509439324</v>
      </c>
      <c r="Y77" s="1">
        <f>((Q77 / (I77 * 1000)) * T77) * U77 * V77 * X77*1000</f>
        <v>0</v>
      </c>
      <c r="Z77" s="1">
        <f>'Liquefaction &amp; SBC'!AC77</f>
        <v>8.1570053053434304</v>
      </c>
      <c r="AA77" s="1" t="str">
        <f>'Liquefaction &amp; SBC'!AD77</f>
        <v>NOT LIQUEFIABLE</v>
      </c>
      <c r="AB77" s="1">
        <f t="shared" ref="AB77:AB83" si="115">IF(AA77="NOT LIQUEFIABLE", 0, IF(Z77&gt;=2, 0, IF(Z77&lt;=0.5, 0.05, (2-Z77)*0.025)))</f>
        <v>0</v>
      </c>
      <c r="AC77" s="1">
        <f t="shared" ref="AC77:AC83" si="116">AB77 * U77*1000</f>
        <v>0</v>
      </c>
      <c r="AD77" s="1">
        <f>Y77+AC77</f>
        <v>0</v>
      </c>
    </row>
    <row r="78" spans="1:31" x14ac:dyDescent="0.35">
      <c r="A78" s="1"/>
      <c r="B78" s="1">
        <v>15.331204</v>
      </c>
      <c r="C78" s="1">
        <v>120.636487</v>
      </c>
      <c r="D78" s="1">
        <f>D77+1.5</f>
        <v>3</v>
      </c>
      <c r="E78" s="1">
        <f>E$2</f>
        <v>1500</v>
      </c>
      <c r="F78" s="1">
        <f>F$2</f>
        <v>3</v>
      </c>
      <c r="G78" s="1">
        <v>21</v>
      </c>
      <c r="H78" s="1">
        <v>22</v>
      </c>
      <c r="I78" s="1">
        <v>27.5</v>
      </c>
      <c r="J78" s="1">
        <f>E78*0.1</f>
        <v>150</v>
      </c>
      <c r="K78" s="1">
        <f t="shared" si="113"/>
        <v>183.33333333333334</v>
      </c>
      <c r="L78" s="1">
        <v>1.5</v>
      </c>
      <c r="M78" s="1">
        <v>21</v>
      </c>
      <c r="N78" s="1">
        <v>3</v>
      </c>
      <c r="O78" s="1">
        <f t="shared" ref="O78:O83" si="117">MAX(0, 9.81 * (L78 - N78))</f>
        <v>0</v>
      </c>
      <c r="P78" s="26">
        <f t="shared" ref="P78:P83" si="118">(L78 * M78) - O78</f>
        <v>31.5</v>
      </c>
      <c r="Q78" s="1">
        <f>K78-P78</f>
        <v>151.83333333333334</v>
      </c>
      <c r="R78" s="1">
        <f t="shared" si="114"/>
        <v>63</v>
      </c>
      <c r="S78" s="1">
        <f t="shared" ref="S78:S83" si="119">0.5 + 0.1 * SQRT(Q78 / R78)</f>
        <v>0.65524345107130644</v>
      </c>
      <c r="T78" s="1">
        <f t="shared" ref="T78:T83" si="120">IF(((D78 - (D78 - D77)/2) - L78) &lt;= 0, 0, IF(((D78 - (D78 - D77)/2) - L78) &gt; (2 * F78), 0, IF(((D78 - (D78 - D77)/2) - L78) &lt;= (F78 / 2), (2 * ((D78 - (D78 - D77)/2) - L78) / F78) * (S78 - 0.1) + 0.1, ((2 * F78) - ((D78 - (D78 - D77)/2) - L78)) / (1.5 * F78) * S78)))</f>
        <v>0.37762172553565321</v>
      </c>
      <c r="U78" s="1">
        <v>1.5</v>
      </c>
      <c r="V78" s="1">
        <f t="shared" ref="V78:V83" si="121">MAX(0.5, 1 - 0.5 * (P78 / Q78))</f>
        <v>0.89626783754116357</v>
      </c>
      <c r="W78" s="1">
        <v>3</v>
      </c>
      <c r="X78" s="1">
        <f t="shared" ref="X78:X83" si="122">1 + 0.2 *LOG10(10 * W78)</f>
        <v>1.2954242509439324</v>
      </c>
      <c r="Y78" s="1">
        <f t="shared" ref="Y78:Y83" si="123">((Q78 / (I78 * 1000)) * T78) * U78 * V78 * X78*1000</f>
        <v>3.6310522579935363</v>
      </c>
      <c r="Z78" s="1">
        <f>'Liquefaction &amp; SBC'!AC78</f>
        <v>3.411592885652432</v>
      </c>
      <c r="AA78" s="1" t="str">
        <f>'Liquefaction &amp; SBC'!AD78</f>
        <v>NOT LIQUEFIABLE</v>
      </c>
      <c r="AB78" s="1">
        <f t="shared" si="115"/>
        <v>0</v>
      </c>
      <c r="AC78" s="1">
        <f t="shared" si="116"/>
        <v>0</v>
      </c>
      <c r="AD78" s="1">
        <f t="shared" ref="AD78:AD83" si="124">Y78+AC78</f>
        <v>3.6310522579935363</v>
      </c>
    </row>
    <row r="79" spans="1:31" x14ac:dyDescent="0.35">
      <c r="A79" s="1"/>
      <c r="B79" s="1">
        <v>15.331204</v>
      </c>
      <c r="C79" s="1">
        <v>120.636487</v>
      </c>
      <c r="D79" s="1">
        <f t="shared" ref="D79:D83" si="125">D78+1.5</f>
        <v>4.5</v>
      </c>
      <c r="E79" s="1">
        <f t="shared" ref="E79:F83" si="126">E$2</f>
        <v>1500</v>
      </c>
      <c r="F79" s="1">
        <f t="shared" si="126"/>
        <v>3</v>
      </c>
      <c r="G79" s="1">
        <v>20</v>
      </c>
      <c r="H79" s="1">
        <v>8</v>
      </c>
      <c r="I79" s="1">
        <v>20</v>
      </c>
      <c r="J79" s="1">
        <f t="shared" ref="J79:J83" si="127">E79*0.1</f>
        <v>150</v>
      </c>
      <c r="K79" s="1">
        <f t="shared" si="113"/>
        <v>183.33333333333334</v>
      </c>
      <c r="L79" s="1">
        <v>1.5</v>
      </c>
      <c r="M79" s="1">
        <v>20</v>
      </c>
      <c r="N79" s="1">
        <v>3</v>
      </c>
      <c r="O79" s="1">
        <f t="shared" si="117"/>
        <v>0</v>
      </c>
      <c r="P79" s="26">
        <f t="shared" si="118"/>
        <v>30</v>
      </c>
      <c r="Q79" s="1">
        <f t="shared" ref="Q79:Q83" si="128">K79-P79</f>
        <v>153.33333333333334</v>
      </c>
      <c r="R79" s="1">
        <f t="shared" si="114"/>
        <v>60</v>
      </c>
      <c r="S79" s="1">
        <f t="shared" si="119"/>
        <v>0.65986105077709067</v>
      </c>
      <c r="T79" s="1">
        <f t="shared" si="120"/>
        <v>0.54988420898090895</v>
      </c>
      <c r="U79" s="1">
        <v>1.5</v>
      </c>
      <c r="V79" s="1">
        <f t="shared" si="121"/>
        <v>0.90217391304347827</v>
      </c>
      <c r="W79" s="1">
        <v>3</v>
      </c>
      <c r="X79" s="1">
        <f t="shared" si="122"/>
        <v>1.2954242509439324</v>
      </c>
      <c r="Y79" s="1">
        <f t="shared" si="123"/>
        <v>7.3904583975717797</v>
      </c>
      <c r="Z79" s="1">
        <f>'Liquefaction &amp; SBC'!AC79</f>
        <v>0.62768481046913172</v>
      </c>
      <c r="AA79" s="1" t="str">
        <f>'Liquefaction &amp; SBC'!AD79</f>
        <v>LIQUEFIABLE</v>
      </c>
      <c r="AB79" s="1">
        <f t="shared" si="115"/>
        <v>3.4307879738271707E-2</v>
      </c>
      <c r="AC79" s="1">
        <f t="shared" si="116"/>
        <v>51.461819607407563</v>
      </c>
      <c r="AD79" s="1">
        <f t="shared" si="124"/>
        <v>58.85227800497934</v>
      </c>
    </row>
    <row r="80" spans="1:31" x14ac:dyDescent="0.35">
      <c r="A80" s="1"/>
      <c r="B80" s="1">
        <v>15.331204</v>
      </c>
      <c r="C80" s="1">
        <v>120.636487</v>
      </c>
      <c r="D80" s="1">
        <f t="shared" si="125"/>
        <v>6</v>
      </c>
      <c r="E80" s="1">
        <f t="shared" si="126"/>
        <v>1500</v>
      </c>
      <c r="F80" s="1">
        <f t="shared" si="126"/>
        <v>3</v>
      </c>
      <c r="G80" s="1">
        <v>20</v>
      </c>
      <c r="H80" s="1">
        <v>14</v>
      </c>
      <c r="I80" s="1">
        <v>32.5</v>
      </c>
      <c r="J80" s="1">
        <f t="shared" si="127"/>
        <v>150</v>
      </c>
      <c r="K80" s="1">
        <f t="shared" si="113"/>
        <v>183.33333333333334</v>
      </c>
      <c r="L80" s="1">
        <v>1.5</v>
      </c>
      <c r="M80" s="1">
        <v>20</v>
      </c>
      <c r="N80" s="1">
        <v>3</v>
      </c>
      <c r="O80" s="1">
        <f t="shared" si="117"/>
        <v>0</v>
      </c>
      <c r="P80" s="26">
        <f t="shared" si="118"/>
        <v>30</v>
      </c>
      <c r="Q80" s="1">
        <f t="shared" si="128"/>
        <v>153.33333333333334</v>
      </c>
      <c r="R80" s="1">
        <f t="shared" si="114"/>
        <v>60</v>
      </c>
      <c r="S80" s="1">
        <f t="shared" si="119"/>
        <v>0.65986105077709067</v>
      </c>
      <c r="T80" s="1">
        <f t="shared" si="120"/>
        <v>0.32993052538854534</v>
      </c>
      <c r="U80" s="1">
        <v>1.5</v>
      </c>
      <c r="V80" s="1">
        <f t="shared" si="121"/>
        <v>0.90217391304347827</v>
      </c>
      <c r="W80" s="1">
        <v>3</v>
      </c>
      <c r="X80" s="1">
        <f t="shared" si="122"/>
        <v>1.2954242509439324</v>
      </c>
      <c r="Y80" s="1">
        <f t="shared" si="123"/>
        <v>2.7287846391034263</v>
      </c>
      <c r="Z80" s="1">
        <f>'Liquefaction &amp; SBC'!AC80</f>
        <v>0.77100815667944722</v>
      </c>
      <c r="AA80" s="1" t="str">
        <f>'Liquefaction &amp; SBC'!AD80</f>
        <v>LIQUEFIABLE</v>
      </c>
      <c r="AB80" s="1">
        <f t="shared" si="115"/>
        <v>3.0724796083013817E-2</v>
      </c>
      <c r="AC80" s="1">
        <f t="shared" si="116"/>
        <v>46.087194124520728</v>
      </c>
      <c r="AD80" s="1">
        <f t="shared" si="124"/>
        <v>48.815978763624152</v>
      </c>
    </row>
    <row r="81" spans="1:31" x14ac:dyDescent="0.35">
      <c r="A81" s="1"/>
      <c r="B81" s="1">
        <v>15.331204</v>
      </c>
      <c r="C81" s="1">
        <v>120.636487</v>
      </c>
      <c r="D81" s="1">
        <f t="shared" si="125"/>
        <v>7.5</v>
      </c>
      <c r="E81" s="1">
        <f t="shared" si="126"/>
        <v>1500</v>
      </c>
      <c r="F81" s="1">
        <f t="shared" si="126"/>
        <v>3</v>
      </c>
      <c r="G81" s="1">
        <v>21</v>
      </c>
      <c r="H81" s="1">
        <v>47</v>
      </c>
      <c r="I81" s="1">
        <v>35</v>
      </c>
      <c r="J81" s="1">
        <f t="shared" si="127"/>
        <v>150</v>
      </c>
      <c r="K81" s="1">
        <f t="shared" si="113"/>
        <v>183.33333333333334</v>
      </c>
      <c r="L81" s="1">
        <v>1.5</v>
      </c>
      <c r="M81" s="1">
        <v>21</v>
      </c>
      <c r="N81" s="1">
        <v>3</v>
      </c>
      <c r="O81" s="1">
        <f t="shared" si="117"/>
        <v>0</v>
      </c>
      <c r="P81" s="26">
        <f t="shared" si="118"/>
        <v>31.5</v>
      </c>
      <c r="Q81" s="1">
        <f t="shared" si="128"/>
        <v>151.83333333333334</v>
      </c>
      <c r="R81" s="1">
        <f t="shared" si="114"/>
        <v>63</v>
      </c>
      <c r="S81" s="1">
        <f t="shared" si="119"/>
        <v>0.65524345107130644</v>
      </c>
      <c r="T81" s="1">
        <f t="shared" si="120"/>
        <v>0.10920724184521774</v>
      </c>
      <c r="U81" s="1">
        <v>1.5</v>
      </c>
      <c r="V81" s="1">
        <f t="shared" si="121"/>
        <v>0.89626783754116357</v>
      </c>
      <c r="W81" s="1">
        <v>3</v>
      </c>
      <c r="X81" s="1">
        <f t="shared" si="122"/>
        <v>1.2954242509439324</v>
      </c>
      <c r="Y81" s="1">
        <f t="shared" si="123"/>
        <v>0.82507155555834033</v>
      </c>
      <c r="Z81" s="1">
        <f>'Liquefaction &amp; SBC'!AC81</f>
        <v>7645.0639265681539</v>
      </c>
      <c r="AA81" s="1" t="str">
        <f>'Liquefaction &amp; SBC'!AD81</f>
        <v>NOT LIQUEFIABLE</v>
      </c>
      <c r="AB81" s="1">
        <f t="shared" si="115"/>
        <v>0</v>
      </c>
      <c r="AC81" s="1">
        <f t="shared" si="116"/>
        <v>0</v>
      </c>
      <c r="AD81" s="1">
        <f t="shared" si="124"/>
        <v>0.82507155555834033</v>
      </c>
    </row>
    <row r="82" spans="1:31" x14ac:dyDescent="0.35">
      <c r="A82" s="1"/>
      <c r="B82" s="1">
        <v>15.331204</v>
      </c>
      <c r="C82" s="1">
        <v>120.636487</v>
      </c>
      <c r="D82" s="1">
        <f t="shared" si="125"/>
        <v>9</v>
      </c>
      <c r="E82" s="1">
        <f t="shared" si="126"/>
        <v>1500</v>
      </c>
      <c r="F82" s="1">
        <f t="shared" si="126"/>
        <v>3</v>
      </c>
      <c r="G82" s="1">
        <v>21</v>
      </c>
      <c r="H82" s="1">
        <v>83</v>
      </c>
      <c r="I82" s="1">
        <v>65</v>
      </c>
      <c r="J82" s="1">
        <f t="shared" si="127"/>
        <v>150</v>
      </c>
      <c r="K82" s="1">
        <f t="shared" si="113"/>
        <v>183.33333333333334</v>
      </c>
      <c r="L82" s="1">
        <v>1.5</v>
      </c>
      <c r="M82" s="1">
        <v>21</v>
      </c>
      <c r="N82" s="1">
        <v>3</v>
      </c>
      <c r="O82" s="1">
        <f t="shared" si="117"/>
        <v>0</v>
      </c>
      <c r="P82" s="26">
        <f t="shared" si="118"/>
        <v>31.5</v>
      </c>
      <c r="Q82" s="1">
        <f t="shared" si="128"/>
        <v>151.83333333333334</v>
      </c>
      <c r="R82" s="1">
        <f t="shared" si="114"/>
        <v>63</v>
      </c>
      <c r="S82" s="1">
        <f t="shared" si="119"/>
        <v>0.65524345107130644</v>
      </c>
      <c r="T82" s="1">
        <f t="shared" si="120"/>
        <v>0</v>
      </c>
      <c r="U82" s="1">
        <v>1.5</v>
      </c>
      <c r="V82" s="1">
        <f t="shared" si="121"/>
        <v>0.89626783754116357</v>
      </c>
      <c r="W82" s="1">
        <v>3</v>
      </c>
      <c r="X82" s="1">
        <f t="shared" si="122"/>
        <v>1.2954242509439324</v>
      </c>
      <c r="Y82" s="1">
        <f t="shared" si="123"/>
        <v>0</v>
      </c>
      <c r="Z82" s="1">
        <f>'Liquefaction &amp; SBC'!AC82</f>
        <v>4.2472092720026303E+39</v>
      </c>
      <c r="AA82" s="1" t="str">
        <f>'Liquefaction &amp; SBC'!AD82</f>
        <v>NOT LIQUEFIABLE</v>
      </c>
      <c r="AB82" s="1">
        <f t="shared" si="115"/>
        <v>0</v>
      </c>
      <c r="AC82" s="1">
        <f t="shared" si="116"/>
        <v>0</v>
      </c>
      <c r="AD82" s="1">
        <f t="shared" si="124"/>
        <v>0</v>
      </c>
    </row>
    <row r="83" spans="1:31" x14ac:dyDescent="0.35">
      <c r="A83" s="1"/>
      <c r="B83" s="1">
        <v>15.331204</v>
      </c>
      <c r="C83" s="1">
        <v>120.636487</v>
      </c>
      <c r="D83" s="1">
        <f t="shared" si="125"/>
        <v>10.5</v>
      </c>
      <c r="E83" s="1">
        <f t="shared" si="126"/>
        <v>1500</v>
      </c>
      <c r="F83" s="1">
        <f t="shared" si="126"/>
        <v>3</v>
      </c>
      <c r="G83" s="1">
        <v>21</v>
      </c>
      <c r="H83" s="1">
        <v>100</v>
      </c>
      <c r="I83" s="1">
        <v>65</v>
      </c>
      <c r="J83" s="1">
        <f t="shared" si="127"/>
        <v>150</v>
      </c>
      <c r="K83" s="1">
        <f t="shared" si="113"/>
        <v>183.33333333333334</v>
      </c>
      <c r="L83" s="1">
        <v>1.5</v>
      </c>
      <c r="M83" s="1">
        <v>21</v>
      </c>
      <c r="N83" s="1">
        <v>3</v>
      </c>
      <c r="O83" s="1">
        <f t="shared" si="117"/>
        <v>0</v>
      </c>
      <c r="P83" s="26">
        <f t="shared" si="118"/>
        <v>31.5</v>
      </c>
      <c r="Q83" s="1">
        <f t="shared" si="128"/>
        <v>151.83333333333334</v>
      </c>
      <c r="R83" s="1">
        <f t="shared" si="114"/>
        <v>63</v>
      </c>
      <c r="S83" s="1">
        <f t="shared" si="119"/>
        <v>0.65524345107130644</v>
      </c>
      <c r="T83" s="1">
        <f t="shared" si="120"/>
        <v>0</v>
      </c>
      <c r="U83" s="1">
        <v>1.5</v>
      </c>
      <c r="V83" s="1">
        <f t="shared" si="121"/>
        <v>0.89626783754116357</v>
      </c>
      <c r="W83" s="1">
        <v>3</v>
      </c>
      <c r="X83" s="1">
        <f t="shared" si="122"/>
        <v>1.2954242509439324</v>
      </c>
      <c r="Y83" s="1">
        <f t="shared" si="123"/>
        <v>0</v>
      </c>
      <c r="Z83" s="1">
        <f>'Liquefaction &amp; SBC'!AC83</f>
        <v>2.5132338618223262E+81</v>
      </c>
      <c r="AA83" s="1" t="str">
        <f>'Liquefaction &amp; SBC'!AD83</f>
        <v>NOT LIQUEFIABLE</v>
      </c>
      <c r="AB83" s="1">
        <f t="shared" si="115"/>
        <v>0</v>
      </c>
      <c r="AC83" s="1">
        <f t="shared" si="116"/>
        <v>0</v>
      </c>
      <c r="AD83" s="1">
        <f t="shared" si="124"/>
        <v>0</v>
      </c>
    </row>
    <row r="84" spans="1:31" x14ac:dyDescent="0.35">
      <c r="A84" s="1"/>
      <c r="B84" s="1"/>
      <c r="C84" s="1"/>
      <c r="D84" s="1"/>
      <c r="E84" s="1"/>
      <c r="F84" s="1"/>
      <c r="G84" s="1"/>
      <c r="H84" s="1"/>
      <c r="I84" s="1"/>
      <c r="J84" s="1"/>
      <c r="K84" s="1"/>
      <c r="L84" s="1"/>
      <c r="M84" s="1"/>
      <c r="N84" s="1"/>
      <c r="O84" s="1"/>
      <c r="P84" s="1"/>
      <c r="Q84" s="1"/>
      <c r="R84" s="1"/>
      <c r="S84" s="1"/>
      <c r="T84" s="1"/>
      <c r="U84" s="1"/>
      <c r="V84" s="1"/>
      <c r="W84" s="1"/>
      <c r="X84" s="19"/>
      <c r="Y84" s="19"/>
      <c r="Z84" s="19"/>
      <c r="AA84" s="19"/>
      <c r="AB84" s="19"/>
      <c r="AC84" s="19" t="s">
        <v>312</v>
      </c>
      <c r="AD84" s="19">
        <f>SUM(AD77:AD83)</f>
        <v>112.12438058215537</v>
      </c>
      <c r="AE84" s="19" t="str">
        <f>IF(AD84&lt;= 25, "PASSED", "FAILED")</f>
        <v>FAILED</v>
      </c>
    </row>
    <row r="85" spans="1:31" s="1" customFormat="1" x14ac:dyDescent="0.35">
      <c r="A85" s="9" t="s">
        <v>283</v>
      </c>
      <c r="B85" s="9" t="s">
        <v>0</v>
      </c>
      <c r="C85" s="9" t="s">
        <v>1</v>
      </c>
      <c r="D85" s="9" t="s">
        <v>284</v>
      </c>
      <c r="E85" s="7" t="s">
        <v>285</v>
      </c>
      <c r="F85" s="9" t="s">
        <v>286</v>
      </c>
      <c r="G85" s="9" t="s">
        <v>287</v>
      </c>
      <c r="H85" s="9" t="s">
        <v>288</v>
      </c>
      <c r="I85" s="9" t="s">
        <v>289</v>
      </c>
      <c r="J85" s="10" t="s">
        <v>290</v>
      </c>
      <c r="K85" s="10" t="s">
        <v>291</v>
      </c>
      <c r="L85" s="9" t="s">
        <v>292</v>
      </c>
      <c r="M85" s="9" t="s">
        <v>287</v>
      </c>
      <c r="N85" s="9" t="s">
        <v>293</v>
      </c>
      <c r="O85" s="10" t="s">
        <v>294</v>
      </c>
      <c r="P85" s="11" t="s">
        <v>295</v>
      </c>
      <c r="Q85" s="10" t="s">
        <v>296</v>
      </c>
      <c r="R85" s="10" t="s">
        <v>297</v>
      </c>
      <c r="S85" s="10" t="s">
        <v>298</v>
      </c>
      <c r="T85" s="12" t="s">
        <v>299</v>
      </c>
      <c r="U85" s="9" t="s">
        <v>300</v>
      </c>
      <c r="V85" s="10" t="s">
        <v>301</v>
      </c>
      <c r="W85" s="7" t="s">
        <v>302</v>
      </c>
      <c r="X85" s="10" t="s">
        <v>303</v>
      </c>
      <c r="Y85" s="13" t="s">
        <v>304</v>
      </c>
      <c r="Z85" s="14" t="s">
        <v>26</v>
      </c>
      <c r="AA85" s="14" t="s">
        <v>27</v>
      </c>
      <c r="AB85" s="13" t="s">
        <v>305</v>
      </c>
      <c r="AC85" s="13" t="s">
        <v>306</v>
      </c>
      <c r="AD85" s="13" t="s">
        <v>307</v>
      </c>
      <c r="AE85" s="10" t="s">
        <v>27</v>
      </c>
    </row>
    <row r="86" spans="1:31" x14ac:dyDescent="0.35">
      <c r="A86" s="1" t="s">
        <v>320</v>
      </c>
      <c r="B86" s="1">
        <v>15.35059444</v>
      </c>
      <c r="C86" s="1">
        <v>120.4927778</v>
      </c>
      <c r="D86" s="1">
        <v>1.5</v>
      </c>
      <c r="E86" s="1">
        <v>1500</v>
      </c>
      <c r="F86" s="1">
        <v>3</v>
      </c>
      <c r="G86" s="1">
        <v>21</v>
      </c>
      <c r="H86" s="1">
        <v>23</v>
      </c>
      <c r="I86" s="1">
        <v>32.5</v>
      </c>
      <c r="J86" s="1">
        <f>E86*0.1</f>
        <v>150</v>
      </c>
      <c r="K86" s="1">
        <f t="shared" ref="K86:K95" si="129">(E86+J86)/(F86*F86)</f>
        <v>183.33333333333334</v>
      </c>
      <c r="L86" s="1">
        <v>1.5</v>
      </c>
      <c r="M86" s="1">
        <v>21</v>
      </c>
      <c r="N86" s="1">
        <v>8.5</v>
      </c>
      <c r="O86" s="1">
        <f>MAX(0, 9.81 * (L86 - N86))</f>
        <v>0</v>
      </c>
      <c r="P86" s="26">
        <f>(L86 * M86) - O86</f>
        <v>31.5</v>
      </c>
      <c r="Q86" s="1">
        <f>K86-P86</f>
        <v>151.83333333333334</v>
      </c>
      <c r="R86" s="1">
        <f t="shared" ref="R86:R95" si="130">(M86 * ($L$2 + ($F$2 / 2))) - O86</f>
        <v>63</v>
      </c>
      <c r="S86" s="1">
        <f>0.5 + 0.1 * SQRT(Q86 / R86)</f>
        <v>0.65524345107130644</v>
      </c>
      <c r="T86" s="1">
        <f>IF((D86 - (D86/2)) &lt;= L86, 0, IF(( (D86 - (D86/2)) - L86) &gt; (2 * F86), 0, IF(( (D86 - (D86/2)) - L86) &lt;= (F86 / 2), (2 * ( (D86 - (D86/2)) - L86) / F86) * (S86 - 0.1) + 0.1, ((2 * F86) - ( (D86 - (D86/2)) - L86)) / (1.5 * F86) * S86)))</f>
        <v>0</v>
      </c>
      <c r="U86" s="1">
        <v>1.5</v>
      </c>
      <c r="V86" s="1">
        <f>MAX(0.5, 1 - 0.5 * (P86 / Q86))</f>
        <v>0.89626783754116357</v>
      </c>
      <c r="W86" s="1">
        <v>3</v>
      </c>
      <c r="X86" s="1">
        <f>1 + 0.2 *LOG10(10 * W86)</f>
        <v>1.2954242509439324</v>
      </c>
      <c r="Y86" s="1">
        <f>((Q86 / (I86 * 1000)) * T86) * U86 * V86 * X86*1000</f>
        <v>0</v>
      </c>
      <c r="Z86" s="1">
        <f>'Liquefaction &amp; SBC'!AC86</f>
        <v>8.2967974611298771</v>
      </c>
      <c r="AA86" s="1" t="str">
        <f>'Liquefaction &amp; SBC'!AD86</f>
        <v>NOT LIQUEFIABLE</v>
      </c>
      <c r="AB86" s="1">
        <f t="shared" ref="AB86:AB95" si="131">IF(AA86="NOT LIQUEFIABLE", 0, IF(Z86&gt;=2, 0, IF(Z86&lt;=0.5, 0.05, (2-Z86)*0.025)))</f>
        <v>0</v>
      </c>
      <c r="AC86" s="1">
        <f t="shared" ref="AC86:AC95" si="132">AB86 * U86*1000</f>
        <v>0</v>
      </c>
      <c r="AD86" s="1">
        <f>Y86+AC86</f>
        <v>0</v>
      </c>
    </row>
    <row r="87" spans="1:31" x14ac:dyDescent="0.35">
      <c r="A87" s="1"/>
      <c r="B87" s="1">
        <v>15.35059444</v>
      </c>
      <c r="C87" s="1">
        <v>120.4927778</v>
      </c>
      <c r="D87" s="1">
        <f>D86+1.5</f>
        <v>3</v>
      </c>
      <c r="E87" s="1">
        <f>E$2</f>
        <v>1500</v>
      </c>
      <c r="F87" s="1">
        <f>F$2</f>
        <v>3</v>
      </c>
      <c r="G87" s="1">
        <v>21</v>
      </c>
      <c r="H87" s="1">
        <v>23</v>
      </c>
      <c r="I87" s="1">
        <v>32.5</v>
      </c>
      <c r="J87" s="1">
        <f>E87*0.1</f>
        <v>150</v>
      </c>
      <c r="K87" s="1">
        <f t="shared" si="129"/>
        <v>183.33333333333334</v>
      </c>
      <c r="L87" s="1">
        <v>1.5</v>
      </c>
      <c r="M87" s="1">
        <v>21</v>
      </c>
      <c r="N87" s="1">
        <v>8.5</v>
      </c>
      <c r="O87" s="1">
        <f t="shared" ref="O87:O95" si="133">MAX(0, 9.81 * (L87 - N87))</f>
        <v>0</v>
      </c>
      <c r="P87" s="26">
        <f t="shared" ref="P87:P95" si="134">(L87 * M87) - O87</f>
        <v>31.5</v>
      </c>
      <c r="Q87" s="1">
        <f>K87-P87</f>
        <v>151.83333333333334</v>
      </c>
      <c r="R87" s="1">
        <f t="shared" si="130"/>
        <v>63</v>
      </c>
      <c r="S87" s="1">
        <f t="shared" ref="S87:S95" si="135">0.5 + 0.1 * SQRT(Q87 / R87)</f>
        <v>0.65524345107130644</v>
      </c>
      <c r="T87" s="1">
        <f t="shared" ref="T87:T95" si="136">IF(((D87 - (D87 - D86)/2) - L87) &lt;= 0, 0, IF(((D87 - (D87 - D86)/2) - L87) &gt; (2 * F87), 0, IF(((D87 - (D87 - D86)/2) - L87) &lt;= (F87 / 2), (2 * ((D87 - (D87 - D86)/2) - L87) / F87) * (S87 - 0.1) + 0.1, ((2 * F87) - ((D87 - (D87 - D86)/2) - L87)) / (1.5 * F87) * S87)))</f>
        <v>0.37762172553565321</v>
      </c>
      <c r="U87" s="1">
        <v>1.5</v>
      </c>
      <c r="V87" s="1">
        <f t="shared" ref="V87:V95" si="137">MAX(0.5, 1 - 0.5 * (P87 / Q87))</f>
        <v>0.89626783754116357</v>
      </c>
      <c r="W87" s="1">
        <v>3</v>
      </c>
      <c r="X87" s="1">
        <f t="shared" ref="X87:X95" si="138">1 + 0.2 *LOG10(10 * W87)</f>
        <v>1.2954242509439324</v>
      </c>
      <c r="Y87" s="1">
        <f t="shared" ref="Y87:Y95" si="139">((Q87 / (I87 * 1000)) * T87) * U87 * V87 * X87*1000</f>
        <v>3.0724288336868382</v>
      </c>
      <c r="Z87" s="1">
        <f>'Liquefaction &amp; SBC'!AC87</f>
        <v>3.2534786498522514</v>
      </c>
      <c r="AA87" s="1" t="str">
        <f>'Liquefaction &amp; SBC'!AD87</f>
        <v>NOT LIQUEFIABLE</v>
      </c>
      <c r="AB87" s="1">
        <f t="shared" si="131"/>
        <v>0</v>
      </c>
      <c r="AC87" s="1">
        <f t="shared" si="132"/>
        <v>0</v>
      </c>
      <c r="AD87" s="1">
        <f t="shared" ref="AD87:AD95" si="140">Y87+AC87</f>
        <v>3.0724288336868382</v>
      </c>
    </row>
    <row r="88" spans="1:31" x14ac:dyDescent="0.35">
      <c r="A88" s="1"/>
      <c r="B88" s="1">
        <v>15.35059444</v>
      </c>
      <c r="C88" s="1">
        <v>120.4927778</v>
      </c>
      <c r="D88" s="1">
        <f t="shared" ref="D88:D95" si="141">D87+1.5</f>
        <v>4.5</v>
      </c>
      <c r="E88" s="1">
        <f t="shared" ref="E88:F95" si="142">E$2</f>
        <v>1500</v>
      </c>
      <c r="F88" s="1">
        <f t="shared" si="142"/>
        <v>3</v>
      </c>
      <c r="G88" s="1">
        <v>21</v>
      </c>
      <c r="H88" s="1">
        <v>26</v>
      </c>
      <c r="I88" s="1">
        <v>32.5</v>
      </c>
      <c r="J88" s="1">
        <f t="shared" ref="J88:J95" si="143">E88*0.1</f>
        <v>150</v>
      </c>
      <c r="K88" s="1">
        <f t="shared" si="129"/>
        <v>183.33333333333334</v>
      </c>
      <c r="L88" s="1">
        <v>1.5</v>
      </c>
      <c r="M88" s="1">
        <v>21</v>
      </c>
      <c r="N88" s="1">
        <v>8.5</v>
      </c>
      <c r="O88" s="1">
        <f t="shared" si="133"/>
        <v>0</v>
      </c>
      <c r="P88" s="26">
        <f t="shared" si="134"/>
        <v>31.5</v>
      </c>
      <c r="Q88" s="1">
        <f t="shared" ref="Q88:Q95" si="144">K88-P88</f>
        <v>151.83333333333334</v>
      </c>
      <c r="R88" s="1">
        <f t="shared" si="130"/>
        <v>63</v>
      </c>
      <c r="S88" s="1">
        <f t="shared" si="135"/>
        <v>0.65524345107130644</v>
      </c>
      <c r="T88" s="1">
        <f t="shared" si="136"/>
        <v>0.54603620922608875</v>
      </c>
      <c r="U88" s="1">
        <v>1.5</v>
      </c>
      <c r="V88" s="1">
        <f t="shared" si="137"/>
        <v>0.89626783754116357</v>
      </c>
      <c r="W88" s="1">
        <v>3</v>
      </c>
      <c r="X88" s="1">
        <f t="shared" si="138"/>
        <v>1.2954242509439324</v>
      </c>
      <c r="Y88" s="1">
        <f t="shared" si="139"/>
        <v>4.4426929914679878</v>
      </c>
      <c r="Z88" s="1">
        <f>'Liquefaction &amp; SBC'!AC88</f>
        <v>2.8707348010244167</v>
      </c>
      <c r="AA88" s="1" t="str">
        <f>'Liquefaction &amp; SBC'!AD88</f>
        <v>NOT LIQUEFIABLE</v>
      </c>
      <c r="AB88" s="1">
        <f t="shared" si="131"/>
        <v>0</v>
      </c>
      <c r="AC88" s="1">
        <f t="shared" si="132"/>
        <v>0</v>
      </c>
      <c r="AD88" s="1">
        <f t="shared" si="140"/>
        <v>4.4426929914679878</v>
      </c>
    </row>
    <row r="89" spans="1:31" x14ac:dyDescent="0.35">
      <c r="A89" s="1"/>
      <c r="B89" s="1">
        <v>15.35059444</v>
      </c>
      <c r="C89" s="1">
        <v>120.4927778</v>
      </c>
      <c r="D89" s="1">
        <f t="shared" si="141"/>
        <v>6</v>
      </c>
      <c r="E89" s="1">
        <f t="shared" si="142"/>
        <v>1500</v>
      </c>
      <c r="F89" s="1">
        <f t="shared" si="142"/>
        <v>3</v>
      </c>
      <c r="G89" s="1">
        <v>21</v>
      </c>
      <c r="H89" s="1">
        <v>27</v>
      </c>
      <c r="I89" s="1">
        <v>32.5</v>
      </c>
      <c r="J89" s="1">
        <f t="shared" si="143"/>
        <v>150</v>
      </c>
      <c r="K89" s="1">
        <f t="shared" si="129"/>
        <v>183.33333333333334</v>
      </c>
      <c r="L89" s="1">
        <v>1.5</v>
      </c>
      <c r="M89" s="1">
        <v>21</v>
      </c>
      <c r="N89" s="1">
        <v>8.5</v>
      </c>
      <c r="O89" s="1">
        <f t="shared" si="133"/>
        <v>0</v>
      </c>
      <c r="P89" s="26">
        <f t="shared" si="134"/>
        <v>31.5</v>
      </c>
      <c r="Q89" s="1">
        <f t="shared" si="144"/>
        <v>151.83333333333334</v>
      </c>
      <c r="R89" s="1">
        <f t="shared" si="130"/>
        <v>63</v>
      </c>
      <c r="S89" s="1">
        <f t="shared" si="135"/>
        <v>0.65524345107130644</v>
      </c>
      <c r="T89" s="1">
        <f t="shared" si="136"/>
        <v>0.32762172553565322</v>
      </c>
      <c r="U89" s="1">
        <v>1.5</v>
      </c>
      <c r="V89" s="1">
        <f t="shared" si="137"/>
        <v>0.89626783754116357</v>
      </c>
      <c r="W89" s="1">
        <v>3</v>
      </c>
      <c r="X89" s="1">
        <f t="shared" si="138"/>
        <v>1.2954242509439324</v>
      </c>
      <c r="Y89" s="1">
        <f t="shared" si="139"/>
        <v>2.6656157948807921</v>
      </c>
      <c r="Z89" s="1">
        <f>'Liquefaction &amp; SBC'!AC89</f>
        <v>2.09485110627437</v>
      </c>
      <c r="AA89" s="1" t="str">
        <f>'Liquefaction &amp; SBC'!AD89</f>
        <v>NOT LIQUEFIABLE</v>
      </c>
      <c r="AB89" s="1">
        <f t="shared" si="131"/>
        <v>0</v>
      </c>
      <c r="AC89" s="1">
        <f t="shared" si="132"/>
        <v>0</v>
      </c>
      <c r="AD89" s="1">
        <f t="shared" si="140"/>
        <v>2.6656157948807921</v>
      </c>
    </row>
    <row r="90" spans="1:31" x14ac:dyDescent="0.35">
      <c r="A90" s="1"/>
      <c r="B90" s="1">
        <v>15.35059444</v>
      </c>
      <c r="C90" s="1">
        <v>120.4927778</v>
      </c>
      <c r="D90" s="1">
        <f t="shared" si="141"/>
        <v>7.5</v>
      </c>
      <c r="E90" s="1">
        <f t="shared" si="142"/>
        <v>1500</v>
      </c>
      <c r="F90" s="1">
        <f t="shared" si="142"/>
        <v>3</v>
      </c>
      <c r="G90" s="1">
        <v>21</v>
      </c>
      <c r="H90" s="1">
        <v>28</v>
      </c>
      <c r="I90" s="1">
        <v>32.5</v>
      </c>
      <c r="J90" s="1">
        <f t="shared" si="143"/>
        <v>150</v>
      </c>
      <c r="K90" s="1">
        <f t="shared" si="129"/>
        <v>183.33333333333334</v>
      </c>
      <c r="L90" s="1">
        <v>1.5</v>
      </c>
      <c r="M90" s="1">
        <v>21</v>
      </c>
      <c r="N90" s="1">
        <v>8.5</v>
      </c>
      <c r="O90" s="1">
        <f t="shared" si="133"/>
        <v>0</v>
      </c>
      <c r="P90" s="26">
        <f t="shared" si="134"/>
        <v>31.5</v>
      </c>
      <c r="Q90" s="1">
        <f t="shared" si="144"/>
        <v>151.83333333333334</v>
      </c>
      <c r="R90" s="1">
        <f t="shared" si="130"/>
        <v>63</v>
      </c>
      <c r="S90" s="1">
        <f t="shared" si="135"/>
        <v>0.65524345107130644</v>
      </c>
      <c r="T90" s="1">
        <f t="shared" si="136"/>
        <v>0.10920724184521774</v>
      </c>
      <c r="U90" s="1">
        <v>1.5</v>
      </c>
      <c r="V90" s="1">
        <f t="shared" si="137"/>
        <v>0.89626783754116357</v>
      </c>
      <c r="W90" s="1">
        <v>3</v>
      </c>
      <c r="X90" s="1">
        <f t="shared" si="138"/>
        <v>1.2954242509439324</v>
      </c>
      <c r="Y90" s="1">
        <f t="shared" si="139"/>
        <v>0.8885385982935976</v>
      </c>
      <c r="Z90" s="1">
        <f>'Liquefaction &amp; SBC'!AC90</f>
        <v>1.712287636169274</v>
      </c>
      <c r="AA90" s="1" t="str">
        <f>'Liquefaction &amp; SBC'!AD90</f>
        <v>NOT LIQUEFIABLE</v>
      </c>
      <c r="AB90" s="1">
        <f t="shared" si="131"/>
        <v>0</v>
      </c>
      <c r="AC90" s="1">
        <f t="shared" si="132"/>
        <v>0</v>
      </c>
      <c r="AD90" s="1">
        <f t="shared" si="140"/>
        <v>0.8885385982935976</v>
      </c>
    </row>
    <row r="91" spans="1:31" x14ac:dyDescent="0.35">
      <c r="A91" s="1"/>
      <c r="B91" s="1">
        <v>15.35059444</v>
      </c>
      <c r="C91" s="1">
        <v>120.4927778</v>
      </c>
      <c r="D91" s="1">
        <f t="shared" si="141"/>
        <v>9</v>
      </c>
      <c r="E91" s="1">
        <f t="shared" si="142"/>
        <v>1500</v>
      </c>
      <c r="F91" s="1">
        <f t="shared" si="142"/>
        <v>3</v>
      </c>
      <c r="G91" s="1">
        <v>21</v>
      </c>
      <c r="H91" s="1">
        <v>31</v>
      </c>
      <c r="I91" s="1">
        <v>35</v>
      </c>
      <c r="J91" s="1">
        <f t="shared" si="143"/>
        <v>150</v>
      </c>
      <c r="K91" s="1">
        <f t="shared" si="129"/>
        <v>183.33333333333334</v>
      </c>
      <c r="L91" s="1">
        <v>1.5</v>
      </c>
      <c r="M91" s="1">
        <v>21</v>
      </c>
      <c r="N91" s="1">
        <v>8.5</v>
      </c>
      <c r="O91" s="1">
        <f t="shared" si="133"/>
        <v>0</v>
      </c>
      <c r="P91" s="26">
        <f t="shared" si="134"/>
        <v>31.5</v>
      </c>
      <c r="Q91" s="1">
        <f t="shared" si="144"/>
        <v>151.83333333333334</v>
      </c>
      <c r="R91" s="1">
        <f t="shared" si="130"/>
        <v>63</v>
      </c>
      <c r="S91" s="1">
        <f t="shared" si="135"/>
        <v>0.65524345107130644</v>
      </c>
      <c r="T91" s="1">
        <f t="shared" si="136"/>
        <v>0</v>
      </c>
      <c r="U91" s="1">
        <v>1.5</v>
      </c>
      <c r="V91" s="1">
        <f t="shared" si="137"/>
        <v>0.89626783754116357</v>
      </c>
      <c r="W91" s="1">
        <v>3</v>
      </c>
      <c r="X91" s="1">
        <f t="shared" si="138"/>
        <v>1.2954242509439324</v>
      </c>
      <c r="Y91" s="1">
        <f t="shared" si="139"/>
        <v>0</v>
      </c>
      <c r="Z91" s="1">
        <f>'Liquefaction &amp; SBC'!AC91</f>
        <v>2.0018904464937353</v>
      </c>
      <c r="AA91" s="1" t="str">
        <f>'Liquefaction &amp; SBC'!AD91</f>
        <v>NOT LIQUEFIABLE</v>
      </c>
      <c r="AB91" s="1">
        <f t="shared" si="131"/>
        <v>0</v>
      </c>
      <c r="AC91" s="1">
        <f t="shared" si="132"/>
        <v>0</v>
      </c>
      <c r="AD91" s="1">
        <f t="shared" si="140"/>
        <v>0</v>
      </c>
    </row>
    <row r="92" spans="1:31" x14ac:dyDescent="0.35">
      <c r="A92" s="1"/>
      <c r="B92" s="1">
        <v>15.35059444</v>
      </c>
      <c r="C92" s="1">
        <v>120.4927778</v>
      </c>
      <c r="D92" s="1">
        <f t="shared" si="141"/>
        <v>10.5</v>
      </c>
      <c r="E92" s="1">
        <f t="shared" si="142"/>
        <v>1500</v>
      </c>
      <c r="F92" s="1">
        <f t="shared" si="142"/>
        <v>3</v>
      </c>
      <c r="G92" s="1">
        <v>20</v>
      </c>
      <c r="H92" s="1">
        <v>35</v>
      </c>
      <c r="I92" s="1">
        <v>35</v>
      </c>
      <c r="J92" s="1">
        <f t="shared" si="143"/>
        <v>150</v>
      </c>
      <c r="K92" s="1">
        <f t="shared" si="129"/>
        <v>183.33333333333334</v>
      </c>
      <c r="L92" s="1">
        <v>1.5</v>
      </c>
      <c r="M92" s="1">
        <v>20</v>
      </c>
      <c r="N92" s="1">
        <v>8.5</v>
      </c>
      <c r="O92" s="1">
        <f t="shared" si="133"/>
        <v>0</v>
      </c>
      <c r="P92" s="26">
        <f t="shared" si="134"/>
        <v>30</v>
      </c>
      <c r="Q92" s="1">
        <f t="shared" si="144"/>
        <v>153.33333333333334</v>
      </c>
      <c r="R92" s="1">
        <f t="shared" si="130"/>
        <v>60</v>
      </c>
      <c r="S92" s="1">
        <f t="shared" si="135"/>
        <v>0.65986105077709067</v>
      </c>
      <c r="T92" s="1">
        <f t="shared" si="136"/>
        <v>0</v>
      </c>
      <c r="U92" s="1">
        <v>1.5</v>
      </c>
      <c r="V92" s="1">
        <f t="shared" si="137"/>
        <v>0.90217391304347827</v>
      </c>
      <c r="W92" s="1">
        <v>3</v>
      </c>
      <c r="X92" s="1">
        <f t="shared" si="138"/>
        <v>1.2954242509439324</v>
      </c>
      <c r="Y92" s="1">
        <f t="shared" si="139"/>
        <v>0</v>
      </c>
      <c r="Z92" s="1">
        <f>'Liquefaction &amp; SBC'!AC92</f>
        <v>2.7964210374227192</v>
      </c>
      <c r="AA92" s="1" t="str">
        <f>'Liquefaction &amp; SBC'!AD92</f>
        <v>NOT LIQUEFIABLE</v>
      </c>
      <c r="AB92" s="1">
        <f t="shared" si="131"/>
        <v>0</v>
      </c>
      <c r="AC92" s="1">
        <f t="shared" si="132"/>
        <v>0</v>
      </c>
      <c r="AD92" s="1">
        <f t="shared" si="140"/>
        <v>0</v>
      </c>
    </row>
    <row r="93" spans="1:31" x14ac:dyDescent="0.35">
      <c r="A93" s="1"/>
      <c r="B93" s="1">
        <v>15.35059444</v>
      </c>
      <c r="C93" s="1">
        <v>120.4927778</v>
      </c>
      <c r="D93" s="1">
        <f t="shared" si="141"/>
        <v>12</v>
      </c>
      <c r="E93" s="1">
        <f t="shared" si="142"/>
        <v>1500</v>
      </c>
      <c r="F93" s="1">
        <f t="shared" si="142"/>
        <v>3</v>
      </c>
      <c r="G93" s="1">
        <v>20</v>
      </c>
      <c r="H93" s="1">
        <v>40</v>
      </c>
      <c r="I93" s="1">
        <v>35</v>
      </c>
      <c r="J93" s="1">
        <f t="shared" si="143"/>
        <v>150</v>
      </c>
      <c r="K93" s="1">
        <f t="shared" si="129"/>
        <v>183.33333333333334</v>
      </c>
      <c r="L93" s="1">
        <v>1.5</v>
      </c>
      <c r="M93" s="1">
        <v>20</v>
      </c>
      <c r="N93" s="1">
        <v>8.5</v>
      </c>
      <c r="O93" s="1">
        <f t="shared" si="133"/>
        <v>0</v>
      </c>
      <c r="P93" s="26">
        <f t="shared" si="134"/>
        <v>30</v>
      </c>
      <c r="Q93" s="1">
        <f t="shared" si="144"/>
        <v>153.33333333333334</v>
      </c>
      <c r="R93" s="1">
        <f t="shared" si="130"/>
        <v>60</v>
      </c>
      <c r="S93" s="1">
        <f t="shared" si="135"/>
        <v>0.65986105077709067</v>
      </c>
      <c r="T93" s="1">
        <f t="shared" si="136"/>
        <v>0</v>
      </c>
      <c r="U93" s="1">
        <v>1.5</v>
      </c>
      <c r="V93" s="1">
        <f t="shared" si="137"/>
        <v>0.90217391304347827</v>
      </c>
      <c r="W93" s="1">
        <v>3</v>
      </c>
      <c r="X93" s="1">
        <f t="shared" si="138"/>
        <v>1.2954242509439324</v>
      </c>
      <c r="Y93" s="1">
        <f t="shared" si="139"/>
        <v>0</v>
      </c>
      <c r="Z93" s="1">
        <f>'Liquefaction &amp; SBC'!AC93</f>
        <v>4.7618618250004818</v>
      </c>
      <c r="AA93" s="1" t="str">
        <f>'Liquefaction &amp; SBC'!AD93</f>
        <v>NOT LIQUEFIABLE</v>
      </c>
      <c r="AB93" s="1">
        <f t="shared" si="131"/>
        <v>0</v>
      </c>
      <c r="AC93" s="1">
        <f t="shared" si="132"/>
        <v>0</v>
      </c>
      <c r="AD93" s="1">
        <f t="shared" si="140"/>
        <v>0</v>
      </c>
    </row>
    <row r="94" spans="1:31" x14ac:dyDescent="0.35">
      <c r="A94" s="1"/>
      <c r="B94" s="1">
        <v>15.35059444</v>
      </c>
      <c r="C94" s="1">
        <v>120.4927778</v>
      </c>
      <c r="D94" s="1">
        <f t="shared" si="141"/>
        <v>13.5</v>
      </c>
      <c r="E94" s="1">
        <f t="shared" si="142"/>
        <v>1500</v>
      </c>
      <c r="F94" s="1">
        <f t="shared" si="142"/>
        <v>3</v>
      </c>
      <c r="G94" s="1">
        <v>20</v>
      </c>
      <c r="H94" s="1">
        <v>43</v>
      </c>
      <c r="I94" s="1">
        <v>35</v>
      </c>
      <c r="J94" s="1">
        <f t="shared" si="143"/>
        <v>150</v>
      </c>
      <c r="K94" s="1">
        <f t="shared" si="129"/>
        <v>183.33333333333334</v>
      </c>
      <c r="L94" s="1">
        <v>1.5</v>
      </c>
      <c r="M94" s="1">
        <v>20</v>
      </c>
      <c r="N94" s="1">
        <v>8.5</v>
      </c>
      <c r="O94" s="1">
        <f t="shared" si="133"/>
        <v>0</v>
      </c>
      <c r="P94" s="26">
        <f t="shared" si="134"/>
        <v>30</v>
      </c>
      <c r="Q94" s="1">
        <f t="shared" si="144"/>
        <v>153.33333333333334</v>
      </c>
      <c r="R94" s="1">
        <f t="shared" si="130"/>
        <v>60</v>
      </c>
      <c r="S94" s="1">
        <f t="shared" si="135"/>
        <v>0.65986105077709067</v>
      </c>
      <c r="T94" s="1">
        <f t="shared" si="136"/>
        <v>0</v>
      </c>
      <c r="U94" s="1">
        <v>1.5</v>
      </c>
      <c r="V94" s="1">
        <f t="shared" si="137"/>
        <v>0.90217391304347827</v>
      </c>
      <c r="W94" s="1">
        <v>3</v>
      </c>
      <c r="X94" s="1">
        <f t="shared" si="138"/>
        <v>1.2954242509439324</v>
      </c>
      <c r="Y94" s="1">
        <f t="shared" si="139"/>
        <v>0</v>
      </c>
      <c r="Z94" s="1">
        <f>'Liquefaction &amp; SBC'!AC94</f>
        <v>7.5236002514868554</v>
      </c>
      <c r="AA94" s="1" t="str">
        <f>'Liquefaction &amp; SBC'!AD94</f>
        <v>NOT LIQUEFIABLE</v>
      </c>
      <c r="AB94" s="1">
        <f t="shared" si="131"/>
        <v>0</v>
      </c>
      <c r="AC94" s="1">
        <f t="shared" si="132"/>
        <v>0</v>
      </c>
      <c r="AD94" s="1">
        <f t="shared" si="140"/>
        <v>0</v>
      </c>
    </row>
    <row r="95" spans="1:31" x14ac:dyDescent="0.35">
      <c r="A95" s="1"/>
      <c r="B95" s="1">
        <v>15.35059444</v>
      </c>
      <c r="C95" s="1">
        <v>120.4927778</v>
      </c>
      <c r="D95" s="1">
        <f t="shared" si="141"/>
        <v>15</v>
      </c>
      <c r="E95" s="1">
        <f t="shared" si="142"/>
        <v>1500</v>
      </c>
      <c r="F95" s="1">
        <f t="shared" si="142"/>
        <v>3</v>
      </c>
      <c r="G95" s="1">
        <v>20</v>
      </c>
      <c r="H95" s="1">
        <v>50</v>
      </c>
      <c r="I95" s="1">
        <v>35</v>
      </c>
      <c r="J95" s="1">
        <f t="shared" si="143"/>
        <v>150</v>
      </c>
      <c r="K95" s="1">
        <f t="shared" si="129"/>
        <v>183.33333333333334</v>
      </c>
      <c r="L95" s="1">
        <v>1.5</v>
      </c>
      <c r="M95" s="1">
        <v>20</v>
      </c>
      <c r="N95" s="1">
        <v>8.5</v>
      </c>
      <c r="O95" s="1">
        <f t="shared" si="133"/>
        <v>0</v>
      </c>
      <c r="P95" s="26">
        <f t="shared" si="134"/>
        <v>30</v>
      </c>
      <c r="Q95" s="1">
        <f t="shared" si="144"/>
        <v>153.33333333333334</v>
      </c>
      <c r="R95" s="1">
        <f t="shared" si="130"/>
        <v>60</v>
      </c>
      <c r="S95" s="1">
        <f t="shared" si="135"/>
        <v>0.65986105077709067</v>
      </c>
      <c r="T95" s="1">
        <f t="shared" si="136"/>
        <v>0</v>
      </c>
      <c r="U95" s="1">
        <v>1.5</v>
      </c>
      <c r="V95" s="1">
        <f t="shared" si="137"/>
        <v>0.90217391304347827</v>
      </c>
      <c r="W95" s="1">
        <v>3</v>
      </c>
      <c r="X95" s="1">
        <f t="shared" si="138"/>
        <v>1.2954242509439324</v>
      </c>
      <c r="Y95" s="1">
        <f t="shared" si="139"/>
        <v>0</v>
      </c>
      <c r="Z95" s="1">
        <f>'Liquefaction &amp; SBC'!AC95</f>
        <v>47.191474818331898</v>
      </c>
      <c r="AA95" s="1" t="str">
        <f>'Liquefaction &amp; SBC'!AD95</f>
        <v>NOT LIQUEFIABLE</v>
      </c>
      <c r="AB95" s="1">
        <f t="shared" si="131"/>
        <v>0</v>
      </c>
      <c r="AC95" s="1">
        <f t="shared" si="132"/>
        <v>0</v>
      </c>
      <c r="AD95" s="1">
        <f t="shared" si="140"/>
        <v>0</v>
      </c>
    </row>
    <row r="96" spans="1:31" x14ac:dyDescent="0.35">
      <c r="A96" s="1"/>
      <c r="B96" s="1"/>
      <c r="C96" s="1"/>
      <c r="D96" s="1"/>
      <c r="E96" s="1"/>
      <c r="F96" s="1"/>
      <c r="G96" s="1"/>
      <c r="H96" s="1"/>
      <c r="I96" s="1"/>
      <c r="J96" s="1"/>
      <c r="K96" s="1"/>
      <c r="L96" s="1"/>
      <c r="M96" s="1"/>
      <c r="N96" s="1"/>
      <c r="O96" s="1"/>
      <c r="P96" s="1"/>
      <c r="Q96" s="1"/>
      <c r="R96" s="1"/>
      <c r="S96" s="1"/>
      <c r="T96" s="1"/>
      <c r="U96" s="1"/>
      <c r="V96" s="1"/>
      <c r="W96" s="1"/>
      <c r="X96" s="19"/>
      <c r="Y96" s="19"/>
      <c r="Z96" s="19"/>
      <c r="AA96" s="19"/>
      <c r="AB96" s="19"/>
      <c r="AC96" s="19" t="s">
        <v>312</v>
      </c>
      <c r="AD96" s="19">
        <f>SUM(AD86:AD95)</f>
        <v>11.069276218329216</v>
      </c>
      <c r="AE96" s="19" t="str">
        <f t="shared" ref="AE96" si="145">IF(SUM(Y86:Y95) &lt;= 25, "PASSED", "FAILED")</f>
        <v>PASSED</v>
      </c>
    </row>
    <row r="97" spans="1:31" s="1" customFormat="1" x14ac:dyDescent="0.35">
      <c r="A97" s="9" t="s">
        <v>283</v>
      </c>
      <c r="B97" s="9" t="s">
        <v>0</v>
      </c>
      <c r="C97" s="9" t="s">
        <v>1</v>
      </c>
      <c r="D97" s="9" t="s">
        <v>284</v>
      </c>
      <c r="E97" s="7" t="s">
        <v>285</v>
      </c>
      <c r="F97" s="9" t="s">
        <v>286</v>
      </c>
      <c r="G97" s="9" t="s">
        <v>287</v>
      </c>
      <c r="H97" s="9" t="s">
        <v>288</v>
      </c>
      <c r="I97" s="9" t="s">
        <v>289</v>
      </c>
      <c r="J97" s="10" t="s">
        <v>290</v>
      </c>
      <c r="K97" s="10" t="s">
        <v>291</v>
      </c>
      <c r="L97" s="9" t="s">
        <v>292</v>
      </c>
      <c r="M97" s="9" t="s">
        <v>287</v>
      </c>
      <c r="N97" s="9" t="s">
        <v>293</v>
      </c>
      <c r="O97" s="10" t="s">
        <v>294</v>
      </c>
      <c r="P97" s="11" t="s">
        <v>295</v>
      </c>
      <c r="Q97" s="10" t="s">
        <v>296</v>
      </c>
      <c r="R97" s="10" t="s">
        <v>297</v>
      </c>
      <c r="S97" s="10" t="s">
        <v>298</v>
      </c>
      <c r="T97" s="12" t="s">
        <v>299</v>
      </c>
      <c r="U97" s="9" t="s">
        <v>300</v>
      </c>
      <c r="V97" s="10" t="s">
        <v>301</v>
      </c>
      <c r="W97" s="7" t="s">
        <v>302</v>
      </c>
      <c r="X97" s="10" t="s">
        <v>303</v>
      </c>
      <c r="Y97" s="13" t="s">
        <v>304</v>
      </c>
      <c r="Z97" s="14" t="s">
        <v>26</v>
      </c>
      <c r="AA97" s="14" t="s">
        <v>27</v>
      </c>
      <c r="AB97" s="13" t="s">
        <v>305</v>
      </c>
      <c r="AC97" s="13" t="s">
        <v>306</v>
      </c>
      <c r="AD97" s="13" t="s">
        <v>307</v>
      </c>
      <c r="AE97" s="10" t="s">
        <v>27</v>
      </c>
    </row>
    <row r="98" spans="1:31" x14ac:dyDescent="0.35">
      <c r="A98" s="1" t="s">
        <v>321</v>
      </c>
      <c r="B98" s="1">
        <v>15.365694</v>
      </c>
      <c r="C98" s="1">
        <v>120.448519</v>
      </c>
      <c r="D98" s="1">
        <v>1.5</v>
      </c>
      <c r="E98" s="1">
        <v>1500</v>
      </c>
      <c r="F98" s="1">
        <v>3</v>
      </c>
      <c r="G98" s="1">
        <v>20.8</v>
      </c>
      <c r="H98" s="1">
        <v>11</v>
      </c>
      <c r="I98" s="1">
        <v>10.5</v>
      </c>
      <c r="J98" s="1">
        <f>E98*0.1</f>
        <v>150</v>
      </c>
      <c r="K98" s="1">
        <f t="shared" ref="K98:K107" si="146">(E98+J98)/(F98*F98)</f>
        <v>183.33333333333334</v>
      </c>
      <c r="L98" s="1">
        <v>1.5</v>
      </c>
      <c r="M98" s="1">
        <v>20.8</v>
      </c>
      <c r="N98" s="1">
        <v>2</v>
      </c>
      <c r="O98" s="1">
        <f>MAX(0, 9.81 * (L98 - N98))</f>
        <v>0</v>
      </c>
      <c r="P98" s="26">
        <f>(L98 * M98) - O98</f>
        <v>31.200000000000003</v>
      </c>
      <c r="Q98" s="1">
        <f>K98-P98</f>
        <v>152.13333333333333</v>
      </c>
      <c r="R98" s="1">
        <f t="shared" ref="R98:R107" si="147">(M98 * ($L$2 + ($F$2 / 2))) - O98</f>
        <v>62.400000000000006</v>
      </c>
      <c r="S98" s="1">
        <f>0.5 + 0.1 * SQRT(Q98 / R98)</f>
        <v>0.6561420567314965</v>
      </c>
      <c r="T98" s="1">
        <f>IF((D98 - (D98/2)) &lt;= L98, 0, IF(( (D98 - (D98/2)) - L98) &gt; (2 * F98), 0, IF(( (D98 - (D98/2)) - L98) &lt;= (F98 / 2), (2 * ( (D98 - (D98/2)) - L98) / F98) * (S98 - 0.1) + 0.1, ((2 * F98) - ( (D98 - (D98/2)) - L98)) / (1.5 * F98) * S98)))</f>
        <v>0</v>
      </c>
      <c r="U98" s="1">
        <v>1.5</v>
      </c>
      <c r="V98" s="1">
        <f>MAX(0.5, 1 - 0.5 * (P98 / Q98))</f>
        <v>0.89745836985100791</v>
      </c>
      <c r="W98" s="1">
        <v>3</v>
      </c>
      <c r="X98" s="1">
        <f>1 + 0.2 *LOG10(10 * W98)</f>
        <v>1.2954242509439324</v>
      </c>
      <c r="Y98" s="1">
        <f>((Q98 / (I98 * 1000)) * T98) * U98 * V98 * X98*1000</f>
        <v>0</v>
      </c>
      <c r="Z98" s="1">
        <f>'Liquefaction &amp; SBC'!AC98</f>
        <v>0.98764326822796589</v>
      </c>
      <c r="AA98" s="1" t="str">
        <f>'Liquefaction &amp; SBC'!AD98</f>
        <v>LIQUEFIABLE</v>
      </c>
      <c r="AB98" s="1">
        <f t="shared" ref="AB98:AB119" si="148">IF(AA98="NOT LIQUEFIABLE", 0, IF(Z98&gt;=2, 0, IF(Z98&lt;=0.5, 0.05, (2-Z98)*0.025)))</f>
        <v>2.5308918294300854E-2</v>
      </c>
      <c r="AC98" s="1">
        <f t="shared" ref="AC98:AC107" si="149">AB98 * U98*1000</f>
        <v>37.963377441451286</v>
      </c>
      <c r="AD98" s="1">
        <f>Y98+AC98</f>
        <v>37.963377441451286</v>
      </c>
    </row>
    <row r="99" spans="1:31" x14ac:dyDescent="0.35">
      <c r="A99" s="1"/>
      <c r="B99" s="1">
        <v>15.365694</v>
      </c>
      <c r="C99" s="1">
        <v>120.448519</v>
      </c>
      <c r="D99" s="1">
        <f>D98+1.5</f>
        <v>3</v>
      </c>
      <c r="E99" s="1">
        <f>E$2</f>
        <v>1500</v>
      </c>
      <c r="F99" s="1">
        <f>F$2</f>
        <v>3</v>
      </c>
      <c r="G99" s="1">
        <v>20.8</v>
      </c>
      <c r="H99" s="1">
        <v>11</v>
      </c>
      <c r="I99" s="1">
        <v>32.5</v>
      </c>
      <c r="J99" s="1">
        <f>E99*0.1</f>
        <v>150</v>
      </c>
      <c r="K99" s="1">
        <f t="shared" si="146"/>
        <v>183.33333333333334</v>
      </c>
      <c r="L99" s="1">
        <v>1.5</v>
      </c>
      <c r="M99" s="1">
        <v>20.8</v>
      </c>
      <c r="N99" s="1">
        <v>2</v>
      </c>
      <c r="O99" s="1">
        <f t="shared" ref="O99:O107" si="150">MAX(0, 9.81 * (L99 - N99))</f>
        <v>0</v>
      </c>
      <c r="P99" s="26">
        <f t="shared" ref="P99:P107" si="151">(L99 * M99) - O99</f>
        <v>31.200000000000003</v>
      </c>
      <c r="Q99" s="1">
        <f>K99-P99</f>
        <v>152.13333333333333</v>
      </c>
      <c r="R99" s="1">
        <f t="shared" si="147"/>
        <v>62.400000000000006</v>
      </c>
      <c r="S99" s="1">
        <f t="shared" ref="S99:S107" si="152">0.5 + 0.1 * SQRT(Q99 / R99)</f>
        <v>0.6561420567314965</v>
      </c>
      <c r="T99" s="1">
        <f t="shared" ref="T99:T107" si="153">IF(((D99 - (D99 - D98)/2) - L99) &lt;= 0, 0, IF(((D99 - (D99 - D98)/2) - L99) &gt; (2 * F99), 0, IF(((D99 - (D99 - D98)/2) - L99) &lt;= (F99 / 2), (2 * ((D99 - (D99 - D98)/2) - L99) / F99) * (S99 - 0.1) + 0.1, ((2 * F99) - ((D99 - (D99 - D98)/2) - L99)) / (1.5 * F99) * S99)))</f>
        <v>0.37807102836574824</v>
      </c>
      <c r="U99" s="1">
        <v>1.5</v>
      </c>
      <c r="V99" s="1">
        <f t="shared" ref="V99:V107" si="154">MAX(0.5, 1 - 0.5 * (P99 / Q99))</f>
        <v>0.89745836985100791</v>
      </c>
      <c r="W99" s="1">
        <v>3</v>
      </c>
      <c r="X99" s="1">
        <f t="shared" ref="X99:X107" si="155">1 + 0.2 *LOG10(10 * W99)</f>
        <v>1.2954242509439324</v>
      </c>
      <c r="Y99" s="1">
        <f t="shared" ref="Y99:Y107" si="156">((Q99 / (I99 * 1000)) * T99) * U99 * V99 * X99*1000</f>
        <v>3.0862564665457528</v>
      </c>
      <c r="Z99" s="1">
        <f>'Liquefaction &amp; SBC'!AC99</f>
        <v>0.67032376024929641</v>
      </c>
      <c r="AA99" s="1" t="str">
        <f>'Liquefaction &amp; SBC'!AD99</f>
        <v>LIQUEFIABLE</v>
      </c>
      <c r="AB99" s="1">
        <f t="shared" si="148"/>
        <v>3.3241905993767591E-2</v>
      </c>
      <c r="AC99" s="1">
        <f t="shared" si="149"/>
        <v>49.862858990651389</v>
      </c>
      <c r="AD99" s="1">
        <f t="shared" ref="AD99:AD107" si="157">Y99+AC99</f>
        <v>52.949115457197145</v>
      </c>
    </row>
    <row r="100" spans="1:31" x14ac:dyDescent="0.35">
      <c r="A100" s="1"/>
      <c r="B100" s="1">
        <v>15.365694</v>
      </c>
      <c r="C100" s="1">
        <v>120.448519</v>
      </c>
      <c r="D100" s="1">
        <f t="shared" ref="D100:D107" si="158">D99+1.5</f>
        <v>4.5</v>
      </c>
      <c r="E100" s="1">
        <f t="shared" ref="E100:F107" si="159">E$2</f>
        <v>1500</v>
      </c>
      <c r="F100" s="1">
        <f t="shared" si="159"/>
        <v>3</v>
      </c>
      <c r="G100" s="1">
        <v>19.8</v>
      </c>
      <c r="H100" s="1">
        <v>8</v>
      </c>
      <c r="I100" s="1">
        <v>13.5</v>
      </c>
      <c r="J100" s="1">
        <f t="shared" ref="J100:J107" si="160">E100*0.1</f>
        <v>150</v>
      </c>
      <c r="K100" s="1">
        <f t="shared" si="146"/>
        <v>183.33333333333334</v>
      </c>
      <c r="L100" s="1">
        <v>1.5</v>
      </c>
      <c r="M100" s="1">
        <v>19.8</v>
      </c>
      <c r="N100" s="1">
        <v>2</v>
      </c>
      <c r="O100" s="1">
        <f t="shared" si="150"/>
        <v>0</v>
      </c>
      <c r="P100" s="26">
        <f t="shared" si="151"/>
        <v>29.700000000000003</v>
      </c>
      <c r="Q100" s="1">
        <f t="shared" ref="Q100:Q107" si="161">K100-P100</f>
        <v>153.63333333333333</v>
      </c>
      <c r="R100" s="1">
        <f t="shared" si="147"/>
        <v>59.400000000000006</v>
      </c>
      <c r="S100" s="1">
        <f t="shared" si="152"/>
        <v>0.66082349806811247</v>
      </c>
      <c r="T100" s="1">
        <f t="shared" si="153"/>
        <v>0.55068624839009372</v>
      </c>
      <c r="U100" s="1">
        <v>1.5</v>
      </c>
      <c r="V100" s="1">
        <f t="shared" si="154"/>
        <v>0.90334128878281628</v>
      </c>
      <c r="W100" s="1">
        <v>3</v>
      </c>
      <c r="X100" s="1">
        <f t="shared" si="155"/>
        <v>1.2954242509439324</v>
      </c>
      <c r="Y100" s="1">
        <f t="shared" si="156"/>
        <v>11.00046539910546</v>
      </c>
      <c r="Z100" s="1">
        <f>'Liquefaction &amp; SBC'!AC100</f>
        <v>0.42976640026982355</v>
      </c>
      <c r="AA100" s="1" t="str">
        <f>'Liquefaction &amp; SBC'!AD100</f>
        <v>LIQUEFIABLE</v>
      </c>
      <c r="AB100" s="1">
        <f t="shared" si="148"/>
        <v>0.05</v>
      </c>
      <c r="AC100" s="1">
        <f t="shared" si="149"/>
        <v>75.000000000000014</v>
      </c>
      <c r="AD100" s="1">
        <f t="shared" si="157"/>
        <v>86.000465399105479</v>
      </c>
    </row>
    <row r="101" spans="1:31" x14ac:dyDescent="0.35">
      <c r="A101" s="1"/>
      <c r="B101" s="1">
        <v>15.365694</v>
      </c>
      <c r="C101" s="1">
        <v>120.448519</v>
      </c>
      <c r="D101" s="1">
        <f t="shared" si="158"/>
        <v>6</v>
      </c>
      <c r="E101" s="1">
        <f t="shared" si="159"/>
        <v>1500</v>
      </c>
      <c r="F101" s="1">
        <f t="shared" si="159"/>
        <v>3</v>
      </c>
      <c r="G101" s="1">
        <v>19.600000000000001</v>
      </c>
      <c r="H101" s="1">
        <v>17</v>
      </c>
      <c r="I101" s="1">
        <v>32.5</v>
      </c>
      <c r="J101" s="1">
        <f t="shared" si="160"/>
        <v>150</v>
      </c>
      <c r="K101" s="1">
        <f t="shared" si="146"/>
        <v>183.33333333333334</v>
      </c>
      <c r="L101" s="1">
        <v>1.5</v>
      </c>
      <c r="M101" s="1">
        <v>19.600000000000001</v>
      </c>
      <c r="N101" s="1">
        <v>2</v>
      </c>
      <c r="O101" s="1">
        <f t="shared" si="150"/>
        <v>0</v>
      </c>
      <c r="P101" s="26">
        <f t="shared" si="151"/>
        <v>29.400000000000002</v>
      </c>
      <c r="Q101" s="1">
        <f t="shared" si="161"/>
        <v>153.93333333333334</v>
      </c>
      <c r="R101" s="1">
        <f t="shared" si="147"/>
        <v>58.800000000000004</v>
      </c>
      <c r="S101" s="1">
        <f t="shared" si="152"/>
        <v>0.66179968579078108</v>
      </c>
      <c r="T101" s="1">
        <f t="shared" si="153"/>
        <v>0.33089984289539054</v>
      </c>
      <c r="U101" s="1">
        <v>1.5</v>
      </c>
      <c r="V101" s="1">
        <f t="shared" si="154"/>
        <v>0.90450411433521005</v>
      </c>
      <c r="W101" s="1">
        <v>3</v>
      </c>
      <c r="X101" s="1">
        <f t="shared" si="155"/>
        <v>1.2954242509439324</v>
      </c>
      <c r="Y101" s="1">
        <f t="shared" si="156"/>
        <v>2.7546073539064384</v>
      </c>
      <c r="Z101" s="1">
        <f>'Liquefaction &amp; SBC'!AC101</f>
        <v>0.70800403384189659</v>
      </c>
      <c r="AA101" s="1" t="str">
        <f>'Liquefaction &amp; SBC'!AD101</f>
        <v>LIQUEFIABLE</v>
      </c>
      <c r="AB101" s="1">
        <f t="shared" si="148"/>
        <v>3.2299899153952587E-2</v>
      </c>
      <c r="AC101" s="1">
        <f t="shared" si="149"/>
        <v>48.449848730928878</v>
      </c>
      <c r="AD101" s="1">
        <f t="shared" si="157"/>
        <v>51.204456084835314</v>
      </c>
    </row>
    <row r="102" spans="1:31" x14ac:dyDescent="0.35">
      <c r="A102" s="1"/>
      <c r="B102" s="1">
        <v>15.365694</v>
      </c>
      <c r="C102" s="1">
        <v>120.448519</v>
      </c>
      <c r="D102" s="1">
        <f t="shared" si="158"/>
        <v>7.5</v>
      </c>
      <c r="E102" s="1">
        <f t="shared" si="159"/>
        <v>1500</v>
      </c>
      <c r="F102" s="1">
        <f t="shared" si="159"/>
        <v>3</v>
      </c>
      <c r="G102" s="1">
        <v>19.8</v>
      </c>
      <c r="H102" s="1">
        <v>22</v>
      </c>
      <c r="I102" s="1">
        <v>32.5</v>
      </c>
      <c r="J102" s="1">
        <f t="shared" si="160"/>
        <v>150</v>
      </c>
      <c r="K102" s="1">
        <f t="shared" si="146"/>
        <v>183.33333333333334</v>
      </c>
      <c r="L102" s="1">
        <v>1.5</v>
      </c>
      <c r="M102" s="1">
        <v>19.8</v>
      </c>
      <c r="N102" s="1">
        <v>2</v>
      </c>
      <c r="O102" s="1">
        <f t="shared" si="150"/>
        <v>0</v>
      </c>
      <c r="P102" s="26">
        <f t="shared" si="151"/>
        <v>29.700000000000003</v>
      </c>
      <c r="Q102" s="1">
        <f t="shared" si="161"/>
        <v>153.63333333333333</v>
      </c>
      <c r="R102" s="1">
        <f t="shared" si="147"/>
        <v>59.400000000000006</v>
      </c>
      <c r="S102" s="1">
        <f t="shared" si="152"/>
        <v>0.66082349806811247</v>
      </c>
      <c r="T102" s="1">
        <f t="shared" si="153"/>
        <v>0.11013724967801874</v>
      </c>
      <c r="U102" s="1">
        <v>1.5</v>
      </c>
      <c r="V102" s="1">
        <f t="shared" si="154"/>
        <v>0.90334128878281628</v>
      </c>
      <c r="W102" s="1">
        <v>3</v>
      </c>
      <c r="X102" s="1">
        <f t="shared" si="155"/>
        <v>1.2954242509439324</v>
      </c>
      <c r="Y102" s="1">
        <f t="shared" si="156"/>
        <v>0.91388481777183816</v>
      </c>
      <c r="Z102" s="1">
        <f>'Liquefaction &amp; SBC'!AC102</f>
        <v>0.95731323995841666</v>
      </c>
      <c r="AA102" s="1" t="str">
        <f>'Liquefaction &amp; SBC'!AD102</f>
        <v>LIQUEFIABLE</v>
      </c>
      <c r="AB102" s="1">
        <f t="shared" si="148"/>
        <v>2.6067169001039583E-2</v>
      </c>
      <c r="AC102" s="1">
        <f t="shared" si="149"/>
        <v>39.100753501559375</v>
      </c>
      <c r="AD102" s="1">
        <f t="shared" si="157"/>
        <v>40.014638319331212</v>
      </c>
    </row>
    <row r="103" spans="1:31" x14ac:dyDescent="0.35">
      <c r="A103" s="1"/>
      <c r="B103" s="1">
        <v>15.365694</v>
      </c>
      <c r="C103" s="1">
        <v>120.448519</v>
      </c>
      <c r="D103" s="1">
        <f t="shared" si="158"/>
        <v>9</v>
      </c>
      <c r="E103" s="1">
        <f t="shared" si="159"/>
        <v>1500</v>
      </c>
      <c r="F103" s="1">
        <f t="shared" si="159"/>
        <v>3</v>
      </c>
      <c r="G103" s="1">
        <v>20.5</v>
      </c>
      <c r="H103" s="1">
        <v>26</v>
      </c>
      <c r="I103" s="1">
        <v>32.5</v>
      </c>
      <c r="J103" s="1">
        <f t="shared" si="160"/>
        <v>150</v>
      </c>
      <c r="K103" s="1">
        <f t="shared" si="146"/>
        <v>183.33333333333334</v>
      </c>
      <c r="L103" s="1">
        <v>1.5</v>
      </c>
      <c r="M103" s="1">
        <v>20.5</v>
      </c>
      <c r="N103" s="1">
        <v>2</v>
      </c>
      <c r="O103" s="1">
        <f t="shared" si="150"/>
        <v>0</v>
      </c>
      <c r="P103" s="26">
        <f t="shared" si="151"/>
        <v>30.75</v>
      </c>
      <c r="Q103" s="1">
        <f t="shared" si="161"/>
        <v>152.58333333333334</v>
      </c>
      <c r="R103" s="1">
        <f t="shared" si="147"/>
        <v>61.5</v>
      </c>
      <c r="S103" s="1">
        <f t="shared" si="152"/>
        <v>0.65751285059632769</v>
      </c>
      <c r="T103" s="1">
        <f t="shared" si="153"/>
        <v>0</v>
      </c>
      <c r="U103" s="1">
        <v>1.5</v>
      </c>
      <c r="V103" s="1">
        <f t="shared" si="154"/>
        <v>0.89923539049699619</v>
      </c>
      <c r="W103" s="1">
        <v>3</v>
      </c>
      <c r="X103" s="1">
        <f t="shared" si="155"/>
        <v>1.2954242509439324</v>
      </c>
      <c r="Y103" s="1">
        <f t="shared" si="156"/>
        <v>0</v>
      </c>
      <c r="Z103" s="1">
        <f>'Liquefaction &amp; SBC'!AC103</f>
        <v>1.306169873920181</v>
      </c>
      <c r="AA103" s="1" t="str">
        <f>'Liquefaction &amp; SBC'!AD103</f>
        <v>NOT LIQUEFIABLE</v>
      </c>
      <c r="AB103" s="1">
        <f t="shared" si="148"/>
        <v>0</v>
      </c>
      <c r="AC103" s="1">
        <f t="shared" si="149"/>
        <v>0</v>
      </c>
      <c r="AD103" s="1">
        <f t="shared" si="157"/>
        <v>0</v>
      </c>
    </row>
    <row r="104" spans="1:31" x14ac:dyDescent="0.35">
      <c r="A104" s="1"/>
      <c r="B104" s="1">
        <v>15.365694</v>
      </c>
      <c r="C104" s="1">
        <v>120.448519</v>
      </c>
      <c r="D104" s="1">
        <f t="shared" si="158"/>
        <v>10.5</v>
      </c>
      <c r="E104" s="1">
        <f t="shared" si="159"/>
        <v>1500</v>
      </c>
      <c r="F104" s="1">
        <f t="shared" si="159"/>
        <v>3</v>
      </c>
      <c r="G104" s="1">
        <v>20.399999999999999</v>
      </c>
      <c r="H104" s="1">
        <v>31</v>
      </c>
      <c r="I104" s="1">
        <v>15</v>
      </c>
      <c r="J104" s="1">
        <f t="shared" si="160"/>
        <v>150</v>
      </c>
      <c r="K104" s="1">
        <f t="shared" si="146"/>
        <v>183.33333333333334</v>
      </c>
      <c r="L104" s="1">
        <v>1.5</v>
      </c>
      <c r="M104" s="1">
        <v>20.399999999999999</v>
      </c>
      <c r="N104" s="1">
        <v>2</v>
      </c>
      <c r="O104" s="1">
        <f t="shared" si="150"/>
        <v>0</v>
      </c>
      <c r="P104" s="26">
        <f t="shared" si="151"/>
        <v>30.599999999999998</v>
      </c>
      <c r="Q104" s="1">
        <f t="shared" si="161"/>
        <v>152.73333333333335</v>
      </c>
      <c r="R104" s="1">
        <f t="shared" si="147"/>
        <v>61.199999999999996</v>
      </c>
      <c r="S104" s="1">
        <f t="shared" si="152"/>
        <v>0.65797603304061836</v>
      </c>
      <c r="T104" s="1">
        <f t="shared" si="153"/>
        <v>0</v>
      </c>
      <c r="U104" s="1">
        <v>1.5</v>
      </c>
      <c r="V104" s="1">
        <f t="shared" si="154"/>
        <v>0.89982540375381936</v>
      </c>
      <c r="W104" s="1">
        <v>3</v>
      </c>
      <c r="X104" s="1">
        <f t="shared" si="155"/>
        <v>1.2954242509439324</v>
      </c>
      <c r="Y104" s="1">
        <f t="shared" si="156"/>
        <v>0</v>
      </c>
      <c r="Z104" s="1">
        <f>'Liquefaction &amp; SBC'!AC104</f>
        <v>1.9581062404413281</v>
      </c>
      <c r="AA104" s="1" t="str">
        <f>'Liquefaction &amp; SBC'!AD104</f>
        <v>NOT LIQUEFIABLE</v>
      </c>
      <c r="AB104" s="1">
        <f t="shared" si="148"/>
        <v>0</v>
      </c>
      <c r="AC104" s="1">
        <f t="shared" si="149"/>
        <v>0</v>
      </c>
      <c r="AD104" s="1">
        <f t="shared" si="157"/>
        <v>0</v>
      </c>
    </row>
    <row r="105" spans="1:31" x14ac:dyDescent="0.35">
      <c r="A105" s="1"/>
      <c r="B105" s="1">
        <v>15.365694</v>
      </c>
      <c r="C105" s="1">
        <v>120.448519</v>
      </c>
      <c r="D105" s="1">
        <f t="shared" si="158"/>
        <v>12</v>
      </c>
      <c r="E105" s="1">
        <f t="shared" si="159"/>
        <v>1500</v>
      </c>
      <c r="F105" s="1">
        <f t="shared" si="159"/>
        <v>3</v>
      </c>
      <c r="G105" s="1">
        <v>19.600000000000001</v>
      </c>
      <c r="H105" s="1">
        <v>44</v>
      </c>
      <c r="I105" s="1">
        <v>20</v>
      </c>
      <c r="J105" s="1">
        <f t="shared" si="160"/>
        <v>150</v>
      </c>
      <c r="K105" s="1">
        <f t="shared" si="146"/>
        <v>183.33333333333334</v>
      </c>
      <c r="L105" s="1">
        <v>1.5</v>
      </c>
      <c r="M105" s="1">
        <v>19.600000000000001</v>
      </c>
      <c r="N105" s="1">
        <v>2</v>
      </c>
      <c r="O105" s="1">
        <f t="shared" si="150"/>
        <v>0</v>
      </c>
      <c r="P105" s="26">
        <f t="shared" si="151"/>
        <v>29.400000000000002</v>
      </c>
      <c r="Q105" s="1">
        <f t="shared" si="161"/>
        <v>153.93333333333334</v>
      </c>
      <c r="R105" s="1">
        <f t="shared" si="147"/>
        <v>58.800000000000004</v>
      </c>
      <c r="S105" s="1">
        <f t="shared" si="152"/>
        <v>0.66179968579078108</v>
      </c>
      <c r="T105" s="1">
        <f t="shared" si="153"/>
        <v>0</v>
      </c>
      <c r="U105" s="1">
        <v>1.5</v>
      </c>
      <c r="V105" s="1">
        <f t="shared" si="154"/>
        <v>0.90450411433521005</v>
      </c>
      <c r="W105" s="1">
        <v>3</v>
      </c>
      <c r="X105" s="1">
        <f t="shared" si="155"/>
        <v>1.2954242509439324</v>
      </c>
      <c r="Y105" s="1">
        <f t="shared" si="156"/>
        <v>0</v>
      </c>
      <c r="Z105" s="1">
        <f>'Liquefaction &amp; SBC'!AC105</f>
        <v>74.969955421416131</v>
      </c>
      <c r="AA105" s="1" t="str">
        <f>'Liquefaction &amp; SBC'!AD105</f>
        <v>NOT LIQUEFIABLE</v>
      </c>
      <c r="AB105" s="1">
        <f t="shared" si="148"/>
        <v>0</v>
      </c>
      <c r="AC105" s="1">
        <f t="shared" si="149"/>
        <v>0</v>
      </c>
      <c r="AD105" s="1">
        <f t="shared" si="157"/>
        <v>0</v>
      </c>
    </row>
    <row r="106" spans="1:31" x14ac:dyDescent="0.35">
      <c r="A106" s="1"/>
      <c r="B106" s="1">
        <v>15.365694</v>
      </c>
      <c r="C106" s="1">
        <v>120.448519</v>
      </c>
      <c r="D106" s="1">
        <f t="shared" si="158"/>
        <v>13.5</v>
      </c>
      <c r="E106" s="1">
        <f t="shared" si="159"/>
        <v>1500</v>
      </c>
      <c r="F106" s="1">
        <f t="shared" si="159"/>
        <v>3</v>
      </c>
      <c r="G106" s="1">
        <v>20</v>
      </c>
      <c r="H106" s="1">
        <v>46</v>
      </c>
      <c r="I106" s="1">
        <v>20</v>
      </c>
      <c r="J106" s="1">
        <f t="shared" si="160"/>
        <v>150</v>
      </c>
      <c r="K106" s="1">
        <f t="shared" si="146"/>
        <v>183.33333333333334</v>
      </c>
      <c r="L106" s="1">
        <v>1.5</v>
      </c>
      <c r="M106" s="1">
        <v>20</v>
      </c>
      <c r="N106" s="1">
        <v>2</v>
      </c>
      <c r="O106" s="1">
        <f t="shared" si="150"/>
        <v>0</v>
      </c>
      <c r="P106" s="26">
        <f t="shared" si="151"/>
        <v>30</v>
      </c>
      <c r="Q106" s="1">
        <f t="shared" si="161"/>
        <v>153.33333333333334</v>
      </c>
      <c r="R106" s="1">
        <f t="shared" si="147"/>
        <v>60</v>
      </c>
      <c r="S106" s="1">
        <f t="shared" si="152"/>
        <v>0.65986105077709067</v>
      </c>
      <c r="T106" s="1">
        <f t="shared" si="153"/>
        <v>0</v>
      </c>
      <c r="U106" s="1">
        <v>1.5</v>
      </c>
      <c r="V106" s="1">
        <f t="shared" si="154"/>
        <v>0.90217391304347827</v>
      </c>
      <c r="W106" s="1">
        <v>3</v>
      </c>
      <c r="X106" s="1">
        <f t="shared" si="155"/>
        <v>1.2954242509439324</v>
      </c>
      <c r="Y106" s="1">
        <f t="shared" si="156"/>
        <v>0</v>
      </c>
      <c r="Z106" s="1">
        <f>'Liquefaction &amp; SBC'!AC106</f>
        <v>87.403971604327296</v>
      </c>
      <c r="AA106" s="1" t="str">
        <f>'Liquefaction &amp; SBC'!AD106</f>
        <v>NOT LIQUEFIABLE</v>
      </c>
      <c r="AB106" s="1">
        <f t="shared" si="148"/>
        <v>0</v>
      </c>
      <c r="AC106" s="1">
        <f t="shared" si="149"/>
        <v>0</v>
      </c>
      <c r="AD106" s="1">
        <f t="shared" si="157"/>
        <v>0</v>
      </c>
    </row>
    <row r="107" spans="1:31" x14ac:dyDescent="0.35">
      <c r="A107" s="1"/>
      <c r="B107" s="1">
        <v>15.365694</v>
      </c>
      <c r="C107" s="1">
        <v>120.448519</v>
      </c>
      <c r="D107" s="1">
        <f t="shared" si="158"/>
        <v>15</v>
      </c>
      <c r="E107" s="1">
        <f t="shared" si="159"/>
        <v>1500</v>
      </c>
      <c r="F107" s="1">
        <f t="shared" si="159"/>
        <v>3</v>
      </c>
      <c r="G107" s="1">
        <v>19.899999999999999</v>
      </c>
      <c r="H107" s="1">
        <v>56</v>
      </c>
      <c r="I107" s="1">
        <v>20</v>
      </c>
      <c r="J107" s="1">
        <f t="shared" si="160"/>
        <v>150</v>
      </c>
      <c r="K107" s="1">
        <f t="shared" si="146"/>
        <v>183.33333333333334</v>
      </c>
      <c r="L107" s="1">
        <v>1.5</v>
      </c>
      <c r="M107" s="1">
        <v>19.899999999999999</v>
      </c>
      <c r="N107" s="1">
        <v>2</v>
      </c>
      <c r="O107" s="1">
        <f t="shared" si="150"/>
        <v>0</v>
      </c>
      <c r="P107" s="26">
        <f t="shared" si="151"/>
        <v>29.849999999999998</v>
      </c>
      <c r="Q107" s="1">
        <f t="shared" si="161"/>
        <v>153.48333333333335</v>
      </c>
      <c r="R107" s="1">
        <f t="shared" si="147"/>
        <v>59.699999999999996</v>
      </c>
      <c r="S107" s="1">
        <f t="shared" si="152"/>
        <v>0.66034057833517956</v>
      </c>
      <c r="T107" s="1">
        <f t="shared" si="153"/>
        <v>0</v>
      </c>
      <c r="U107" s="1">
        <v>1.5</v>
      </c>
      <c r="V107" s="1">
        <f t="shared" si="154"/>
        <v>0.90275817135411018</v>
      </c>
      <c r="W107" s="1">
        <v>3</v>
      </c>
      <c r="X107" s="1">
        <f t="shared" si="155"/>
        <v>1.2954242509439324</v>
      </c>
      <c r="Y107" s="1">
        <f t="shared" si="156"/>
        <v>0</v>
      </c>
      <c r="Z107" s="1">
        <f>'Liquefaction &amp; SBC'!AC107</f>
        <v>39261.241268362166</v>
      </c>
      <c r="AA107" s="1" t="str">
        <f>'Liquefaction &amp; SBC'!AD107</f>
        <v>NOT LIQUEFIABLE</v>
      </c>
      <c r="AB107" s="1">
        <f t="shared" si="148"/>
        <v>0</v>
      </c>
      <c r="AC107" s="1">
        <f t="shared" si="149"/>
        <v>0</v>
      </c>
      <c r="AD107" s="1">
        <f t="shared" si="157"/>
        <v>0</v>
      </c>
    </row>
    <row r="108" spans="1:3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9"/>
      <c r="Y108" s="19"/>
      <c r="Z108" s="19"/>
      <c r="AA108" s="19"/>
      <c r="AB108" s="1">
        <f t="shared" si="148"/>
        <v>0.05</v>
      </c>
      <c r="AC108" s="19" t="s">
        <v>312</v>
      </c>
      <c r="AD108" s="19">
        <f>SUM(AD98:AD107)</f>
        <v>268.13205270192043</v>
      </c>
      <c r="AE108" s="19" t="str">
        <f>IF(AD108&lt;= 25, "PASSED", "FAILED")</f>
        <v>FAILED</v>
      </c>
    </row>
    <row r="109" spans="1:31" s="1" customFormat="1" x14ac:dyDescent="0.35">
      <c r="A109" s="9" t="s">
        <v>283</v>
      </c>
      <c r="B109" s="9" t="s">
        <v>0</v>
      </c>
      <c r="C109" s="9" t="s">
        <v>1</v>
      </c>
      <c r="D109" s="9" t="s">
        <v>284</v>
      </c>
      <c r="E109" s="7" t="s">
        <v>285</v>
      </c>
      <c r="F109" s="9" t="s">
        <v>286</v>
      </c>
      <c r="G109" s="9" t="s">
        <v>287</v>
      </c>
      <c r="H109" s="9" t="s">
        <v>288</v>
      </c>
      <c r="I109" s="9" t="s">
        <v>289</v>
      </c>
      <c r="J109" s="10" t="s">
        <v>290</v>
      </c>
      <c r="K109" s="10" t="s">
        <v>291</v>
      </c>
      <c r="L109" s="9" t="s">
        <v>292</v>
      </c>
      <c r="M109" s="9" t="s">
        <v>287</v>
      </c>
      <c r="N109" s="9" t="s">
        <v>293</v>
      </c>
      <c r="O109" s="10" t="s">
        <v>294</v>
      </c>
      <c r="P109" s="11" t="s">
        <v>295</v>
      </c>
      <c r="Q109" s="10" t="s">
        <v>296</v>
      </c>
      <c r="R109" s="10" t="s">
        <v>297</v>
      </c>
      <c r="S109" s="10" t="s">
        <v>298</v>
      </c>
      <c r="T109" s="12" t="s">
        <v>299</v>
      </c>
      <c r="U109" s="9" t="s">
        <v>300</v>
      </c>
      <c r="V109" s="10" t="s">
        <v>301</v>
      </c>
      <c r="W109" s="7" t="s">
        <v>302</v>
      </c>
      <c r="X109" s="10" t="s">
        <v>303</v>
      </c>
      <c r="Y109" s="13" t="s">
        <v>304</v>
      </c>
      <c r="Z109" s="14" t="s">
        <v>26</v>
      </c>
      <c r="AA109" s="14" t="s">
        <v>27</v>
      </c>
      <c r="AB109" s="1">
        <f t="shared" si="148"/>
        <v>0</v>
      </c>
      <c r="AC109" s="13" t="s">
        <v>306</v>
      </c>
      <c r="AD109" s="13" t="s">
        <v>307</v>
      </c>
      <c r="AE109" s="10" t="s">
        <v>27</v>
      </c>
    </row>
    <row r="110" spans="1:31" x14ac:dyDescent="0.35">
      <c r="A110" s="1" t="s">
        <v>322</v>
      </c>
      <c r="B110" s="1">
        <v>15.357799999999999</v>
      </c>
      <c r="C110" s="1">
        <v>120.53064999999999</v>
      </c>
      <c r="D110" s="1">
        <v>1.5</v>
      </c>
      <c r="E110" s="1">
        <v>1500</v>
      </c>
      <c r="F110" s="1">
        <v>3</v>
      </c>
      <c r="G110" s="1">
        <v>20</v>
      </c>
      <c r="H110" s="1">
        <v>10</v>
      </c>
      <c r="I110" s="1">
        <v>10.5</v>
      </c>
      <c r="J110" s="1">
        <f>E110*0.1</f>
        <v>150</v>
      </c>
      <c r="K110" s="1">
        <f t="shared" ref="K110:K119" si="162">(E110+J110)/(F110*F110)</f>
        <v>183.33333333333334</v>
      </c>
      <c r="L110" s="1">
        <v>1.5</v>
      </c>
      <c r="M110" s="1">
        <v>20</v>
      </c>
      <c r="N110" s="1">
        <v>7.5</v>
      </c>
      <c r="O110" s="1">
        <f>MAX(0, 9.81 * (L110 - N110))</f>
        <v>0</v>
      </c>
      <c r="P110" s="26">
        <f>(L110 * M110) - O110</f>
        <v>30</v>
      </c>
      <c r="Q110" s="1">
        <f>K110-P110</f>
        <v>153.33333333333334</v>
      </c>
      <c r="R110" s="1">
        <f t="shared" ref="R110:R119" si="163">(M110 * ($L$2 + ($F$2 / 2))) - O110</f>
        <v>60</v>
      </c>
      <c r="S110" s="1">
        <f>0.5 + 0.1 * SQRT(Q110 / R110)</f>
        <v>0.65986105077709067</v>
      </c>
      <c r="T110" s="1">
        <f>IF((D110 - (D110/2)) &lt;= L110, 0, IF(( (D110 - (D110/2)) - L110) &gt; (2 * F110), 0, IF(( (D110 - (D110/2)) - L110) &lt;= (F110 / 2), (2 * ( (D110 - (D110/2)) - L110) / F110) * (S110 - 0.1) + 0.1, ((2 * F110) - ( (D110 - (D110/2)) - L110)) / (1.5 * F110) * S110)))</f>
        <v>0</v>
      </c>
      <c r="U110" s="1">
        <v>1.5</v>
      </c>
      <c r="V110" s="1">
        <f>MAX(0.5, 1 - 0.5 * (P110 / Q110))</f>
        <v>0.90217391304347827</v>
      </c>
      <c r="W110" s="1">
        <v>3</v>
      </c>
      <c r="X110" s="1">
        <f>1 + 0.2 *LOG10(10 * W110)</f>
        <v>1.2954242509439324</v>
      </c>
      <c r="Y110" s="1">
        <f>((Q110 / (I110 * 1000)) * T110) * U110 * V110 * X110*1000</f>
        <v>0</v>
      </c>
      <c r="Z110" s="1">
        <f>'Liquefaction &amp; SBC'!AC110</f>
        <v>1.1102752478815214</v>
      </c>
      <c r="AA110" s="1" t="str">
        <f>'Liquefaction &amp; SBC'!AD110</f>
        <v>NOT LIQUEFIABLE</v>
      </c>
      <c r="AB110" s="1">
        <f t="shared" si="148"/>
        <v>0</v>
      </c>
      <c r="AC110" s="1">
        <f t="shared" ref="AC110:AC119" si="164">AB110 * U110*1000</f>
        <v>0</v>
      </c>
      <c r="AD110" s="1">
        <f>Y110+AC110</f>
        <v>0</v>
      </c>
    </row>
    <row r="111" spans="1:31" x14ac:dyDescent="0.35">
      <c r="A111" s="1"/>
      <c r="B111" s="1">
        <v>15.357799999999999</v>
      </c>
      <c r="C111" s="1">
        <v>120.53064999999999</v>
      </c>
      <c r="D111" s="1">
        <f>D110+1.5</f>
        <v>3</v>
      </c>
      <c r="E111" s="1">
        <f>E$2</f>
        <v>1500</v>
      </c>
      <c r="F111" s="1">
        <f>F$2</f>
        <v>3</v>
      </c>
      <c r="G111" s="1">
        <v>20</v>
      </c>
      <c r="H111" s="1">
        <v>10</v>
      </c>
      <c r="I111" s="1">
        <v>20</v>
      </c>
      <c r="J111" s="1">
        <f>E111*0.1</f>
        <v>150</v>
      </c>
      <c r="K111" s="1">
        <f t="shared" si="162"/>
        <v>183.33333333333334</v>
      </c>
      <c r="L111" s="1">
        <v>1.5</v>
      </c>
      <c r="M111" s="1">
        <v>20</v>
      </c>
      <c r="N111" s="1">
        <v>7.5</v>
      </c>
      <c r="O111" s="1">
        <f t="shared" ref="O111:O119" si="165">MAX(0, 9.81 * (L111 - N111))</f>
        <v>0</v>
      </c>
      <c r="P111" s="26">
        <f t="shared" ref="P111:P119" si="166">(L111 * M111) - O111</f>
        <v>30</v>
      </c>
      <c r="Q111" s="1">
        <f>K111-P111</f>
        <v>153.33333333333334</v>
      </c>
      <c r="R111" s="1">
        <f t="shared" si="163"/>
        <v>60</v>
      </c>
      <c r="S111" s="1">
        <f t="shared" ref="S111:S119" si="167">0.5 + 0.1 * SQRT(Q111 / R111)</f>
        <v>0.65986105077709067</v>
      </c>
      <c r="T111" s="1">
        <f t="shared" ref="T111:T119" si="168">IF(((D111 - (D111 - D110)/2) - L111) &lt;= 0, 0, IF(((D111 - (D111 - D110)/2) - L111) &gt; (2 * F111), 0, IF(((D111 - (D111 - D110)/2) - L111) &lt;= (F111 / 2), (2 * ((D111 - (D111 - D110)/2) - L111) / F111) * (S111 - 0.1) + 0.1, ((2 * F111) - ((D111 - (D111 - D110)/2) - L111)) / (1.5 * F111) * S111)))</f>
        <v>0.37993052538854533</v>
      </c>
      <c r="U111" s="1">
        <v>1.5</v>
      </c>
      <c r="V111" s="1">
        <f t="shared" ref="V111:V119" si="169">MAX(0.5, 1 - 0.5 * (P111 / Q111))</f>
        <v>0.90217391304347827</v>
      </c>
      <c r="W111" s="1">
        <v>3</v>
      </c>
      <c r="X111" s="1">
        <f t="shared" ref="X111:X119" si="170">1 + 0.2 *LOG10(10 * W111)</f>
        <v>1.2954242509439324</v>
      </c>
      <c r="Y111" s="1">
        <f t="shared" ref="Y111:Y119" si="171">((Q111 / (I111 * 1000)) * T111) * U111 * V111 * X111*1000</f>
        <v>5.1062763687202333</v>
      </c>
      <c r="Z111" s="1">
        <f>'Liquefaction &amp; SBC'!AC111</f>
        <v>0.83998498213560924</v>
      </c>
      <c r="AA111" s="1" t="str">
        <f>'Liquefaction &amp; SBC'!AD111</f>
        <v>LIQUEFIABLE</v>
      </c>
      <c r="AB111" s="1">
        <f t="shared" si="148"/>
        <v>2.9000375446609772E-2</v>
      </c>
      <c r="AC111" s="1">
        <f t="shared" si="164"/>
        <v>43.500563169914656</v>
      </c>
      <c r="AD111" s="1">
        <f t="shared" ref="AD111:AD119" si="172">Y111+AC111</f>
        <v>48.606839538634887</v>
      </c>
    </row>
    <row r="112" spans="1:31" x14ac:dyDescent="0.35">
      <c r="A112" s="1"/>
      <c r="B112" s="1">
        <v>15.357799999999999</v>
      </c>
      <c r="C112" s="1">
        <v>120.53064999999999</v>
      </c>
      <c r="D112" s="1">
        <f t="shared" ref="D112:D119" si="173">D111+1.5</f>
        <v>4.5</v>
      </c>
      <c r="E112" s="1">
        <f t="shared" ref="E112:F119" si="174">E$2</f>
        <v>1500</v>
      </c>
      <c r="F112" s="1">
        <f t="shared" si="174"/>
        <v>3</v>
      </c>
      <c r="G112" s="1">
        <v>21</v>
      </c>
      <c r="H112" s="1">
        <v>15</v>
      </c>
      <c r="I112" s="1">
        <v>27.5</v>
      </c>
      <c r="J112" s="1">
        <f t="shared" ref="J112:J119" si="175">E112*0.1</f>
        <v>150</v>
      </c>
      <c r="K112" s="1">
        <f t="shared" si="162"/>
        <v>183.33333333333334</v>
      </c>
      <c r="L112" s="1">
        <v>1.5</v>
      </c>
      <c r="M112" s="1">
        <v>21</v>
      </c>
      <c r="N112" s="1">
        <v>7.5</v>
      </c>
      <c r="O112" s="1">
        <f t="shared" si="165"/>
        <v>0</v>
      </c>
      <c r="P112" s="26">
        <f t="shared" si="166"/>
        <v>31.5</v>
      </c>
      <c r="Q112" s="1">
        <f t="shared" ref="Q112:Q119" si="176">K112-P112</f>
        <v>151.83333333333334</v>
      </c>
      <c r="R112" s="1">
        <f t="shared" si="163"/>
        <v>63</v>
      </c>
      <c r="S112" s="1">
        <f t="shared" si="167"/>
        <v>0.65524345107130644</v>
      </c>
      <c r="T112" s="1">
        <f t="shared" si="168"/>
        <v>0.54603620922608875</v>
      </c>
      <c r="U112" s="1">
        <v>1.5</v>
      </c>
      <c r="V112" s="1">
        <f t="shared" si="169"/>
        <v>0.89626783754116357</v>
      </c>
      <c r="W112" s="1">
        <v>3</v>
      </c>
      <c r="X112" s="1">
        <f t="shared" si="170"/>
        <v>1.2954242509439324</v>
      </c>
      <c r="Y112" s="1">
        <f t="shared" si="171"/>
        <v>5.2504553535530754</v>
      </c>
      <c r="Z112" s="1">
        <f>'Liquefaction &amp; SBC'!AC112</f>
        <v>0.99803861675882044</v>
      </c>
      <c r="AA112" s="1" t="str">
        <f>'Liquefaction &amp; SBC'!AD112</f>
        <v>LIQUEFIABLE</v>
      </c>
      <c r="AB112" s="1">
        <f t="shared" si="148"/>
        <v>2.504903458102949E-2</v>
      </c>
      <c r="AC112" s="1">
        <f t="shared" si="164"/>
        <v>37.57355187154424</v>
      </c>
      <c r="AD112" s="1">
        <f t="shared" si="172"/>
        <v>42.824007225097318</v>
      </c>
    </row>
    <row r="113" spans="1:31" x14ac:dyDescent="0.35">
      <c r="A113" s="1"/>
      <c r="B113" s="1">
        <v>15.357799999999999</v>
      </c>
      <c r="C113" s="1">
        <v>120.53064999999999</v>
      </c>
      <c r="D113" s="1">
        <f t="shared" si="173"/>
        <v>6</v>
      </c>
      <c r="E113" s="1">
        <f t="shared" si="174"/>
        <v>1500</v>
      </c>
      <c r="F113" s="1">
        <f t="shared" si="174"/>
        <v>3</v>
      </c>
      <c r="G113" s="1">
        <v>21</v>
      </c>
      <c r="H113" s="1">
        <v>17</v>
      </c>
      <c r="I113" s="1">
        <v>27.5</v>
      </c>
      <c r="J113" s="1">
        <f t="shared" si="175"/>
        <v>150</v>
      </c>
      <c r="K113" s="1">
        <f t="shared" si="162"/>
        <v>183.33333333333334</v>
      </c>
      <c r="L113" s="1">
        <v>1.5</v>
      </c>
      <c r="M113" s="1">
        <v>21</v>
      </c>
      <c r="N113" s="1">
        <v>7.5</v>
      </c>
      <c r="O113" s="1">
        <f t="shared" si="165"/>
        <v>0</v>
      </c>
      <c r="P113" s="26">
        <f t="shared" si="166"/>
        <v>31.5</v>
      </c>
      <c r="Q113" s="1">
        <f t="shared" si="176"/>
        <v>151.83333333333334</v>
      </c>
      <c r="R113" s="1">
        <f t="shared" si="163"/>
        <v>63</v>
      </c>
      <c r="S113" s="1">
        <f t="shared" si="167"/>
        <v>0.65524345107130644</v>
      </c>
      <c r="T113" s="1">
        <f t="shared" si="168"/>
        <v>0.32762172553565322</v>
      </c>
      <c r="U113" s="1">
        <v>1.5</v>
      </c>
      <c r="V113" s="1">
        <f t="shared" si="169"/>
        <v>0.89626783754116357</v>
      </c>
      <c r="W113" s="1">
        <v>3</v>
      </c>
      <c r="X113" s="1">
        <f t="shared" si="170"/>
        <v>1.2954242509439324</v>
      </c>
      <c r="Y113" s="1">
        <f t="shared" si="171"/>
        <v>3.1502732121318453</v>
      </c>
      <c r="Z113" s="1">
        <f>'Liquefaction &amp; SBC'!AC113</f>
        <v>0.9781813429142221</v>
      </c>
      <c r="AA113" s="1" t="str">
        <f>'Liquefaction &amp; SBC'!AD113</f>
        <v>LIQUEFIABLE</v>
      </c>
      <c r="AB113" s="1">
        <f t="shared" si="148"/>
        <v>2.5545466427144448E-2</v>
      </c>
      <c r="AC113" s="1">
        <f t="shared" si="164"/>
        <v>38.318199640716671</v>
      </c>
      <c r="AD113" s="1">
        <f t="shared" si="172"/>
        <v>41.468472852848514</v>
      </c>
    </row>
    <row r="114" spans="1:31" x14ac:dyDescent="0.35">
      <c r="A114" s="1"/>
      <c r="B114" s="1">
        <v>15.357799999999999</v>
      </c>
      <c r="C114" s="1">
        <v>120.53064999999999</v>
      </c>
      <c r="D114" s="1">
        <f t="shared" si="173"/>
        <v>7.5</v>
      </c>
      <c r="E114" s="1">
        <f t="shared" si="174"/>
        <v>1500</v>
      </c>
      <c r="F114" s="1">
        <f t="shared" si="174"/>
        <v>3</v>
      </c>
      <c r="G114" s="1">
        <v>21</v>
      </c>
      <c r="H114" s="1">
        <v>21</v>
      </c>
      <c r="I114" s="1">
        <v>32.5</v>
      </c>
      <c r="J114" s="1">
        <f t="shared" si="175"/>
        <v>150</v>
      </c>
      <c r="K114" s="1">
        <f t="shared" si="162"/>
        <v>183.33333333333334</v>
      </c>
      <c r="L114" s="1">
        <v>1.5</v>
      </c>
      <c r="M114" s="1">
        <v>21</v>
      </c>
      <c r="N114" s="1">
        <v>7.5</v>
      </c>
      <c r="O114" s="1">
        <f t="shared" si="165"/>
        <v>0</v>
      </c>
      <c r="P114" s="26">
        <f t="shared" si="166"/>
        <v>31.5</v>
      </c>
      <c r="Q114" s="1">
        <f t="shared" si="176"/>
        <v>151.83333333333334</v>
      </c>
      <c r="R114" s="1">
        <f t="shared" si="163"/>
        <v>63</v>
      </c>
      <c r="S114" s="1">
        <f t="shared" si="167"/>
        <v>0.65524345107130644</v>
      </c>
      <c r="T114" s="1">
        <f t="shared" si="168"/>
        <v>0.10920724184521774</v>
      </c>
      <c r="U114" s="1">
        <v>1.5</v>
      </c>
      <c r="V114" s="1">
        <f t="shared" si="169"/>
        <v>0.89626783754116357</v>
      </c>
      <c r="W114" s="1">
        <v>3</v>
      </c>
      <c r="X114" s="1">
        <f t="shared" si="170"/>
        <v>1.2954242509439324</v>
      </c>
      <c r="Y114" s="1">
        <f t="shared" si="171"/>
        <v>0.8885385982935976</v>
      </c>
      <c r="Z114" s="1">
        <f>'Liquefaction &amp; SBC'!AC114</f>
        <v>1.0672312845038789</v>
      </c>
      <c r="AA114" s="1" t="str">
        <f>'Liquefaction &amp; SBC'!AD114</f>
        <v>NOT LIQUEFIABLE</v>
      </c>
      <c r="AB114" s="1">
        <f t="shared" si="148"/>
        <v>0</v>
      </c>
      <c r="AC114" s="1">
        <f t="shared" si="164"/>
        <v>0</v>
      </c>
      <c r="AD114" s="1">
        <f t="shared" si="172"/>
        <v>0.8885385982935976</v>
      </c>
    </row>
    <row r="115" spans="1:31" x14ac:dyDescent="0.35">
      <c r="A115" s="1"/>
      <c r="B115" s="1">
        <v>15.357799999999999</v>
      </c>
      <c r="C115" s="1">
        <v>120.53064999999999</v>
      </c>
      <c r="D115" s="1">
        <f t="shared" si="173"/>
        <v>9</v>
      </c>
      <c r="E115" s="1">
        <f t="shared" si="174"/>
        <v>1500</v>
      </c>
      <c r="F115" s="1">
        <f t="shared" si="174"/>
        <v>3</v>
      </c>
      <c r="G115" s="1">
        <v>21</v>
      </c>
      <c r="H115" s="1">
        <v>25</v>
      </c>
      <c r="I115" s="1">
        <v>32.5</v>
      </c>
      <c r="J115" s="1">
        <f t="shared" si="175"/>
        <v>150</v>
      </c>
      <c r="K115" s="1">
        <f t="shared" si="162"/>
        <v>183.33333333333334</v>
      </c>
      <c r="L115" s="1">
        <v>1.5</v>
      </c>
      <c r="M115" s="1">
        <v>21</v>
      </c>
      <c r="N115" s="1">
        <v>7.5</v>
      </c>
      <c r="O115" s="1">
        <f t="shared" si="165"/>
        <v>0</v>
      </c>
      <c r="P115" s="26">
        <f t="shared" si="166"/>
        <v>31.5</v>
      </c>
      <c r="Q115" s="1">
        <f t="shared" si="176"/>
        <v>151.83333333333334</v>
      </c>
      <c r="R115" s="1">
        <f t="shared" si="163"/>
        <v>63</v>
      </c>
      <c r="S115" s="1">
        <f t="shared" si="167"/>
        <v>0.65524345107130644</v>
      </c>
      <c r="T115" s="1">
        <f t="shared" si="168"/>
        <v>0</v>
      </c>
      <c r="U115" s="1">
        <v>1.5</v>
      </c>
      <c r="V115" s="1">
        <f t="shared" si="169"/>
        <v>0.89626783754116357</v>
      </c>
      <c r="W115" s="1">
        <v>3</v>
      </c>
      <c r="X115" s="1">
        <f t="shared" si="170"/>
        <v>1.2954242509439324</v>
      </c>
      <c r="Y115" s="1">
        <f t="shared" si="171"/>
        <v>0</v>
      </c>
      <c r="Z115" s="1">
        <f>'Liquefaction &amp; SBC'!AC115</f>
        <v>1.2677777708712721</v>
      </c>
      <c r="AA115" s="1" t="str">
        <f>'Liquefaction &amp; SBC'!AD115</f>
        <v>NOT LIQUEFIABLE</v>
      </c>
      <c r="AB115" s="1">
        <f t="shared" si="148"/>
        <v>0</v>
      </c>
      <c r="AC115" s="1">
        <f t="shared" si="164"/>
        <v>0</v>
      </c>
      <c r="AD115" s="1">
        <f t="shared" si="172"/>
        <v>0</v>
      </c>
    </row>
    <row r="116" spans="1:31" x14ac:dyDescent="0.35">
      <c r="A116" s="1"/>
      <c r="B116" s="1">
        <v>15.357799999999999</v>
      </c>
      <c r="C116" s="1">
        <v>120.53064999999999</v>
      </c>
      <c r="D116" s="1">
        <f t="shared" si="173"/>
        <v>10.5</v>
      </c>
      <c r="E116" s="1">
        <f t="shared" si="174"/>
        <v>1500</v>
      </c>
      <c r="F116" s="1">
        <f t="shared" si="174"/>
        <v>3</v>
      </c>
      <c r="G116" s="1">
        <v>21</v>
      </c>
      <c r="H116" s="1">
        <v>33</v>
      </c>
      <c r="I116" s="1">
        <v>35</v>
      </c>
      <c r="J116" s="1">
        <f t="shared" si="175"/>
        <v>150</v>
      </c>
      <c r="K116" s="1">
        <f t="shared" si="162"/>
        <v>183.33333333333334</v>
      </c>
      <c r="L116" s="1">
        <v>1.5</v>
      </c>
      <c r="M116" s="1">
        <v>21</v>
      </c>
      <c r="N116" s="1">
        <v>7.5</v>
      </c>
      <c r="O116" s="1">
        <f t="shared" si="165"/>
        <v>0</v>
      </c>
      <c r="P116" s="26">
        <f t="shared" si="166"/>
        <v>31.5</v>
      </c>
      <c r="Q116" s="1">
        <f t="shared" si="176"/>
        <v>151.83333333333334</v>
      </c>
      <c r="R116" s="1">
        <f t="shared" si="163"/>
        <v>63</v>
      </c>
      <c r="S116" s="1">
        <f t="shared" si="167"/>
        <v>0.65524345107130644</v>
      </c>
      <c r="T116" s="1">
        <f t="shared" si="168"/>
        <v>0</v>
      </c>
      <c r="U116" s="1">
        <v>1.5</v>
      </c>
      <c r="V116" s="1">
        <f t="shared" si="169"/>
        <v>0.89626783754116357</v>
      </c>
      <c r="W116" s="1">
        <v>3</v>
      </c>
      <c r="X116" s="1">
        <f t="shared" si="170"/>
        <v>1.2954242509439324</v>
      </c>
      <c r="Y116" s="1">
        <f t="shared" si="171"/>
        <v>0</v>
      </c>
      <c r="Z116" s="1">
        <f>'Liquefaction &amp; SBC'!AC116</f>
        <v>2.2908533829807625</v>
      </c>
      <c r="AA116" s="1" t="str">
        <f>'Liquefaction &amp; SBC'!AD116</f>
        <v>NOT LIQUEFIABLE</v>
      </c>
      <c r="AB116" s="1">
        <f t="shared" si="148"/>
        <v>0</v>
      </c>
      <c r="AC116" s="1">
        <f t="shared" si="164"/>
        <v>0</v>
      </c>
      <c r="AD116" s="1">
        <f t="shared" si="172"/>
        <v>0</v>
      </c>
    </row>
    <row r="117" spans="1:31" x14ac:dyDescent="0.35">
      <c r="A117" s="1"/>
      <c r="B117" s="1">
        <v>15.357799999999999</v>
      </c>
      <c r="C117" s="1">
        <v>120.53064999999999</v>
      </c>
      <c r="D117" s="1">
        <f t="shared" si="173"/>
        <v>12</v>
      </c>
      <c r="E117" s="1">
        <f t="shared" si="174"/>
        <v>1500</v>
      </c>
      <c r="F117" s="1">
        <f t="shared" si="174"/>
        <v>3</v>
      </c>
      <c r="G117" s="1">
        <v>20</v>
      </c>
      <c r="H117" s="1">
        <v>37</v>
      </c>
      <c r="I117" s="1">
        <v>35</v>
      </c>
      <c r="J117" s="1">
        <f t="shared" si="175"/>
        <v>150</v>
      </c>
      <c r="K117" s="1">
        <f t="shared" si="162"/>
        <v>183.33333333333334</v>
      </c>
      <c r="L117" s="1">
        <v>1.5</v>
      </c>
      <c r="M117" s="1">
        <v>20</v>
      </c>
      <c r="N117" s="1">
        <v>7.5</v>
      </c>
      <c r="O117" s="1">
        <f t="shared" si="165"/>
        <v>0</v>
      </c>
      <c r="P117" s="26">
        <f t="shared" si="166"/>
        <v>30</v>
      </c>
      <c r="Q117" s="1">
        <f t="shared" si="176"/>
        <v>153.33333333333334</v>
      </c>
      <c r="R117" s="1">
        <f t="shared" si="163"/>
        <v>60</v>
      </c>
      <c r="S117" s="1">
        <f t="shared" si="167"/>
        <v>0.65986105077709067</v>
      </c>
      <c r="T117" s="1">
        <f t="shared" si="168"/>
        <v>0</v>
      </c>
      <c r="U117" s="1">
        <v>1.5</v>
      </c>
      <c r="V117" s="1">
        <f t="shared" si="169"/>
        <v>0.90217391304347827</v>
      </c>
      <c r="W117" s="1">
        <v>3</v>
      </c>
      <c r="X117" s="1">
        <f t="shared" si="170"/>
        <v>1.2954242509439324</v>
      </c>
      <c r="Y117" s="1">
        <f t="shared" si="171"/>
        <v>0</v>
      </c>
      <c r="Z117" s="1">
        <f>'Liquefaction &amp; SBC'!AC117</f>
        <v>3.5732446625541638</v>
      </c>
      <c r="AA117" s="1" t="str">
        <f>'Liquefaction &amp; SBC'!AD117</f>
        <v>NOT LIQUEFIABLE</v>
      </c>
      <c r="AB117" s="1">
        <f t="shared" si="148"/>
        <v>0</v>
      </c>
      <c r="AC117" s="1">
        <f t="shared" si="164"/>
        <v>0</v>
      </c>
      <c r="AD117" s="1">
        <f t="shared" si="172"/>
        <v>0</v>
      </c>
    </row>
    <row r="118" spans="1:31" x14ac:dyDescent="0.35">
      <c r="A118" s="1"/>
      <c r="B118" s="1">
        <v>15.357799999999999</v>
      </c>
      <c r="C118" s="1">
        <v>120.53064999999999</v>
      </c>
      <c r="D118" s="1">
        <f t="shared" si="173"/>
        <v>13.5</v>
      </c>
      <c r="E118" s="1">
        <f t="shared" si="174"/>
        <v>1500</v>
      </c>
      <c r="F118" s="1">
        <f t="shared" si="174"/>
        <v>3</v>
      </c>
      <c r="G118" s="1">
        <v>20</v>
      </c>
      <c r="H118" s="1">
        <v>43</v>
      </c>
      <c r="I118" s="1">
        <v>65</v>
      </c>
      <c r="J118" s="1">
        <f t="shared" si="175"/>
        <v>150</v>
      </c>
      <c r="K118" s="1">
        <f t="shared" si="162"/>
        <v>183.33333333333334</v>
      </c>
      <c r="L118" s="1">
        <v>1.5</v>
      </c>
      <c r="M118" s="1">
        <v>20</v>
      </c>
      <c r="N118" s="1">
        <v>7.5</v>
      </c>
      <c r="O118" s="1">
        <f t="shared" si="165"/>
        <v>0</v>
      </c>
      <c r="P118" s="26">
        <f t="shared" si="166"/>
        <v>30</v>
      </c>
      <c r="Q118" s="1">
        <f t="shared" si="176"/>
        <v>153.33333333333334</v>
      </c>
      <c r="R118" s="1">
        <f t="shared" si="163"/>
        <v>60</v>
      </c>
      <c r="S118" s="1">
        <f t="shared" si="167"/>
        <v>0.65986105077709067</v>
      </c>
      <c r="T118" s="1">
        <f t="shared" si="168"/>
        <v>0</v>
      </c>
      <c r="U118" s="1">
        <v>1.5</v>
      </c>
      <c r="V118" s="1">
        <f t="shared" si="169"/>
        <v>0.90217391304347827</v>
      </c>
      <c r="W118" s="1">
        <v>3</v>
      </c>
      <c r="X118" s="1">
        <f t="shared" si="170"/>
        <v>1.2954242509439324</v>
      </c>
      <c r="Y118" s="1">
        <f t="shared" si="171"/>
        <v>0</v>
      </c>
      <c r="Z118" s="1">
        <f>'Liquefaction &amp; SBC'!AC118</f>
        <v>9.9234665843663006</v>
      </c>
      <c r="AA118" s="1" t="str">
        <f>'Liquefaction &amp; SBC'!AD118</f>
        <v>NOT LIQUEFIABLE</v>
      </c>
      <c r="AB118" s="1">
        <f t="shared" si="148"/>
        <v>0</v>
      </c>
      <c r="AC118" s="1">
        <f t="shared" si="164"/>
        <v>0</v>
      </c>
      <c r="AD118" s="1">
        <f t="shared" si="172"/>
        <v>0</v>
      </c>
    </row>
    <row r="119" spans="1:31" x14ac:dyDescent="0.35">
      <c r="A119" s="1"/>
      <c r="B119" s="1">
        <v>15.357799999999999</v>
      </c>
      <c r="C119" s="1">
        <v>120.53064999999999</v>
      </c>
      <c r="D119" s="1">
        <f t="shared" si="173"/>
        <v>15</v>
      </c>
      <c r="E119" s="1">
        <f t="shared" si="174"/>
        <v>1500</v>
      </c>
      <c r="F119" s="1">
        <f t="shared" si="174"/>
        <v>3</v>
      </c>
      <c r="G119" s="1">
        <v>20</v>
      </c>
      <c r="H119" s="1">
        <v>59</v>
      </c>
      <c r="I119" s="1">
        <v>65</v>
      </c>
      <c r="J119" s="1">
        <f t="shared" si="175"/>
        <v>150</v>
      </c>
      <c r="K119" s="1">
        <f t="shared" si="162"/>
        <v>183.33333333333334</v>
      </c>
      <c r="L119" s="1">
        <v>1.5</v>
      </c>
      <c r="M119" s="1">
        <v>20</v>
      </c>
      <c r="N119" s="1">
        <v>7.5</v>
      </c>
      <c r="O119" s="1">
        <f t="shared" si="165"/>
        <v>0</v>
      </c>
      <c r="P119" s="26">
        <f t="shared" si="166"/>
        <v>30</v>
      </c>
      <c r="Q119" s="1">
        <f t="shared" si="176"/>
        <v>153.33333333333334</v>
      </c>
      <c r="R119" s="1">
        <f t="shared" si="163"/>
        <v>60</v>
      </c>
      <c r="S119" s="1">
        <f t="shared" si="167"/>
        <v>0.65986105077709067</v>
      </c>
      <c r="T119" s="1">
        <f t="shared" si="168"/>
        <v>0</v>
      </c>
      <c r="U119" s="1">
        <v>1.5</v>
      </c>
      <c r="V119" s="1">
        <f t="shared" si="169"/>
        <v>0.90217391304347827</v>
      </c>
      <c r="W119" s="1">
        <v>3</v>
      </c>
      <c r="X119" s="1">
        <f t="shared" si="170"/>
        <v>1.2954242509439324</v>
      </c>
      <c r="Y119" s="1">
        <f t="shared" si="171"/>
        <v>0</v>
      </c>
      <c r="Z119" s="1">
        <f>'Liquefaction &amp; SBC'!AC119</f>
        <v>11909.8634870899</v>
      </c>
      <c r="AA119" s="1" t="str">
        <f>'Liquefaction &amp; SBC'!AD119</f>
        <v>NOT LIQUEFIABLE</v>
      </c>
      <c r="AB119" s="1">
        <f t="shared" si="148"/>
        <v>0</v>
      </c>
      <c r="AC119" s="1">
        <f t="shared" si="164"/>
        <v>0</v>
      </c>
      <c r="AD119" s="1">
        <f t="shared" si="172"/>
        <v>0</v>
      </c>
    </row>
    <row r="120" spans="1:3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9"/>
      <c r="Y120" s="19"/>
      <c r="Z120" s="19"/>
      <c r="AA120" s="19"/>
      <c r="AB120" s="19"/>
      <c r="AC120" s="19" t="s">
        <v>312</v>
      </c>
      <c r="AD120" s="19">
        <f>SUM(AD110:AD119)</f>
        <v>133.78785821487432</v>
      </c>
      <c r="AE120" s="19" t="str">
        <f>IF(AD120&lt;= 25, "PASSED", "FAILED")</f>
        <v>FAILED</v>
      </c>
    </row>
    <row r="121" spans="1:31" s="1" customFormat="1" x14ac:dyDescent="0.35">
      <c r="A121" s="9" t="s">
        <v>283</v>
      </c>
      <c r="B121" s="9" t="s">
        <v>0</v>
      </c>
      <c r="C121" s="9" t="s">
        <v>1</v>
      </c>
      <c r="D121" s="9" t="s">
        <v>284</v>
      </c>
      <c r="E121" s="7" t="s">
        <v>285</v>
      </c>
      <c r="F121" s="9" t="s">
        <v>286</v>
      </c>
      <c r="G121" s="9" t="s">
        <v>287</v>
      </c>
      <c r="H121" s="9" t="s">
        <v>288</v>
      </c>
      <c r="I121" s="9" t="s">
        <v>289</v>
      </c>
      <c r="J121" s="10" t="s">
        <v>290</v>
      </c>
      <c r="K121" s="10" t="s">
        <v>291</v>
      </c>
      <c r="L121" s="9" t="s">
        <v>292</v>
      </c>
      <c r="M121" s="9" t="s">
        <v>287</v>
      </c>
      <c r="N121" s="9" t="s">
        <v>293</v>
      </c>
      <c r="O121" s="10" t="s">
        <v>294</v>
      </c>
      <c r="P121" s="11" t="s">
        <v>295</v>
      </c>
      <c r="Q121" s="10" t="s">
        <v>296</v>
      </c>
      <c r="R121" s="10" t="s">
        <v>297</v>
      </c>
      <c r="S121" s="10" t="s">
        <v>298</v>
      </c>
      <c r="T121" s="12" t="s">
        <v>299</v>
      </c>
      <c r="U121" s="9" t="s">
        <v>300</v>
      </c>
      <c r="V121" s="10" t="s">
        <v>301</v>
      </c>
      <c r="W121" s="7" t="s">
        <v>302</v>
      </c>
      <c r="X121" s="10" t="s">
        <v>303</v>
      </c>
      <c r="Y121" s="13" t="s">
        <v>304</v>
      </c>
      <c r="Z121" s="14" t="s">
        <v>26</v>
      </c>
      <c r="AA121" s="14" t="s">
        <v>27</v>
      </c>
      <c r="AB121" s="13" t="s">
        <v>305</v>
      </c>
      <c r="AC121" s="13" t="s">
        <v>306</v>
      </c>
      <c r="AD121" s="13" t="s">
        <v>307</v>
      </c>
      <c r="AE121" s="10" t="s">
        <v>27</v>
      </c>
    </row>
    <row r="122" spans="1:31" x14ac:dyDescent="0.35">
      <c r="A122" s="1" t="s">
        <v>323</v>
      </c>
      <c r="B122" s="1">
        <v>15.35769</v>
      </c>
      <c r="C122" s="1">
        <v>120.53017</v>
      </c>
      <c r="D122" s="1">
        <v>1.5</v>
      </c>
      <c r="E122" s="1">
        <v>1500</v>
      </c>
      <c r="F122" s="1">
        <v>3</v>
      </c>
      <c r="G122" s="1">
        <v>20</v>
      </c>
      <c r="H122" s="1">
        <v>10</v>
      </c>
      <c r="I122" s="1">
        <v>32.5</v>
      </c>
      <c r="J122" s="1">
        <f>E122*0.1</f>
        <v>150</v>
      </c>
      <c r="K122" s="1">
        <f t="shared" ref="K122:K131" si="177">(E122+J122)/(F122*F122)</f>
        <v>183.33333333333334</v>
      </c>
      <c r="L122" s="1">
        <v>1.5</v>
      </c>
      <c r="M122" s="1">
        <v>20</v>
      </c>
      <c r="N122" s="1">
        <v>7.5</v>
      </c>
      <c r="O122" s="1">
        <f>MAX(0, 9.81 * (L122 - N122))</f>
        <v>0</v>
      </c>
      <c r="P122" s="26">
        <f>(L122 * M122) - O122</f>
        <v>30</v>
      </c>
      <c r="Q122" s="1">
        <f>K122-P122</f>
        <v>153.33333333333334</v>
      </c>
      <c r="R122" s="1">
        <f t="shared" ref="R122:R131" si="178">(M122 * ($L$2 + ($F$2 / 2))) - O122</f>
        <v>60</v>
      </c>
      <c r="S122" s="1">
        <f>0.5 + 0.1 * SQRT(Q122 / R122)</f>
        <v>0.65986105077709067</v>
      </c>
      <c r="T122" s="1">
        <f>IF((D122 - (D122/2)) &lt;= L122, 0, IF(( (D122 - (D122/2)) - L122) &gt; (2 * F122), 0, IF(( (D122 - (D122/2)) - L122) &lt;= (F122 / 2), (2 * ( (D122 - (D122/2)) - L122) / F122) * (S122 - 0.1) + 0.1, ((2 * F122) - ( (D122 - (D122/2)) - L122)) / (1.5 * F122) * S122)))</f>
        <v>0</v>
      </c>
      <c r="U122" s="1">
        <v>1.5</v>
      </c>
      <c r="V122" s="1">
        <f>MAX(0.5, 1 - 0.5 * (P122 / Q122))</f>
        <v>0.90217391304347827</v>
      </c>
      <c r="W122" s="1">
        <v>3</v>
      </c>
      <c r="X122" s="1">
        <f>1 + 0.2 *LOG10(10 * W122)</f>
        <v>1.2954242509439324</v>
      </c>
      <c r="Y122" s="1">
        <f>((Q122 / (I122 * 1000)) * T122) * U122 * V122 * X122*1000</f>
        <v>0</v>
      </c>
      <c r="Z122" s="1">
        <f>'Liquefaction &amp; SBC'!AC122</f>
        <v>1.1104916690160094</v>
      </c>
      <c r="AA122" s="1" t="str">
        <f>'Liquefaction &amp; SBC'!AD122</f>
        <v>NOT LIQUEFIABLE</v>
      </c>
      <c r="AB122" s="1">
        <f t="shared" ref="AB122:AB131" si="179">IF(AA122="NOT LIQUEFIABLE", 0, IF(Z122&gt;=2, 0, IF(Z122&lt;=0.5, 0.05, (2-Z122)*0.025)))</f>
        <v>0</v>
      </c>
      <c r="AC122" s="1">
        <f t="shared" ref="AC122:AC131" si="180">AB122 * U122*1000</f>
        <v>0</v>
      </c>
      <c r="AD122" s="1">
        <f>Y122+AC122</f>
        <v>0</v>
      </c>
    </row>
    <row r="123" spans="1:31" x14ac:dyDescent="0.35">
      <c r="A123" s="1"/>
      <c r="B123" s="1">
        <v>15.35769</v>
      </c>
      <c r="C123" s="1">
        <v>120.53017</v>
      </c>
      <c r="D123" s="1">
        <f>D122+1.5</f>
        <v>3</v>
      </c>
      <c r="E123" s="1">
        <f>E$2</f>
        <v>1500</v>
      </c>
      <c r="F123" s="1">
        <f>F$2</f>
        <v>3</v>
      </c>
      <c r="G123" s="1">
        <v>20</v>
      </c>
      <c r="H123" s="1">
        <v>10</v>
      </c>
      <c r="I123" s="1">
        <v>20</v>
      </c>
      <c r="J123" s="1">
        <f>E123*0.1</f>
        <v>150</v>
      </c>
      <c r="K123" s="1">
        <f t="shared" si="177"/>
        <v>183.33333333333334</v>
      </c>
      <c r="L123" s="1">
        <v>1.5</v>
      </c>
      <c r="M123" s="1">
        <v>20</v>
      </c>
      <c r="N123" s="1">
        <v>7.5</v>
      </c>
      <c r="O123" s="1">
        <f t="shared" ref="O123:O131" si="181">MAX(0, 9.81 * (L123 - N123))</f>
        <v>0</v>
      </c>
      <c r="P123" s="26">
        <f t="shared" ref="P123:P131" si="182">(L123 * M123) - O123</f>
        <v>30</v>
      </c>
      <c r="Q123" s="1">
        <f>K123-P123</f>
        <v>153.33333333333334</v>
      </c>
      <c r="R123" s="1">
        <f t="shared" si="178"/>
        <v>60</v>
      </c>
      <c r="S123" s="1">
        <f t="shared" ref="S123:S131" si="183">0.5 + 0.1 * SQRT(Q123 / R123)</f>
        <v>0.65986105077709067</v>
      </c>
      <c r="T123" s="1">
        <f t="shared" ref="T123:T131" si="184">IF(((D123 - (D123 - D122)/2) - L123) &lt;= 0, 0, IF(((D123 - (D123 - D122)/2) - L123) &gt; (2 * F123), 0, IF(((D123 - (D123 - D122)/2) - L123) &lt;= (F123 / 2), (2 * ((D123 - (D123 - D122)/2) - L123) / F123) * (S123 - 0.1) + 0.1, ((2 * F123) - ((D123 - (D123 - D122)/2) - L123)) / (1.5 * F123) * S123)))</f>
        <v>0.37993052538854533</v>
      </c>
      <c r="U123" s="1">
        <v>1.5</v>
      </c>
      <c r="V123" s="1">
        <f t="shared" ref="V123:V131" si="185">MAX(0.5, 1 - 0.5 * (P123 / Q123))</f>
        <v>0.90217391304347827</v>
      </c>
      <c r="W123" s="1">
        <v>3</v>
      </c>
      <c r="X123" s="1">
        <f t="shared" ref="X123:X131" si="186">1 + 0.2 *LOG10(10 * W123)</f>
        <v>1.2954242509439324</v>
      </c>
      <c r="Y123" s="1">
        <f t="shared" ref="Y123:Y131" si="187">((Q123 / (I123 * 1000)) * T123) * U123 * V123 * X123*1000</f>
        <v>5.1062763687202333</v>
      </c>
      <c r="Z123" s="1">
        <f>'Liquefaction &amp; SBC'!AC123</f>
        <v>0.84014512371072836</v>
      </c>
      <c r="AA123" s="1" t="str">
        <f>'Liquefaction &amp; SBC'!AD123</f>
        <v>LIQUEFIABLE</v>
      </c>
      <c r="AB123" s="1">
        <f t="shared" si="179"/>
        <v>2.899637190723179E-2</v>
      </c>
      <c r="AC123" s="1">
        <f t="shared" si="180"/>
        <v>43.494557860847685</v>
      </c>
      <c r="AD123" s="1">
        <f t="shared" ref="AD123:AD131" si="188">Y123+AC123</f>
        <v>48.600834229567916</v>
      </c>
    </row>
    <row r="124" spans="1:31" x14ac:dyDescent="0.35">
      <c r="A124" s="1"/>
      <c r="B124" s="1">
        <v>15.35769</v>
      </c>
      <c r="C124" s="1">
        <v>120.53017</v>
      </c>
      <c r="D124" s="1">
        <f t="shared" ref="D124:D131" si="189">D123+1.5</f>
        <v>4.5</v>
      </c>
      <c r="E124" s="1">
        <f t="shared" ref="E124:F131" si="190">E$2</f>
        <v>1500</v>
      </c>
      <c r="F124" s="1">
        <f t="shared" si="190"/>
        <v>3</v>
      </c>
      <c r="G124" s="1">
        <v>21</v>
      </c>
      <c r="H124" s="1">
        <v>13</v>
      </c>
      <c r="I124" s="1">
        <v>20</v>
      </c>
      <c r="J124" s="1">
        <f t="shared" ref="J124:J131" si="191">E124*0.1</f>
        <v>150</v>
      </c>
      <c r="K124" s="1">
        <f t="shared" si="177"/>
        <v>183.33333333333334</v>
      </c>
      <c r="L124" s="1">
        <v>1.5</v>
      </c>
      <c r="M124" s="1">
        <v>21</v>
      </c>
      <c r="N124" s="1">
        <v>7.5</v>
      </c>
      <c r="O124" s="1">
        <f t="shared" si="181"/>
        <v>0</v>
      </c>
      <c r="P124" s="26">
        <f t="shared" si="182"/>
        <v>31.5</v>
      </c>
      <c r="Q124" s="1">
        <f t="shared" ref="Q124:Q131" si="192">K124-P124</f>
        <v>151.83333333333334</v>
      </c>
      <c r="R124" s="1">
        <f t="shared" si="178"/>
        <v>63</v>
      </c>
      <c r="S124" s="1">
        <f t="shared" si="183"/>
        <v>0.65524345107130644</v>
      </c>
      <c r="T124" s="1">
        <f t="shared" si="184"/>
        <v>0.54603620922608875</v>
      </c>
      <c r="U124" s="1">
        <v>1.5</v>
      </c>
      <c r="V124" s="1">
        <f t="shared" si="185"/>
        <v>0.89626783754116357</v>
      </c>
      <c r="W124" s="1">
        <v>3</v>
      </c>
      <c r="X124" s="1">
        <f t="shared" si="186"/>
        <v>1.2954242509439324</v>
      </c>
      <c r="Y124" s="1">
        <f t="shared" si="187"/>
        <v>7.2193761111354808</v>
      </c>
      <c r="Z124" s="1">
        <f>'Liquefaction &amp; SBC'!AC124</f>
        <v>0.86818315440930827</v>
      </c>
      <c r="AA124" s="1" t="str">
        <f>'Liquefaction &amp; SBC'!AD124</f>
        <v>LIQUEFIABLE</v>
      </c>
      <c r="AB124" s="1">
        <f t="shared" si="179"/>
        <v>2.8295421139767296E-2</v>
      </c>
      <c r="AC124" s="1">
        <f t="shared" si="180"/>
        <v>42.443131709650942</v>
      </c>
      <c r="AD124" s="1">
        <f t="shared" si="188"/>
        <v>49.662507820786423</v>
      </c>
    </row>
    <row r="125" spans="1:31" x14ac:dyDescent="0.35">
      <c r="A125" s="1"/>
      <c r="B125" s="1">
        <v>15.35769</v>
      </c>
      <c r="C125" s="1">
        <v>120.53017</v>
      </c>
      <c r="D125" s="1">
        <f t="shared" si="189"/>
        <v>6</v>
      </c>
      <c r="E125" s="1">
        <f t="shared" si="190"/>
        <v>1500</v>
      </c>
      <c r="F125" s="1">
        <f t="shared" si="190"/>
        <v>3</v>
      </c>
      <c r="G125" s="1">
        <v>21</v>
      </c>
      <c r="H125" s="1">
        <v>17</v>
      </c>
      <c r="I125" s="1">
        <v>27.5</v>
      </c>
      <c r="J125" s="1">
        <f t="shared" si="191"/>
        <v>150</v>
      </c>
      <c r="K125" s="1">
        <f t="shared" si="177"/>
        <v>183.33333333333334</v>
      </c>
      <c r="L125" s="1">
        <v>1.5</v>
      </c>
      <c r="M125" s="1">
        <v>21</v>
      </c>
      <c r="N125" s="1">
        <v>7.5</v>
      </c>
      <c r="O125" s="1">
        <f t="shared" si="181"/>
        <v>0</v>
      </c>
      <c r="P125" s="26">
        <f t="shared" si="182"/>
        <v>31.5</v>
      </c>
      <c r="Q125" s="1">
        <f t="shared" si="192"/>
        <v>151.83333333333334</v>
      </c>
      <c r="R125" s="1">
        <f t="shared" si="178"/>
        <v>63</v>
      </c>
      <c r="S125" s="1">
        <f t="shared" si="183"/>
        <v>0.65524345107130644</v>
      </c>
      <c r="T125" s="1">
        <f t="shared" si="184"/>
        <v>0.32762172553565322</v>
      </c>
      <c r="U125" s="1">
        <v>1.5</v>
      </c>
      <c r="V125" s="1">
        <f t="shared" si="185"/>
        <v>0.89626783754116357</v>
      </c>
      <c r="W125" s="1">
        <v>3</v>
      </c>
      <c r="X125" s="1">
        <f t="shared" si="186"/>
        <v>1.2954242509439324</v>
      </c>
      <c r="Y125" s="1">
        <f t="shared" si="187"/>
        <v>3.1502732121318453</v>
      </c>
      <c r="Z125" s="1">
        <f>'Liquefaction &amp; SBC'!AC125</f>
        <v>0.97829259008396752</v>
      </c>
      <c r="AA125" s="1" t="str">
        <f>'Liquefaction &amp; SBC'!AD125</f>
        <v>LIQUEFIABLE</v>
      </c>
      <c r="AB125" s="1">
        <f t="shared" si="179"/>
        <v>2.554268524790081E-2</v>
      </c>
      <c r="AC125" s="1">
        <f t="shared" si="180"/>
        <v>38.314027871851216</v>
      </c>
      <c r="AD125" s="1">
        <f t="shared" si="188"/>
        <v>41.464301083983059</v>
      </c>
    </row>
    <row r="126" spans="1:31" x14ac:dyDescent="0.35">
      <c r="A126" s="1"/>
      <c r="B126" s="1">
        <v>15.35769</v>
      </c>
      <c r="C126" s="1">
        <v>120.53017</v>
      </c>
      <c r="D126" s="1">
        <f t="shared" si="189"/>
        <v>7.5</v>
      </c>
      <c r="E126" s="1">
        <f t="shared" si="190"/>
        <v>1500</v>
      </c>
      <c r="F126" s="1">
        <f t="shared" si="190"/>
        <v>3</v>
      </c>
      <c r="G126" s="1">
        <v>21</v>
      </c>
      <c r="H126" s="1">
        <v>21</v>
      </c>
      <c r="I126" s="1">
        <v>27.5</v>
      </c>
      <c r="J126" s="1">
        <f t="shared" si="191"/>
        <v>150</v>
      </c>
      <c r="K126" s="1">
        <f t="shared" si="177"/>
        <v>183.33333333333334</v>
      </c>
      <c r="L126" s="1">
        <v>1.5</v>
      </c>
      <c r="M126" s="1">
        <v>21</v>
      </c>
      <c r="N126" s="1">
        <v>7.5</v>
      </c>
      <c r="O126" s="1">
        <f t="shared" si="181"/>
        <v>0</v>
      </c>
      <c r="P126" s="26">
        <f t="shared" si="182"/>
        <v>31.5</v>
      </c>
      <c r="Q126" s="1">
        <f t="shared" si="192"/>
        <v>151.83333333333334</v>
      </c>
      <c r="R126" s="1">
        <f t="shared" si="178"/>
        <v>63</v>
      </c>
      <c r="S126" s="1">
        <f t="shared" si="183"/>
        <v>0.65524345107130644</v>
      </c>
      <c r="T126" s="1">
        <f t="shared" si="184"/>
        <v>0.10920724184521774</v>
      </c>
      <c r="U126" s="1">
        <v>1.5</v>
      </c>
      <c r="V126" s="1">
        <f t="shared" si="185"/>
        <v>0.89626783754116357</v>
      </c>
      <c r="W126" s="1">
        <v>3</v>
      </c>
      <c r="X126" s="1">
        <f t="shared" si="186"/>
        <v>1.2954242509439324</v>
      </c>
      <c r="Y126" s="1">
        <f t="shared" si="187"/>
        <v>1.050091070710615</v>
      </c>
      <c r="Z126" s="1">
        <f>'Liquefaction &amp; SBC'!AC126</f>
        <v>1.1173867383622578</v>
      </c>
      <c r="AA126" s="1" t="str">
        <f>'Liquefaction &amp; SBC'!AD126</f>
        <v>NOT LIQUEFIABLE</v>
      </c>
      <c r="AB126" s="1">
        <f t="shared" si="179"/>
        <v>0</v>
      </c>
      <c r="AC126" s="1">
        <f t="shared" si="180"/>
        <v>0</v>
      </c>
      <c r="AD126" s="1">
        <f t="shared" si="188"/>
        <v>1.050091070710615</v>
      </c>
    </row>
    <row r="127" spans="1:31" x14ac:dyDescent="0.35">
      <c r="A127" s="1"/>
      <c r="B127" s="1">
        <v>15.35769</v>
      </c>
      <c r="C127" s="1">
        <v>120.53017</v>
      </c>
      <c r="D127" s="1">
        <f t="shared" si="189"/>
        <v>9</v>
      </c>
      <c r="E127" s="1">
        <f t="shared" si="190"/>
        <v>1500</v>
      </c>
      <c r="F127" s="1">
        <f t="shared" si="190"/>
        <v>3</v>
      </c>
      <c r="G127" s="1">
        <v>21</v>
      </c>
      <c r="H127" s="1">
        <v>27</v>
      </c>
      <c r="I127" s="1">
        <v>32.5</v>
      </c>
      <c r="J127" s="1">
        <f t="shared" si="191"/>
        <v>150</v>
      </c>
      <c r="K127" s="1">
        <f t="shared" si="177"/>
        <v>183.33333333333334</v>
      </c>
      <c r="L127" s="1">
        <v>1.5</v>
      </c>
      <c r="M127" s="1">
        <v>21</v>
      </c>
      <c r="N127" s="1">
        <v>7.5</v>
      </c>
      <c r="O127" s="1">
        <f t="shared" si="181"/>
        <v>0</v>
      </c>
      <c r="P127" s="26">
        <f t="shared" si="182"/>
        <v>31.5</v>
      </c>
      <c r="Q127" s="1">
        <f t="shared" si="192"/>
        <v>151.83333333333334</v>
      </c>
      <c r="R127" s="1">
        <f t="shared" si="178"/>
        <v>63</v>
      </c>
      <c r="S127" s="1">
        <f t="shared" si="183"/>
        <v>0.65524345107130644</v>
      </c>
      <c r="T127" s="1">
        <f t="shared" si="184"/>
        <v>0</v>
      </c>
      <c r="U127" s="1">
        <v>1.5</v>
      </c>
      <c r="V127" s="1">
        <f t="shared" si="185"/>
        <v>0.89626783754116357</v>
      </c>
      <c r="W127" s="1">
        <v>3</v>
      </c>
      <c r="X127" s="1">
        <f t="shared" si="186"/>
        <v>1.2954242509439324</v>
      </c>
      <c r="Y127" s="1">
        <f t="shared" si="187"/>
        <v>0</v>
      </c>
      <c r="Z127" s="1">
        <f>'Liquefaction &amp; SBC'!AC127</f>
        <v>1.4413483912534983</v>
      </c>
      <c r="AA127" s="1" t="str">
        <f>'Liquefaction &amp; SBC'!AD127</f>
        <v>NOT LIQUEFIABLE</v>
      </c>
      <c r="AB127" s="1">
        <f t="shared" si="179"/>
        <v>0</v>
      </c>
      <c r="AC127" s="1">
        <f t="shared" si="180"/>
        <v>0</v>
      </c>
      <c r="AD127" s="1">
        <f t="shared" si="188"/>
        <v>0</v>
      </c>
    </row>
    <row r="128" spans="1:31" x14ac:dyDescent="0.35">
      <c r="A128" s="1"/>
      <c r="B128" s="1">
        <v>15.35769</v>
      </c>
      <c r="C128" s="1">
        <v>120.53017</v>
      </c>
      <c r="D128" s="1">
        <f t="shared" si="189"/>
        <v>10.5</v>
      </c>
      <c r="E128" s="1">
        <f t="shared" si="190"/>
        <v>1500</v>
      </c>
      <c r="F128" s="1">
        <f t="shared" si="190"/>
        <v>3</v>
      </c>
      <c r="G128" s="1">
        <v>21</v>
      </c>
      <c r="H128" s="1">
        <v>35</v>
      </c>
      <c r="I128" s="1">
        <v>32.5</v>
      </c>
      <c r="J128" s="1">
        <f t="shared" si="191"/>
        <v>150</v>
      </c>
      <c r="K128" s="1">
        <f t="shared" si="177"/>
        <v>183.33333333333334</v>
      </c>
      <c r="L128" s="1">
        <v>1.5</v>
      </c>
      <c r="M128" s="1">
        <v>21</v>
      </c>
      <c r="N128" s="1">
        <v>7.5</v>
      </c>
      <c r="O128" s="1">
        <f t="shared" si="181"/>
        <v>0</v>
      </c>
      <c r="P128" s="26">
        <f t="shared" si="182"/>
        <v>31.5</v>
      </c>
      <c r="Q128" s="1">
        <f t="shared" si="192"/>
        <v>151.83333333333334</v>
      </c>
      <c r="R128" s="1">
        <f t="shared" si="178"/>
        <v>63</v>
      </c>
      <c r="S128" s="1">
        <f t="shared" si="183"/>
        <v>0.65524345107130644</v>
      </c>
      <c r="T128" s="1">
        <f t="shared" si="184"/>
        <v>0</v>
      </c>
      <c r="U128" s="1">
        <v>1.5</v>
      </c>
      <c r="V128" s="1">
        <f t="shared" si="185"/>
        <v>0.89626783754116357</v>
      </c>
      <c r="W128" s="1">
        <v>3</v>
      </c>
      <c r="X128" s="1">
        <f t="shared" si="186"/>
        <v>1.2954242509439324</v>
      </c>
      <c r="Y128" s="1">
        <f t="shared" si="187"/>
        <v>0</v>
      </c>
      <c r="Z128" s="1">
        <f>'Liquefaction &amp; SBC'!AC128</f>
        <v>3.3432625481069422</v>
      </c>
      <c r="AA128" s="1" t="str">
        <f>'Liquefaction &amp; SBC'!AD128</f>
        <v>NOT LIQUEFIABLE</v>
      </c>
      <c r="AB128" s="1">
        <f t="shared" si="179"/>
        <v>0</v>
      </c>
      <c r="AC128" s="1">
        <f t="shared" si="180"/>
        <v>0</v>
      </c>
      <c r="AD128" s="1">
        <f t="shared" si="188"/>
        <v>0</v>
      </c>
    </row>
    <row r="129" spans="1:31" x14ac:dyDescent="0.35">
      <c r="A129" s="1"/>
      <c r="B129" s="1">
        <v>15.35769</v>
      </c>
      <c r="C129" s="1">
        <v>120.53017</v>
      </c>
      <c r="D129" s="1">
        <f t="shared" si="189"/>
        <v>12</v>
      </c>
      <c r="E129" s="1">
        <f t="shared" si="190"/>
        <v>1500</v>
      </c>
      <c r="F129" s="1">
        <f t="shared" si="190"/>
        <v>3</v>
      </c>
      <c r="G129" s="1">
        <v>19</v>
      </c>
      <c r="H129" s="1">
        <v>40</v>
      </c>
      <c r="I129" s="1">
        <v>35</v>
      </c>
      <c r="J129" s="1">
        <f t="shared" si="191"/>
        <v>150</v>
      </c>
      <c r="K129" s="1">
        <f t="shared" si="177"/>
        <v>183.33333333333334</v>
      </c>
      <c r="L129" s="1">
        <v>1.5</v>
      </c>
      <c r="M129" s="1">
        <v>19</v>
      </c>
      <c r="N129" s="1">
        <v>7.5</v>
      </c>
      <c r="O129" s="1">
        <f t="shared" si="181"/>
        <v>0</v>
      </c>
      <c r="P129" s="26">
        <f t="shared" si="182"/>
        <v>28.5</v>
      </c>
      <c r="Q129" s="1">
        <f t="shared" si="192"/>
        <v>154.83333333333334</v>
      </c>
      <c r="R129" s="1">
        <f t="shared" si="178"/>
        <v>57</v>
      </c>
      <c r="S129" s="1">
        <f t="shared" si="183"/>
        <v>0.66481426725274262</v>
      </c>
      <c r="T129" s="1">
        <f t="shared" si="184"/>
        <v>0</v>
      </c>
      <c r="U129" s="1">
        <v>1.5</v>
      </c>
      <c r="V129" s="1">
        <f t="shared" si="185"/>
        <v>0.90796555435952642</v>
      </c>
      <c r="W129" s="1">
        <v>3</v>
      </c>
      <c r="X129" s="1">
        <f t="shared" si="186"/>
        <v>1.2954242509439324</v>
      </c>
      <c r="Y129" s="1">
        <f t="shared" si="187"/>
        <v>0</v>
      </c>
      <c r="Z129" s="1">
        <f>'Liquefaction &amp; SBC'!AC129</f>
        <v>6.238967788932456</v>
      </c>
      <c r="AA129" s="1" t="str">
        <f>'Liquefaction &amp; SBC'!AD129</f>
        <v>NOT LIQUEFIABLE</v>
      </c>
      <c r="AB129" s="1">
        <f t="shared" si="179"/>
        <v>0</v>
      </c>
      <c r="AC129" s="1">
        <f t="shared" si="180"/>
        <v>0</v>
      </c>
      <c r="AD129" s="1">
        <f t="shared" si="188"/>
        <v>0</v>
      </c>
    </row>
    <row r="130" spans="1:31" x14ac:dyDescent="0.35">
      <c r="A130" s="1"/>
      <c r="B130" s="1">
        <v>15.35769</v>
      </c>
      <c r="C130" s="1">
        <v>120.53017</v>
      </c>
      <c r="D130" s="1">
        <f t="shared" si="189"/>
        <v>13.5</v>
      </c>
      <c r="E130" s="1">
        <f t="shared" si="190"/>
        <v>1500</v>
      </c>
      <c r="F130" s="1">
        <f t="shared" si="190"/>
        <v>3</v>
      </c>
      <c r="G130" s="1">
        <v>20</v>
      </c>
      <c r="H130" s="1">
        <v>48</v>
      </c>
      <c r="I130" s="1">
        <v>35</v>
      </c>
      <c r="J130" s="1">
        <f t="shared" si="191"/>
        <v>150</v>
      </c>
      <c r="K130" s="1">
        <f t="shared" si="177"/>
        <v>183.33333333333334</v>
      </c>
      <c r="L130" s="1">
        <v>1.5</v>
      </c>
      <c r="M130" s="1">
        <v>20</v>
      </c>
      <c r="N130" s="1">
        <v>7.5</v>
      </c>
      <c r="O130" s="1">
        <f t="shared" si="181"/>
        <v>0</v>
      </c>
      <c r="P130" s="26">
        <f t="shared" si="182"/>
        <v>30</v>
      </c>
      <c r="Q130" s="1">
        <f t="shared" si="192"/>
        <v>153.33333333333334</v>
      </c>
      <c r="R130" s="1">
        <f t="shared" si="178"/>
        <v>60</v>
      </c>
      <c r="S130" s="1">
        <f t="shared" si="183"/>
        <v>0.65986105077709067</v>
      </c>
      <c r="T130" s="1">
        <f t="shared" si="184"/>
        <v>0</v>
      </c>
      <c r="U130" s="1">
        <v>1.5</v>
      </c>
      <c r="V130" s="1">
        <f t="shared" si="185"/>
        <v>0.90217391304347827</v>
      </c>
      <c r="W130" s="1">
        <v>3</v>
      </c>
      <c r="X130" s="1">
        <f t="shared" si="186"/>
        <v>1.2954242509439324</v>
      </c>
      <c r="Y130" s="1">
        <f t="shared" si="187"/>
        <v>0</v>
      </c>
      <c r="Z130" s="1">
        <f>'Liquefaction &amp; SBC'!AC130</f>
        <v>52.201760442371125</v>
      </c>
      <c r="AA130" s="1" t="str">
        <f>'Liquefaction &amp; SBC'!AD130</f>
        <v>NOT LIQUEFIABLE</v>
      </c>
      <c r="AB130" s="1">
        <f t="shared" si="179"/>
        <v>0</v>
      </c>
      <c r="AC130" s="1">
        <f t="shared" si="180"/>
        <v>0</v>
      </c>
      <c r="AD130" s="1">
        <f t="shared" si="188"/>
        <v>0</v>
      </c>
    </row>
    <row r="131" spans="1:31" x14ac:dyDescent="0.35">
      <c r="A131" s="1"/>
      <c r="B131" s="1">
        <v>15.35769</v>
      </c>
      <c r="C131" s="1">
        <v>120.53017</v>
      </c>
      <c r="D131" s="1">
        <f t="shared" si="189"/>
        <v>15</v>
      </c>
      <c r="E131" s="1">
        <f t="shared" si="190"/>
        <v>1500</v>
      </c>
      <c r="F131" s="1">
        <f t="shared" si="190"/>
        <v>3</v>
      </c>
      <c r="G131" s="1">
        <v>19</v>
      </c>
      <c r="H131" s="1">
        <v>60</v>
      </c>
      <c r="I131" s="1">
        <v>35</v>
      </c>
      <c r="J131" s="1">
        <f t="shared" si="191"/>
        <v>150</v>
      </c>
      <c r="K131" s="1">
        <f t="shared" si="177"/>
        <v>183.33333333333334</v>
      </c>
      <c r="L131" s="1">
        <v>1.5</v>
      </c>
      <c r="M131" s="1">
        <v>19</v>
      </c>
      <c r="N131" s="1">
        <v>7.5</v>
      </c>
      <c r="O131" s="1">
        <f t="shared" si="181"/>
        <v>0</v>
      </c>
      <c r="P131" s="26">
        <f t="shared" si="182"/>
        <v>28.5</v>
      </c>
      <c r="Q131" s="1">
        <f t="shared" si="192"/>
        <v>154.83333333333334</v>
      </c>
      <c r="R131" s="1">
        <f t="shared" si="178"/>
        <v>57</v>
      </c>
      <c r="S131" s="1">
        <f t="shared" si="183"/>
        <v>0.66481426725274262</v>
      </c>
      <c r="T131" s="1">
        <f t="shared" si="184"/>
        <v>0</v>
      </c>
      <c r="U131" s="1">
        <v>1.5</v>
      </c>
      <c r="V131" s="1">
        <f t="shared" si="185"/>
        <v>0.90796555435952642</v>
      </c>
      <c r="W131" s="1">
        <v>3</v>
      </c>
      <c r="X131" s="1">
        <f t="shared" si="186"/>
        <v>1.2954242509439324</v>
      </c>
      <c r="Y131" s="1">
        <f t="shared" si="187"/>
        <v>0</v>
      </c>
      <c r="Z131" s="1">
        <f>'Liquefaction &amp; SBC'!AC131</f>
        <v>22236.753181039388</v>
      </c>
      <c r="AA131" s="1" t="str">
        <f>'Liquefaction &amp; SBC'!AD131</f>
        <v>NOT LIQUEFIABLE</v>
      </c>
      <c r="AB131" s="1">
        <f t="shared" si="179"/>
        <v>0</v>
      </c>
      <c r="AC131" s="1">
        <f t="shared" si="180"/>
        <v>0</v>
      </c>
      <c r="AD131" s="1">
        <f t="shared" si="188"/>
        <v>0</v>
      </c>
    </row>
    <row r="132" spans="1:3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9"/>
      <c r="Y132" s="19"/>
      <c r="Z132" s="19"/>
      <c r="AA132" s="19"/>
      <c r="AB132" s="19"/>
      <c r="AC132" s="19" t="s">
        <v>312</v>
      </c>
      <c r="AD132" s="19">
        <f>SUM(AD122:AD131)</f>
        <v>140.77773420504801</v>
      </c>
      <c r="AE132" s="19" t="str">
        <f>IF(AD132&lt;= 25, "PASSED", "FAILED")</f>
        <v>FAILED</v>
      </c>
    </row>
    <row r="133" spans="1:31" s="1" customFormat="1" x14ac:dyDescent="0.35">
      <c r="A133" s="9" t="s">
        <v>283</v>
      </c>
      <c r="B133" s="9" t="s">
        <v>0</v>
      </c>
      <c r="C133" s="9" t="s">
        <v>1</v>
      </c>
      <c r="D133" s="9" t="s">
        <v>284</v>
      </c>
      <c r="E133" s="7" t="s">
        <v>285</v>
      </c>
      <c r="F133" s="9" t="s">
        <v>286</v>
      </c>
      <c r="G133" s="9" t="s">
        <v>287</v>
      </c>
      <c r="H133" s="9" t="s">
        <v>288</v>
      </c>
      <c r="I133" s="9" t="s">
        <v>289</v>
      </c>
      <c r="J133" s="10" t="s">
        <v>290</v>
      </c>
      <c r="K133" s="10" t="s">
        <v>291</v>
      </c>
      <c r="L133" s="9" t="s">
        <v>292</v>
      </c>
      <c r="M133" s="9" t="s">
        <v>287</v>
      </c>
      <c r="N133" s="9" t="s">
        <v>293</v>
      </c>
      <c r="O133" s="10" t="s">
        <v>294</v>
      </c>
      <c r="P133" s="11" t="s">
        <v>295</v>
      </c>
      <c r="Q133" s="10" t="s">
        <v>296</v>
      </c>
      <c r="R133" s="10" t="s">
        <v>297</v>
      </c>
      <c r="S133" s="10" t="s">
        <v>298</v>
      </c>
      <c r="T133" s="12" t="s">
        <v>299</v>
      </c>
      <c r="U133" s="9" t="s">
        <v>300</v>
      </c>
      <c r="V133" s="10" t="s">
        <v>301</v>
      </c>
      <c r="W133" s="7" t="s">
        <v>302</v>
      </c>
      <c r="X133" s="10" t="s">
        <v>303</v>
      </c>
      <c r="Y133" s="13" t="s">
        <v>304</v>
      </c>
      <c r="Z133" s="14" t="s">
        <v>26</v>
      </c>
      <c r="AA133" s="14" t="s">
        <v>27</v>
      </c>
      <c r="AB133" s="13" t="s">
        <v>305</v>
      </c>
      <c r="AC133" s="13" t="s">
        <v>306</v>
      </c>
      <c r="AD133" s="13" t="s">
        <v>307</v>
      </c>
      <c r="AE133" s="10" t="s">
        <v>27</v>
      </c>
    </row>
    <row r="134" spans="1:31" x14ac:dyDescent="0.35">
      <c r="A134" s="1" t="s">
        <v>324</v>
      </c>
      <c r="B134" s="1">
        <v>15.37941</v>
      </c>
      <c r="C134" s="1">
        <v>120.470341</v>
      </c>
      <c r="D134" s="1">
        <v>1.5</v>
      </c>
      <c r="E134" s="1">
        <v>1500</v>
      </c>
      <c r="F134" s="1">
        <v>3</v>
      </c>
      <c r="G134" s="1">
        <v>20.3</v>
      </c>
      <c r="H134" s="1">
        <v>9</v>
      </c>
      <c r="I134" s="1">
        <v>32.5</v>
      </c>
      <c r="J134" s="1">
        <f>E134*0.1</f>
        <v>150</v>
      </c>
      <c r="K134" s="1">
        <f t="shared" ref="K134:K143" si="193">(E134+J134)/(F134*F134)</f>
        <v>183.33333333333334</v>
      </c>
      <c r="L134" s="1">
        <v>1.5</v>
      </c>
      <c r="M134" s="1">
        <v>20.3</v>
      </c>
      <c r="N134" s="1">
        <v>3</v>
      </c>
      <c r="O134" s="1">
        <f>MAX(0, 9.81 * (L134 - N134))</f>
        <v>0</v>
      </c>
      <c r="P134" s="26">
        <f>(L134 * M134) - O134</f>
        <v>30.450000000000003</v>
      </c>
      <c r="Q134" s="1">
        <f>K134-P134</f>
        <v>152.88333333333333</v>
      </c>
      <c r="R134" s="1">
        <f t="shared" ref="R134:R143" si="194">(M134 * ($L$2 + ($F$2 / 2))) - O134</f>
        <v>60.900000000000006</v>
      </c>
      <c r="S134" s="1">
        <f>0.5 + 0.1 * SQRT(Q134 / R134)</f>
        <v>0.65844240474455384</v>
      </c>
      <c r="T134" s="1">
        <f>IF((D134 - (D134/2)) &lt;= L134, 0, IF(( (D134 - (D134/2)) - L134) &gt; (2 * F134), 0, IF(( (D134 - (D134/2)) - L134) &lt;= (F134 / 2), (2 * ( (D134 - (D134/2)) - L134) / F134) * (S134 - 0.1) + 0.1, ((2 * F134) - ( (D134 - (D134/2)) - L134)) / (1.5 * F134) * S134)))</f>
        <v>0</v>
      </c>
      <c r="U134" s="1">
        <v>1.5</v>
      </c>
      <c r="V134" s="1">
        <f>MAX(0.5, 1 - 0.5 * (P134 / Q134))</f>
        <v>0.90041425923907115</v>
      </c>
      <c r="W134" s="1">
        <v>3</v>
      </c>
      <c r="X134" s="1">
        <f>1 + 0.2 *LOG10(10 * W134)</f>
        <v>1.2954242509439324</v>
      </c>
      <c r="Y134" s="1">
        <f>((Q134 / (I134 * 1000)) * T134) * U134 * V134 * X134*1000</f>
        <v>0</v>
      </c>
      <c r="Z134" s="1">
        <f>'Liquefaction &amp; SBC'!AC134</f>
        <v>0.876446503329806</v>
      </c>
      <c r="AA134" s="1" t="str">
        <f>'Liquefaction &amp; SBC'!AD134</f>
        <v>LIQUEFIABLE</v>
      </c>
      <c r="AB134" s="1">
        <f t="shared" ref="AB134:AB143" si="195">IF(AA134="NOT LIQUEFIABLE", 0, IF(Z134&gt;=2, 0, IF(Z134&lt;=0.5, 0.05, (2-Z134)*0.025)))</f>
        <v>2.8088837416754855E-2</v>
      </c>
      <c r="AC134" s="1">
        <f t="shared" ref="AC134:AC143" si="196">AB134 * U134*1000</f>
        <v>42.133256125132277</v>
      </c>
      <c r="AD134" s="1">
        <f>Y134+AC134</f>
        <v>42.133256125132277</v>
      </c>
    </row>
    <row r="135" spans="1:31" x14ac:dyDescent="0.35">
      <c r="A135" s="1"/>
      <c r="B135" s="1">
        <v>15.37941</v>
      </c>
      <c r="C135" s="1">
        <v>120.470341</v>
      </c>
      <c r="D135" s="1">
        <f>D134+1.5</f>
        <v>3</v>
      </c>
      <c r="E135" s="1">
        <f>E$2</f>
        <v>1500</v>
      </c>
      <c r="F135" s="1">
        <f>F$2</f>
        <v>3</v>
      </c>
      <c r="G135" s="1">
        <v>20.3</v>
      </c>
      <c r="H135" s="1">
        <v>9</v>
      </c>
      <c r="I135" s="1">
        <v>13.5</v>
      </c>
      <c r="J135" s="1">
        <f>E135*0.1</f>
        <v>150</v>
      </c>
      <c r="K135" s="1">
        <f t="shared" si="193"/>
        <v>183.33333333333334</v>
      </c>
      <c r="L135" s="1">
        <v>1.5</v>
      </c>
      <c r="M135" s="1">
        <v>20.3</v>
      </c>
      <c r="N135" s="1">
        <v>3</v>
      </c>
      <c r="O135" s="1">
        <f t="shared" ref="O135:O143" si="197">MAX(0, 9.81 * (L135 - N135))</f>
        <v>0</v>
      </c>
      <c r="P135" s="26">
        <f t="shared" ref="P135:P143" si="198">(L135 * M135) - O135</f>
        <v>30.450000000000003</v>
      </c>
      <c r="Q135" s="1">
        <f>K135-P135</f>
        <v>152.88333333333333</v>
      </c>
      <c r="R135" s="1">
        <f t="shared" si="194"/>
        <v>60.900000000000006</v>
      </c>
      <c r="S135" s="1">
        <f t="shared" ref="S135:S143" si="199">0.5 + 0.1 * SQRT(Q135 / R135)</f>
        <v>0.65844240474455384</v>
      </c>
      <c r="T135" s="1">
        <f t="shared" ref="T135:T143" si="200">IF(((D135 - (D135 - D134)/2) - L135) &lt;= 0, 0, IF(((D135 - (D135 - D134)/2) - L135) &gt; (2 * F135), 0, IF(((D135 - (D135 - D134)/2) - L135) &lt;= (F135 / 2), (2 * ((D135 - (D135 - D134)/2) - L135) / F135) * (S135 - 0.1) + 0.1, ((2 * F135) - ((D135 - (D135 - D134)/2) - L135)) / (1.5 * F135) * S135)))</f>
        <v>0.37922120237227697</v>
      </c>
      <c r="U135" s="1">
        <v>1.5</v>
      </c>
      <c r="V135" s="1">
        <f t="shared" ref="V135:V143" si="201">MAX(0.5, 1 - 0.5 * (P135 / Q135))</f>
        <v>0.90041425923907115</v>
      </c>
      <c r="W135" s="1">
        <v>3</v>
      </c>
      <c r="X135" s="1">
        <f t="shared" ref="X135:X143" si="202">1 + 0.2 *LOG10(10 * W135)</f>
        <v>1.2954242509439324</v>
      </c>
      <c r="Y135" s="1">
        <f t="shared" ref="Y135:Y143" si="203">((Q135 / (I135 * 1000)) * T135) * U135 * V135 * X135*1000</f>
        <v>7.5138865165867479</v>
      </c>
      <c r="Z135" s="1">
        <f>'Liquefaction &amp; SBC'!AC135</f>
        <v>0.67921453601025528</v>
      </c>
      <c r="AA135" s="1" t="str">
        <f>'Liquefaction &amp; SBC'!AD135</f>
        <v>LIQUEFIABLE</v>
      </c>
      <c r="AB135" s="1">
        <f t="shared" si="195"/>
        <v>3.3019636599743621E-2</v>
      </c>
      <c r="AC135" s="1">
        <f t="shared" si="196"/>
        <v>49.52945489961543</v>
      </c>
      <c r="AD135" s="1">
        <f t="shared" ref="AD135:AD143" si="204">Y135+AC135</f>
        <v>57.043341416202182</v>
      </c>
    </row>
    <row r="136" spans="1:31" x14ac:dyDescent="0.35">
      <c r="A136" s="1"/>
      <c r="B136" s="1">
        <v>15.37941</v>
      </c>
      <c r="C136" s="1">
        <v>120.470341</v>
      </c>
      <c r="D136" s="1">
        <f t="shared" ref="D136:D143" si="205">D135+1.5</f>
        <v>4.5</v>
      </c>
      <c r="E136" s="1">
        <f t="shared" ref="E136:F143" si="206">E$2</f>
        <v>1500</v>
      </c>
      <c r="F136" s="1">
        <f t="shared" si="206"/>
        <v>3</v>
      </c>
      <c r="G136" s="1">
        <v>19.5</v>
      </c>
      <c r="H136" s="1">
        <v>13</v>
      </c>
      <c r="I136" s="1">
        <v>32.5</v>
      </c>
      <c r="J136" s="1">
        <f t="shared" ref="J136:J143" si="207">E136*0.1</f>
        <v>150</v>
      </c>
      <c r="K136" s="1">
        <f t="shared" si="193"/>
        <v>183.33333333333334</v>
      </c>
      <c r="L136" s="1">
        <v>1.5</v>
      </c>
      <c r="M136" s="1">
        <v>19.5</v>
      </c>
      <c r="N136" s="1">
        <v>3</v>
      </c>
      <c r="O136" s="1">
        <f t="shared" si="197"/>
        <v>0</v>
      </c>
      <c r="P136" s="26">
        <f t="shared" si="198"/>
        <v>29.25</v>
      </c>
      <c r="Q136" s="1">
        <f t="shared" ref="Q136:Q143" si="208">K136-P136</f>
        <v>154.08333333333334</v>
      </c>
      <c r="R136" s="1">
        <f t="shared" si="194"/>
        <v>58.5</v>
      </c>
      <c r="S136" s="1">
        <f t="shared" si="199"/>
        <v>0.66229304156072544</v>
      </c>
      <c r="T136" s="1">
        <f t="shared" si="200"/>
        <v>0.55191086796727118</v>
      </c>
      <c r="U136" s="1">
        <v>1.5</v>
      </c>
      <c r="V136" s="1">
        <f t="shared" si="201"/>
        <v>0.90508382909680907</v>
      </c>
      <c r="W136" s="1">
        <v>3</v>
      </c>
      <c r="X136" s="1">
        <f t="shared" si="202"/>
        <v>1.2954242509439324</v>
      </c>
      <c r="Y136" s="1">
        <f t="shared" si="203"/>
        <v>4.6018593172274844</v>
      </c>
      <c r="Z136" s="1">
        <f>'Liquefaction &amp; SBC'!AC136</f>
        <v>0.70778625658518513</v>
      </c>
      <c r="AA136" s="1" t="str">
        <f>'Liquefaction &amp; SBC'!AD136</f>
        <v>LIQUEFIABLE</v>
      </c>
      <c r="AB136" s="1">
        <f t="shared" si="195"/>
        <v>3.230534358537037E-2</v>
      </c>
      <c r="AC136" s="1">
        <f t="shared" si="196"/>
        <v>48.458015378055549</v>
      </c>
      <c r="AD136" s="1">
        <f t="shared" si="204"/>
        <v>53.059874695283035</v>
      </c>
    </row>
    <row r="137" spans="1:31" x14ac:dyDescent="0.35">
      <c r="A137" s="1"/>
      <c r="B137" s="1">
        <v>15.37941</v>
      </c>
      <c r="C137" s="1">
        <v>120.470341</v>
      </c>
      <c r="D137" s="1">
        <f t="shared" si="205"/>
        <v>6</v>
      </c>
      <c r="E137" s="1">
        <f t="shared" si="206"/>
        <v>1500</v>
      </c>
      <c r="F137" s="1">
        <f t="shared" si="206"/>
        <v>3</v>
      </c>
      <c r="G137" s="1">
        <v>20.3</v>
      </c>
      <c r="H137" s="1">
        <v>15</v>
      </c>
      <c r="I137" s="1">
        <v>32.5</v>
      </c>
      <c r="J137" s="1">
        <f t="shared" si="207"/>
        <v>150</v>
      </c>
      <c r="K137" s="1">
        <f t="shared" si="193"/>
        <v>183.33333333333334</v>
      </c>
      <c r="L137" s="1">
        <v>1.5</v>
      </c>
      <c r="M137" s="1">
        <v>20.3</v>
      </c>
      <c r="N137" s="1">
        <v>3</v>
      </c>
      <c r="O137" s="1">
        <f t="shared" si="197"/>
        <v>0</v>
      </c>
      <c r="P137" s="26">
        <f t="shared" si="198"/>
        <v>30.450000000000003</v>
      </c>
      <c r="Q137" s="1">
        <f t="shared" si="208"/>
        <v>152.88333333333333</v>
      </c>
      <c r="R137" s="1">
        <f t="shared" si="194"/>
        <v>60.900000000000006</v>
      </c>
      <c r="S137" s="1">
        <f t="shared" si="199"/>
        <v>0.65844240474455384</v>
      </c>
      <c r="T137" s="1">
        <f t="shared" si="200"/>
        <v>0.32922120237227692</v>
      </c>
      <c r="U137" s="1">
        <v>1.5</v>
      </c>
      <c r="V137" s="1">
        <f t="shared" si="201"/>
        <v>0.90041425923907115</v>
      </c>
      <c r="W137" s="1">
        <v>3</v>
      </c>
      <c r="X137" s="1">
        <f t="shared" si="202"/>
        <v>1.2954242509439324</v>
      </c>
      <c r="Y137" s="1">
        <f t="shared" si="203"/>
        <v>2.7096314530179022</v>
      </c>
      <c r="Z137" s="1">
        <f>'Liquefaction &amp; SBC'!AC137</f>
        <v>0.65175486511969216</v>
      </c>
      <c r="AA137" s="1" t="str">
        <f>'Liquefaction &amp; SBC'!AD137</f>
        <v>LIQUEFIABLE</v>
      </c>
      <c r="AB137" s="1">
        <f t="shared" si="195"/>
        <v>3.3706128372007697E-2</v>
      </c>
      <c r="AC137" s="1">
        <f t="shared" si="196"/>
        <v>50.559192558011546</v>
      </c>
      <c r="AD137" s="1">
        <f t="shared" si="204"/>
        <v>53.268824011029452</v>
      </c>
    </row>
    <row r="138" spans="1:31" x14ac:dyDescent="0.35">
      <c r="A138" s="1"/>
      <c r="B138" s="1">
        <v>15.37941</v>
      </c>
      <c r="C138" s="1">
        <v>120.470341</v>
      </c>
      <c r="D138" s="1">
        <f t="shared" si="205"/>
        <v>7.5</v>
      </c>
      <c r="E138" s="1">
        <f t="shared" si="206"/>
        <v>1500</v>
      </c>
      <c r="F138" s="1">
        <f t="shared" si="206"/>
        <v>3</v>
      </c>
      <c r="G138" s="1">
        <v>19.399999999999999</v>
      </c>
      <c r="H138" s="1">
        <v>16</v>
      </c>
      <c r="I138" s="1">
        <v>32.5</v>
      </c>
      <c r="J138" s="1">
        <f t="shared" si="207"/>
        <v>150</v>
      </c>
      <c r="K138" s="1">
        <f t="shared" si="193"/>
        <v>183.33333333333334</v>
      </c>
      <c r="L138" s="1">
        <v>1.5</v>
      </c>
      <c r="M138" s="1">
        <v>19.399999999999999</v>
      </c>
      <c r="N138" s="1">
        <v>3</v>
      </c>
      <c r="O138" s="1">
        <f t="shared" si="197"/>
        <v>0</v>
      </c>
      <c r="P138" s="26">
        <f t="shared" si="198"/>
        <v>29.099999999999998</v>
      </c>
      <c r="Q138" s="1">
        <f t="shared" si="208"/>
        <v>154.23333333333335</v>
      </c>
      <c r="R138" s="1">
        <f t="shared" si="194"/>
        <v>58.199999999999996</v>
      </c>
      <c r="S138" s="1">
        <f t="shared" si="199"/>
        <v>0.66278996510131127</v>
      </c>
      <c r="T138" s="1">
        <f t="shared" si="200"/>
        <v>0.11046499418355188</v>
      </c>
      <c r="U138" s="1">
        <v>1.5</v>
      </c>
      <c r="V138" s="1">
        <f t="shared" si="201"/>
        <v>0.90566241625243138</v>
      </c>
      <c r="W138" s="1">
        <v>3</v>
      </c>
      <c r="X138" s="1">
        <f t="shared" si="202"/>
        <v>1.2954242509439324</v>
      </c>
      <c r="Y138" s="1">
        <f t="shared" si="203"/>
        <v>0.92254845391520046</v>
      </c>
      <c r="Z138" s="1">
        <f>'Liquefaction &amp; SBC'!AC138</f>
        <v>0.60969677544711609</v>
      </c>
      <c r="AA138" s="1" t="str">
        <f>'Liquefaction &amp; SBC'!AD138</f>
        <v>LIQUEFIABLE</v>
      </c>
      <c r="AB138" s="1">
        <f t="shared" si="195"/>
        <v>3.4757580613822101E-2</v>
      </c>
      <c r="AC138" s="1">
        <f t="shared" si="196"/>
        <v>52.13637092073315</v>
      </c>
      <c r="AD138" s="1">
        <f t="shared" si="204"/>
        <v>53.058919374648347</v>
      </c>
    </row>
    <row r="139" spans="1:31" x14ac:dyDescent="0.35">
      <c r="A139" s="1"/>
      <c r="B139" s="1">
        <v>15.37941</v>
      </c>
      <c r="C139" s="1">
        <v>120.470341</v>
      </c>
      <c r="D139" s="1">
        <f t="shared" si="205"/>
        <v>9</v>
      </c>
      <c r="E139" s="1">
        <f t="shared" si="206"/>
        <v>1500</v>
      </c>
      <c r="F139" s="1">
        <f t="shared" si="206"/>
        <v>3</v>
      </c>
      <c r="G139" s="1">
        <v>19.3</v>
      </c>
      <c r="H139" s="1">
        <v>32</v>
      </c>
      <c r="I139" s="1">
        <v>35</v>
      </c>
      <c r="J139" s="1">
        <f t="shared" si="207"/>
        <v>150</v>
      </c>
      <c r="K139" s="1">
        <f t="shared" si="193"/>
        <v>183.33333333333334</v>
      </c>
      <c r="L139" s="1">
        <v>1.5</v>
      </c>
      <c r="M139" s="1">
        <v>19.3</v>
      </c>
      <c r="N139" s="1">
        <v>3</v>
      </c>
      <c r="O139" s="1">
        <f t="shared" si="197"/>
        <v>0</v>
      </c>
      <c r="P139" s="26">
        <f t="shared" si="198"/>
        <v>28.950000000000003</v>
      </c>
      <c r="Q139" s="1">
        <f t="shared" si="208"/>
        <v>154.38333333333333</v>
      </c>
      <c r="R139" s="1">
        <f t="shared" si="194"/>
        <v>57.900000000000006</v>
      </c>
      <c r="S139" s="1">
        <f t="shared" si="199"/>
        <v>0.66329050229720066</v>
      </c>
      <c r="T139" s="1">
        <f t="shared" si="200"/>
        <v>0</v>
      </c>
      <c r="U139" s="1">
        <v>1.5</v>
      </c>
      <c r="V139" s="1">
        <f t="shared" si="201"/>
        <v>0.90623987908884807</v>
      </c>
      <c r="W139" s="1">
        <v>3</v>
      </c>
      <c r="X139" s="1">
        <f t="shared" si="202"/>
        <v>1.2954242509439324</v>
      </c>
      <c r="Y139" s="1">
        <f t="shared" si="203"/>
        <v>0</v>
      </c>
      <c r="Z139" s="1">
        <f>'Liquefaction &amp; SBC'!AC139</f>
        <v>3.6446502019729867</v>
      </c>
      <c r="AA139" s="1" t="str">
        <f>'Liquefaction &amp; SBC'!AD139</f>
        <v>NOT LIQUEFIABLE</v>
      </c>
      <c r="AB139" s="1">
        <f t="shared" si="195"/>
        <v>0</v>
      </c>
      <c r="AC139" s="1">
        <f t="shared" si="196"/>
        <v>0</v>
      </c>
      <c r="AD139" s="1">
        <f t="shared" si="204"/>
        <v>0</v>
      </c>
    </row>
    <row r="140" spans="1:31" x14ac:dyDescent="0.35">
      <c r="A140" s="1"/>
      <c r="B140" s="1">
        <v>15.37941</v>
      </c>
      <c r="C140" s="1">
        <v>120.470341</v>
      </c>
      <c r="D140" s="1">
        <f t="shared" si="205"/>
        <v>10.5</v>
      </c>
      <c r="E140" s="1">
        <f t="shared" si="206"/>
        <v>1500</v>
      </c>
      <c r="F140" s="1">
        <f t="shared" si="206"/>
        <v>3</v>
      </c>
      <c r="G140" s="1">
        <v>20.5</v>
      </c>
      <c r="H140" s="1">
        <v>33</v>
      </c>
      <c r="I140" s="1">
        <v>15</v>
      </c>
      <c r="J140" s="1">
        <f t="shared" si="207"/>
        <v>150</v>
      </c>
      <c r="K140" s="1">
        <f t="shared" si="193"/>
        <v>183.33333333333334</v>
      </c>
      <c r="L140" s="1">
        <v>1.5</v>
      </c>
      <c r="M140" s="1">
        <v>20.5</v>
      </c>
      <c r="N140" s="1">
        <v>3</v>
      </c>
      <c r="O140" s="1">
        <f t="shared" si="197"/>
        <v>0</v>
      </c>
      <c r="P140" s="26">
        <f t="shared" si="198"/>
        <v>30.75</v>
      </c>
      <c r="Q140" s="1">
        <f t="shared" si="208"/>
        <v>152.58333333333334</v>
      </c>
      <c r="R140" s="1">
        <f t="shared" si="194"/>
        <v>61.5</v>
      </c>
      <c r="S140" s="1">
        <f t="shared" si="199"/>
        <v>0.65751285059632769</v>
      </c>
      <c r="T140" s="1">
        <f t="shared" si="200"/>
        <v>0</v>
      </c>
      <c r="U140" s="1">
        <v>1.5</v>
      </c>
      <c r="V140" s="1">
        <f t="shared" si="201"/>
        <v>0.89923539049699619</v>
      </c>
      <c r="W140" s="1">
        <v>3</v>
      </c>
      <c r="X140" s="1">
        <f t="shared" si="202"/>
        <v>1.2954242509439324</v>
      </c>
      <c r="Y140" s="1">
        <f t="shared" si="203"/>
        <v>0</v>
      </c>
      <c r="Z140" s="1">
        <f>'Liquefaction &amp; SBC'!AC140</f>
        <v>3.4232520459972324</v>
      </c>
      <c r="AA140" s="1" t="str">
        <f>'Liquefaction &amp; SBC'!AD140</f>
        <v>NOT LIQUEFIABLE</v>
      </c>
      <c r="AB140" s="1">
        <f t="shared" si="195"/>
        <v>0</v>
      </c>
      <c r="AC140" s="1">
        <f t="shared" si="196"/>
        <v>0</v>
      </c>
      <c r="AD140" s="1">
        <f t="shared" si="204"/>
        <v>0</v>
      </c>
    </row>
    <row r="141" spans="1:31" x14ac:dyDescent="0.35">
      <c r="A141" s="1"/>
      <c r="B141" s="1">
        <v>15.37941</v>
      </c>
      <c r="C141" s="1">
        <v>120.470341</v>
      </c>
      <c r="D141" s="1">
        <f t="shared" si="205"/>
        <v>12</v>
      </c>
      <c r="E141" s="1">
        <f t="shared" si="206"/>
        <v>1500</v>
      </c>
      <c r="F141" s="1">
        <f t="shared" si="206"/>
        <v>3</v>
      </c>
      <c r="G141" s="1">
        <v>19.3</v>
      </c>
      <c r="H141" s="1">
        <v>44</v>
      </c>
      <c r="I141" s="1">
        <v>20</v>
      </c>
      <c r="J141" s="1">
        <f t="shared" si="207"/>
        <v>150</v>
      </c>
      <c r="K141" s="1">
        <f t="shared" si="193"/>
        <v>183.33333333333334</v>
      </c>
      <c r="L141" s="1">
        <v>1.5</v>
      </c>
      <c r="M141" s="1">
        <v>19.3</v>
      </c>
      <c r="N141" s="1">
        <v>3</v>
      </c>
      <c r="O141" s="1">
        <f t="shared" si="197"/>
        <v>0</v>
      </c>
      <c r="P141" s="26">
        <f t="shared" si="198"/>
        <v>28.950000000000003</v>
      </c>
      <c r="Q141" s="1">
        <f t="shared" si="208"/>
        <v>154.38333333333333</v>
      </c>
      <c r="R141" s="1">
        <f t="shared" si="194"/>
        <v>57.900000000000006</v>
      </c>
      <c r="S141" s="1">
        <f t="shared" si="199"/>
        <v>0.66329050229720066</v>
      </c>
      <c r="T141" s="1">
        <f t="shared" si="200"/>
        <v>0</v>
      </c>
      <c r="U141" s="1">
        <v>1.5</v>
      </c>
      <c r="V141" s="1">
        <f t="shared" si="201"/>
        <v>0.90623987908884807</v>
      </c>
      <c r="W141" s="1">
        <v>3</v>
      </c>
      <c r="X141" s="1">
        <f t="shared" si="202"/>
        <v>1.2954242509439324</v>
      </c>
      <c r="Y141" s="1">
        <f t="shared" si="203"/>
        <v>0</v>
      </c>
      <c r="Z141" s="1">
        <f>'Liquefaction &amp; SBC'!AC141</f>
        <v>59.977291419387598</v>
      </c>
      <c r="AA141" s="1" t="str">
        <f>'Liquefaction &amp; SBC'!AD141</f>
        <v>NOT LIQUEFIABLE</v>
      </c>
      <c r="AB141" s="1">
        <f t="shared" si="195"/>
        <v>0</v>
      </c>
      <c r="AC141" s="1">
        <f t="shared" si="196"/>
        <v>0</v>
      </c>
      <c r="AD141" s="1">
        <f t="shared" si="204"/>
        <v>0</v>
      </c>
    </row>
    <row r="142" spans="1:31" x14ac:dyDescent="0.35">
      <c r="A142" s="1"/>
      <c r="B142" s="1">
        <v>15.37941</v>
      </c>
      <c r="C142" s="1">
        <v>120.470341</v>
      </c>
      <c r="D142" s="1">
        <f t="shared" si="205"/>
        <v>13.5</v>
      </c>
      <c r="E142" s="1">
        <f t="shared" si="206"/>
        <v>1500</v>
      </c>
      <c r="F142" s="1">
        <f t="shared" si="206"/>
        <v>3</v>
      </c>
      <c r="G142" s="1">
        <v>19.399999999999999</v>
      </c>
      <c r="H142" s="1">
        <v>49</v>
      </c>
      <c r="I142" s="1">
        <v>20</v>
      </c>
      <c r="J142" s="1">
        <f t="shared" si="207"/>
        <v>150</v>
      </c>
      <c r="K142" s="1">
        <f t="shared" si="193"/>
        <v>183.33333333333334</v>
      </c>
      <c r="L142" s="1">
        <v>1.5</v>
      </c>
      <c r="M142" s="1">
        <v>19.399999999999999</v>
      </c>
      <c r="N142" s="1">
        <v>3</v>
      </c>
      <c r="O142" s="1">
        <f t="shared" si="197"/>
        <v>0</v>
      </c>
      <c r="P142" s="26">
        <f t="shared" si="198"/>
        <v>29.099999999999998</v>
      </c>
      <c r="Q142" s="1">
        <f t="shared" si="208"/>
        <v>154.23333333333335</v>
      </c>
      <c r="R142" s="1">
        <f t="shared" si="194"/>
        <v>58.199999999999996</v>
      </c>
      <c r="S142" s="1">
        <f t="shared" si="199"/>
        <v>0.66278996510131127</v>
      </c>
      <c r="T142" s="1">
        <f t="shared" si="200"/>
        <v>0</v>
      </c>
      <c r="U142" s="1">
        <v>1.5</v>
      </c>
      <c r="V142" s="1">
        <f t="shared" si="201"/>
        <v>0.90566241625243138</v>
      </c>
      <c r="W142" s="1">
        <v>3</v>
      </c>
      <c r="X142" s="1">
        <f t="shared" si="202"/>
        <v>1.2954242509439324</v>
      </c>
      <c r="Y142" s="1">
        <f t="shared" si="203"/>
        <v>0</v>
      </c>
      <c r="Z142" s="1">
        <f>'Liquefaction &amp; SBC'!AC142</f>
        <v>448.46611507009692</v>
      </c>
      <c r="AA142" s="1" t="str">
        <f>'Liquefaction &amp; SBC'!AD142</f>
        <v>NOT LIQUEFIABLE</v>
      </c>
      <c r="AB142" s="1">
        <f t="shared" si="195"/>
        <v>0</v>
      </c>
      <c r="AC142" s="1">
        <f t="shared" si="196"/>
        <v>0</v>
      </c>
      <c r="AD142" s="1">
        <f t="shared" si="204"/>
        <v>0</v>
      </c>
    </row>
    <row r="143" spans="1:31" x14ac:dyDescent="0.35">
      <c r="A143" s="1"/>
      <c r="B143" s="1">
        <v>15.37941</v>
      </c>
      <c r="C143" s="1">
        <v>120.470341</v>
      </c>
      <c r="D143" s="1">
        <f t="shared" si="205"/>
        <v>15</v>
      </c>
      <c r="E143" s="1">
        <f t="shared" si="206"/>
        <v>1500</v>
      </c>
      <c r="F143" s="1">
        <f t="shared" si="206"/>
        <v>3</v>
      </c>
      <c r="G143" s="1">
        <v>19.399999999999999</v>
      </c>
      <c r="H143" s="1">
        <v>62</v>
      </c>
      <c r="I143" s="1">
        <v>20</v>
      </c>
      <c r="J143" s="1">
        <f t="shared" si="207"/>
        <v>150</v>
      </c>
      <c r="K143" s="1">
        <f t="shared" si="193"/>
        <v>183.33333333333334</v>
      </c>
      <c r="L143" s="1">
        <v>1.5</v>
      </c>
      <c r="M143" s="1">
        <v>19.399999999999999</v>
      </c>
      <c r="N143" s="1">
        <v>3</v>
      </c>
      <c r="O143" s="1">
        <f t="shared" si="197"/>
        <v>0</v>
      </c>
      <c r="P143" s="26">
        <f t="shared" si="198"/>
        <v>29.099999999999998</v>
      </c>
      <c r="Q143" s="1">
        <f t="shared" si="208"/>
        <v>154.23333333333335</v>
      </c>
      <c r="R143" s="1">
        <f t="shared" si="194"/>
        <v>58.199999999999996</v>
      </c>
      <c r="S143" s="1">
        <f t="shared" si="199"/>
        <v>0.66278996510131127</v>
      </c>
      <c r="T143" s="1">
        <f t="shared" si="200"/>
        <v>0</v>
      </c>
      <c r="U143" s="1">
        <v>1.5</v>
      </c>
      <c r="V143" s="1">
        <f t="shared" si="201"/>
        <v>0.90566241625243138</v>
      </c>
      <c r="W143" s="1">
        <v>3</v>
      </c>
      <c r="X143" s="1">
        <f t="shared" si="202"/>
        <v>1.2954242509439324</v>
      </c>
      <c r="Y143" s="1">
        <f t="shared" si="203"/>
        <v>0</v>
      </c>
      <c r="Z143" s="1">
        <f>'Liquefaction &amp; SBC'!AC143</f>
        <v>24199952.308989879</v>
      </c>
      <c r="AA143" s="1" t="str">
        <f>'Liquefaction &amp; SBC'!AD143</f>
        <v>NOT LIQUEFIABLE</v>
      </c>
      <c r="AB143" s="1">
        <f t="shared" si="195"/>
        <v>0</v>
      </c>
      <c r="AC143" s="1">
        <f t="shared" si="196"/>
        <v>0</v>
      </c>
      <c r="AD143" s="1">
        <f t="shared" si="204"/>
        <v>0</v>
      </c>
    </row>
    <row r="144" spans="1:3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9"/>
      <c r="Y144" s="19"/>
      <c r="Z144" s="19"/>
      <c r="AA144" s="19"/>
      <c r="AB144" s="19"/>
      <c r="AC144" s="19" t="s">
        <v>312</v>
      </c>
      <c r="AD144" s="19">
        <f>SUM(AD134:AD143)</f>
        <v>258.56421562229525</v>
      </c>
      <c r="AE144" s="19" t="str">
        <f>IF(AD144&lt;= 25, "PASSED", "FAILED")</f>
        <v>FAILED</v>
      </c>
    </row>
    <row r="145" spans="1:31" s="1" customFormat="1" x14ac:dyDescent="0.35">
      <c r="A145" s="9" t="s">
        <v>283</v>
      </c>
      <c r="B145" s="9" t="s">
        <v>0</v>
      </c>
      <c r="C145" s="9" t="s">
        <v>1</v>
      </c>
      <c r="D145" s="9" t="s">
        <v>284</v>
      </c>
      <c r="E145" s="7" t="s">
        <v>285</v>
      </c>
      <c r="F145" s="9" t="s">
        <v>286</v>
      </c>
      <c r="G145" s="9" t="s">
        <v>287</v>
      </c>
      <c r="H145" s="9" t="s">
        <v>288</v>
      </c>
      <c r="I145" s="9" t="s">
        <v>289</v>
      </c>
      <c r="J145" s="10" t="s">
        <v>290</v>
      </c>
      <c r="K145" s="10" t="s">
        <v>291</v>
      </c>
      <c r="L145" s="9" t="s">
        <v>292</v>
      </c>
      <c r="M145" s="9" t="s">
        <v>287</v>
      </c>
      <c r="N145" s="9" t="s">
        <v>293</v>
      </c>
      <c r="O145" s="10" t="s">
        <v>294</v>
      </c>
      <c r="P145" s="11" t="s">
        <v>295</v>
      </c>
      <c r="Q145" s="10" t="s">
        <v>296</v>
      </c>
      <c r="R145" s="10" t="s">
        <v>297</v>
      </c>
      <c r="S145" s="10" t="s">
        <v>298</v>
      </c>
      <c r="T145" s="12" t="s">
        <v>299</v>
      </c>
      <c r="U145" s="9" t="s">
        <v>300</v>
      </c>
      <c r="V145" s="10" t="s">
        <v>301</v>
      </c>
      <c r="W145" s="7" t="s">
        <v>302</v>
      </c>
      <c r="X145" s="10" t="s">
        <v>303</v>
      </c>
      <c r="Y145" s="13" t="s">
        <v>304</v>
      </c>
      <c r="Z145" s="14" t="s">
        <v>26</v>
      </c>
      <c r="AA145" s="14" t="s">
        <v>27</v>
      </c>
      <c r="AB145" s="13" t="s">
        <v>305</v>
      </c>
      <c r="AC145" s="13" t="s">
        <v>306</v>
      </c>
      <c r="AD145" s="13" t="s">
        <v>307</v>
      </c>
      <c r="AE145" s="10" t="s">
        <v>27</v>
      </c>
    </row>
    <row r="146" spans="1:31" x14ac:dyDescent="0.35">
      <c r="A146" s="1" t="s">
        <v>325</v>
      </c>
      <c r="B146" s="1">
        <v>15.332477000000001</v>
      </c>
      <c r="C146" s="1">
        <v>120.59119800000001</v>
      </c>
      <c r="D146" s="1">
        <v>1.5</v>
      </c>
      <c r="E146" s="1">
        <v>1500</v>
      </c>
      <c r="F146" s="1">
        <v>3</v>
      </c>
      <c r="G146" s="1">
        <v>21</v>
      </c>
      <c r="H146" s="1">
        <v>28</v>
      </c>
      <c r="I146" s="1">
        <v>32.5</v>
      </c>
      <c r="J146" s="1">
        <f>E146*0.1</f>
        <v>150</v>
      </c>
      <c r="K146" s="1">
        <f t="shared" ref="K146:K155" si="209">(E146+J146)/(F146*F146)</f>
        <v>183.33333333333334</v>
      </c>
      <c r="L146" s="1">
        <v>1.5</v>
      </c>
      <c r="M146" s="1">
        <v>21</v>
      </c>
      <c r="N146" s="1">
        <v>3</v>
      </c>
      <c r="O146" s="1">
        <f>MAX(0, 9.81 * (L146 - N146))</f>
        <v>0</v>
      </c>
      <c r="P146" s="26">
        <f>(L146 * M146) - O146</f>
        <v>31.5</v>
      </c>
      <c r="Q146" s="1">
        <f>K146-P146</f>
        <v>151.83333333333334</v>
      </c>
      <c r="R146" s="1">
        <f t="shared" ref="R146:R155" si="210">(M146 * ($L$2 + ($F$2 / 2))) - O146</f>
        <v>63</v>
      </c>
      <c r="S146" s="1">
        <f>0.5 + 0.1 * SQRT(Q146 / R146)</f>
        <v>0.65524345107130644</v>
      </c>
      <c r="T146" s="1">
        <f>IF((D146 - (D146/2)) &lt;= L146, 0, IF(( (D146 - (D146/2)) - L146) &gt; (2 * F146), 0, IF(( (D146 - (D146/2)) - L146) &lt;= (F146 / 2), (2 * ( (D146 - (D146/2)) - L146) / F146) * (S146 - 0.1) + 0.1, ((2 * F146) - ( (D146 - (D146/2)) - L146)) / (1.5 * F146) * S146)))</f>
        <v>0</v>
      </c>
      <c r="U146" s="1">
        <v>1.5</v>
      </c>
      <c r="V146" s="1">
        <f>MAX(0.5, 1 - 0.5 * (P146 / Q146))</f>
        <v>0.89626783754116357</v>
      </c>
      <c r="W146" s="1">
        <v>3</v>
      </c>
      <c r="X146" s="1">
        <f>1 + 0.2 *LOG10(10 * W146)</f>
        <v>1.2954242509439324</v>
      </c>
      <c r="Y146" s="1">
        <f>((Q146 / (I146 * 1000)) * T146) * U146 * V146 * X146*1000</f>
        <v>0</v>
      </c>
      <c r="Z146" s="1">
        <f>'Liquefaction &amp; SBC'!AC146</f>
        <v>42.834533250899781</v>
      </c>
      <c r="AA146" s="1" t="str">
        <f>'Liquefaction &amp; SBC'!AD146</f>
        <v>NOT LIQUEFIABLE</v>
      </c>
      <c r="AB146" s="1">
        <f t="shared" ref="AB146:AB155" si="211">IF(AA146="NOT LIQUEFIABLE", 0, IF(Z146&gt;=2, 0, IF(Z146&lt;=0.5, 0.05, (2-Z146)*0.025)))</f>
        <v>0</v>
      </c>
      <c r="AC146" s="1">
        <f t="shared" ref="AC146:AC155" si="212">AB146 * U146*1000</f>
        <v>0</v>
      </c>
      <c r="AD146" s="1">
        <f>Y146+AC146</f>
        <v>0</v>
      </c>
    </row>
    <row r="147" spans="1:31" x14ac:dyDescent="0.35">
      <c r="A147" s="1"/>
      <c r="B147" s="1">
        <v>15.332477000000001</v>
      </c>
      <c r="C147" s="1">
        <v>120.59119800000001</v>
      </c>
      <c r="D147" s="1">
        <f>D146+1.5</f>
        <v>3</v>
      </c>
      <c r="E147" s="1">
        <f>E$2</f>
        <v>1500</v>
      </c>
      <c r="F147" s="1">
        <f>F$2</f>
        <v>3</v>
      </c>
      <c r="G147" s="1">
        <v>21</v>
      </c>
      <c r="H147" s="1">
        <v>28</v>
      </c>
      <c r="I147" s="1">
        <v>27.5</v>
      </c>
      <c r="J147" s="1">
        <f>E147*0.1</f>
        <v>150</v>
      </c>
      <c r="K147" s="1">
        <f t="shared" si="209"/>
        <v>183.33333333333334</v>
      </c>
      <c r="L147" s="1">
        <v>1.5</v>
      </c>
      <c r="M147" s="1">
        <v>21</v>
      </c>
      <c r="N147" s="1">
        <v>3</v>
      </c>
      <c r="O147" s="1">
        <f t="shared" ref="O147:O155" si="213">MAX(0, 9.81 * (L147 - N147))</f>
        <v>0</v>
      </c>
      <c r="P147" s="26">
        <f t="shared" ref="P147:P155" si="214">(L147 * M147) - O147</f>
        <v>31.5</v>
      </c>
      <c r="Q147" s="1">
        <f>K147-P147</f>
        <v>151.83333333333334</v>
      </c>
      <c r="R147" s="1">
        <f t="shared" si="210"/>
        <v>63</v>
      </c>
      <c r="S147" s="1">
        <f t="shared" ref="S147:S155" si="215">0.5 + 0.1 * SQRT(Q147 / R147)</f>
        <v>0.65524345107130644</v>
      </c>
      <c r="T147" s="1">
        <f t="shared" ref="T147:T155" si="216">IF(((D147 - (D147 - D146)/2) - L147) &lt;= 0, 0, IF(((D147 - (D147 - D146)/2) - L147) &gt; (2 * F147), 0, IF(((D147 - (D147 - D146)/2) - L147) &lt;= (F147 / 2), (2 * ((D147 - (D147 - D146)/2) - L147) / F147) * (S147 - 0.1) + 0.1, ((2 * F147) - ((D147 - (D147 - D146)/2) - L147)) / (1.5 * F147) * S147)))</f>
        <v>0.37762172553565321</v>
      </c>
      <c r="U147" s="1">
        <v>1.5</v>
      </c>
      <c r="V147" s="1">
        <f t="shared" ref="V147:V155" si="217">MAX(0.5, 1 - 0.5 * (P147 / Q147))</f>
        <v>0.89626783754116357</v>
      </c>
      <c r="W147" s="1">
        <v>3</v>
      </c>
      <c r="X147" s="1">
        <f t="shared" ref="X147:X155" si="218">1 + 0.2 *LOG10(10 * W147)</f>
        <v>1.2954242509439324</v>
      </c>
      <c r="Y147" s="1">
        <f t="shared" ref="Y147:Y155" si="219">((Q147 / (I147 * 1000)) * T147) * U147 * V147 * X147*1000</f>
        <v>3.6310522579935363</v>
      </c>
      <c r="Z147" s="1">
        <f>'Liquefaction &amp; SBC'!AC147</f>
        <v>11.190797740512201</v>
      </c>
      <c r="AA147" s="1" t="str">
        <f>'Liquefaction &amp; SBC'!AD147</f>
        <v>NOT LIQUEFIABLE</v>
      </c>
      <c r="AB147" s="1">
        <f t="shared" si="211"/>
        <v>0</v>
      </c>
      <c r="AC147" s="1">
        <f t="shared" si="212"/>
        <v>0</v>
      </c>
      <c r="AD147" s="1">
        <f t="shared" ref="AD147:AD155" si="220">Y147+AC147</f>
        <v>3.6310522579935363</v>
      </c>
    </row>
    <row r="148" spans="1:31" x14ac:dyDescent="0.35">
      <c r="A148" s="1"/>
      <c r="B148" s="1">
        <v>15.332477000000001</v>
      </c>
      <c r="C148" s="1">
        <v>120.59119800000001</v>
      </c>
      <c r="D148" s="1">
        <f t="shared" ref="D148:D155" si="221">D147+1.5</f>
        <v>4.5</v>
      </c>
      <c r="E148" s="1">
        <f t="shared" ref="E148:F155" si="222">E$2</f>
        <v>1500</v>
      </c>
      <c r="F148" s="1">
        <f t="shared" si="222"/>
        <v>3</v>
      </c>
      <c r="G148" s="1">
        <v>21</v>
      </c>
      <c r="H148" s="1">
        <v>32</v>
      </c>
      <c r="I148" s="1">
        <v>55</v>
      </c>
      <c r="J148" s="1">
        <f t="shared" ref="J148:J155" si="223">E148*0.1</f>
        <v>150</v>
      </c>
      <c r="K148" s="1">
        <f t="shared" si="209"/>
        <v>183.33333333333334</v>
      </c>
      <c r="L148" s="1">
        <v>1.5</v>
      </c>
      <c r="M148" s="1">
        <v>21</v>
      </c>
      <c r="N148" s="1">
        <v>3</v>
      </c>
      <c r="O148" s="1">
        <f t="shared" si="213"/>
        <v>0</v>
      </c>
      <c r="P148" s="26">
        <f t="shared" si="214"/>
        <v>31.5</v>
      </c>
      <c r="Q148" s="1">
        <f t="shared" ref="Q148:Q155" si="224">K148-P148</f>
        <v>151.83333333333334</v>
      </c>
      <c r="R148" s="1">
        <f t="shared" si="210"/>
        <v>63</v>
      </c>
      <c r="S148" s="1">
        <f t="shared" si="215"/>
        <v>0.65524345107130644</v>
      </c>
      <c r="T148" s="1">
        <f t="shared" si="216"/>
        <v>0.54603620922608875</v>
      </c>
      <c r="U148" s="1">
        <v>1.5</v>
      </c>
      <c r="V148" s="1">
        <f t="shared" si="217"/>
        <v>0.89626783754116357</v>
      </c>
      <c r="W148" s="1">
        <v>3</v>
      </c>
      <c r="X148" s="1">
        <f t="shared" si="218"/>
        <v>1.2954242509439324</v>
      </c>
      <c r="Y148" s="1">
        <f t="shared" si="219"/>
        <v>2.6252276767765377</v>
      </c>
      <c r="Z148" s="1">
        <f>'Liquefaction &amp; SBC'!AC148</f>
        <v>17.526312217590597</v>
      </c>
      <c r="AA148" s="1" t="str">
        <f>'Liquefaction &amp; SBC'!AD148</f>
        <v>NOT LIQUEFIABLE</v>
      </c>
      <c r="AB148" s="1">
        <f t="shared" si="211"/>
        <v>0</v>
      </c>
      <c r="AC148" s="1">
        <f t="shared" si="212"/>
        <v>0</v>
      </c>
      <c r="AD148" s="1">
        <f t="shared" si="220"/>
        <v>2.6252276767765377</v>
      </c>
    </row>
    <row r="149" spans="1:31" x14ac:dyDescent="0.35">
      <c r="A149" s="1"/>
      <c r="B149" s="1">
        <v>15.332477000000001</v>
      </c>
      <c r="C149" s="1">
        <v>120.59119800000001</v>
      </c>
      <c r="D149" s="1">
        <f t="shared" si="221"/>
        <v>6</v>
      </c>
      <c r="E149" s="1">
        <f t="shared" si="222"/>
        <v>1500</v>
      </c>
      <c r="F149" s="1">
        <f t="shared" si="222"/>
        <v>3</v>
      </c>
      <c r="G149" s="1">
        <v>21</v>
      </c>
      <c r="H149" s="1">
        <v>41</v>
      </c>
      <c r="I149" s="1">
        <v>55</v>
      </c>
      <c r="J149" s="1">
        <f t="shared" si="223"/>
        <v>150</v>
      </c>
      <c r="K149" s="1">
        <f t="shared" si="209"/>
        <v>183.33333333333334</v>
      </c>
      <c r="L149" s="1">
        <v>1.5</v>
      </c>
      <c r="M149" s="1">
        <v>21</v>
      </c>
      <c r="N149" s="1">
        <v>3</v>
      </c>
      <c r="O149" s="1">
        <f t="shared" si="213"/>
        <v>0</v>
      </c>
      <c r="P149" s="26">
        <f t="shared" si="214"/>
        <v>31.5</v>
      </c>
      <c r="Q149" s="1">
        <f t="shared" si="224"/>
        <v>151.83333333333334</v>
      </c>
      <c r="R149" s="1">
        <f t="shared" si="210"/>
        <v>63</v>
      </c>
      <c r="S149" s="1">
        <f t="shared" si="215"/>
        <v>0.65524345107130644</v>
      </c>
      <c r="T149" s="1">
        <f t="shared" si="216"/>
        <v>0.32762172553565322</v>
      </c>
      <c r="U149" s="1">
        <v>1.5</v>
      </c>
      <c r="V149" s="1">
        <f t="shared" si="217"/>
        <v>0.89626783754116357</v>
      </c>
      <c r="W149" s="1">
        <v>3</v>
      </c>
      <c r="X149" s="1">
        <f t="shared" si="218"/>
        <v>1.2954242509439324</v>
      </c>
      <c r="Y149" s="1">
        <f t="shared" si="219"/>
        <v>1.5751366060659227</v>
      </c>
      <c r="Z149" s="1">
        <f>'Liquefaction &amp; SBC'!AC149</f>
        <v>366.38512608559699</v>
      </c>
      <c r="AA149" s="1" t="str">
        <f>'Liquefaction &amp; SBC'!AD149</f>
        <v>NOT LIQUEFIABLE</v>
      </c>
      <c r="AB149" s="1">
        <f t="shared" si="211"/>
        <v>0</v>
      </c>
      <c r="AC149" s="1">
        <f t="shared" si="212"/>
        <v>0</v>
      </c>
      <c r="AD149" s="1">
        <f t="shared" si="220"/>
        <v>1.5751366060659227</v>
      </c>
    </row>
    <row r="150" spans="1:31" x14ac:dyDescent="0.35">
      <c r="A150" s="1"/>
      <c r="B150" s="1">
        <v>15.332477000000001</v>
      </c>
      <c r="C150" s="1">
        <v>120.59119800000001</v>
      </c>
      <c r="D150" s="1">
        <f t="shared" si="221"/>
        <v>7.5</v>
      </c>
      <c r="E150" s="1">
        <f t="shared" si="222"/>
        <v>1500</v>
      </c>
      <c r="F150" s="1">
        <f t="shared" si="222"/>
        <v>3</v>
      </c>
      <c r="G150" s="1">
        <v>21</v>
      </c>
      <c r="H150" s="1">
        <v>40</v>
      </c>
      <c r="I150" s="1">
        <v>35</v>
      </c>
      <c r="J150" s="1">
        <f t="shared" si="223"/>
        <v>150</v>
      </c>
      <c r="K150" s="1">
        <f t="shared" si="209"/>
        <v>183.33333333333334</v>
      </c>
      <c r="L150" s="1">
        <v>1.5</v>
      </c>
      <c r="M150" s="1">
        <v>21</v>
      </c>
      <c r="N150" s="1">
        <v>3</v>
      </c>
      <c r="O150" s="1">
        <f t="shared" si="213"/>
        <v>0</v>
      </c>
      <c r="P150" s="26">
        <f t="shared" si="214"/>
        <v>31.5</v>
      </c>
      <c r="Q150" s="1">
        <f t="shared" si="224"/>
        <v>151.83333333333334</v>
      </c>
      <c r="R150" s="1">
        <f t="shared" si="210"/>
        <v>63</v>
      </c>
      <c r="S150" s="1">
        <f t="shared" si="215"/>
        <v>0.65524345107130644</v>
      </c>
      <c r="T150" s="1">
        <f t="shared" si="216"/>
        <v>0.10920724184521774</v>
      </c>
      <c r="U150" s="1">
        <v>1.5</v>
      </c>
      <c r="V150" s="1">
        <f t="shared" si="217"/>
        <v>0.89626783754116357</v>
      </c>
      <c r="W150" s="1">
        <v>3</v>
      </c>
      <c r="X150" s="1">
        <f t="shared" si="218"/>
        <v>1.2954242509439324</v>
      </c>
      <c r="Y150" s="1">
        <f t="shared" si="219"/>
        <v>0.82507155555834033</v>
      </c>
      <c r="Z150" s="1">
        <f>'Liquefaction &amp; SBC'!AC150</f>
        <v>9.6796378681884132</v>
      </c>
      <c r="AA150" s="1" t="str">
        <f>'Liquefaction &amp; SBC'!AD150</f>
        <v>NOT LIQUEFIABLE</v>
      </c>
      <c r="AB150" s="1">
        <f t="shared" si="211"/>
        <v>0</v>
      </c>
      <c r="AC150" s="1">
        <f t="shared" si="212"/>
        <v>0</v>
      </c>
      <c r="AD150" s="1">
        <f t="shared" si="220"/>
        <v>0.82507155555834033</v>
      </c>
    </row>
    <row r="151" spans="1:31" x14ac:dyDescent="0.35">
      <c r="A151" s="1"/>
      <c r="B151" s="1">
        <v>15.332477000000001</v>
      </c>
      <c r="C151" s="1">
        <v>120.59119800000001</v>
      </c>
      <c r="D151" s="1">
        <f t="shared" si="221"/>
        <v>9</v>
      </c>
      <c r="E151" s="1">
        <f t="shared" si="222"/>
        <v>1500</v>
      </c>
      <c r="F151" s="1">
        <f t="shared" si="222"/>
        <v>3</v>
      </c>
      <c r="G151" s="1">
        <v>19.5</v>
      </c>
      <c r="H151" s="1">
        <v>70</v>
      </c>
      <c r="I151" s="1">
        <v>65</v>
      </c>
      <c r="J151" s="1">
        <f t="shared" si="223"/>
        <v>150</v>
      </c>
      <c r="K151" s="1">
        <f t="shared" si="209"/>
        <v>183.33333333333334</v>
      </c>
      <c r="L151" s="1">
        <v>1.5</v>
      </c>
      <c r="M151" s="1">
        <v>19.5</v>
      </c>
      <c r="N151" s="1">
        <v>3</v>
      </c>
      <c r="O151" s="1">
        <f t="shared" si="213"/>
        <v>0</v>
      </c>
      <c r="P151" s="26">
        <f t="shared" si="214"/>
        <v>29.25</v>
      </c>
      <c r="Q151" s="1">
        <f t="shared" si="224"/>
        <v>154.08333333333334</v>
      </c>
      <c r="R151" s="1">
        <f t="shared" si="210"/>
        <v>58.5</v>
      </c>
      <c r="S151" s="1">
        <f t="shared" si="215"/>
        <v>0.66229304156072544</v>
      </c>
      <c r="T151" s="1">
        <f t="shared" si="216"/>
        <v>0</v>
      </c>
      <c r="U151" s="1">
        <v>1.5</v>
      </c>
      <c r="V151" s="1">
        <f t="shared" si="217"/>
        <v>0.90508382909680907</v>
      </c>
      <c r="W151" s="1">
        <v>3</v>
      </c>
      <c r="X151" s="1">
        <f t="shared" si="218"/>
        <v>1.2954242509439324</v>
      </c>
      <c r="Y151" s="1">
        <f t="shared" si="219"/>
        <v>0</v>
      </c>
      <c r="Z151" s="1">
        <f>'Liquefaction &amp; SBC'!AC151</f>
        <v>6447822719026.5322</v>
      </c>
      <c r="AA151" s="1" t="str">
        <f>'Liquefaction &amp; SBC'!AD151</f>
        <v>NOT LIQUEFIABLE</v>
      </c>
      <c r="AB151" s="1">
        <f t="shared" si="211"/>
        <v>0</v>
      </c>
      <c r="AC151" s="1">
        <f t="shared" si="212"/>
        <v>0</v>
      </c>
      <c r="AD151" s="1">
        <f t="shared" si="220"/>
        <v>0</v>
      </c>
    </row>
    <row r="152" spans="1:31" x14ac:dyDescent="0.35">
      <c r="A152" s="1"/>
      <c r="B152" s="1">
        <v>15.332477000000001</v>
      </c>
      <c r="C152" s="1">
        <v>120.59119800000001</v>
      </c>
      <c r="D152" s="1">
        <f t="shared" si="221"/>
        <v>10.5</v>
      </c>
      <c r="E152" s="1">
        <f t="shared" si="222"/>
        <v>1500</v>
      </c>
      <c r="F152" s="1">
        <f t="shared" si="222"/>
        <v>3</v>
      </c>
      <c r="G152" s="1">
        <v>20</v>
      </c>
      <c r="H152" s="1">
        <v>53</v>
      </c>
      <c r="I152" s="1">
        <v>35</v>
      </c>
      <c r="J152" s="1">
        <f t="shared" si="223"/>
        <v>150</v>
      </c>
      <c r="K152" s="1">
        <f t="shared" si="209"/>
        <v>183.33333333333334</v>
      </c>
      <c r="L152" s="1">
        <v>1.5</v>
      </c>
      <c r="M152" s="1">
        <v>20</v>
      </c>
      <c r="N152" s="1">
        <v>3</v>
      </c>
      <c r="O152" s="1">
        <f t="shared" si="213"/>
        <v>0</v>
      </c>
      <c r="P152" s="26">
        <f t="shared" si="214"/>
        <v>30</v>
      </c>
      <c r="Q152" s="1">
        <f t="shared" si="224"/>
        <v>153.33333333333334</v>
      </c>
      <c r="R152" s="1">
        <f t="shared" si="210"/>
        <v>60</v>
      </c>
      <c r="S152" s="1">
        <f t="shared" si="215"/>
        <v>0.65986105077709067</v>
      </c>
      <c r="T152" s="1">
        <f t="shared" si="216"/>
        <v>0</v>
      </c>
      <c r="U152" s="1">
        <v>1.5</v>
      </c>
      <c r="V152" s="1">
        <f t="shared" si="217"/>
        <v>0.90217391304347827</v>
      </c>
      <c r="W152" s="1">
        <v>3</v>
      </c>
      <c r="X152" s="1">
        <f t="shared" si="218"/>
        <v>1.2954242509439324</v>
      </c>
      <c r="Y152" s="1">
        <f t="shared" si="219"/>
        <v>0</v>
      </c>
      <c r="Z152" s="1">
        <f>'Liquefaction &amp; SBC'!AC152</f>
        <v>614.47990963673158</v>
      </c>
      <c r="AA152" s="1" t="str">
        <f>'Liquefaction &amp; SBC'!AD152</f>
        <v>NOT LIQUEFIABLE</v>
      </c>
      <c r="AB152" s="1">
        <f t="shared" si="211"/>
        <v>0</v>
      </c>
      <c r="AC152" s="1">
        <f t="shared" si="212"/>
        <v>0</v>
      </c>
      <c r="AD152" s="1">
        <f t="shared" si="220"/>
        <v>0</v>
      </c>
    </row>
    <row r="153" spans="1:31" x14ac:dyDescent="0.35">
      <c r="A153" s="1"/>
      <c r="B153" s="1">
        <v>15.332477000000001</v>
      </c>
      <c r="C153" s="1">
        <v>120.59119800000001</v>
      </c>
      <c r="D153" s="1">
        <f t="shared" si="221"/>
        <v>12</v>
      </c>
      <c r="E153" s="1">
        <f t="shared" si="222"/>
        <v>1500</v>
      </c>
      <c r="F153" s="1">
        <f t="shared" si="222"/>
        <v>3</v>
      </c>
      <c r="G153" s="1">
        <v>18</v>
      </c>
      <c r="H153" s="1">
        <v>39</v>
      </c>
      <c r="I153" s="1">
        <v>35</v>
      </c>
      <c r="J153" s="1">
        <f t="shared" si="223"/>
        <v>150</v>
      </c>
      <c r="K153" s="1">
        <f t="shared" si="209"/>
        <v>183.33333333333334</v>
      </c>
      <c r="L153" s="1">
        <v>1.5</v>
      </c>
      <c r="M153" s="1">
        <v>18</v>
      </c>
      <c r="N153" s="1">
        <v>3</v>
      </c>
      <c r="O153" s="1">
        <f t="shared" si="213"/>
        <v>0</v>
      </c>
      <c r="P153" s="26">
        <f t="shared" si="214"/>
        <v>27</v>
      </c>
      <c r="Q153" s="1">
        <f t="shared" si="224"/>
        <v>156.33333333333334</v>
      </c>
      <c r="R153" s="1">
        <f t="shared" si="210"/>
        <v>54</v>
      </c>
      <c r="S153" s="1">
        <f t="shared" si="215"/>
        <v>0.67014880923459508</v>
      </c>
      <c r="T153" s="1">
        <f t="shared" si="216"/>
        <v>0</v>
      </c>
      <c r="U153" s="1">
        <v>1.5</v>
      </c>
      <c r="V153" s="1">
        <f t="shared" si="217"/>
        <v>0.9136460554371002</v>
      </c>
      <c r="W153" s="1">
        <v>3</v>
      </c>
      <c r="X153" s="1">
        <f t="shared" si="218"/>
        <v>1.2954242509439324</v>
      </c>
      <c r="Y153" s="1">
        <f t="shared" si="219"/>
        <v>0</v>
      </c>
      <c r="Z153" s="1">
        <f>'Liquefaction &amp; SBC'!AC153</f>
        <v>2.6858065185543945</v>
      </c>
      <c r="AA153" s="1" t="str">
        <f>'Liquefaction &amp; SBC'!AD153</f>
        <v>NOT LIQUEFIABLE</v>
      </c>
      <c r="AB153" s="1">
        <f t="shared" si="211"/>
        <v>0</v>
      </c>
      <c r="AC153" s="1">
        <f t="shared" si="212"/>
        <v>0</v>
      </c>
      <c r="AD153" s="1">
        <f t="shared" si="220"/>
        <v>0</v>
      </c>
    </row>
    <row r="154" spans="1:31" x14ac:dyDescent="0.35">
      <c r="A154" s="1"/>
      <c r="B154" s="1">
        <v>15.332477000000001</v>
      </c>
      <c r="C154" s="1">
        <v>120.59119800000001</v>
      </c>
      <c r="D154" s="1">
        <f t="shared" si="221"/>
        <v>13.5</v>
      </c>
      <c r="E154" s="1">
        <f t="shared" si="222"/>
        <v>1500</v>
      </c>
      <c r="F154" s="1">
        <f t="shared" si="222"/>
        <v>3</v>
      </c>
      <c r="G154" s="1">
        <v>18</v>
      </c>
      <c r="H154" s="1">
        <v>35</v>
      </c>
      <c r="I154" s="1">
        <v>35</v>
      </c>
      <c r="J154" s="1">
        <f t="shared" si="223"/>
        <v>150</v>
      </c>
      <c r="K154" s="1">
        <f t="shared" si="209"/>
        <v>183.33333333333334</v>
      </c>
      <c r="L154" s="1">
        <v>1.5</v>
      </c>
      <c r="M154" s="1">
        <v>18</v>
      </c>
      <c r="N154" s="1">
        <v>3</v>
      </c>
      <c r="O154" s="1">
        <f t="shared" si="213"/>
        <v>0</v>
      </c>
      <c r="P154" s="26">
        <f t="shared" si="214"/>
        <v>27</v>
      </c>
      <c r="Q154" s="1">
        <f t="shared" si="224"/>
        <v>156.33333333333334</v>
      </c>
      <c r="R154" s="1">
        <f t="shared" si="210"/>
        <v>54</v>
      </c>
      <c r="S154" s="1">
        <f t="shared" si="215"/>
        <v>0.67014880923459508</v>
      </c>
      <c r="T154" s="1">
        <f t="shared" si="216"/>
        <v>0</v>
      </c>
      <c r="U154" s="1">
        <v>1.5</v>
      </c>
      <c r="V154" s="1">
        <f t="shared" si="217"/>
        <v>0.9136460554371002</v>
      </c>
      <c r="W154" s="1">
        <v>3</v>
      </c>
      <c r="X154" s="1">
        <f t="shared" si="218"/>
        <v>1.2954242509439324</v>
      </c>
      <c r="Y154" s="1">
        <f t="shared" si="219"/>
        <v>0</v>
      </c>
      <c r="Z154" s="1">
        <f>'Liquefaction &amp; SBC'!AC154</f>
        <v>1.3216351829109227</v>
      </c>
      <c r="AA154" s="1" t="str">
        <f>'Liquefaction &amp; SBC'!AD154</f>
        <v>NOT LIQUEFIABLE</v>
      </c>
      <c r="AB154" s="1">
        <f t="shared" si="211"/>
        <v>0</v>
      </c>
      <c r="AC154" s="1">
        <f t="shared" si="212"/>
        <v>0</v>
      </c>
      <c r="AD154" s="1">
        <f t="shared" si="220"/>
        <v>0</v>
      </c>
    </row>
    <row r="155" spans="1:31" x14ac:dyDescent="0.35">
      <c r="A155" s="1"/>
      <c r="B155" s="1">
        <v>15.332477000000001</v>
      </c>
      <c r="C155" s="1">
        <v>120.59119800000001</v>
      </c>
      <c r="D155" s="1">
        <f t="shared" si="221"/>
        <v>15</v>
      </c>
      <c r="E155" s="1">
        <f t="shared" si="222"/>
        <v>1500</v>
      </c>
      <c r="F155" s="1">
        <f t="shared" si="222"/>
        <v>3</v>
      </c>
      <c r="G155" s="1">
        <v>18</v>
      </c>
      <c r="H155" s="1">
        <v>52</v>
      </c>
      <c r="I155" s="1">
        <v>35</v>
      </c>
      <c r="J155" s="1">
        <f t="shared" si="223"/>
        <v>150</v>
      </c>
      <c r="K155" s="1">
        <f t="shared" si="209"/>
        <v>183.33333333333334</v>
      </c>
      <c r="L155" s="1">
        <v>1.5</v>
      </c>
      <c r="M155" s="1">
        <v>18</v>
      </c>
      <c r="N155" s="1">
        <v>3</v>
      </c>
      <c r="O155" s="1">
        <f t="shared" si="213"/>
        <v>0</v>
      </c>
      <c r="P155" s="26">
        <f t="shared" si="214"/>
        <v>27</v>
      </c>
      <c r="Q155" s="1">
        <f t="shared" si="224"/>
        <v>156.33333333333334</v>
      </c>
      <c r="R155" s="1">
        <f t="shared" si="210"/>
        <v>54</v>
      </c>
      <c r="S155" s="1">
        <f t="shared" si="215"/>
        <v>0.67014880923459508</v>
      </c>
      <c r="T155" s="1">
        <f t="shared" si="216"/>
        <v>0</v>
      </c>
      <c r="U155" s="1">
        <v>1.5</v>
      </c>
      <c r="V155" s="1">
        <f t="shared" si="217"/>
        <v>0.9136460554371002</v>
      </c>
      <c r="W155" s="1">
        <v>3</v>
      </c>
      <c r="X155" s="1">
        <f t="shared" si="218"/>
        <v>1.2954242509439324</v>
      </c>
      <c r="Y155" s="1">
        <f t="shared" si="219"/>
        <v>0</v>
      </c>
      <c r="Z155" s="1">
        <f>'Liquefaction &amp; SBC'!AC155</f>
        <v>50.319474019214603</v>
      </c>
      <c r="AA155" s="1" t="str">
        <f>'Liquefaction &amp; SBC'!AD155</f>
        <v>NOT LIQUEFIABLE</v>
      </c>
      <c r="AB155" s="1">
        <f t="shared" si="211"/>
        <v>0</v>
      </c>
      <c r="AC155" s="1">
        <f t="shared" si="212"/>
        <v>0</v>
      </c>
      <c r="AD155" s="1">
        <f t="shared" si="220"/>
        <v>0</v>
      </c>
    </row>
    <row r="156" spans="1:3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9"/>
      <c r="Y156" s="19"/>
      <c r="Z156" s="19"/>
      <c r="AA156" s="19"/>
      <c r="AB156" s="19"/>
      <c r="AC156" s="19" t="s">
        <v>312</v>
      </c>
      <c r="AD156" s="19">
        <f>SUM(AD146:AD155)</f>
        <v>8.6564880963943374</v>
      </c>
      <c r="AE156" s="19" t="str">
        <f>IF(AD156&lt;= 25, "PASSED", "FAILED")</f>
        <v>PASSED</v>
      </c>
    </row>
    <row r="157" spans="1:31" s="1" customFormat="1" x14ac:dyDescent="0.35">
      <c r="A157" s="9" t="s">
        <v>283</v>
      </c>
      <c r="B157" s="9" t="s">
        <v>0</v>
      </c>
      <c r="C157" s="9" t="s">
        <v>1</v>
      </c>
      <c r="D157" s="9" t="s">
        <v>284</v>
      </c>
      <c r="E157" s="7" t="s">
        <v>285</v>
      </c>
      <c r="F157" s="9" t="s">
        <v>286</v>
      </c>
      <c r="G157" s="9" t="s">
        <v>287</v>
      </c>
      <c r="H157" s="9" t="s">
        <v>288</v>
      </c>
      <c r="I157" s="9" t="s">
        <v>289</v>
      </c>
      <c r="J157" s="10" t="s">
        <v>290</v>
      </c>
      <c r="K157" s="10" t="s">
        <v>291</v>
      </c>
      <c r="L157" s="9" t="s">
        <v>292</v>
      </c>
      <c r="M157" s="9" t="s">
        <v>287</v>
      </c>
      <c r="N157" s="9" t="s">
        <v>293</v>
      </c>
      <c r="O157" s="10" t="s">
        <v>294</v>
      </c>
      <c r="P157" s="11" t="s">
        <v>295</v>
      </c>
      <c r="Q157" s="10" t="s">
        <v>296</v>
      </c>
      <c r="R157" s="10" t="s">
        <v>297</v>
      </c>
      <c r="S157" s="10" t="s">
        <v>298</v>
      </c>
      <c r="T157" s="12" t="s">
        <v>299</v>
      </c>
      <c r="U157" s="9" t="s">
        <v>300</v>
      </c>
      <c r="V157" s="10" t="s">
        <v>301</v>
      </c>
      <c r="W157" s="7" t="s">
        <v>302</v>
      </c>
      <c r="X157" s="10" t="s">
        <v>303</v>
      </c>
      <c r="Y157" s="13" t="s">
        <v>304</v>
      </c>
      <c r="Z157" s="14" t="s">
        <v>26</v>
      </c>
      <c r="AA157" s="14" t="s">
        <v>27</v>
      </c>
      <c r="AB157" s="13" t="s">
        <v>305</v>
      </c>
      <c r="AC157" s="13" t="s">
        <v>306</v>
      </c>
      <c r="AD157" s="13" t="s">
        <v>307</v>
      </c>
      <c r="AE157" s="10" t="s">
        <v>27</v>
      </c>
    </row>
    <row r="158" spans="1:31" x14ac:dyDescent="0.35">
      <c r="A158" s="1" t="s">
        <v>326</v>
      </c>
      <c r="B158" s="4">
        <v>15.403394</v>
      </c>
      <c r="C158" s="4">
        <v>120.515884</v>
      </c>
      <c r="D158" s="1">
        <v>1.5</v>
      </c>
      <c r="E158" s="1">
        <v>1500</v>
      </c>
      <c r="F158" s="1">
        <v>3</v>
      </c>
      <c r="G158" s="1">
        <v>21.5</v>
      </c>
      <c r="H158" s="1">
        <v>26</v>
      </c>
      <c r="I158" s="1">
        <v>4</v>
      </c>
      <c r="J158" s="1">
        <f>E158*0.1</f>
        <v>150</v>
      </c>
      <c r="K158" s="1">
        <f t="shared" ref="K158:K167" si="225">(E158+J158)/(F158*F158)</f>
        <v>183.33333333333334</v>
      </c>
      <c r="L158" s="1">
        <v>1.5</v>
      </c>
      <c r="M158" s="1">
        <v>21.5</v>
      </c>
      <c r="N158" s="1">
        <v>3</v>
      </c>
      <c r="O158" s="1">
        <f>MAX(0, 9.81 * (L158 - N158))</f>
        <v>0</v>
      </c>
      <c r="P158" s="26">
        <f>(L158 * M158) - O158</f>
        <v>32.25</v>
      </c>
      <c r="Q158" s="1">
        <f>K158-P158</f>
        <v>151.08333333333334</v>
      </c>
      <c r="R158" s="1">
        <f t="shared" ref="R158:R167" si="226">(M158 * ($L$2 + ($F$2 / 2))) - O158</f>
        <v>64.5</v>
      </c>
      <c r="S158" s="1">
        <f>0.5 + 0.1 * SQRT(Q158 / R158)</f>
        <v>0.65304826888867162</v>
      </c>
      <c r="T158" s="1">
        <f>IF((D158 - (D158/2)) &lt;= L158, 0, IF(( (D158 - (D158/2)) - L158) &gt; (2 * F158), 0, IF(( (D158 - (D158/2)) - L158) &lt;= (F158 / 2), (2 * ( (D158 - (D158/2)) - L158) / F158) * (S158 - 0.1) + 0.1, ((2 * F158) - ( (D158 - (D158/2)) - L158)) / (1.5 * F158) * S158)))</f>
        <v>0</v>
      </c>
      <c r="U158" s="1">
        <v>1.5</v>
      </c>
      <c r="V158" s="1">
        <f>MAX(0.5, 1 - 0.5 * (P158 / Q158))</f>
        <v>0.89327082184225037</v>
      </c>
      <c r="W158" s="1">
        <v>3</v>
      </c>
      <c r="X158" s="1">
        <f>1 + 0.2 *LOG10(10 * W158)</f>
        <v>1.2954242509439324</v>
      </c>
      <c r="Y158" s="1">
        <f>((Q158 / (I158 * 1000)) * T158) * U158 * V158 * X158*1000</f>
        <v>0</v>
      </c>
      <c r="Z158" s="1">
        <f>'Liquefaction &amp; SBC'!AC158</f>
        <v>6.4434222314084195</v>
      </c>
      <c r="AA158" s="1" t="str">
        <f>'Liquefaction &amp; SBC'!AD158</f>
        <v>NOT LIQUEFIABLE</v>
      </c>
      <c r="AB158" s="1">
        <f t="shared" ref="AB158:AB167" si="227">IF(AA158="NOT LIQUEFIABLE", 0, IF(Z158&gt;=2, 0, IF(Z158&lt;=0.5, 0.05, (2-Z158)*0.025)))</f>
        <v>0</v>
      </c>
      <c r="AC158" s="1">
        <f t="shared" ref="AC158:AC167" si="228">AB158 * U158*1000</f>
        <v>0</v>
      </c>
      <c r="AD158" s="1">
        <f>Y158+AC158</f>
        <v>0</v>
      </c>
    </row>
    <row r="159" spans="1:31" x14ac:dyDescent="0.35">
      <c r="A159" s="1"/>
      <c r="B159" s="4">
        <v>15.403394</v>
      </c>
      <c r="C159" s="4">
        <v>120.515884</v>
      </c>
      <c r="D159" s="1">
        <f>D158+1.5</f>
        <v>3</v>
      </c>
      <c r="E159" s="1">
        <f>E$2</f>
        <v>1500</v>
      </c>
      <c r="F159" s="1">
        <f>F$2</f>
        <v>3</v>
      </c>
      <c r="G159" s="1">
        <v>21.5</v>
      </c>
      <c r="H159" s="1">
        <v>26</v>
      </c>
      <c r="I159" s="1">
        <v>32.5</v>
      </c>
      <c r="J159" s="1">
        <f>E159*0.1</f>
        <v>150</v>
      </c>
      <c r="K159" s="1">
        <f t="shared" si="225"/>
        <v>183.33333333333334</v>
      </c>
      <c r="L159" s="1">
        <v>1.5</v>
      </c>
      <c r="M159" s="1">
        <v>21.5</v>
      </c>
      <c r="N159" s="1">
        <v>3</v>
      </c>
      <c r="O159" s="1">
        <f t="shared" ref="O159:O167" si="229">MAX(0, 9.81 * (L159 - N159))</f>
        <v>0</v>
      </c>
      <c r="P159" s="26">
        <f t="shared" ref="P159:P167" si="230">(L159 * M159) - O159</f>
        <v>32.25</v>
      </c>
      <c r="Q159" s="1">
        <f>K159-P159</f>
        <v>151.08333333333334</v>
      </c>
      <c r="R159" s="1">
        <f t="shared" si="226"/>
        <v>64.5</v>
      </c>
      <c r="S159" s="1">
        <f t="shared" ref="S159:S167" si="231">0.5 + 0.1 * SQRT(Q159 / R159)</f>
        <v>0.65304826888867162</v>
      </c>
      <c r="T159" s="1">
        <f t="shared" ref="T159:T167" si="232">IF(((D159 - (D159 - D158)/2) - L159) &lt;= 0, 0, IF(((D159 - (D159 - D158)/2) - L159) &gt; (2 * F159), 0, IF(((D159 - (D159 - D158)/2) - L159) &lt;= (F159 / 2), (2 * ((D159 - (D159 - D158)/2) - L159) / F159) * (S159 - 0.1) + 0.1, ((2 * F159) - ((D159 - (D159 - D158)/2) - L159)) / (1.5 * F159) * S159)))</f>
        <v>0.37652413444433586</v>
      </c>
      <c r="U159" s="1">
        <v>1.5</v>
      </c>
      <c r="V159" s="1">
        <f t="shared" ref="V159:V167" si="233">MAX(0.5, 1 - 0.5 * (P159 / Q159))</f>
        <v>0.89327082184225037</v>
      </c>
      <c r="W159" s="1">
        <v>3</v>
      </c>
      <c r="X159" s="1">
        <f t="shared" ref="X159:X167" si="234">1 + 0.2 *LOG10(10 * W159)</f>
        <v>1.2954242509439324</v>
      </c>
      <c r="Y159" s="1">
        <f t="shared" ref="Y159:Y167" si="235">((Q159 / (I159 * 1000)) * T159) * U159 * V159 * X159*1000</f>
        <v>3.0381726244956573</v>
      </c>
      <c r="Z159" s="1">
        <f>'Liquefaction &amp; SBC'!AC159</f>
        <v>2.5991602227215171</v>
      </c>
      <c r="AA159" s="1" t="str">
        <f>'Liquefaction &amp; SBC'!AD159</f>
        <v>NOT LIQUEFIABLE</v>
      </c>
      <c r="AB159" s="1">
        <f t="shared" si="227"/>
        <v>0</v>
      </c>
      <c r="AC159" s="1">
        <f t="shared" si="228"/>
        <v>0</v>
      </c>
      <c r="AD159" s="1">
        <f t="shared" ref="AD159:AD167" si="236">Y159+AC159</f>
        <v>3.0381726244956573</v>
      </c>
    </row>
    <row r="160" spans="1:31" x14ac:dyDescent="0.35">
      <c r="A160" s="1"/>
      <c r="B160" s="4">
        <v>15.403394</v>
      </c>
      <c r="C160" s="4">
        <v>120.515884</v>
      </c>
      <c r="D160" s="1">
        <f t="shared" ref="D160:D167" si="237">D159+1.5</f>
        <v>4.5</v>
      </c>
      <c r="E160" s="1">
        <f t="shared" ref="E160:F167" si="238">E$2</f>
        <v>1500</v>
      </c>
      <c r="F160" s="1">
        <f t="shared" si="238"/>
        <v>3</v>
      </c>
      <c r="G160" s="1">
        <v>22.4</v>
      </c>
      <c r="H160" s="1">
        <v>25</v>
      </c>
      <c r="I160" s="1">
        <v>32.5</v>
      </c>
      <c r="J160" s="1">
        <f t="shared" ref="J160:J167" si="239">E160*0.1</f>
        <v>150</v>
      </c>
      <c r="K160" s="1">
        <f t="shared" si="225"/>
        <v>183.33333333333334</v>
      </c>
      <c r="L160" s="1">
        <v>1.5</v>
      </c>
      <c r="M160" s="1">
        <v>22.4</v>
      </c>
      <c r="N160" s="1">
        <v>3</v>
      </c>
      <c r="O160" s="1">
        <f t="shared" si="229"/>
        <v>0</v>
      </c>
      <c r="P160" s="26">
        <f t="shared" si="230"/>
        <v>33.599999999999994</v>
      </c>
      <c r="Q160" s="1">
        <f t="shared" ref="Q160:Q167" si="240">K160-P160</f>
        <v>149.73333333333335</v>
      </c>
      <c r="R160" s="1">
        <f t="shared" si="226"/>
        <v>67.199999999999989</v>
      </c>
      <c r="S160" s="1">
        <f t="shared" si="231"/>
        <v>0.64927071391182545</v>
      </c>
      <c r="T160" s="1">
        <f t="shared" si="232"/>
        <v>0.54105892825985458</v>
      </c>
      <c r="U160" s="1">
        <v>1.5</v>
      </c>
      <c r="V160" s="1">
        <f t="shared" si="233"/>
        <v>0.88780053428317007</v>
      </c>
      <c r="W160" s="1">
        <v>3</v>
      </c>
      <c r="X160" s="1">
        <f t="shared" si="234"/>
        <v>1.2954242509439324</v>
      </c>
      <c r="Y160" s="1">
        <f t="shared" si="235"/>
        <v>4.3002963340737015</v>
      </c>
      <c r="Z160" s="1">
        <f>'Liquefaction &amp; SBC'!AC160</f>
        <v>1.3959025376485237</v>
      </c>
      <c r="AA160" s="1" t="str">
        <f>'Liquefaction &amp; SBC'!AD160</f>
        <v>NOT LIQUEFIABLE</v>
      </c>
      <c r="AB160" s="1">
        <f t="shared" si="227"/>
        <v>0</v>
      </c>
      <c r="AC160" s="1">
        <f t="shared" si="228"/>
        <v>0</v>
      </c>
      <c r="AD160" s="1">
        <f t="shared" si="236"/>
        <v>4.3002963340737015</v>
      </c>
    </row>
    <row r="161" spans="1:31" x14ac:dyDescent="0.35">
      <c r="A161" s="1"/>
      <c r="B161" s="4">
        <v>15.403394</v>
      </c>
      <c r="C161" s="4">
        <v>120.515884</v>
      </c>
      <c r="D161" s="1">
        <f t="shared" si="237"/>
        <v>6</v>
      </c>
      <c r="E161" s="1">
        <f t="shared" si="238"/>
        <v>1500</v>
      </c>
      <c r="F161" s="1">
        <f t="shared" si="238"/>
        <v>3</v>
      </c>
      <c r="G161" s="1">
        <v>21.8</v>
      </c>
      <c r="H161" s="1">
        <v>28</v>
      </c>
      <c r="I161" s="1">
        <v>32.5</v>
      </c>
      <c r="J161" s="1">
        <f t="shared" si="239"/>
        <v>150</v>
      </c>
      <c r="K161" s="1">
        <f t="shared" si="225"/>
        <v>183.33333333333334</v>
      </c>
      <c r="L161" s="1">
        <v>1.5</v>
      </c>
      <c r="M161" s="1">
        <v>21.8</v>
      </c>
      <c r="N161" s="1">
        <v>3</v>
      </c>
      <c r="O161" s="1">
        <f t="shared" si="229"/>
        <v>0</v>
      </c>
      <c r="P161" s="26">
        <f t="shared" si="230"/>
        <v>32.700000000000003</v>
      </c>
      <c r="Q161" s="1">
        <f t="shared" si="240"/>
        <v>150.63333333333333</v>
      </c>
      <c r="R161" s="1">
        <f t="shared" si="226"/>
        <v>65.400000000000006</v>
      </c>
      <c r="S161" s="1">
        <f t="shared" si="231"/>
        <v>0.65176501499271511</v>
      </c>
      <c r="T161" s="1">
        <f t="shared" si="232"/>
        <v>0.32588250749635755</v>
      </c>
      <c r="U161" s="1">
        <v>1.5</v>
      </c>
      <c r="V161" s="1">
        <f t="shared" si="233"/>
        <v>0.89145828723168841</v>
      </c>
      <c r="W161" s="1">
        <v>3</v>
      </c>
      <c r="X161" s="1">
        <f t="shared" si="234"/>
        <v>1.2954242509439324</v>
      </c>
      <c r="Y161" s="1">
        <f t="shared" si="235"/>
        <v>2.6163936332571072</v>
      </c>
      <c r="Z161" s="1">
        <f>'Liquefaction &amp; SBC'!AC161</f>
        <v>1.4174019622712415</v>
      </c>
      <c r="AA161" s="1" t="str">
        <f>'Liquefaction &amp; SBC'!AD161</f>
        <v>NOT LIQUEFIABLE</v>
      </c>
      <c r="AB161" s="1">
        <f t="shared" si="227"/>
        <v>0</v>
      </c>
      <c r="AC161" s="1">
        <f t="shared" si="228"/>
        <v>0</v>
      </c>
      <c r="AD161" s="1">
        <f t="shared" si="236"/>
        <v>2.6163936332571072</v>
      </c>
    </row>
    <row r="162" spans="1:31" x14ac:dyDescent="0.35">
      <c r="A162" s="1"/>
      <c r="B162" s="4">
        <v>15.403394</v>
      </c>
      <c r="C162" s="4">
        <v>120.515884</v>
      </c>
      <c r="D162" s="1">
        <f t="shared" si="237"/>
        <v>7.5</v>
      </c>
      <c r="E162" s="1">
        <f t="shared" si="238"/>
        <v>1500</v>
      </c>
      <c r="F162" s="1">
        <f t="shared" si="238"/>
        <v>3</v>
      </c>
      <c r="G162" s="1">
        <v>22.2</v>
      </c>
      <c r="H162" s="1">
        <v>43</v>
      </c>
      <c r="I162" s="1">
        <v>35</v>
      </c>
      <c r="J162" s="1">
        <f t="shared" si="239"/>
        <v>150</v>
      </c>
      <c r="K162" s="1">
        <f t="shared" si="225"/>
        <v>183.33333333333334</v>
      </c>
      <c r="L162" s="1">
        <v>1.5</v>
      </c>
      <c r="M162" s="1">
        <v>22.2</v>
      </c>
      <c r="N162" s="1">
        <v>3</v>
      </c>
      <c r="O162" s="1">
        <f t="shared" si="229"/>
        <v>0</v>
      </c>
      <c r="P162" s="26">
        <f t="shared" si="230"/>
        <v>33.299999999999997</v>
      </c>
      <c r="Q162" s="1">
        <f t="shared" si="240"/>
        <v>150.03333333333336</v>
      </c>
      <c r="R162" s="1">
        <f t="shared" si="226"/>
        <v>66.599999999999994</v>
      </c>
      <c r="S162" s="1">
        <f t="shared" si="231"/>
        <v>0.65009173037688495</v>
      </c>
      <c r="T162" s="1">
        <f t="shared" si="232"/>
        <v>0.10834862172948082</v>
      </c>
      <c r="U162" s="1">
        <v>1.5</v>
      </c>
      <c r="V162" s="1">
        <f t="shared" si="233"/>
        <v>0.889024661186403</v>
      </c>
      <c r="W162" s="1">
        <v>3</v>
      </c>
      <c r="X162" s="1">
        <f t="shared" si="234"/>
        <v>1.2954242509439324</v>
      </c>
      <c r="Y162" s="1">
        <f t="shared" si="235"/>
        <v>0.80234323532442553</v>
      </c>
      <c r="Z162" s="1">
        <f>'Liquefaction &amp; SBC'!AC162</f>
        <v>19.759152672677278</v>
      </c>
      <c r="AA162" s="1" t="str">
        <f>'Liquefaction &amp; SBC'!AD162</f>
        <v>NOT LIQUEFIABLE</v>
      </c>
      <c r="AB162" s="1">
        <f t="shared" si="227"/>
        <v>0</v>
      </c>
      <c r="AC162" s="1">
        <f t="shared" si="228"/>
        <v>0</v>
      </c>
      <c r="AD162" s="1">
        <f t="shared" si="236"/>
        <v>0.80234323532442553</v>
      </c>
    </row>
    <row r="163" spans="1:31" x14ac:dyDescent="0.35">
      <c r="A163" s="1"/>
      <c r="B163" s="1">
        <v>15.403394</v>
      </c>
      <c r="C163" s="1">
        <v>120.515884</v>
      </c>
      <c r="D163" s="1">
        <f t="shared" si="237"/>
        <v>9</v>
      </c>
      <c r="E163" s="1">
        <f t="shared" si="238"/>
        <v>1500</v>
      </c>
      <c r="F163" s="1">
        <f t="shared" si="238"/>
        <v>3</v>
      </c>
      <c r="G163" s="1">
        <v>22.1</v>
      </c>
      <c r="H163" s="1">
        <v>45</v>
      </c>
      <c r="I163" s="1">
        <v>35</v>
      </c>
      <c r="J163" s="1">
        <f t="shared" si="239"/>
        <v>150</v>
      </c>
      <c r="K163" s="1">
        <f t="shared" si="225"/>
        <v>183.33333333333334</v>
      </c>
      <c r="L163" s="1">
        <v>1.5</v>
      </c>
      <c r="M163" s="1">
        <v>22.1</v>
      </c>
      <c r="N163" s="1">
        <v>3</v>
      </c>
      <c r="O163" s="1">
        <f t="shared" si="229"/>
        <v>0</v>
      </c>
      <c r="P163" s="26">
        <f t="shared" si="230"/>
        <v>33.150000000000006</v>
      </c>
      <c r="Q163" s="1">
        <f t="shared" si="240"/>
        <v>150.18333333333334</v>
      </c>
      <c r="R163" s="1">
        <f t="shared" si="226"/>
        <v>66.300000000000011</v>
      </c>
      <c r="S163" s="1">
        <f t="shared" si="231"/>
        <v>0.65050610112422647</v>
      </c>
      <c r="T163" s="1">
        <f t="shared" si="232"/>
        <v>0</v>
      </c>
      <c r="U163" s="1">
        <v>1.5</v>
      </c>
      <c r="V163" s="1">
        <f t="shared" si="233"/>
        <v>0.88963489068915769</v>
      </c>
      <c r="W163" s="1">
        <v>3</v>
      </c>
      <c r="X163" s="1">
        <f t="shared" si="234"/>
        <v>1.2954242509439324</v>
      </c>
      <c r="Y163" s="1">
        <f t="shared" si="235"/>
        <v>0</v>
      </c>
      <c r="Z163" s="1">
        <f>'Liquefaction &amp; SBC'!AC163</f>
        <v>18.76388749597773</v>
      </c>
      <c r="AA163" s="1" t="str">
        <f>'Liquefaction &amp; SBC'!AD163</f>
        <v>NOT LIQUEFIABLE</v>
      </c>
      <c r="AB163" s="1">
        <f t="shared" si="227"/>
        <v>0</v>
      </c>
      <c r="AC163" s="1">
        <f t="shared" si="228"/>
        <v>0</v>
      </c>
      <c r="AD163" s="1">
        <f t="shared" si="236"/>
        <v>0</v>
      </c>
    </row>
    <row r="164" spans="1:31" x14ac:dyDescent="0.35">
      <c r="A164" s="1"/>
      <c r="B164" s="1">
        <v>15.403394</v>
      </c>
      <c r="C164" s="1">
        <v>120.515884</v>
      </c>
      <c r="D164" s="1">
        <f t="shared" si="237"/>
        <v>10.5</v>
      </c>
      <c r="E164" s="1">
        <f t="shared" si="238"/>
        <v>1500</v>
      </c>
      <c r="F164" s="1">
        <f t="shared" si="238"/>
        <v>3</v>
      </c>
      <c r="G164" s="1">
        <v>21.6</v>
      </c>
      <c r="H164" s="1">
        <v>46</v>
      </c>
      <c r="I164" s="1">
        <v>50</v>
      </c>
      <c r="J164" s="1">
        <f t="shared" si="239"/>
        <v>150</v>
      </c>
      <c r="K164" s="1">
        <f t="shared" si="225"/>
        <v>183.33333333333334</v>
      </c>
      <c r="L164" s="1">
        <v>1.5</v>
      </c>
      <c r="M164" s="1">
        <v>21.6</v>
      </c>
      <c r="N164" s="1">
        <v>3</v>
      </c>
      <c r="O164" s="1">
        <f t="shared" si="229"/>
        <v>0</v>
      </c>
      <c r="P164" s="26">
        <f t="shared" si="230"/>
        <v>32.400000000000006</v>
      </c>
      <c r="Q164" s="1">
        <f t="shared" si="240"/>
        <v>150.93333333333334</v>
      </c>
      <c r="R164" s="1">
        <f t="shared" si="226"/>
        <v>64.800000000000011</v>
      </c>
      <c r="S164" s="1">
        <f t="shared" si="231"/>
        <v>0.65261776131878901</v>
      </c>
      <c r="T164" s="1">
        <f t="shared" si="232"/>
        <v>0</v>
      </c>
      <c r="U164" s="1">
        <v>1.5</v>
      </c>
      <c r="V164" s="1">
        <f t="shared" si="233"/>
        <v>0.89266784452296821</v>
      </c>
      <c r="W164" s="1">
        <v>3</v>
      </c>
      <c r="X164" s="1">
        <f t="shared" si="234"/>
        <v>1.2954242509439324</v>
      </c>
      <c r="Y164" s="1">
        <f t="shared" si="235"/>
        <v>0</v>
      </c>
      <c r="Z164" s="1">
        <f>'Liquefaction &amp; SBC'!AC164</f>
        <v>13.878386810830724</v>
      </c>
      <c r="AA164" s="1" t="str">
        <f>'Liquefaction &amp; SBC'!AD164</f>
        <v>NOT LIQUEFIABLE</v>
      </c>
      <c r="AB164" s="1">
        <f t="shared" si="227"/>
        <v>0</v>
      </c>
      <c r="AC164" s="1">
        <f t="shared" si="228"/>
        <v>0</v>
      </c>
      <c r="AD164" s="1">
        <f t="shared" si="236"/>
        <v>0</v>
      </c>
    </row>
    <row r="165" spans="1:31" x14ac:dyDescent="0.35">
      <c r="A165" s="1"/>
      <c r="B165" s="1">
        <v>15.403394</v>
      </c>
      <c r="C165" s="1">
        <v>120.515884</v>
      </c>
      <c r="D165" s="1">
        <f t="shared" si="237"/>
        <v>12</v>
      </c>
      <c r="E165" s="1">
        <f t="shared" si="238"/>
        <v>1500</v>
      </c>
      <c r="F165" s="1">
        <f t="shared" si="238"/>
        <v>3</v>
      </c>
      <c r="G165" s="1">
        <v>21.7</v>
      </c>
      <c r="H165" s="1">
        <v>49</v>
      </c>
      <c r="I165" s="1">
        <v>50</v>
      </c>
      <c r="J165" s="1">
        <f t="shared" si="239"/>
        <v>150</v>
      </c>
      <c r="K165" s="1">
        <f t="shared" si="225"/>
        <v>183.33333333333334</v>
      </c>
      <c r="L165" s="1">
        <v>1.5</v>
      </c>
      <c r="M165" s="1">
        <v>21.7</v>
      </c>
      <c r="N165" s="1">
        <v>3</v>
      </c>
      <c r="O165" s="1">
        <f t="shared" si="229"/>
        <v>0</v>
      </c>
      <c r="P165" s="26">
        <f t="shared" si="230"/>
        <v>32.549999999999997</v>
      </c>
      <c r="Q165" s="1">
        <f t="shared" si="240"/>
        <v>150.78333333333336</v>
      </c>
      <c r="R165" s="1">
        <f t="shared" si="226"/>
        <v>65.099999999999994</v>
      </c>
      <c r="S165" s="1">
        <f t="shared" si="231"/>
        <v>0.65219002055112141</v>
      </c>
      <c r="T165" s="1">
        <f t="shared" si="232"/>
        <v>0</v>
      </c>
      <c r="U165" s="1">
        <v>1.5</v>
      </c>
      <c r="V165" s="1">
        <f t="shared" si="233"/>
        <v>0.89206366751409305</v>
      </c>
      <c r="W165" s="1">
        <v>3</v>
      </c>
      <c r="X165" s="1">
        <f t="shared" si="234"/>
        <v>1.2954242509439324</v>
      </c>
      <c r="Y165" s="1">
        <f t="shared" si="235"/>
        <v>0</v>
      </c>
      <c r="Z165" s="1">
        <f>'Liquefaction &amp; SBC'!AC165</f>
        <v>20.608835959177959</v>
      </c>
      <c r="AA165" s="1" t="str">
        <f>'Liquefaction &amp; SBC'!AD165</f>
        <v>NOT LIQUEFIABLE</v>
      </c>
      <c r="AB165" s="1">
        <f t="shared" si="227"/>
        <v>0</v>
      </c>
      <c r="AC165" s="1">
        <f t="shared" si="228"/>
        <v>0</v>
      </c>
      <c r="AD165" s="1">
        <f t="shared" si="236"/>
        <v>0</v>
      </c>
    </row>
    <row r="166" spans="1:31" x14ac:dyDescent="0.35">
      <c r="A166" s="1"/>
      <c r="B166" s="1">
        <v>15.403394</v>
      </c>
      <c r="C166" s="1">
        <v>120.515884</v>
      </c>
      <c r="D166" s="1">
        <f t="shared" si="237"/>
        <v>13.5</v>
      </c>
      <c r="E166" s="1">
        <f t="shared" si="238"/>
        <v>1500</v>
      </c>
      <c r="F166" s="1">
        <f t="shared" si="238"/>
        <v>3</v>
      </c>
      <c r="G166" s="1">
        <v>21.9</v>
      </c>
      <c r="H166" s="1">
        <v>49</v>
      </c>
      <c r="I166" s="1">
        <v>50</v>
      </c>
      <c r="J166" s="1">
        <f t="shared" si="239"/>
        <v>150</v>
      </c>
      <c r="K166" s="1">
        <f t="shared" si="225"/>
        <v>183.33333333333334</v>
      </c>
      <c r="L166" s="1">
        <v>1.5</v>
      </c>
      <c r="M166" s="1">
        <v>21.9</v>
      </c>
      <c r="N166" s="1">
        <v>3</v>
      </c>
      <c r="O166" s="1">
        <f t="shared" si="229"/>
        <v>0</v>
      </c>
      <c r="P166" s="26">
        <f t="shared" si="230"/>
        <v>32.849999999999994</v>
      </c>
      <c r="Q166" s="1">
        <f t="shared" si="240"/>
        <v>150.48333333333335</v>
      </c>
      <c r="R166" s="1">
        <f t="shared" si="226"/>
        <v>65.699999999999989</v>
      </c>
      <c r="S166" s="1">
        <f t="shared" si="231"/>
        <v>0.65134271355342099</v>
      </c>
      <c r="T166" s="1">
        <f t="shared" si="232"/>
        <v>0</v>
      </c>
      <c r="U166" s="1">
        <v>1.5</v>
      </c>
      <c r="V166" s="1">
        <f t="shared" si="233"/>
        <v>0.89085170007752801</v>
      </c>
      <c r="W166" s="1">
        <v>3</v>
      </c>
      <c r="X166" s="1">
        <f t="shared" si="234"/>
        <v>1.2954242509439324</v>
      </c>
      <c r="Y166" s="1">
        <f t="shared" si="235"/>
        <v>0</v>
      </c>
      <c r="Z166" s="1">
        <f>'Liquefaction &amp; SBC'!AC166</f>
        <v>11.82135942159602</v>
      </c>
      <c r="AA166" s="1" t="str">
        <f>'Liquefaction &amp; SBC'!AD166</f>
        <v>NOT LIQUEFIABLE</v>
      </c>
      <c r="AB166" s="1">
        <f t="shared" si="227"/>
        <v>0</v>
      </c>
      <c r="AC166" s="1">
        <f t="shared" si="228"/>
        <v>0</v>
      </c>
      <c r="AD166" s="1">
        <f t="shared" si="236"/>
        <v>0</v>
      </c>
    </row>
    <row r="167" spans="1:31" x14ac:dyDescent="0.35">
      <c r="A167" s="1"/>
      <c r="B167" s="1">
        <v>15.403394</v>
      </c>
      <c r="C167" s="1">
        <v>120.515884</v>
      </c>
      <c r="D167" s="1">
        <f t="shared" si="237"/>
        <v>15</v>
      </c>
      <c r="E167" s="1">
        <f t="shared" si="238"/>
        <v>1500</v>
      </c>
      <c r="F167" s="1">
        <f t="shared" si="238"/>
        <v>3</v>
      </c>
      <c r="G167" s="1">
        <v>22.4</v>
      </c>
      <c r="H167" s="1">
        <v>48</v>
      </c>
      <c r="I167" s="1">
        <v>50</v>
      </c>
      <c r="J167" s="1">
        <f t="shared" si="239"/>
        <v>150</v>
      </c>
      <c r="K167" s="1">
        <f t="shared" si="225"/>
        <v>183.33333333333334</v>
      </c>
      <c r="L167" s="1">
        <v>1.5</v>
      </c>
      <c r="M167" s="1">
        <v>22.4</v>
      </c>
      <c r="N167" s="1">
        <v>3</v>
      </c>
      <c r="O167" s="1">
        <f t="shared" si="229"/>
        <v>0</v>
      </c>
      <c r="P167" s="26">
        <f t="shared" si="230"/>
        <v>33.599999999999994</v>
      </c>
      <c r="Q167" s="1">
        <f t="shared" si="240"/>
        <v>149.73333333333335</v>
      </c>
      <c r="R167" s="1">
        <f t="shared" si="226"/>
        <v>67.199999999999989</v>
      </c>
      <c r="S167" s="1">
        <f t="shared" si="231"/>
        <v>0.64927071391182545</v>
      </c>
      <c r="T167" s="1">
        <f t="shared" si="232"/>
        <v>0</v>
      </c>
      <c r="U167" s="1">
        <v>1.5</v>
      </c>
      <c r="V167" s="1">
        <f t="shared" si="233"/>
        <v>0.88780053428317007</v>
      </c>
      <c r="W167" s="1">
        <v>3</v>
      </c>
      <c r="X167" s="1">
        <f t="shared" si="234"/>
        <v>1.2954242509439324</v>
      </c>
      <c r="Y167" s="1">
        <f t="shared" si="235"/>
        <v>0</v>
      </c>
      <c r="Z167" s="1">
        <f>'Liquefaction &amp; SBC'!AC167</f>
        <v>5.8236036629425545</v>
      </c>
      <c r="AA167" s="1" t="str">
        <f>'Liquefaction &amp; SBC'!AD167</f>
        <v>NOT LIQUEFIABLE</v>
      </c>
      <c r="AB167" s="1">
        <f t="shared" si="227"/>
        <v>0</v>
      </c>
      <c r="AC167" s="1">
        <f t="shared" si="228"/>
        <v>0</v>
      </c>
      <c r="AD167" s="1">
        <f t="shared" si="236"/>
        <v>0</v>
      </c>
    </row>
    <row r="168" spans="1:3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9"/>
      <c r="Y168" s="19"/>
      <c r="Z168" s="19"/>
      <c r="AA168" s="19"/>
      <c r="AB168" s="19"/>
      <c r="AC168" s="19" t="s">
        <v>312</v>
      </c>
      <c r="AD168" s="19">
        <f>SUM(AD158:AD167)</f>
        <v>10.757205827150891</v>
      </c>
      <c r="AE168" s="19" t="str">
        <f>IF(AD168&lt;= 25, "PASSED", "FAILED")</f>
        <v>PASSED</v>
      </c>
    </row>
    <row r="169" spans="1:31" s="1" customFormat="1" x14ac:dyDescent="0.35">
      <c r="A169" s="9" t="s">
        <v>283</v>
      </c>
      <c r="B169" s="9" t="s">
        <v>0</v>
      </c>
      <c r="C169" s="9" t="s">
        <v>1</v>
      </c>
      <c r="D169" s="9" t="s">
        <v>284</v>
      </c>
      <c r="E169" s="7" t="s">
        <v>285</v>
      </c>
      <c r="F169" s="9" t="s">
        <v>286</v>
      </c>
      <c r="G169" s="9" t="s">
        <v>287</v>
      </c>
      <c r="H169" s="9" t="s">
        <v>288</v>
      </c>
      <c r="I169" s="9" t="s">
        <v>289</v>
      </c>
      <c r="J169" s="10" t="s">
        <v>290</v>
      </c>
      <c r="K169" s="10" t="s">
        <v>291</v>
      </c>
      <c r="L169" s="9" t="s">
        <v>292</v>
      </c>
      <c r="M169" s="9" t="s">
        <v>287</v>
      </c>
      <c r="N169" s="9" t="s">
        <v>293</v>
      </c>
      <c r="O169" s="10" t="s">
        <v>294</v>
      </c>
      <c r="P169" s="11" t="s">
        <v>295</v>
      </c>
      <c r="Q169" s="10" t="s">
        <v>296</v>
      </c>
      <c r="R169" s="10" t="s">
        <v>297</v>
      </c>
      <c r="S169" s="10" t="s">
        <v>298</v>
      </c>
      <c r="T169" s="12" t="s">
        <v>299</v>
      </c>
      <c r="U169" s="9" t="s">
        <v>300</v>
      </c>
      <c r="V169" s="10" t="s">
        <v>301</v>
      </c>
      <c r="W169" s="7" t="s">
        <v>302</v>
      </c>
      <c r="X169" s="10" t="s">
        <v>303</v>
      </c>
      <c r="Y169" s="13" t="s">
        <v>304</v>
      </c>
      <c r="Z169" s="14" t="s">
        <v>26</v>
      </c>
      <c r="AA169" s="14" t="s">
        <v>27</v>
      </c>
      <c r="AB169" s="13" t="s">
        <v>305</v>
      </c>
      <c r="AC169" s="13" t="s">
        <v>306</v>
      </c>
      <c r="AD169" s="13" t="s">
        <v>307</v>
      </c>
      <c r="AE169" s="10" t="s">
        <v>27</v>
      </c>
    </row>
    <row r="170" spans="1:31" x14ac:dyDescent="0.35">
      <c r="A170" s="1" t="s">
        <v>327</v>
      </c>
      <c r="B170" s="4">
        <v>15.379707</v>
      </c>
      <c r="C170" s="4">
        <v>120.470423</v>
      </c>
      <c r="D170" s="1">
        <v>1.5</v>
      </c>
      <c r="E170" s="1">
        <v>1500</v>
      </c>
      <c r="F170" s="1">
        <v>3</v>
      </c>
      <c r="G170" s="1">
        <v>22.2</v>
      </c>
      <c r="H170" s="1">
        <v>8</v>
      </c>
      <c r="I170" s="1">
        <v>13.5</v>
      </c>
      <c r="J170" s="1">
        <f>E170*0.1</f>
        <v>150</v>
      </c>
      <c r="K170" s="1">
        <f t="shared" ref="K170:K179" si="241">(E170+J170)/(F170*F170)</f>
        <v>183.33333333333334</v>
      </c>
      <c r="L170" s="1">
        <v>1.5</v>
      </c>
      <c r="M170" s="1">
        <v>22.2</v>
      </c>
      <c r="N170" s="1">
        <v>3</v>
      </c>
      <c r="O170" s="1">
        <f>MAX(0, 9.81 * (L170 - N170))</f>
        <v>0</v>
      </c>
      <c r="P170" s="26">
        <f>(L170 * M170) - O170</f>
        <v>33.299999999999997</v>
      </c>
      <c r="Q170" s="1">
        <f>K170-P170</f>
        <v>150.03333333333336</v>
      </c>
      <c r="R170" s="1">
        <f t="shared" ref="R170:R179" si="242">(M170 * ($L$2 + ($F$2 / 2))) - O170</f>
        <v>66.599999999999994</v>
      </c>
      <c r="S170" s="1">
        <f>0.5 + 0.1 * SQRT(Q170 / R170)</f>
        <v>0.65009173037688495</v>
      </c>
      <c r="T170" s="1">
        <f>IF((D170 - (D170/2)) &lt;= L170, 0, IF(( (D170 - (D170/2)) - L170) &gt; (2 * F170), 0, IF(( (D170 - (D170/2)) - L170) &lt;= (F170 / 2), (2 * ( (D170 - (D170/2)) - L170) / F170) * (S170 - 0.1) + 0.1, ((2 * F170) - ( (D170 - (D170/2)) - L170)) / (1.5 * F170) * S170)))</f>
        <v>0</v>
      </c>
      <c r="U170" s="1">
        <v>1.5</v>
      </c>
      <c r="V170" s="1">
        <f>MAX(0.5, 1 - 0.5 * (P170 / Q170))</f>
        <v>0.889024661186403</v>
      </c>
      <c r="W170" s="1">
        <v>3</v>
      </c>
      <c r="X170" s="1">
        <f>1 + 0.2 *LOG10(10 * W170)</f>
        <v>1.2954242509439324</v>
      </c>
      <c r="Y170" s="1">
        <f>((Q170 / (I170 * 1000)) * T170) * U170 * V170 * X170*1000</f>
        <v>0</v>
      </c>
      <c r="Z170" s="1">
        <f>'Liquefaction &amp; SBC'!AC170</f>
        <v>0.84314647476931948</v>
      </c>
      <c r="AA170" s="1" t="str">
        <f>'Liquefaction &amp; SBC'!AD170</f>
        <v>LIQUEFIABLE</v>
      </c>
      <c r="AB170" s="1">
        <f t="shared" ref="AB170:AB179" si="243">IF(AA170="NOT LIQUEFIABLE", 0, IF(Z170&gt;=2, 0, IF(Z170&lt;=0.5, 0.05, (2-Z170)*0.025)))</f>
        <v>2.8921338130767017E-2</v>
      </c>
      <c r="AC170" s="1">
        <f t="shared" ref="AC170:AC179" si="244">AB170 * U170*1000</f>
        <v>43.382007196150525</v>
      </c>
      <c r="AD170" s="1">
        <f>Y170+AC170</f>
        <v>43.382007196150525</v>
      </c>
    </row>
    <row r="171" spans="1:31" x14ac:dyDescent="0.35">
      <c r="A171" s="1"/>
      <c r="B171" s="4">
        <v>15.379707</v>
      </c>
      <c r="C171" s="4">
        <v>120.470423</v>
      </c>
      <c r="D171" s="1">
        <f>D170+1.5</f>
        <v>3</v>
      </c>
      <c r="E171" s="1">
        <f>E$2</f>
        <v>1500</v>
      </c>
      <c r="F171" s="1">
        <f>F$2</f>
        <v>3</v>
      </c>
      <c r="G171" s="1">
        <v>22.2</v>
      </c>
      <c r="H171" s="1">
        <v>10</v>
      </c>
      <c r="I171" s="1">
        <v>13.5</v>
      </c>
      <c r="J171" s="1">
        <f>E171*0.1</f>
        <v>150</v>
      </c>
      <c r="K171" s="1">
        <f t="shared" si="241"/>
        <v>183.33333333333334</v>
      </c>
      <c r="L171" s="1">
        <v>1.5</v>
      </c>
      <c r="M171" s="1">
        <v>22.2</v>
      </c>
      <c r="N171" s="1">
        <v>3</v>
      </c>
      <c r="O171" s="1">
        <f t="shared" ref="O171:O179" si="245">MAX(0, 9.81 * (L171 - N171))</f>
        <v>0</v>
      </c>
      <c r="P171" s="26">
        <f t="shared" ref="P171:P179" si="246">(L171 * M171) - O171</f>
        <v>33.299999999999997</v>
      </c>
      <c r="Q171" s="1">
        <f>K171-P171</f>
        <v>150.03333333333336</v>
      </c>
      <c r="R171" s="1">
        <f t="shared" si="242"/>
        <v>66.599999999999994</v>
      </c>
      <c r="S171" s="1">
        <f t="shared" ref="S171:S179" si="247">0.5 + 0.1 * SQRT(Q171 / R171)</f>
        <v>0.65009173037688495</v>
      </c>
      <c r="T171" s="1">
        <f t="shared" ref="T171:T179" si="248">IF(((D171 - (D171 - D170)/2) - L171) &lt;= 0, 0, IF(((D171 - (D171 - D170)/2) - L171) &gt; (2 * F171), 0, IF(((D171 - (D171 - D170)/2) - L171) &lt;= (F171 / 2), (2 * ((D171 - (D171 - D170)/2) - L171) / F171) * (S171 - 0.1) + 0.1, ((2 * F171) - ((D171 - (D171 - D170)/2) - L171)) / (1.5 * F171) * S171)))</f>
        <v>0.37504586518844252</v>
      </c>
      <c r="U171" s="1">
        <v>1.5</v>
      </c>
      <c r="V171" s="1">
        <f t="shared" ref="V171:V179" si="249">MAX(0.5, 1 - 0.5 * (P171 / Q171))</f>
        <v>0.889024661186403</v>
      </c>
      <c r="W171" s="1">
        <v>3</v>
      </c>
      <c r="X171" s="1">
        <f t="shared" ref="X171:X179" si="250">1 + 0.2 *LOG10(10 * W171)</f>
        <v>1.2954242509439324</v>
      </c>
      <c r="Y171" s="1">
        <f t="shared" ref="Y171:Y179" si="251">((Q171 / (I171 * 1000)) * T171) * U171 * V171 * X171*1000</f>
        <v>7.2003807451440789</v>
      </c>
      <c r="Z171" s="1">
        <f>'Liquefaction &amp; SBC'!AC171</f>
        <v>0.76818048988385623</v>
      </c>
      <c r="AA171" s="1" t="str">
        <f>'Liquefaction &amp; SBC'!AD171</f>
        <v>LIQUEFIABLE</v>
      </c>
      <c r="AB171" s="1">
        <f t="shared" si="243"/>
        <v>3.0795487752903597E-2</v>
      </c>
      <c r="AC171" s="1">
        <f t="shared" si="244"/>
        <v>46.193231629355395</v>
      </c>
      <c r="AD171" s="1">
        <f t="shared" ref="AD171:AD179" si="252">Y171+AC171</f>
        <v>53.393612374499476</v>
      </c>
    </row>
    <row r="172" spans="1:31" x14ac:dyDescent="0.35">
      <c r="A172" s="1"/>
      <c r="B172" s="4">
        <v>15.379707</v>
      </c>
      <c r="C172" s="4">
        <v>120.470423</v>
      </c>
      <c r="D172" s="1">
        <f t="shared" ref="D172:D179" si="253">D171+1.5</f>
        <v>4.5</v>
      </c>
      <c r="E172" s="1">
        <f t="shared" ref="E172:F179" si="254">E$2</f>
        <v>1500</v>
      </c>
      <c r="F172" s="1">
        <f t="shared" si="254"/>
        <v>3</v>
      </c>
      <c r="G172" s="1">
        <v>20.9</v>
      </c>
      <c r="H172" s="1">
        <v>13</v>
      </c>
      <c r="I172" s="1">
        <v>13.5</v>
      </c>
      <c r="J172" s="1">
        <f t="shared" ref="J172:J179" si="255">E172*0.1</f>
        <v>150</v>
      </c>
      <c r="K172" s="1">
        <f t="shared" si="241"/>
        <v>183.33333333333334</v>
      </c>
      <c r="L172" s="1">
        <v>1.5</v>
      </c>
      <c r="M172" s="1">
        <v>20.9</v>
      </c>
      <c r="N172" s="1">
        <v>3</v>
      </c>
      <c r="O172" s="1">
        <f t="shared" si="245"/>
        <v>0</v>
      </c>
      <c r="P172" s="26">
        <f t="shared" si="246"/>
        <v>31.349999999999998</v>
      </c>
      <c r="Q172" s="1">
        <f t="shared" ref="Q172:Q179" si="256">K172-P172</f>
        <v>151.98333333333335</v>
      </c>
      <c r="R172" s="1">
        <f t="shared" si="242"/>
        <v>62.699999999999996</v>
      </c>
      <c r="S172" s="1">
        <f t="shared" si="247"/>
        <v>0.65569125242566251</v>
      </c>
      <c r="T172" s="1">
        <f t="shared" si="248"/>
        <v>0.54640937702138548</v>
      </c>
      <c r="U172" s="1">
        <v>1.5</v>
      </c>
      <c r="V172" s="1">
        <f t="shared" si="249"/>
        <v>0.89686369119420994</v>
      </c>
      <c r="W172" s="1">
        <v>3</v>
      </c>
      <c r="X172" s="1">
        <f t="shared" si="250"/>
        <v>1.2954242509439324</v>
      </c>
      <c r="Y172" s="1">
        <f t="shared" si="251"/>
        <v>10.720377162935279</v>
      </c>
      <c r="Z172" s="1">
        <f>'Liquefaction &amp; SBC'!AC172</f>
        <v>0.74758038364520774</v>
      </c>
      <c r="AA172" s="1" t="str">
        <f>'Liquefaction &amp; SBC'!AD172</f>
        <v>LIQUEFIABLE</v>
      </c>
      <c r="AB172" s="1">
        <f t="shared" si="243"/>
        <v>3.1310490408869809E-2</v>
      </c>
      <c r="AC172" s="1">
        <f t="shared" si="244"/>
        <v>46.965735613304716</v>
      </c>
      <c r="AD172" s="1">
        <f t="shared" si="252"/>
        <v>57.686112776239995</v>
      </c>
    </row>
    <row r="173" spans="1:31" x14ac:dyDescent="0.35">
      <c r="A173" s="1"/>
      <c r="B173" s="4">
        <v>15.379707</v>
      </c>
      <c r="C173" s="4">
        <v>120.470423</v>
      </c>
      <c r="D173" s="1">
        <f t="shared" si="253"/>
        <v>6</v>
      </c>
      <c r="E173" s="1">
        <f t="shared" si="254"/>
        <v>1500</v>
      </c>
      <c r="F173" s="1">
        <f t="shared" si="254"/>
        <v>3</v>
      </c>
      <c r="G173" s="1">
        <v>19.8</v>
      </c>
      <c r="H173" s="1">
        <v>11</v>
      </c>
      <c r="I173" s="1">
        <v>13.5</v>
      </c>
      <c r="J173" s="1">
        <f t="shared" si="255"/>
        <v>150</v>
      </c>
      <c r="K173" s="1">
        <f t="shared" si="241"/>
        <v>183.33333333333334</v>
      </c>
      <c r="L173" s="1">
        <v>1.5</v>
      </c>
      <c r="M173" s="1">
        <v>19.8</v>
      </c>
      <c r="N173" s="1">
        <v>3</v>
      </c>
      <c r="O173" s="1">
        <f t="shared" si="245"/>
        <v>0</v>
      </c>
      <c r="P173" s="26">
        <f t="shared" si="246"/>
        <v>29.700000000000003</v>
      </c>
      <c r="Q173" s="1">
        <f t="shared" si="256"/>
        <v>153.63333333333333</v>
      </c>
      <c r="R173" s="1">
        <f t="shared" si="242"/>
        <v>59.400000000000006</v>
      </c>
      <c r="S173" s="1">
        <f t="shared" si="247"/>
        <v>0.66082349806811247</v>
      </c>
      <c r="T173" s="1">
        <f t="shared" si="248"/>
        <v>0.33041174903405623</v>
      </c>
      <c r="U173" s="1">
        <v>1.5</v>
      </c>
      <c r="V173" s="1">
        <f t="shared" si="249"/>
        <v>0.90334128878281628</v>
      </c>
      <c r="W173" s="1">
        <v>3</v>
      </c>
      <c r="X173" s="1">
        <f t="shared" si="250"/>
        <v>1.2954242509439324</v>
      </c>
      <c r="Y173" s="1">
        <f t="shared" si="251"/>
        <v>6.6002792394632772</v>
      </c>
      <c r="Z173" s="1">
        <f>'Liquefaction &amp; SBC'!AC173</f>
        <v>0.5622824889974577</v>
      </c>
      <c r="AA173" s="1" t="str">
        <f>'Liquefaction &amp; SBC'!AD173</f>
        <v>LIQUEFIABLE</v>
      </c>
      <c r="AB173" s="1">
        <f t="shared" si="243"/>
        <v>3.5942937775063556E-2</v>
      </c>
      <c r="AC173" s="1">
        <f t="shared" si="244"/>
        <v>53.91440666259534</v>
      </c>
      <c r="AD173" s="1">
        <f t="shared" si="252"/>
        <v>60.514685902058616</v>
      </c>
    </row>
    <row r="174" spans="1:31" x14ac:dyDescent="0.35">
      <c r="A174" s="1"/>
      <c r="B174" s="4">
        <v>15.379707</v>
      </c>
      <c r="C174" s="4">
        <v>120.470423</v>
      </c>
      <c r="D174" s="1">
        <f t="shared" si="253"/>
        <v>7.5</v>
      </c>
      <c r="E174" s="1">
        <f t="shared" si="254"/>
        <v>1500</v>
      </c>
      <c r="F174" s="1">
        <f t="shared" si="254"/>
        <v>3</v>
      </c>
      <c r="G174" s="1">
        <v>19.8</v>
      </c>
      <c r="H174" s="1">
        <v>22</v>
      </c>
      <c r="I174" s="1">
        <v>13.5</v>
      </c>
      <c r="J174" s="1">
        <f t="shared" si="255"/>
        <v>150</v>
      </c>
      <c r="K174" s="1">
        <f t="shared" si="241"/>
        <v>183.33333333333334</v>
      </c>
      <c r="L174" s="1">
        <v>1.5</v>
      </c>
      <c r="M174" s="1">
        <v>19.8</v>
      </c>
      <c r="N174" s="1">
        <v>3</v>
      </c>
      <c r="O174" s="1">
        <f t="shared" si="245"/>
        <v>0</v>
      </c>
      <c r="P174" s="26">
        <f t="shared" si="246"/>
        <v>29.700000000000003</v>
      </c>
      <c r="Q174" s="1">
        <f t="shared" si="256"/>
        <v>153.63333333333333</v>
      </c>
      <c r="R174" s="1">
        <f t="shared" si="242"/>
        <v>59.400000000000006</v>
      </c>
      <c r="S174" s="1">
        <f t="shared" si="247"/>
        <v>0.66082349806811247</v>
      </c>
      <c r="T174" s="1">
        <f t="shared" si="248"/>
        <v>0.11013724967801874</v>
      </c>
      <c r="U174" s="1">
        <v>1.5</v>
      </c>
      <c r="V174" s="1">
        <f t="shared" si="249"/>
        <v>0.90334128878281628</v>
      </c>
      <c r="W174" s="1">
        <v>3</v>
      </c>
      <c r="X174" s="1">
        <f t="shared" si="250"/>
        <v>1.2954242509439324</v>
      </c>
      <c r="Y174" s="1">
        <f t="shared" si="251"/>
        <v>2.2000930798210923</v>
      </c>
      <c r="Z174" s="1">
        <f>'Liquefaction &amp; SBC'!AC174</f>
        <v>1.07919129171412</v>
      </c>
      <c r="AA174" s="1" t="str">
        <f>'Liquefaction &amp; SBC'!AD174</f>
        <v>NOT LIQUEFIABLE</v>
      </c>
      <c r="AB174" s="1">
        <f t="shared" si="243"/>
        <v>0</v>
      </c>
      <c r="AC174" s="1">
        <f t="shared" si="244"/>
        <v>0</v>
      </c>
      <c r="AD174" s="1">
        <f t="shared" si="252"/>
        <v>2.2000930798210923</v>
      </c>
    </row>
    <row r="175" spans="1:31" x14ac:dyDescent="0.35">
      <c r="A175" s="1"/>
      <c r="B175" s="1">
        <v>15.379707</v>
      </c>
      <c r="C175" s="1">
        <v>120.470423</v>
      </c>
      <c r="D175" s="1">
        <f t="shared" si="253"/>
        <v>9</v>
      </c>
      <c r="E175" s="1">
        <f t="shared" si="254"/>
        <v>1500</v>
      </c>
      <c r="F175" s="1">
        <f t="shared" si="254"/>
        <v>3</v>
      </c>
      <c r="G175" s="1">
        <v>22.3</v>
      </c>
      <c r="H175" s="1">
        <v>32</v>
      </c>
      <c r="I175" s="1">
        <v>13.5</v>
      </c>
      <c r="J175" s="1">
        <f t="shared" si="255"/>
        <v>150</v>
      </c>
      <c r="K175" s="1">
        <f t="shared" si="241"/>
        <v>183.33333333333334</v>
      </c>
      <c r="L175" s="1">
        <v>1.5</v>
      </c>
      <c r="M175" s="1">
        <v>22.3</v>
      </c>
      <c r="N175" s="1">
        <v>3</v>
      </c>
      <c r="O175" s="1">
        <f t="shared" si="245"/>
        <v>0</v>
      </c>
      <c r="P175" s="26">
        <f t="shared" si="246"/>
        <v>33.450000000000003</v>
      </c>
      <c r="Q175" s="1">
        <f t="shared" si="256"/>
        <v>149.88333333333333</v>
      </c>
      <c r="R175" s="1">
        <f t="shared" si="242"/>
        <v>66.900000000000006</v>
      </c>
      <c r="S175" s="1">
        <f t="shared" si="247"/>
        <v>0.64967994421447994</v>
      </c>
      <c r="T175" s="1">
        <f t="shared" si="248"/>
        <v>0</v>
      </c>
      <c r="U175" s="1">
        <v>1.5</v>
      </c>
      <c r="V175" s="1">
        <f t="shared" si="249"/>
        <v>0.88841321027465803</v>
      </c>
      <c r="W175" s="1">
        <v>3</v>
      </c>
      <c r="X175" s="1">
        <f t="shared" si="250"/>
        <v>1.2954242509439324</v>
      </c>
      <c r="Y175" s="1">
        <f t="shared" si="251"/>
        <v>0</v>
      </c>
      <c r="Z175" s="1">
        <f>'Liquefaction &amp; SBC'!AC175</f>
        <v>3.4175359920469437</v>
      </c>
      <c r="AA175" s="1" t="str">
        <f>'Liquefaction &amp; SBC'!AD175</f>
        <v>NOT LIQUEFIABLE</v>
      </c>
      <c r="AB175" s="1">
        <f t="shared" si="243"/>
        <v>0</v>
      </c>
      <c r="AC175" s="1">
        <f t="shared" si="244"/>
        <v>0</v>
      </c>
      <c r="AD175" s="1">
        <f t="shared" si="252"/>
        <v>0</v>
      </c>
    </row>
    <row r="176" spans="1:31" x14ac:dyDescent="0.35">
      <c r="A176" s="1"/>
      <c r="B176" s="1">
        <v>15.379707</v>
      </c>
      <c r="C176" s="1">
        <v>120.470423</v>
      </c>
      <c r="D176" s="1">
        <f t="shared" si="253"/>
        <v>10.5</v>
      </c>
      <c r="E176" s="1">
        <f t="shared" si="254"/>
        <v>1500</v>
      </c>
      <c r="F176" s="1">
        <f t="shared" si="254"/>
        <v>3</v>
      </c>
      <c r="G176" s="1">
        <v>19.7</v>
      </c>
      <c r="H176" s="1">
        <v>30</v>
      </c>
      <c r="I176" s="1">
        <v>15</v>
      </c>
      <c r="J176" s="1">
        <f t="shared" si="255"/>
        <v>150</v>
      </c>
      <c r="K176" s="1">
        <f t="shared" si="241"/>
        <v>183.33333333333334</v>
      </c>
      <c r="L176" s="1">
        <v>1.5</v>
      </c>
      <c r="M176" s="1">
        <v>19.7</v>
      </c>
      <c r="N176" s="1">
        <v>3</v>
      </c>
      <c r="O176" s="1">
        <f t="shared" si="245"/>
        <v>0</v>
      </c>
      <c r="P176" s="26">
        <f t="shared" si="246"/>
        <v>29.549999999999997</v>
      </c>
      <c r="Q176" s="1">
        <f t="shared" si="256"/>
        <v>153.78333333333336</v>
      </c>
      <c r="R176" s="1">
        <f t="shared" si="242"/>
        <v>59.099999999999994</v>
      </c>
      <c r="S176" s="1">
        <f t="shared" si="247"/>
        <v>0.66130985271929421</v>
      </c>
      <c r="T176" s="1">
        <f t="shared" si="248"/>
        <v>0</v>
      </c>
      <c r="U176" s="1">
        <v>1.5</v>
      </c>
      <c r="V176" s="1">
        <f t="shared" si="249"/>
        <v>0.90392326866803951</v>
      </c>
      <c r="W176" s="1">
        <v>3</v>
      </c>
      <c r="X176" s="1">
        <f t="shared" si="250"/>
        <v>1.2954242509439324</v>
      </c>
      <c r="Y176" s="1">
        <f t="shared" si="251"/>
        <v>0</v>
      </c>
      <c r="Z176" s="1">
        <f>'Liquefaction &amp; SBC'!AC176</f>
        <v>1.9637464923665633</v>
      </c>
      <c r="AA176" s="1" t="str">
        <f>'Liquefaction &amp; SBC'!AD176</f>
        <v>NOT LIQUEFIABLE</v>
      </c>
      <c r="AB176" s="1">
        <f t="shared" si="243"/>
        <v>0</v>
      </c>
      <c r="AC176" s="1">
        <f t="shared" si="244"/>
        <v>0</v>
      </c>
      <c r="AD176" s="1">
        <f t="shared" si="252"/>
        <v>0</v>
      </c>
    </row>
    <row r="177" spans="1:31" x14ac:dyDescent="0.35">
      <c r="A177" s="1"/>
      <c r="B177" s="1">
        <v>15.379707</v>
      </c>
      <c r="C177" s="1">
        <v>120.470423</v>
      </c>
      <c r="D177" s="1">
        <f t="shared" si="253"/>
        <v>12</v>
      </c>
      <c r="E177" s="1">
        <f t="shared" si="254"/>
        <v>1500</v>
      </c>
      <c r="F177" s="1">
        <f t="shared" si="254"/>
        <v>3</v>
      </c>
      <c r="G177" s="1">
        <v>21.5</v>
      </c>
      <c r="H177" s="1">
        <v>48</v>
      </c>
      <c r="I177" s="1">
        <v>20</v>
      </c>
      <c r="J177" s="1">
        <f t="shared" si="255"/>
        <v>150</v>
      </c>
      <c r="K177" s="1">
        <f t="shared" si="241"/>
        <v>183.33333333333334</v>
      </c>
      <c r="L177" s="1">
        <v>1.5</v>
      </c>
      <c r="M177" s="1">
        <v>21.5</v>
      </c>
      <c r="N177" s="1">
        <v>3</v>
      </c>
      <c r="O177" s="1">
        <f t="shared" si="245"/>
        <v>0</v>
      </c>
      <c r="P177" s="26">
        <f t="shared" si="246"/>
        <v>32.25</v>
      </c>
      <c r="Q177" s="1">
        <f t="shared" si="256"/>
        <v>151.08333333333334</v>
      </c>
      <c r="R177" s="1">
        <f t="shared" si="242"/>
        <v>64.5</v>
      </c>
      <c r="S177" s="1">
        <f t="shared" si="247"/>
        <v>0.65304826888867162</v>
      </c>
      <c r="T177" s="1">
        <f t="shared" si="248"/>
        <v>0</v>
      </c>
      <c r="U177" s="1">
        <v>1.5</v>
      </c>
      <c r="V177" s="1">
        <f t="shared" si="249"/>
        <v>0.89327082184225037</v>
      </c>
      <c r="W177" s="1">
        <v>3</v>
      </c>
      <c r="X177" s="1">
        <f t="shared" si="250"/>
        <v>1.2954242509439324</v>
      </c>
      <c r="Y177" s="1">
        <f t="shared" si="251"/>
        <v>0</v>
      </c>
      <c r="Z177" s="1">
        <f>'Liquefaction &amp; SBC'!AC177</f>
        <v>350.59117979297832</v>
      </c>
      <c r="AA177" s="1" t="str">
        <f>'Liquefaction &amp; SBC'!AD177</f>
        <v>NOT LIQUEFIABLE</v>
      </c>
      <c r="AB177" s="1">
        <f t="shared" si="243"/>
        <v>0</v>
      </c>
      <c r="AC177" s="1">
        <f t="shared" si="244"/>
        <v>0</v>
      </c>
      <c r="AD177" s="1">
        <f t="shared" si="252"/>
        <v>0</v>
      </c>
    </row>
    <row r="178" spans="1:31" x14ac:dyDescent="0.35">
      <c r="A178" s="1"/>
      <c r="B178" s="1">
        <v>15.379707</v>
      </c>
      <c r="C178" s="1">
        <v>120.470423</v>
      </c>
      <c r="D178" s="1">
        <f t="shared" si="253"/>
        <v>13.5</v>
      </c>
      <c r="E178" s="1">
        <f t="shared" si="254"/>
        <v>1500</v>
      </c>
      <c r="F178" s="1">
        <f t="shared" si="254"/>
        <v>3</v>
      </c>
      <c r="G178" s="1">
        <v>20.7</v>
      </c>
      <c r="H178" s="1">
        <v>43</v>
      </c>
      <c r="I178" s="1">
        <v>20</v>
      </c>
      <c r="J178" s="1">
        <f t="shared" si="255"/>
        <v>150</v>
      </c>
      <c r="K178" s="1">
        <f t="shared" si="241"/>
        <v>183.33333333333334</v>
      </c>
      <c r="L178" s="1">
        <v>1.5</v>
      </c>
      <c r="M178" s="1">
        <v>20.7</v>
      </c>
      <c r="N178" s="1">
        <v>3</v>
      </c>
      <c r="O178" s="1">
        <f t="shared" si="245"/>
        <v>0</v>
      </c>
      <c r="P178" s="26">
        <f t="shared" si="246"/>
        <v>31.049999999999997</v>
      </c>
      <c r="Q178" s="1">
        <f t="shared" si="256"/>
        <v>152.28333333333336</v>
      </c>
      <c r="R178" s="1">
        <f t="shared" si="242"/>
        <v>62.099999999999994</v>
      </c>
      <c r="S178" s="1">
        <f t="shared" si="247"/>
        <v>0.65659590000727186</v>
      </c>
      <c r="T178" s="1">
        <f t="shared" si="248"/>
        <v>0</v>
      </c>
      <c r="U178" s="1">
        <v>1.5</v>
      </c>
      <c r="V178" s="1">
        <f t="shared" si="249"/>
        <v>0.89805187698369271</v>
      </c>
      <c r="W178" s="1">
        <v>3</v>
      </c>
      <c r="X178" s="1">
        <f t="shared" si="250"/>
        <v>1.2954242509439324</v>
      </c>
      <c r="Y178" s="1">
        <f t="shared" si="251"/>
        <v>0</v>
      </c>
      <c r="Z178" s="1">
        <f>'Liquefaction &amp; SBC'!AC178</f>
        <v>20.000827659226022</v>
      </c>
      <c r="AA178" s="1" t="str">
        <f>'Liquefaction &amp; SBC'!AD178</f>
        <v>NOT LIQUEFIABLE</v>
      </c>
      <c r="AB178" s="1">
        <f t="shared" si="243"/>
        <v>0</v>
      </c>
      <c r="AC178" s="1">
        <f t="shared" si="244"/>
        <v>0</v>
      </c>
      <c r="AD178" s="1">
        <f t="shared" si="252"/>
        <v>0</v>
      </c>
    </row>
    <row r="179" spans="1:31" x14ac:dyDescent="0.35">
      <c r="A179" s="1"/>
      <c r="B179" s="1">
        <v>15.379707</v>
      </c>
      <c r="C179" s="1">
        <v>120.470423</v>
      </c>
      <c r="D179" s="1">
        <f t="shared" si="253"/>
        <v>15</v>
      </c>
      <c r="E179" s="1">
        <f t="shared" si="254"/>
        <v>1500</v>
      </c>
      <c r="F179" s="1">
        <f t="shared" si="254"/>
        <v>3</v>
      </c>
      <c r="G179" s="1">
        <v>19.600000000000001</v>
      </c>
      <c r="H179" s="1">
        <v>56</v>
      </c>
      <c r="I179" s="1">
        <v>20</v>
      </c>
      <c r="J179" s="1">
        <f t="shared" si="255"/>
        <v>150</v>
      </c>
      <c r="K179" s="1">
        <f t="shared" si="241"/>
        <v>183.33333333333334</v>
      </c>
      <c r="L179" s="1">
        <v>1.5</v>
      </c>
      <c r="M179" s="1">
        <v>19.600000000000001</v>
      </c>
      <c r="N179" s="1">
        <v>3</v>
      </c>
      <c r="O179" s="1">
        <f t="shared" si="245"/>
        <v>0</v>
      </c>
      <c r="P179" s="26">
        <f t="shared" si="246"/>
        <v>29.400000000000002</v>
      </c>
      <c r="Q179" s="1">
        <f t="shared" si="256"/>
        <v>153.93333333333334</v>
      </c>
      <c r="R179" s="1">
        <f t="shared" si="242"/>
        <v>58.800000000000004</v>
      </c>
      <c r="S179" s="1">
        <f t="shared" si="247"/>
        <v>0.66179968579078108</v>
      </c>
      <c r="T179" s="1">
        <f t="shared" si="248"/>
        <v>0</v>
      </c>
      <c r="U179" s="1">
        <v>1.5</v>
      </c>
      <c r="V179" s="1">
        <f t="shared" si="249"/>
        <v>0.90450411433521005</v>
      </c>
      <c r="W179" s="1">
        <v>3</v>
      </c>
      <c r="X179" s="1">
        <f t="shared" si="250"/>
        <v>1.2954242509439324</v>
      </c>
      <c r="Y179" s="1">
        <f t="shared" si="251"/>
        <v>0</v>
      </c>
      <c r="Z179" s="1">
        <f>'Liquefaction &amp; SBC'!AC179</f>
        <v>13352.178982076648</v>
      </c>
      <c r="AA179" s="1" t="str">
        <f>'Liquefaction &amp; SBC'!AD179</f>
        <v>NOT LIQUEFIABLE</v>
      </c>
      <c r="AB179" s="1">
        <f t="shared" si="243"/>
        <v>0</v>
      </c>
      <c r="AC179" s="1">
        <f t="shared" si="244"/>
        <v>0</v>
      </c>
      <c r="AD179" s="1">
        <f t="shared" si="252"/>
        <v>0</v>
      </c>
    </row>
    <row r="180" spans="1:3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9"/>
      <c r="Y180" s="19"/>
      <c r="Z180" s="19"/>
      <c r="AA180" s="19"/>
      <c r="AB180" s="19"/>
      <c r="AC180" s="19" t="s">
        <v>312</v>
      </c>
      <c r="AD180" s="19">
        <f>SUM(AD170:AD179)</f>
        <v>217.17651132876972</v>
      </c>
      <c r="AE180" s="19" t="str">
        <f>IF(AD180&lt;= 25, "PASSED", "FAILED")</f>
        <v>FAILED</v>
      </c>
    </row>
    <row r="181" spans="1:31" s="1" customFormat="1" x14ac:dyDescent="0.35">
      <c r="A181" s="9" t="s">
        <v>283</v>
      </c>
      <c r="B181" s="9" t="s">
        <v>0</v>
      </c>
      <c r="C181" s="9" t="s">
        <v>1</v>
      </c>
      <c r="D181" s="9" t="s">
        <v>284</v>
      </c>
      <c r="E181" s="7" t="s">
        <v>285</v>
      </c>
      <c r="F181" s="9" t="s">
        <v>286</v>
      </c>
      <c r="G181" s="9" t="s">
        <v>287</v>
      </c>
      <c r="H181" s="9" t="s">
        <v>288</v>
      </c>
      <c r="I181" s="9" t="s">
        <v>289</v>
      </c>
      <c r="J181" s="10" t="s">
        <v>290</v>
      </c>
      <c r="K181" s="10" t="s">
        <v>291</v>
      </c>
      <c r="L181" s="9" t="s">
        <v>292</v>
      </c>
      <c r="M181" s="9" t="s">
        <v>287</v>
      </c>
      <c r="N181" s="9" t="s">
        <v>293</v>
      </c>
      <c r="O181" s="10" t="s">
        <v>294</v>
      </c>
      <c r="P181" s="11" t="s">
        <v>295</v>
      </c>
      <c r="Q181" s="10" t="s">
        <v>296</v>
      </c>
      <c r="R181" s="10" t="s">
        <v>297</v>
      </c>
      <c r="S181" s="10" t="s">
        <v>298</v>
      </c>
      <c r="T181" s="12" t="s">
        <v>299</v>
      </c>
      <c r="U181" s="9" t="s">
        <v>300</v>
      </c>
      <c r="V181" s="10" t="s">
        <v>301</v>
      </c>
      <c r="W181" s="7" t="s">
        <v>302</v>
      </c>
      <c r="X181" s="10" t="s">
        <v>303</v>
      </c>
      <c r="Y181" s="13" t="s">
        <v>304</v>
      </c>
      <c r="Z181" s="14" t="s">
        <v>26</v>
      </c>
      <c r="AA181" s="14" t="s">
        <v>27</v>
      </c>
      <c r="AB181" s="13" t="s">
        <v>305</v>
      </c>
      <c r="AC181" s="13" t="s">
        <v>306</v>
      </c>
      <c r="AD181" s="13" t="s">
        <v>307</v>
      </c>
      <c r="AE181" s="10" t="s">
        <v>27</v>
      </c>
    </row>
    <row r="182" spans="1:31" x14ac:dyDescent="0.35">
      <c r="A182" s="1" t="s">
        <v>328</v>
      </c>
      <c r="B182" s="4">
        <v>15.377798</v>
      </c>
      <c r="C182" s="4">
        <v>120.467872</v>
      </c>
      <c r="D182" s="1">
        <v>1.5</v>
      </c>
      <c r="E182" s="1">
        <v>1500</v>
      </c>
      <c r="F182" s="1">
        <v>3</v>
      </c>
      <c r="G182" s="1">
        <v>21.6</v>
      </c>
      <c r="H182" s="1">
        <v>8</v>
      </c>
      <c r="I182" s="1">
        <v>20</v>
      </c>
      <c r="J182" s="1">
        <f>E182*0.1</f>
        <v>150</v>
      </c>
      <c r="K182" s="1">
        <f t="shared" ref="K182:K191" si="257">(E182+J182)/(F182*F182)</f>
        <v>183.33333333333334</v>
      </c>
      <c r="L182" s="1">
        <v>1.5</v>
      </c>
      <c r="M182" s="1">
        <v>21.6</v>
      </c>
      <c r="N182" s="1">
        <v>3</v>
      </c>
      <c r="O182" s="1">
        <f>MAX(0, 9.81 * (L182 - N182))</f>
        <v>0</v>
      </c>
      <c r="P182" s="26">
        <f>(L182 * M182) - O182</f>
        <v>32.400000000000006</v>
      </c>
      <c r="Q182" s="1">
        <f>K182-P182</f>
        <v>150.93333333333334</v>
      </c>
      <c r="R182" s="1">
        <f t="shared" ref="R182:R191" si="258">(M182 * ($L$2 + ($F$2 / 2))) - O182</f>
        <v>64.800000000000011</v>
      </c>
      <c r="S182" s="1">
        <f>0.5 + 0.1 * SQRT(Q182 / R182)</f>
        <v>0.65261776131878901</v>
      </c>
      <c r="T182" s="1">
        <f>IF((D182 - (D182/2)) &lt;= L182, 0, IF(( (D182 - (D182/2)) - L182) &gt; (2 * F182), 0, IF(( (D182 - (D182/2)) - L182) &lt;= (F182 / 2), (2 * ( (D182 - (D182/2)) - L182) / F182) * (S182 - 0.1) + 0.1, ((2 * F182) - ( (D182 - (D182/2)) - L182)) / (1.5 * F182) * S182)))</f>
        <v>0</v>
      </c>
      <c r="U182" s="1">
        <v>1.5</v>
      </c>
      <c r="V182" s="1">
        <f>MAX(0.5, 1 - 0.5 * (P182 / Q182))</f>
        <v>0.89266784452296821</v>
      </c>
      <c r="W182" s="1">
        <v>3</v>
      </c>
      <c r="X182" s="1">
        <f>1 + 0.2 *LOG10(10 * W182)</f>
        <v>1.2954242509439324</v>
      </c>
      <c r="Y182" s="1">
        <f>((Q182 / (I182 * 1000)) * T182) * U182 * V182 * X182*1000</f>
        <v>0</v>
      </c>
      <c r="Z182" s="1">
        <f>'Liquefaction &amp; SBC'!AC182</f>
        <v>0.6313902721679665</v>
      </c>
      <c r="AA182" s="1" t="str">
        <f>'Liquefaction &amp; SBC'!AD182</f>
        <v>LIQUEFIABLE</v>
      </c>
      <c r="AB182" s="1">
        <f t="shared" ref="AB182:AB191" si="259">IF(AA182="NOT LIQUEFIABLE", 0, IF(Z182&gt;=2, 0, IF(Z182&lt;=0.5, 0.05, (2-Z182)*0.025)))</f>
        <v>3.421524319580084E-2</v>
      </c>
      <c r="AC182" s="1">
        <f t="shared" ref="AC182:AC191" si="260">AB182 * U182*1000</f>
        <v>51.322864793701257</v>
      </c>
      <c r="AD182" s="1">
        <f>Y182+AC182</f>
        <v>51.322864793701257</v>
      </c>
    </row>
    <row r="183" spans="1:31" x14ac:dyDescent="0.35">
      <c r="A183" s="1"/>
      <c r="B183" s="4">
        <v>15.377798</v>
      </c>
      <c r="C183" s="4">
        <v>120.467872</v>
      </c>
      <c r="D183" s="1">
        <f>D182+1.5</f>
        <v>3</v>
      </c>
      <c r="E183" s="1">
        <f>E$2</f>
        <v>1500</v>
      </c>
      <c r="F183" s="1">
        <f>F$2</f>
        <v>3</v>
      </c>
      <c r="G183" s="1">
        <v>21.6</v>
      </c>
      <c r="H183" s="1">
        <v>9</v>
      </c>
      <c r="I183" s="1">
        <v>13.5</v>
      </c>
      <c r="J183" s="1">
        <f>E183*0.1</f>
        <v>150</v>
      </c>
      <c r="K183" s="1">
        <f t="shared" si="257"/>
        <v>183.33333333333334</v>
      </c>
      <c r="L183" s="1">
        <v>1.5</v>
      </c>
      <c r="M183" s="1">
        <v>21.6</v>
      </c>
      <c r="N183" s="1">
        <v>3</v>
      </c>
      <c r="O183" s="1">
        <f t="shared" ref="O183:O191" si="261">MAX(0, 9.81 * (L183 - N183))</f>
        <v>0</v>
      </c>
      <c r="P183" s="26">
        <f t="shared" ref="P183:P191" si="262">(L183 * M183) - O183</f>
        <v>32.400000000000006</v>
      </c>
      <c r="Q183" s="1">
        <f>K183-P183</f>
        <v>150.93333333333334</v>
      </c>
      <c r="R183" s="1">
        <f t="shared" si="258"/>
        <v>64.800000000000011</v>
      </c>
      <c r="S183" s="1">
        <f t="shared" ref="S183:S191" si="263">0.5 + 0.1 * SQRT(Q183 / R183)</f>
        <v>0.65261776131878901</v>
      </c>
      <c r="T183" s="1">
        <f t="shared" ref="T183:T191" si="264">IF(((D183 - (D183 - D182)/2) - L183) &lt;= 0, 0, IF(((D183 - (D183 - D182)/2) - L183) &gt; (2 * F183), 0, IF(((D183 - (D183 - D182)/2) - L183) &lt;= (F183 / 2), (2 * ((D183 - (D183 - D182)/2) - L183) / F183) * (S183 - 0.1) + 0.1, ((2 * F183) - ((D183 - (D183 - D182)/2) - L183)) / (1.5 * F183) * S183)))</f>
        <v>0.3763088806593945</v>
      </c>
      <c r="U183" s="1">
        <v>1.5</v>
      </c>
      <c r="V183" s="1">
        <f t="shared" ref="V183:V191" si="265">MAX(0.5, 1 - 0.5 * (P183 / Q183))</f>
        <v>0.89266784452296821</v>
      </c>
      <c r="W183" s="1">
        <v>3</v>
      </c>
      <c r="X183" s="1">
        <f t="shared" ref="X183:X191" si="266">1 + 0.2 *LOG10(10 * W183)</f>
        <v>1.2954242509439324</v>
      </c>
      <c r="Y183" s="1">
        <f t="shared" ref="Y183:Y191" si="267">((Q183 / (I183 * 1000)) * T183) * U183 * V183 * X183*1000</f>
        <v>7.2977509062990977</v>
      </c>
      <c r="Z183" s="1">
        <f>'Liquefaction &amp; SBC'!AC183</f>
        <v>0.53409436911327124</v>
      </c>
      <c r="AA183" s="1" t="str">
        <f>'Liquefaction &amp; SBC'!AD183</f>
        <v>LIQUEFIABLE</v>
      </c>
      <c r="AB183" s="1">
        <f t="shared" si="259"/>
        <v>3.664764077216822E-2</v>
      </c>
      <c r="AC183" s="1">
        <f t="shared" si="260"/>
        <v>54.971461158252325</v>
      </c>
      <c r="AD183" s="1">
        <f t="shared" ref="AD183:AD191" si="268">Y183+AC183</f>
        <v>62.269212064551425</v>
      </c>
    </row>
    <row r="184" spans="1:31" x14ac:dyDescent="0.35">
      <c r="A184" s="1"/>
      <c r="B184" s="4">
        <v>15.377798</v>
      </c>
      <c r="C184" s="4">
        <v>120.467872</v>
      </c>
      <c r="D184" s="1">
        <f t="shared" ref="D184:D191" si="269">D183+1.5</f>
        <v>4.5</v>
      </c>
      <c r="E184" s="1">
        <f t="shared" ref="E184:F191" si="270">E$2</f>
        <v>1500</v>
      </c>
      <c r="F184" s="1">
        <f t="shared" si="270"/>
        <v>3</v>
      </c>
      <c r="G184" s="1">
        <v>21</v>
      </c>
      <c r="H184" s="1">
        <v>12</v>
      </c>
      <c r="I184" s="1">
        <v>13.5</v>
      </c>
      <c r="J184" s="1">
        <f t="shared" ref="J184:J191" si="271">E184*0.1</f>
        <v>150</v>
      </c>
      <c r="K184" s="1">
        <f t="shared" si="257"/>
        <v>183.33333333333334</v>
      </c>
      <c r="L184" s="1">
        <v>1.5</v>
      </c>
      <c r="M184" s="1">
        <v>21</v>
      </c>
      <c r="N184" s="1">
        <v>3</v>
      </c>
      <c r="O184" s="1">
        <f t="shared" si="261"/>
        <v>0</v>
      </c>
      <c r="P184" s="26">
        <f t="shared" si="262"/>
        <v>31.5</v>
      </c>
      <c r="Q184" s="1">
        <f t="shared" ref="Q184:Q191" si="272">K184-P184</f>
        <v>151.83333333333334</v>
      </c>
      <c r="R184" s="1">
        <f t="shared" si="258"/>
        <v>63</v>
      </c>
      <c r="S184" s="1">
        <f t="shared" si="263"/>
        <v>0.65524345107130644</v>
      </c>
      <c r="T184" s="1">
        <f t="shared" si="264"/>
        <v>0.54603620922608875</v>
      </c>
      <c r="U184" s="1">
        <v>1.5</v>
      </c>
      <c r="V184" s="1">
        <f t="shared" si="265"/>
        <v>0.89626783754116357</v>
      </c>
      <c r="W184" s="1">
        <v>3</v>
      </c>
      <c r="X184" s="1">
        <f t="shared" si="266"/>
        <v>1.2954242509439324</v>
      </c>
      <c r="Y184" s="1">
        <f t="shared" si="267"/>
        <v>10.695372016497007</v>
      </c>
      <c r="Z184" s="1">
        <f>'Liquefaction &amp; SBC'!AC184</f>
        <v>0.51058995607090019</v>
      </c>
      <c r="AA184" s="1" t="str">
        <f>'Liquefaction &amp; SBC'!AD184</f>
        <v>LIQUEFIABLE</v>
      </c>
      <c r="AB184" s="1">
        <f t="shared" si="259"/>
        <v>3.72352510982275E-2</v>
      </c>
      <c r="AC184" s="1">
        <f t="shared" si="260"/>
        <v>55.852876647341247</v>
      </c>
      <c r="AD184" s="1">
        <f t="shared" si="268"/>
        <v>66.548248663838251</v>
      </c>
    </row>
    <row r="185" spans="1:31" x14ac:dyDescent="0.35">
      <c r="A185" s="1"/>
      <c r="B185" s="4">
        <v>15.377798</v>
      </c>
      <c r="C185" s="4">
        <v>120.467872</v>
      </c>
      <c r="D185" s="1">
        <f t="shared" si="269"/>
        <v>6</v>
      </c>
      <c r="E185" s="1">
        <f t="shared" si="270"/>
        <v>1500</v>
      </c>
      <c r="F185" s="1">
        <f t="shared" si="270"/>
        <v>3</v>
      </c>
      <c r="G185" s="1">
        <v>20.9</v>
      </c>
      <c r="H185" s="1">
        <v>19</v>
      </c>
      <c r="I185" s="1">
        <v>13.5</v>
      </c>
      <c r="J185" s="1">
        <f t="shared" si="271"/>
        <v>150</v>
      </c>
      <c r="K185" s="1">
        <f t="shared" si="257"/>
        <v>183.33333333333334</v>
      </c>
      <c r="L185" s="1">
        <v>1.5</v>
      </c>
      <c r="M185" s="1">
        <v>20.9</v>
      </c>
      <c r="N185" s="1">
        <v>3</v>
      </c>
      <c r="O185" s="1">
        <f t="shared" si="261"/>
        <v>0</v>
      </c>
      <c r="P185" s="26">
        <f t="shared" si="262"/>
        <v>31.349999999999998</v>
      </c>
      <c r="Q185" s="1">
        <f t="shared" si="272"/>
        <v>151.98333333333335</v>
      </c>
      <c r="R185" s="1">
        <f t="shared" si="258"/>
        <v>62.699999999999996</v>
      </c>
      <c r="S185" s="1">
        <f t="shared" si="263"/>
        <v>0.65569125242566251</v>
      </c>
      <c r="T185" s="1">
        <f t="shared" si="264"/>
        <v>0.32784562621283125</v>
      </c>
      <c r="U185" s="1">
        <v>1.5</v>
      </c>
      <c r="V185" s="1">
        <f t="shared" si="265"/>
        <v>0.89686369119420994</v>
      </c>
      <c r="W185" s="1">
        <v>3</v>
      </c>
      <c r="X185" s="1">
        <f t="shared" si="266"/>
        <v>1.2954242509439324</v>
      </c>
      <c r="Y185" s="1">
        <f t="shared" si="267"/>
        <v>6.4322262977611651</v>
      </c>
      <c r="Z185" s="1">
        <f>'Liquefaction &amp; SBC'!AC185</f>
        <v>0.6643230849094649</v>
      </c>
      <c r="AA185" s="1" t="str">
        <f>'Liquefaction &amp; SBC'!AD185</f>
        <v>LIQUEFIABLE</v>
      </c>
      <c r="AB185" s="1">
        <f t="shared" si="259"/>
        <v>3.3391922877263384E-2</v>
      </c>
      <c r="AC185" s="1">
        <f t="shared" si="260"/>
        <v>50.087884315895074</v>
      </c>
      <c r="AD185" s="1">
        <f t="shared" si="268"/>
        <v>56.520110613656243</v>
      </c>
    </row>
    <row r="186" spans="1:31" x14ac:dyDescent="0.35">
      <c r="A186" s="1"/>
      <c r="B186" s="4">
        <v>15.377798</v>
      </c>
      <c r="C186" s="4">
        <v>120.467872</v>
      </c>
      <c r="D186" s="1">
        <f t="shared" si="269"/>
        <v>7.5</v>
      </c>
      <c r="E186" s="1">
        <f t="shared" si="270"/>
        <v>1500</v>
      </c>
      <c r="F186" s="1">
        <f t="shared" si="270"/>
        <v>3</v>
      </c>
      <c r="G186" s="1">
        <v>21.4</v>
      </c>
      <c r="H186" s="1">
        <v>21</v>
      </c>
      <c r="I186" s="1">
        <v>13.5</v>
      </c>
      <c r="J186" s="1">
        <f t="shared" si="271"/>
        <v>150</v>
      </c>
      <c r="K186" s="1">
        <f t="shared" si="257"/>
        <v>183.33333333333334</v>
      </c>
      <c r="L186" s="1">
        <v>1.5</v>
      </c>
      <c r="M186" s="1">
        <v>21.4</v>
      </c>
      <c r="N186" s="1">
        <v>3</v>
      </c>
      <c r="O186" s="1">
        <f t="shared" si="261"/>
        <v>0</v>
      </c>
      <c r="P186" s="26">
        <f t="shared" si="262"/>
        <v>32.099999999999994</v>
      </c>
      <c r="Q186" s="1">
        <f t="shared" si="272"/>
        <v>151.23333333333335</v>
      </c>
      <c r="R186" s="1">
        <f t="shared" si="258"/>
        <v>64.199999999999989</v>
      </c>
      <c r="S186" s="1">
        <f t="shared" si="263"/>
        <v>0.65348157536706064</v>
      </c>
      <c r="T186" s="1">
        <f t="shared" si="264"/>
        <v>0.10891359589451011</v>
      </c>
      <c r="U186" s="1">
        <v>1.5</v>
      </c>
      <c r="V186" s="1">
        <f t="shared" si="265"/>
        <v>0.8938726030416575</v>
      </c>
      <c r="W186" s="1">
        <v>3</v>
      </c>
      <c r="X186" s="1">
        <f t="shared" si="266"/>
        <v>1.2954242509439324</v>
      </c>
      <c r="Y186" s="1">
        <f t="shared" si="267"/>
        <v>2.1192137422576756</v>
      </c>
      <c r="Z186" s="1">
        <f>'Liquefaction &amp; SBC'!AC186</f>
        <v>0.65030534982771737</v>
      </c>
      <c r="AA186" s="1" t="str">
        <f>'Liquefaction &amp; SBC'!AD186</f>
        <v>LIQUEFIABLE</v>
      </c>
      <c r="AB186" s="1">
        <f t="shared" si="259"/>
        <v>3.3742366254307064E-2</v>
      </c>
      <c r="AC186" s="1">
        <f t="shared" si="260"/>
        <v>50.613549381460594</v>
      </c>
      <c r="AD186" s="1">
        <f t="shared" si="268"/>
        <v>52.732763123718271</v>
      </c>
    </row>
    <row r="187" spans="1:31" x14ac:dyDescent="0.35">
      <c r="A187" s="1"/>
      <c r="B187" s="1">
        <v>15.377798</v>
      </c>
      <c r="C187" s="1">
        <v>120.467872</v>
      </c>
      <c r="D187" s="1">
        <f t="shared" si="269"/>
        <v>9</v>
      </c>
      <c r="E187" s="1">
        <f t="shared" si="270"/>
        <v>1500</v>
      </c>
      <c r="F187" s="1">
        <f t="shared" si="270"/>
        <v>3</v>
      </c>
      <c r="G187" s="1">
        <v>21</v>
      </c>
      <c r="H187" s="1">
        <v>34</v>
      </c>
      <c r="I187" s="1">
        <v>13.5</v>
      </c>
      <c r="J187" s="1">
        <f t="shared" si="271"/>
        <v>150</v>
      </c>
      <c r="K187" s="1">
        <f t="shared" si="257"/>
        <v>183.33333333333334</v>
      </c>
      <c r="L187" s="1">
        <v>1.5</v>
      </c>
      <c r="M187" s="1">
        <v>21</v>
      </c>
      <c r="N187" s="1">
        <v>3</v>
      </c>
      <c r="O187" s="1">
        <f t="shared" si="261"/>
        <v>0</v>
      </c>
      <c r="P187" s="26">
        <f t="shared" si="262"/>
        <v>31.5</v>
      </c>
      <c r="Q187" s="1">
        <f t="shared" si="272"/>
        <v>151.83333333333334</v>
      </c>
      <c r="R187" s="1">
        <f t="shared" si="258"/>
        <v>63</v>
      </c>
      <c r="S187" s="1">
        <f t="shared" si="263"/>
        <v>0.65524345107130644</v>
      </c>
      <c r="T187" s="1">
        <f t="shared" si="264"/>
        <v>0</v>
      </c>
      <c r="U187" s="1">
        <v>1.5</v>
      </c>
      <c r="V187" s="1">
        <f t="shared" si="265"/>
        <v>0.89626783754116357</v>
      </c>
      <c r="W187" s="1">
        <v>3</v>
      </c>
      <c r="X187" s="1">
        <f t="shared" si="266"/>
        <v>1.2954242509439324</v>
      </c>
      <c r="Y187" s="1">
        <f t="shared" si="267"/>
        <v>0</v>
      </c>
      <c r="Z187" s="1">
        <f>'Liquefaction &amp; SBC'!AC187</f>
        <v>1.7886883517921084</v>
      </c>
      <c r="AA187" s="1" t="str">
        <f>'Liquefaction &amp; SBC'!AD187</f>
        <v>NOT LIQUEFIABLE</v>
      </c>
      <c r="AB187" s="1">
        <f t="shared" si="259"/>
        <v>0</v>
      </c>
      <c r="AC187" s="1">
        <f t="shared" si="260"/>
        <v>0</v>
      </c>
      <c r="AD187" s="1">
        <f t="shared" si="268"/>
        <v>0</v>
      </c>
    </row>
    <row r="188" spans="1:31" x14ac:dyDescent="0.35">
      <c r="A188" s="1"/>
      <c r="B188" s="1">
        <v>15.377798</v>
      </c>
      <c r="C188" s="1">
        <v>120.467872</v>
      </c>
      <c r="D188" s="1">
        <f t="shared" si="269"/>
        <v>10.5</v>
      </c>
      <c r="E188" s="1">
        <f t="shared" si="270"/>
        <v>1500</v>
      </c>
      <c r="F188" s="1">
        <f t="shared" si="270"/>
        <v>3</v>
      </c>
      <c r="G188" s="1">
        <v>21.5</v>
      </c>
      <c r="H188" s="1">
        <v>42</v>
      </c>
      <c r="I188" s="1">
        <v>50</v>
      </c>
      <c r="J188" s="1">
        <f t="shared" si="271"/>
        <v>150</v>
      </c>
      <c r="K188" s="1">
        <f t="shared" si="257"/>
        <v>183.33333333333334</v>
      </c>
      <c r="L188" s="1">
        <v>1.5</v>
      </c>
      <c r="M188" s="1">
        <v>21.5</v>
      </c>
      <c r="N188" s="1">
        <v>3</v>
      </c>
      <c r="O188" s="1">
        <f t="shared" si="261"/>
        <v>0</v>
      </c>
      <c r="P188" s="26">
        <f t="shared" si="262"/>
        <v>32.25</v>
      </c>
      <c r="Q188" s="1">
        <f t="shared" si="272"/>
        <v>151.08333333333334</v>
      </c>
      <c r="R188" s="1">
        <f t="shared" si="258"/>
        <v>64.5</v>
      </c>
      <c r="S188" s="1">
        <f t="shared" si="263"/>
        <v>0.65304826888867162</v>
      </c>
      <c r="T188" s="1">
        <f t="shared" si="264"/>
        <v>0</v>
      </c>
      <c r="U188" s="1">
        <v>1.5</v>
      </c>
      <c r="V188" s="1">
        <f t="shared" si="265"/>
        <v>0.89327082184225037</v>
      </c>
      <c r="W188" s="1">
        <v>3</v>
      </c>
      <c r="X188" s="1">
        <f t="shared" si="266"/>
        <v>1.2954242509439324</v>
      </c>
      <c r="Y188" s="1">
        <f t="shared" si="267"/>
        <v>0</v>
      </c>
      <c r="Z188" s="1">
        <f>'Liquefaction &amp; SBC'!AC188</f>
        <v>5.3505556632573068</v>
      </c>
      <c r="AA188" s="1" t="str">
        <f>'Liquefaction &amp; SBC'!AD188</f>
        <v>NOT LIQUEFIABLE</v>
      </c>
      <c r="AB188" s="1">
        <f t="shared" si="259"/>
        <v>0</v>
      </c>
      <c r="AC188" s="1">
        <f t="shared" si="260"/>
        <v>0</v>
      </c>
      <c r="AD188" s="1">
        <f t="shared" si="268"/>
        <v>0</v>
      </c>
    </row>
    <row r="189" spans="1:31" x14ac:dyDescent="0.35">
      <c r="A189" s="1"/>
      <c r="B189" s="1">
        <v>15.377798</v>
      </c>
      <c r="C189" s="1">
        <v>120.467872</v>
      </c>
      <c r="D189" s="1">
        <f t="shared" si="269"/>
        <v>12</v>
      </c>
      <c r="E189" s="1">
        <f t="shared" si="270"/>
        <v>1500</v>
      </c>
      <c r="F189" s="1">
        <f t="shared" si="270"/>
        <v>3</v>
      </c>
      <c r="G189" s="1">
        <v>21.1</v>
      </c>
      <c r="H189" s="1">
        <v>46</v>
      </c>
      <c r="I189" s="1">
        <v>50</v>
      </c>
      <c r="J189" s="1">
        <f t="shared" si="271"/>
        <v>150</v>
      </c>
      <c r="K189" s="1">
        <f t="shared" si="257"/>
        <v>183.33333333333334</v>
      </c>
      <c r="L189" s="1">
        <v>1.5</v>
      </c>
      <c r="M189" s="1">
        <v>21.1</v>
      </c>
      <c r="N189" s="1">
        <v>3</v>
      </c>
      <c r="O189" s="1">
        <f t="shared" si="261"/>
        <v>0</v>
      </c>
      <c r="P189" s="26">
        <f t="shared" si="262"/>
        <v>31.650000000000002</v>
      </c>
      <c r="Q189" s="1">
        <f t="shared" si="272"/>
        <v>151.68333333333334</v>
      </c>
      <c r="R189" s="1">
        <f t="shared" si="258"/>
        <v>63.300000000000004</v>
      </c>
      <c r="S189" s="1">
        <f t="shared" si="263"/>
        <v>0.6547986172451179</v>
      </c>
      <c r="T189" s="1">
        <f t="shared" si="264"/>
        <v>0</v>
      </c>
      <c r="U189" s="1">
        <v>1.5</v>
      </c>
      <c r="V189" s="1">
        <f t="shared" si="265"/>
        <v>0.8956708054059993</v>
      </c>
      <c r="W189" s="1">
        <v>3</v>
      </c>
      <c r="X189" s="1">
        <f t="shared" si="266"/>
        <v>1.2954242509439324</v>
      </c>
      <c r="Y189" s="1">
        <f t="shared" si="267"/>
        <v>0</v>
      </c>
      <c r="Z189" s="1">
        <f>'Liquefaction &amp; SBC'!AC189</f>
        <v>9.6201849406042683</v>
      </c>
      <c r="AA189" s="1" t="str">
        <f>'Liquefaction &amp; SBC'!AD189</f>
        <v>NOT LIQUEFIABLE</v>
      </c>
      <c r="AB189" s="1">
        <f t="shared" si="259"/>
        <v>0</v>
      </c>
      <c r="AC189" s="1">
        <f t="shared" si="260"/>
        <v>0</v>
      </c>
      <c r="AD189" s="1">
        <f t="shared" si="268"/>
        <v>0</v>
      </c>
    </row>
    <row r="190" spans="1:31" x14ac:dyDescent="0.35">
      <c r="A190" s="1"/>
      <c r="B190" s="1">
        <v>15.377798</v>
      </c>
      <c r="C190" s="1">
        <v>120.467872</v>
      </c>
      <c r="D190" s="1">
        <f t="shared" si="269"/>
        <v>13.5</v>
      </c>
      <c r="E190" s="1">
        <f t="shared" si="270"/>
        <v>1500</v>
      </c>
      <c r="F190" s="1">
        <f t="shared" si="270"/>
        <v>3</v>
      </c>
      <c r="G190" s="1">
        <v>21</v>
      </c>
      <c r="H190" s="1">
        <v>56</v>
      </c>
      <c r="I190" s="1">
        <v>50</v>
      </c>
      <c r="J190" s="1">
        <f t="shared" si="271"/>
        <v>150</v>
      </c>
      <c r="K190" s="1">
        <f t="shared" si="257"/>
        <v>183.33333333333334</v>
      </c>
      <c r="L190" s="1">
        <v>1.5</v>
      </c>
      <c r="M190" s="1">
        <v>21</v>
      </c>
      <c r="N190" s="1">
        <v>3</v>
      </c>
      <c r="O190" s="1">
        <f t="shared" si="261"/>
        <v>0</v>
      </c>
      <c r="P190" s="26">
        <f t="shared" si="262"/>
        <v>31.5</v>
      </c>
      <c r="Q190" s="1">
        <f t="shared" si="272"/>
        <v>151.83333333333334</v>
      </c>
      <c r="R190" s="1">
        <f t="shared" si="258"/>
        <v>63</v>
      </c>
      <c r="S190" s="1">
        <f t="shared" si="263"/>
        <v>0.65524345107130644</v>
      </c>
      <c r="T190" s="1">
        <f t="shared" si="264"/>
        <v>0</v>
      </c>
      <c r="U190" s="1">
        <v>1.5</v>
      </c>
      <c r="V190" s="1">
        <f t="shared" si="265"/>
        <v>0.89626783754116357</v>
      </c>
      <c r="W190" s="1">
        <v>3</v>
      </c>
      <c r="X190" s="1">
        <f t="shared" si="266"/>
        <v>1.2954242509439324</v>
      </c>
      <c r="Y190" s="1">
        <f t="shared" si="267"/>
        <v>0</v>
      </c>
      <c r="Z190" s="1">
        <f>'Liquefaction &amp; SBC'!AC190</f>
        <v>295.23926930411142</v>
      </c>
      <c r="AA190" s="1" t="str">
        <f>'Liquefaction &amp; SBC'!AD190</f>
        <v>NOT LIQUEFIABLE</v>
      </c>
      <c r="AB190" s="1">
        <f t="shared" si="259"/>
        <v>0</v>
      </c>
      <c r="AC190" s="1">
        <f t="shared" si="260"/>
        <v>0</v>
      </c>
      <c r="AD190" s="1">
        <f t="shared" si="268"/>
        <v>0</v>
      </c>
    </row>
    <row r="191" spans="1:31" x14ac:dyDescent="0.35">
      <c r="A191" s="1"/>
      <c r="B191" s="1">
        <v>15.377798</v>
      </c>
      <c r="C191" s="1">
        <v>120.467872</v>
      </c>
      <c r="D191" s="1">
        <f t="shared" si="269"/>
        <v>15</v>
      </c>
      <c r="E191" s="1">
        <f t="shared" si="270"/>
        <v>1500</v>
      </c>
      <c r="F191" s="1">
        <f t="shared" si="270"/>
        <v>3</v>
      </c>
      <c r="G191" s="1">
        <v>21.5</v>
      </c>
      <c r="H191" s="1">
        <v>64</v>
      </c>
      <c r="I191" s="1">
        <v>50</v>
      </c>
      <c r="J191" s="1">
        <f t="shared" si="271"/>
        <v>150</v>
      </c>
      <c r="K191" s="1">
        <f t="shared" si="257"/>
        <v>183.33333333333334</v>
      </c>
      <c r="L191" s="1">
        <v>1.5</v>
      </c>
      <c r="M191" s="1">
        <v>21.5</v>
      </c>
      <c r="N191" s="1">
        <v>3</v>
      </c>
      <c r="O191" s="1">
        <f t="shared" si="261"/>
        <v>0</v>
      </c>
      <c r="P191" s="26">
        <f t="shared" si="262"/>
        <v>32.25</v>
      </c>
      <c r="Q191" s="1">
        <f t="shared" si="272"/>
        <v>151.08333333333334</v>
      </c>
      <c r="R191" s="1">
        <f t="shared" si="258"/>
        <v>64.5</v>
      </c>
      <c r="S191" s="1">
        <f t="shared" si="263"/>
        <v>0.65304826888867162</v>
      </c>
      <c r="T191" s="1">
        <f t="shared" si="264"/>
        <v>0</v>
      </c>
      <c r="U191" s="1">
        <v>1.5</v>
      </c>
      <c r="V191" s="1">
        <f t="shared" si="265"/>
        <v>0.89327082184225037</v>
      </c>
      <c r="W191" s="1">
        <v>3</v>
      </c>
      <c r="X191" s="1">
        <f t="shared" si="266"/>
        <v>1.2954242509439324</v>
      </c>
      <c r="Y191" s="1">
        <f t="shared" si="267"/>
        <v>0</v>
      </c>
      <c r="Z191" s="1">
        <f>'Liquefaction &amp; SBC'!AC191</f>
        <v>24792.233244624906</v>
      </c>
      <c r="AA191" s="1" t="str">
        <f>'Liquefaction &amp; SBC'!AD191</f>
        <v>NOT LIQUEFIABLE</v>
      </c>
      <c r="AB191" s="1">
        <f t="shared" si="259"/>
        <v>0</v>
      </c>
      <c r="AC191" s="1">
        <f t="shared" si="260"/>
        <v>0</v>
      </c>
      <c r="AD191" s="1">
        <f t="shared" si="268"/>
        <v>0</v>
      </c>
    </row>
    <row r="192" spans="1:3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9"/>
      <c r="Y192" s="19"/>
      <c r="Z192" s="19"/>
      <c r="AA192" s="19"/>
      <c r="AB192" s="19"/>
      <c r="AC192" s="19" t="s">
        <v>312</v>
      </c>
      <c r="AD192" s="19">
        <f>SUM(AD182:AD191)</f>
        <v>289.39319925946546</v>
      </c>
      <c r="AE192" s="19" t="str">
        <f>IF(AD192&lt;= 25, "PASSED", "FAILED")</f>
        <v>FAILED</v>
      </c>
    </row>
    <row r="193" spans="1:31" s="1" customFormat="1" x14ac:dyDescent="0.35">
      <c r="A193" s="9" t="s">
        <v>283</v>
      </c>
      <c r="B193" s="9" t="s">
        <v>0</v>
      </c>
      <c r="C193" s="9" t="s">
        <v>1</v>
      </c>
      <c r="D193" s="9" t="s">
        <v>284</v>
      </c>
      <c r="E193" s="7" t="s">
        <v>285</v>
      </c>
      <c r="F193" s="9" t="s">
        <v>286</v>
      </c>
      <c r="G193" s="9" t="s">
        <v>287</v>
      </c>
      <c r="H193" s="9" t="s">
        <v>288</v>
      </c>
      <c r="I193" s="9" t="s">
        <v>289</v>
      </c>
      <c r="J193" s="10" t="s">
        <v>290</v>
      </c>
      <c r="K193" s="10" t="s">
        <v>291</v>
      </c>
      <c r="L193" s="9" t="s">
        <v>292</v>
      </c>
      <c r="M193" s="9" t="s">
        <v>287</v>
      </c>
      <c r="N193" s="9" t="s">
        <v>293</v>
      </c>
      <c r="O193" s="10" t="s">
        <v>294</v>
      </c>
      <c r="P193" s="11" t="s">
        <v>295</v>
      </c>
      <c r="Q193" s="10" t="s">
        <v>296</v>
      </c>
      <c r="R193" s="10" t="s">
        <v>297</v>
      </c>
      <c r="S193" s="10" t="s">
        <v>298</v>
      </c>
      <c r="T193" s="12" t="s">
        <v>299</v>
      </c>
      <c r="U193" s="9" t="s">
        <v>300</v>
      </c>
      <c r="V193" s="10" t="s">
        <v>301</v>
      </c>
      <c r="W193" s="7" t="s">
        <v>302</v>
      </c>
      <c r="X193" s="10" t="s">
        <v>303</v>
      </c>
      <c r="Y193" s="13" t="s">
        <v>304</v>
      </c>
      <c r="Z193" s="14" t="s">
        <v>26</v>
      </c>
      <c r="AA193" s="14" t="s">
        <v>27</v>
      </c>
      <c r="AB193" s="13" t="s">
        <v>305</v>
      </c>
      <c r="AC193" s="13" t="s">
        <v>306</v>
      </c>
      <c r="AD193" s="13" t="s">
        <v>307</v>
      </c>
      <c r="AE193" s="10" t="s">
        <v>27</v>
      </c>
    </row>
    <row r="194" spans="1:31" x14ac:dyDescent="0.35">
      <c r="A194" s="1" t="s">
        <v>329</v>
      </c>
      <c r="B194" s="1">
        <v>15.470323</v>
      </c>
      <c r="C194" s="1">
        <v>120.383105</v>
      </c>
      <c r="D194" s="1">
        <v>1.5</v>
      </c>
      <c r="E194" s="1">
        <v>1500</v>
      </c>
      <c r="F194" s="1">
        <v>3</v>
      </c>
      <c r="G194" s="1">
        <v>21</v>
      </c>
      <c r="H194" s="1">
        <v>60</v>
      </c>
      <c r="I194" s="1">
        <v>55</v>
      </c>
      <c r="J194" s="1">
        <f>E194*0.1</f>
        <v>150</v>
      </c>
      <c r="K194" s="1">
        <f t="shared" ref="K194:K203" si="273">(E194+J194)/(F194*F194)</f>
        <v>183.33333333333334</v>
      </c>
      <c r="L194" s="1">
        <v>1.5</v>
      </c>
      <c r="M194" s="1">
        <v>21</v>
      </c>
      <c r="N194" s="1">
        <v>6</v>
      </c>
      <c r="O194" s="1">
        <f>MAX(0, 9.81 * (L194 - N194))</f>
        <v>0</v>
      </c>
      <c r="P194" s="26">
        <f>(L194 * M194) - O194</f>
        <v>31.5</v>
      </c>
      <c r="Q194" s="1">
        <f>K194-P194</f>
        <v>151.83333333333334</v>
      </c>
      <c r="R194" s="1">
        <f t="shared" ref="R194:R203" si="274">(M194 * ($L$2 + ($F$2 / 2))) - O194</f>
        <v>63</v>
      </c>
      <c r="S194" s="1">
        <f>0.5 + 0.1 * SQRT(Q194 / R194)</f>
        <v>0.65524345107130644</v>
      </c>
      <c r="T194" s="1">
        <f>IF((D194 - (D194/2)) &lt;= L194, 0, IF(( (D194 - (D194/2)) - L194) &gt; (2 * F194), 0, IF(( (D194 - (D194/2)) - L194) &lt;= (F194 / 2), (2 * ( (D194 - (D194/2)) - L194) / F194) * (S194 - 0.1) + 0.1, ((2 * F194) - ( (D194 - (D194/2)) - L194)) / (1.5 * F194) * S194)))</f>
        <v>0</v>
      </c>
      <c r="U194" s="1">
        <v>1.5</v>
      </c>
      <c r="V194" s="1">
        <f>MAX(0.5, 1 - 0.5 * (P194 / Q194))</f>
        <v>0.89626783754116357</v>
      </c>
      <c r="W194" s="1">
        <v>3</v>
      </c>
      <c r="X194" s="1">
        <f>1 + 0.2 *LOG10(10 * W194)</f>
        <v>1.2954242509439324</v>
      </c>
      <c r="Y194" s="1">
        <f>((Q194 / (I194 * 1000)) * T194) * U194 * V194 * X194*1000</f>
        <v>0</v>
      </c>
      <c r="Z194" s="1">
        <f>'Liquefaction &amp; SBC'!AC194</f>
        <v>18620793156.618023</v>
      </c>
      <c r="AA194" s="1" t="str">
        <f>'Liquefaction &amp; SBC'!AD194</f>
        <v>NOT LIQUEFIABLE</v>
      </c>
      <c r="AB194" s="1">
        <f t="shared" ref="AB194:AB203" si="275">IF(AA194="NOT LIQUEFIABLE", 0, IF(Z194&gt;=2, 0, IF(Z194&lt;=0.5, 0.05, (2-Z194)*0.025)))</f>
        <v>0</v>
      </c>
      <c r="AC194" s="1">
        <f t="shared" ref="AC194:AC203" si="276">AB194 * U194*1000</f>
        <v>0</v>
      </c>
      <c r="AD194" s="1">
        <f>Y194+AC194</f>
        <v>0</v>
      </c>
    </row>
    <row r="195" spans="1:31" x14ac:dyDescent="0.35">
      <c r="A195" s="1"/>
      <c r="B195" s="1">
        <v>15.470323</v>
      </c>
      <c r="C195" s="1">
        <v>120.383105</v>
      </c>
      <c r="D195" s="1">
        <f>D194+1.5</f>
        <v>3</v>
      </c>
      <c r="E195" s="1">
        <f>E$2</f>
        <v>1500</v>
      </c>
      <c r="F195" s="1">
        <f>F$2</f>
        <v>3</v>
      </c>
      <c r="G195" s="1">
        <v>21</v>
      </c>
      <c r="H195" s="1">
        <v>90</v>
      </c>
      <c r="I195" s="1">
        <v>55</v>
      </c>
      <c r="J195" s="1">
        <f>E195*0.1</f>
        <v>150</v>
      </c>
      <c r="K195" s="1">
        <f t="shared" si="273"/>
        <v>183.33333333333334</v>
      </c>
      <c r="L195" s="1">
        <v>1.5</v>
      </c>
      <c r="M195" s="1">
        <v>21</v>
      </c>
      <c r="N195" s="1">
        <v>6</v>
      </c>
      <c r="O195" s="1">
        <f t="shared" ref="O195:O203" si="277">MAX(0, 9.81 * (L195 - N195))</f>
        <v>0</v>
      </c>
      <c r="P195" s="26">
        <f t="shared" ref="P195:P203" si="278">(L195 * M195) - O195</f>
        <v>31.5</v>
      </c>
      <c r="Q195" s="1">
        <f>K195-P195</f>
        <v>151.83333333333334</v>
      </c>
      <c r="R195" s="1">
        <f t="shared" si="274"/>
        <v>63</v>
      </c>
      <c r="S195" s="1">
        <f t="shared" ref="S195:S203" si="279">0.5 + 0.1 * SQRT(Q195 / R195)</f>
        <v>0.65524345107130644</v>
      </c>
      <c r="T195" s="1">
        <f t="shared" ref="T195:T203" si="280">IF(((D195 - (D195 - D194)/2) - L195) &lt;= 0, 0, IF(((D195 - (D195 - D194)/2) - L195) &gt; (2 * F195), 0, IF(((D195 - (D195 - D194)/2) - L195) &lt;= (F195 / 2), (2 * ((D195 - (D195 - D194)/2) - L195) / F195) * (S195 - 0.1) + 0.1, ((2 * F195) - ((D195 - (D195 - D194)/2) - L195)) / (1.5 * F195) * S195)))</f>
        <v>0.37762172553565321</v>
      </c>
      <c r="U195" s="1">
        <v>1.5</v>
      </c>
      <c r="V195" s="1">
        <f t="shared" ref="V195:V203" si="281">MAX(0.5, 1 - 0.5 * (P195 / Q195))</f>
        <v>0.89626783754116357</v>
      </c>
      <c r="W195" s="1">
        <v>3</v>
      </c>
      <c r="X195" s="1">
        <f t="shared" ref="X195:X203" si="282">1 + 0.2 *LOG10(10 * W195)</f>
        <v>1.2954242509439324</v>
      </c>
      <c r="Y195" s="1">
        <f t="shared" ref="Y195:Y203" si="283">((Q195 / (I195 * 1000)) * T195) * U195 * V195 * X195*1000</f>
        <v>1.8155261289967681</v>
      </c>
      <c r="Z195" s="1">
        <f>'Liquefaction &amp; SBC'!AC195</f>
        <v>1.4695349878836813E+77</v>
      </c>
      <c r="AA195" s="1" t="str">
        <f>'Liquefaction &amp; SBC'!AD195</f>
        <v>NOT LIQUEFIABLE</v>
      </c>
      <c r="AB195" s="1">
        <f t="shared" si="275"/>
        <v>0</v>
      </c>
      <c r="AC195" s="1">
        <f t="shared" si="276"/>
        <v>0</v>
      </c>
      <c r="AD195" s="1">
        <f t="shared" ref="AD195:AD203" si="284">Y195+AC195</f>
        <v>1.8155261289967681</v>
      </c>
    </row>
    <row r="196" spans="1:31" x14ac:dyDescent="0.35">
      <c r="A196" s="1"/>
      <c r="B196" s="1">
        <v>15.470323</v>
      </c>
      <c r="C196" s="1">
        <v>120.383105</v>
      </c>
      <c r="D196" s="1">
        <f t="shared" ref="D196:D203" si="285">D195+1.5</f>
        <v>4.5</v>
      </c>
      <c r="E196" s="1">
        <f t="shared" ref="E196:F203" si="286">E$2</f>
        <v>1500</v>
      </c>
      <c r="F196" s="1">
        <f t="shared" si="286"/>
        <v>3</v>
      </c>
      <c r="G196" s="1">
        <v>23</v>
      </c>
      <c r="H196" s="1">
        <v>100</v>
      </c>
      <c r="I196" s="1">
        <v>6000</v>
      </c>
      <c r="J196" s="1">
        <f t="shared" ref="J196:J203" si="287">E196*0.1</f>
        <v>150</v>
      </c>
      <c r="K196" s="1">
        <f t="shared" si="273"/>
        <v>183.33333333333334</v>
      </c>
      <c r="L196" s="1">
        <v>1.5</v>
      </c>
      <c r="M196" s="1">
        <v>23</v>
      </c>
      <c r="N196" s="1">
        <v>6</v>
      </c>
      <c r="O196" s="1">
        <f t="shared" si="277"/>
        <v>0</v>
      </c>
      <c r="P196" s="26">
        <f t="shared" si="278"/>
        <v>34.5</v>
      </c>
      <c r="Q196" s="1">
        <f t="shared" ref="Q196:Q203" si="288">K196-P196</f>
        <v>148.83333333333334</v>
      </c>
      <c r="R196" s="1">
        <f t="shared" si="274"/>
        <v>69</v>
      </c>
      <c r="S196" s="1">
        <f t="shared" si="279"/>
        <v>0.6468674514968471</v>
      </c>
      <c r="T196" s="1">
        <f t="shared" si="280"/>
        <v>0.53905620958070599</v>
      </c>
      <c r="U196" s="1">
        <v>1.5</v>
      </c>
      <c r="V196" s="1">
        <f t="shared" si="281"/>
        <v>0.88409854423292278</v>
      </c>
      <c r="W196" s="1">
        <v>3</v>
      </c>
      <c r="X196" s="1">
        <f t="shared" si="282"/>
        <v>1.2954242509439324</v>
      </c>
      <c r="Y196" s="1">
        <f t="shared" si="283"/>
        <v>2.2971373795909383E-2</v>
      </c>
      <c r="Z196" s="1">
        <f>'Liquefaction &amp; SBC'!AC196</f>
        <v>1.4129200418983697E+74</v>
      </c>
      <c r="AA196" s="1" t="str">
        <f>'Liquefaction &amp; SBC'!AD196</f>
        <v>NOT LIQUEFIABLE</v>
      </c>
      <c r="AB196" s="1">
        <f t="shared" si="275"/>
        <v>0</v>
      </c>
      <c r="AC196" s="1">
        <f t="shared" si="276"/>
        <v>0</v>
      </c>
      <c r="AD196" s="1">
        <f t="shared" si="284"/>
        <v>2.2971373795909383E-2</v>
      </c>
    </row>
    <row r="197" spans="1:31" x14ac:dyDescent="0.35">
      <c r="A197" s="1"/>
      <c r="B197" s="1">
        <v>15.470323</v>
      </c>
      <c r="C197" s="1">
        <v>120.383105</v>
      </c>
      <c r="D197" s="1">
        <f t="shared" si="285"/>
        <v>6</v>
      </c>
      <c r="E197" s="1">
        <f t="shared" si="286"/>
        <v>1500</v>
      </c>
      <c r="F197" s="1">
        <f t="shared" si="286"/>
        <v>3</v>
      </c>
      <c r="G197" s="1">
        <v>23</v>
      </c>
      <c r="H197" s="1">
        <v>100</v>
      </c>
      <c r="I197" s="1">
        <v>6000</v>
      </c>
      <c r="J197" s="1">
        <f t="shared" si="287"/>
        <v>150</v>
      </c>
      <c r="K197" s="1">
        <f t="shared" si="273"/>
        <v>183.33333333333334</v>
      </c>
      <c r="L197" s="1">
        <v>1.5</v>
      </c>
      <c r="M197" s="1">
        <v>23</v>
      </c>
      <c r="N197" s="1">
        <v>6</v>
      </c>
      <c r="O197" s="1">
        <f t="shared" si="277"/>
        <v>0</v>
      </c>
      <c r="P197" s="26">
        <f t="shared" si="278"/>
        <v>34.5</v>
      </c>
      <c r="Q197" s="1">
        <f t="shared" si="288"/>
        <v>148.83333333333334</v>
      </c>
      <c r="R197" s="1">
        <f t="shared" si="274"/>
        <v>69</v>
      </c>
      <c r="S197" s="1">
        <f t="shared" si="279"/>
        <v>0.6468674514968471</v>
      </c>
      <c r="T197" s="1">
        <f t="shared" si="280"/>
        <v>0.32343372574842355</v>
      </c>
      <c r="U197" s="1">
        <v>1.5</v>
      </c>
      <c r="V197" s="1">
        <f t="shared" si="281"/>
        <v>0.88409854423292278</v>
      </c>
      <c r="W197" s="1">
        <v>3</v>
      </c>
      <c r="X197" s="1">
        <f t="shared" si="282"/>
        <v>1.2954242509439324</v>
      </c>
      <c r="Y197" s="1">
        <f t="shared" si="283"/>
        <v>1.3782824277545631E-2</v>
      </c>
      <c r="Z197" s="1">
        <f>'Liquefaction &amp; SBC'!AC197</f>
        <v>5.261119870854086E+68</v>
      </c>
      <c r="AA197" s="1" t="str">
        <f>'Liquefaction &amp; SBC'!AD197</f>
        <v>NOT LIQUEFIABLE</v>
      </c>
      <c r="AB197" s="1">
        <f t="shared" si="275"/>
        <v>0</v>
      </c>
      <c r="AC197" s="1">
        <f t="shared" si="276"/>
        <v>0</v>
      </c>
      <c r="AD197" s="1">
        <f t="shared" si="284"/>
        <v>1.3782824277545631E-2</v>
      </c>
    </row>
    <row r="198" spans="1:31" x14ac:dyDescent="0.35">
      <c r="A198" s="1"/>
      <c r="B198" s="1">
        <v>15.470323</v>
      </c>
      <c r="C198" s="1">
        <v>120.383105</v>
      </c>
      <c r="D198" s="1">
        <f t="shared" si="285"/>
        <v>7.5</v>
      </c>
      <c r="E198" s="1">
        <f t="shared" si="286"/>
        <v>1500</v>
      </c>
      <c r="F198" s="1">
        <f t="shared" si="286"/>
        <v>3</v>
      </c>
      <c r="G198" s="1">
        <v>23</v>
      </c>
      <c r="H198" s="1">
        <v>100</v>
      </c>
      <c r="I198" s="1">
        <v>6000</v>
      </c>
      <c r="J198" s="1">
        <f t="shared" si="287"/>
        <v>150</v>
      </c>
      <c r="K198" s="1">
        <f t="shared" si="273"/>
        <v>183.33333333333334</v>
      </c>
      <c r="L198" s="1">
        <v>1.5</v>
      </c>
      <c r="M198" s="1">
        <v>23</v>
      </c>
      <c r="N198" s="1">
        <v>6</v>
      </c>
      <c r="O198" s="1">
        <f t="shared" si="277"/>
        <v>0</v>
      </c>
      <c r="P198" s="26">
        <f t="shared" si="278"/>
        <v>34.5</v>
      </c>
      <c r="Q198" s="1">
        <f t="shared" si="288"/>
        <v>148.83333333333334</v>
      </c>
      <c r="R198" s="1">
        <f t="shared" si="274"/>
        <v>69</v>
      </c>
      <c r="S198" s="1">
        <f t="shared" si="279"/>
        <v>0.6468674514968471</v>
      </c>
      <c r="T198" s="1">
        <f t="shared" si="280"/>
        <v>0.10781124191614118</v>
      </c>
      <c r="U198" s="1">
        <v>1.5</v>
      </c>
      <c r="V198" s="1">
        <f t="shared" si="281"/>
        <v>0.88409854423292278</v>
      </c>
      <c r="W198" s="1">
        <v>3</v>
      </c>
      <c r="X198" s="1">
        <f t="shared" si="282"/>
        <v>1.2954242509439324</v>
      </c>
      <c r="Y198" s="1">
        <f t="shared" si="283"/>
        <v>4.5942747591818768E-3</v>
      </c>
      <c r="Z198" s="1">
        <f>'Liquefaction &amp; SBC'!AC198</f>
        <v>1.6826968421374233E+63</v>
      </c>
      <c r="AA198" s="1" t="str">
        <f>'Liquefaction &amp; SBC'!AD198</f>
        <v>NOT LIQUEFIABLE</v>
      </c>
      <c r="AB198" s="1">
        <f t="shared" si="275"/>
        <v>0</v>
      </c>
      <c r="AC198" s="1">
        <f t="shared" si="276"/>
        <v>0</v>
      </c>
      <c r="AD198" s="1">
        <f t="shared" si="284"/>
        <v>4.5942747591818768E-3</v>
      </c>
    </row>
    <row r="199" spans="1:31" x14ac:dyDescent="0.35">
      <c r="A199" s="1"/>
      <c r="B199" s="1">
        <v>15.470323</v>
      </c>
      <c r="C199" s="1">
        <v>120.383105</v>
      </c>
      <c r="D199" s="1">
        <f t="shared" si="285"/>
        <v>9</v>
      </c>
      <c r="E199" s="1">
        <f t="shared" si="286"/>
        <v>1500</v>
      </c>
      <c r="F199" s="1">
        <f t="shared" si="286"/>
        <v>3</v>
      </c>
      <c r="G199" s="1">
        <v>23</v>
      </c>
      <c r="H199" s="1">
        <v>100</v>
      </c>
      <c r="I199" s="1">
        <v>6000</v>
      </c>
      <c r="J199" s="1">
        <f t="shared" si="287"/>
        <v>150</v>
      </c>
      <c r="K199" s="1">
        <f t="shared" si="273"/>
        <v>183.33333333333334</v>
      </c>
      <c r="L199" s="1">
        <v>1.5</v>
      </c>
      <c r="M199" s="1">
        <v>23</v>
      </c>
      <c r="N199" s="1">
        <v>6</v>
      </c>
      <c r="O199" s="1">
        <f t="shared" si="277"/>
        <v>0</v>
      </c>
      <c r="P199" s="26">
        <f t="shared" si="278"/>
        <v>34.5</v>
      </c>
      <c r="Q199" s="1">
        <f t="shared" si="288"/>
        <v>148.83333333333334</v>
      </c>
      <c r="R199" s="1">
        <f t="shared" si="274"/>
        <v>69</v>
      </c>
      <c r="S199" s="1">
        <f t="shared" si="279"/>
        <v>0.6468674514968471</v>
      </c>
      <c r="T199" s="1">
        <f t="shared" si="280"/>
        <v>0</v>
      </c>
      <c r="U199" s="1">
        <v>1.5</v>
      </c>
      <c r="V199" s="1">
        <f t="shared" si="281"/>
        <v>0.88409854423292278</v>
      </c>
      <c r="W199" s="1">
        <v>3</v>
      </c>
      <c r="X199" s="1">
        <f t="shared" si="282"/>
        <v>1.2954242509439324</v>
      </c>
      <c r="Y199" s="1">
        <f t="shared" si="283"/>
        <v>0</v>
      </c>
      <c r="Z199" s="1">
        <f>'Liquefaction &amp; SBC'!AC199</f>
        <v>2.6626881243277055E+57</v>
      </c>
      <c r="AA199" s="1" t="str">
        <f>'Liquefaction &amp; SBC'!AD199</f>
        <v>NOT LIQUEFIABLE</v>
      </c>
      <c r="AB199" s="1">
        <f t="shared" si="275"/>
        <v>0</v>
      </c>
      <c r="AC199" s="1">
        <f t="shared" si="276"/>
        <v>0</v>
      </c>
      <c r="AD199" s="1">
        <f t="shared" si="284"/>
        <v>0</v>
      </c>
    </row>
    <row r="200" spans="1:31" x14ac:dyDescent="0.35">
      <c r="A200" s="1"/>
      <c r="B200" s="1">
        <v>15.470323</v>
      </c>
      <c r="C200" s="1">
        <v>120.383105</v>
      </c>
      <c r="D200" s="1">
        <f t="shared" si="285"/>
        <v>10.5</v>
      </c>
      <c r="E200" s="1">
        <f t="shared" si="286"/>
        <v>1500</v>
      </c>
      <c r="F200" s="1">
        <f t="shared" si="286"/>
        <v>3</v>
      </c>
      <c r="G200" s="1">
        <v>23</v>
      </c>
      <c r="H200" s="1">
        <v>100</v>
      </c>
      <c r="I200" s="1">
        <v>6000</v>
      </c>
      <c r="J200" s="1">
        <f t="shared" si="287"/>
        <v>150</v>
      </c>
      <c r="K200" s="1">
        <f t="shared" si="273"/>
        <v>183.33333333333334</v>
      </c>
      <c r="L200" s="1">
        <v>1.5</v>
      </c>
      <c r="M200" s="1">
        <v>23</v>
      </c>
      <c r="N200" s="1">
        <v>6</v>
      </c>
      <c r="O200" s="1">
        <f t="shared" si="277"/>
        <v>0</v>
      </c>
      <c r="P200" s="26">
        <f t="shared" si="278"/>
        <v>34.5</v>
      </c>
      <c r="Q200" s="1">
        <f t="shared" si="288"/>
        <v>148.83333333333334</v>
      </c>
      <c r="R200" s="1">
        <f t="shared" si="274"/>
        <v>69</v>
      </c>
      <c r="S200" s="1">
        <f t="shared" si="279"/>
        <v>0.6468674514968471</v>
      </c>
      <c r="T200" s="1">
        <f t="shared" si="280"/>
        <v>0</v>
      </c>
      <c r="U200" s="1">
        <v>1.5</v>
      </c>
      <c r="V200" s="1">
        <f t="shared" si="281"/>
        <v>0.88409854423292278</v>
      </c>
      <c r="W200" s="1">
        <v>3</v>
      </c>
      <c r="X200" s="1">
        <f t="shared" si="282"/>
        <v>1.2954242509439324</v>
      </c>
      <c r="Y200" s="1">
        <f t="shared" si="283"/>
        <v>0</v>
      </c>
      <c r="Z200" s="1">
        <f>'Liquefaction &amp; SBC'!AC200</f>
        <v>6.2023329589632138E+51</v>
      </c>
      <c r="AA200" s="1" t="str">
        <f>'Liquefaction &amp; SBC'!AD200</f>
        <v>NOT LIQUEFIABLE</v>
      </c>
      <c r="AB200" s="1">
        <f t="shared" si="275"/>
        <v>0</v>
      </c>
      <c r="AC200" s="1">
        <f t="shared" si="276"/>
        <v>0</v>
      </c>
      <c r="AD200" s="1">
        <f t="shared" si="284"/>
        <v>0</v>
      </c>
    </row>
    <row r="201" spans="1:31" x14ac:dyDescent="0.35">
      <c r="A201" s="1"/>
      <c r="B201" s="1">
        <v>15.470323</v>
      </c>
      <c r="C201" s="1">
        <v>120.383105</v>
      </c>
      <c r="D201" s="1">
        <f t="shared" si="285"/>
        <v>12</v>
      </c>
      <c r="E201" s="1">
        <f t="shared" si="286"/>
        <v>1500</v>
      </c>
      <c r="F201" s="1">
        <f t="shared" si="286"/>
        <v>3</v>
      </c>
      <c r="G201" s="1">
        <v>23</v>
      </c>
      <c r="H201" s="1">
        <v>100</v>
      </c>
      <c r="I201" s="1">
        <v>6000</v>
      </c>
      <c r="J201" s="1">
        <f t="shared" si="287"/>
        <v>150</v>
      </c>
      <c r="K201" s="1">
        <f t="shared" si="273"/>
        <v>183.33333333333334</v>
      </c>
      <c r="L201" s="1">
        <v>1.5</v>
      </c>
      <c r="M201" s="1">
        <v>23</v>
      </c>
      <c r="N201" s="1">
        <v>6</v>
      </c>
      <c r="O201" s="1">
        <f t="shared" si="277"/>
        <v>0</v>
      </c>
      <c r="P201" s="26">
        <f t="shared" si="278"/>
        <v>34.5</v>
      </c>
      <c r="Q201" s="1">
        <f t="shared" si="288"/>
        <v>148.83333333333334</v>
      </c>
      <c r="R201" s="1">
        <f t="shared" si="274"/>
        <v>69</v>
      </c>
      <c r="S201" s="1">
        <f t="shared" si="279"/>
        <v>0.6468674514968471</v>
      </c>
      <c r="T201" s="1">
        <f t="shared" si="280"/>
        <v>0</v>
      </c>
      <c r="U201" s="1">
        <v>1.5</v>
      </c>
      <c r="V201" s="1">
        <f t="shared" si="281"/>
        <v>0.88409854423292278</v>
      </c>
      <c r="W201" s="1">
        <v>3</v>
      </c>
      <c r="X201" s="1">
        <f t="shared" si="282"/>
        <v>1.2954242509439324</v>
      </c>
      <c r="Y201" s="1">
        <f t="shared" si="283"/>
        <v>0</v>
      </c>
      <c r="Z201" s="1">
        <f>'Liquefaction &amp; SBC'!AC201</f>
        <v>3.5495485069064391E+46</v>
      </c>
      <c r="AA201" s="1" t="str">
        <f>'Liquefaction &amp; SBC'!AD201</f>
        <v>NOT LIQUEFIABLE</v>
      </c>
      <c r="AB201" s="1">
        <f t="shared" si="275"/>
        <v>0</v>
      </c>
      <c r="AC201" s="1">
        <f t="shared" si="276"/>
        <v>0</v>
      </c>
      <c r="AD201" s="1">
        <f t="shared" si="284"/>
        <v>0</v>
      </c>
    </row>
    <row r="202" spans="1:31" x14ac:dyDescent="0.35">
      <c r="A202" s="1"/>
      <c r="B202" s="1">
        <v>15.470323</v>
      </c>
      <c r="C202" s="1">
        <v>120.383105</v>
      </c>
      <c r="D202" s="1">
        <f t="shared" si="285"/>
        <v>13.5</v>
      </c>
      <c r="E202" s="1">
        <f t="shared" si="286"/>
        <v>1500</v>
      </c>
      <c r="F202" s="1">
        <f t="shared" si="286"/>
        <v>3</v>
      </c>
      <c r="G202" s="1">
        <v>23</v>
      </c>
      <c r="H202" s="1">
        <v>100</v>
      </c>
      <c r="I202" s="1">
        <v>6000</v>
      </c>
      <c r="J202" s="1">
        <f t="shared" si="287"/>
        <v>150</v>
      </c>
      <c r="K202" s="1">
        <f t="shared" si="273"/>
        <v>183.33333333333334</v>
      </c>
      <c r="L202" s="1">
        <v>1.5</v>
      </c>
      <c r="M202" s="1">
        <v>23</v>
      </c>
      <c r="N202" s="1">
        <v>6</v>
      </c>
      <c r="O202" s="1">
        <f t="shared" si="277"/>
        <v>0</v>
      </c>
      <c r="P202" s="26">
        <f t="shared" si="278"/>
        <v>34.5</v>
      </c>
      <c r="Q202" s="1">
        <f t="shared" si="288"/>
        <v>148.83333333333334</v>
      </c>
      <c r="R202" s="1">
        <f t="shared" si="274"/>
        <v>69</v>
      </c>
      <c r="S202" s="1">
        <f t="shared" si="279"/>
        <v>0.6468674514968471</v>
      </c>
      <c r="T202" s="1">
        <f t="shared" si="280"/>
        <v>0</v>
      </c>
      <c r="U202" s="1">
        <v>1.5</v>
      </c>
      <c r="V202" s="1">
        <f t="shared" si="281"/>
        <v>0.88409854423292278</v>
      </c>
      <c r="W202" s="1">
        <v>3</v>
      </c>
      <c r="X202" s="1">
        <f t="shared" si="282"/>
        <v>1.2954242509439324</v>
      </c>
      <c r="Y202" s="1">
        <f t="shared" si="283"/>
        <v>0</v>
      </c>
      <c r="Z202" s="1">
        <f>'Liquefaction &amp; SBC'!AC202</f>
        <v>6.108856090824211E+41</v>
      </c>
      <c r="AA202" s="1" t="str">
        <f>'Liquefaction &amp; SBC'!AD202</f>
        <v>NOT LIQUEFIABLE</v>
      </c>
      <c r="AB202" s="1">
        <f t="shared" si="275"/>
        <v>0</v>
      </c>
      <c r="AC202" s="1">
        <f t="shared" si="276"/>
        <v>0</v>
      </c>
      <c r="AD202" s="1">
        <f t="shared" si="284"/>
        <v>0</v>
      </c>
    </row>
    <row r="203" spans="1:31" x14ac:dyDescent="0.35">
      <c r="A203" s="1"/>
      <c r="B203" s="1">
        <v>15.470323</v>
      </c>
      <c r="C203" s="1">
        <v>120.383105</v>
      </c>
      <c r="D203" s="1">
        <f t="shared" si="285"/>
        <v>15</v>
      </c>
      <c r="E203" s="1">
        <f t="shared" si="286"/>
        <v>1500</v>
      </c>
      <c r="F203" s="1">
        <f t="shared" si="286"/>
        <v>3</v>
      </c>
      <c r="G203" s="1">
        <v>23</v>
      </c>
      <c r="H203" s="1">
        <v>100</v>
      </c>
      <c r="I203" s="1">
        <v>6000</v>
      </c>
      <c r="J203" s="1">
        <f t="shared" si="287"/>
        <v>150</v>
      </c>
      <c r="K203" s="1">
        <f t="shared" si="273"/>
        <v>183.33333333333334</v>
      </c>
      <c r="L203" s="1">
        <v>1.5</v>
      </c>
      <c r="M203" s="1">
        <v>23</v>
      </c>
      <c r="N203" s="1">
        <v>6</v>
      </c>
      <c r="O203" s="1">
        <f t="shared" si="277"/>
        <v>0</v>
      </c>
      <c r="P203" s="26">
        <f t="shared" si="278"/>
        <v>34.5</v>
      </c>
      <c r="Q203" s="1">
        <f t="shared" si="288"/>
        <v>148.83333333333334</v>
      </c>
      <c r="R203" s="1">
        <f t="shared" si="274"/>
        <v>69</v>
      </c>
      <c r="S203" s="1">
        <f t="shared" si="279"/>
        <v>0.6468674514968471</v>
      </c>
      <c r="T203" s="1">
        <f t="shared" si="280"/>
        <v>0</v>
      </c>
      <c r="U203" s="1">
        <v>1.5</v>
      </c>
      <c r="V203" s="1">
        <f t="shared" si="281"/>
        <v>0.88409854423292278</v>
      </c>
      <c r="W203" s="1">
        <v>3</v>
      </c>
      <c r="X203" s="1">
        <f t="shared" si="282"/>
        <v>1.2954242509439324</v>
      </c>
      <c r="Y203" s="1">
        <f t="shared" si="283"/>
        <v>0</v>
      </c>
      <c r="Z203" s="1">
        <f>'Liquefaction &amp; SBC'!AC203</f>
        <v>3.2556837440525162E+37</v>
      </c>
      <c r="AA203" s="1" t="str">
        <f>'Liquefaction &amp; SBC'!AD203</f>
        <v>NOT LIQUEFIABLE</v>
      </c>
      <c r="AB203" s="1">
        <f t="shared" si="275"/>
        <v>0</v>
      </c>
      <c r="AC203" s="1">
        <f t="shared" si="276"/>
        <v>0</v>
      </c>
      <c r="AD203" s="1">
        <f t="shared" si="284"/>
        <v>0</v>
      </c>
    </row>
    <row r="204" spans="1:3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9"/>
      <c r="Y204" s="19"/>
      <c r="Z204" s="19"/>
      <c r="AA204" s="19"/>
      <c r="AB204" s="19"/>
      <c r="AC204" s="19" t="s">
        <v>312</v>
      </c>
      <c r="AD204" s="19">
        <f>SUM(AD194:AD203)</f>
        <v>1.8568746018294051</v>
      </c>
      <c r="AE204" s="19" t="str">
        <f>IF(AD204&lt;= 25, "PASSED", "FAILED")</f>
        <v>PASSED</v>
      </c>
    </row>
    <row r="205" spans="1:31" s="1" customFormat="1" x14ac:dyDescent="0.35">
      <c r="A205" s="9" t="s">
        <v>283</v>
      </c>
      <c r="B205" s="9" t="s">
        <v>0</v>
      </c>
      <c r="C205" s="9" t="s">
        <v>1</v>
      </c>
      <c r="D205" s="9" t="s">
        <v>284</v>
      </c>
      <c r="E205" s="7" t="s">
        <v>285</v>
      </c>
      <c r="F205" s="9" t="s">
        <v>286</v>
      </c>
      <c r="G205" s="9" t="s">
        <v>287</v>
      </c>
      <c r="H205" s="9" t="s">
        <v>288</v>
      </c>
      <c r="I205" s="9" t="s">
        <v>289</v>
      </c>
      <c r="J205" s="10" t="s">
        <v>290</v>
      </c>
      <c r="K205" s="10" t="s">
        <v>291</v>
      </c>
      <c r="L205" s="9" t="s">
        <v>292</v>
      </c>
      <c r="M205" s="9" t="s">
        <v>287</v>
      </c>
      <c r="N205" s="9" t="s">
        <v>293</v>
      </c>
      <c r="O205" s="10" t="s">
        <v>294</v>
      </c>
      <c r="P205" s="11" t="s">
        <v>295</v>
      </c>
      <c r="Q205" s="10" t="s">
        <v>296</v>
      </c>
      <c r="R205" s="10" t="s">
        <v>297</v>
      </c>
      <c r="S205" s="10" t="s">
        <v>298</v>
      </c>
      <c r="T205" s="12" t="s">
        <v>299</v>
      </c>
      <c r="U205" s="9" t="s">
        <v>300</v>
      </c>
      <c r="V205" s="10" t="s">
        <v>301</v>
      </c>
      <c r="W205" s="7" t="s">
        <v>302</v>
      </c>
      <c r="X205" s="10" t="s">
        <v>303</v>
      </c>
      <c r="Y205" s="13" t="s">
        <v>304</v>
      </c>
      <c r="Z205" s="14" t="s">
        <v>26</v>
      </c>
      <c r="AA205" s="14" t="s">
        <v>27</v>
      </c>
      <c r="AB205" s="13" t="s">
        <v>305</v>
      </c>
      <c r="AC205" s="13" t="s">
        <v>306</v>
      </c>
      <c r="AD205" s="13" t="s">
        <v>307</v>
      </c>
      <c r="AE205" s="10" t="s">
        <v>27</v>
      </c>
    </row>
    <row r="206" spans="1:31" x14ac:dyDescent="0.35">
      <c r="A206" s="1" t="s">
        <v>330</v>
      </c>
      <c r="B206" s="1">
        <v>15.817259999999999</v>
      </c>
      <c r="C206" s="1">
        <v>120.611548</v>
      </c>
      <c r="D206" s="1">
        <v>1.5</v>
      </c>
      <c r="E206" s="1">
        <v>1500</v>
      </c>
      <c r="F206" s="1">
        <v>3</v>
      </c>
      <c r="G206" s="1">
        <v>19</v>
      </c>
      <c r="H206" s="1">
        <v>33</v>
      </c>
      <c r="I206" s="1">
        <v>45</v>
      </c>
      <c r="J206" s="1">
        <f>E206*0.1</f>
        <v>150</v>
      </c>
      <c r="K206" s="1">
        <f t="shared" ref="K206:K215" si="289">(E206+J206)/(F206*F206)</f>
        <v>183.33333333333334</v>
      </c>
      <c r="L206" s="1">
        <v>1.5</v>
      </c>
      <c r="M206" s="1">
        <v>19</v>
      </c>
      <c r="N206" s="1">
        <v>4.5</v>
      </c>
      <c r="O206" s="1">
        <f>MAX(0, 9.81 * (L206 - N206))</f>
        <v>0</v>
      </c>
      <c r="P206" s="26">
        <f>(L206 * M206) - O206</f>
        <v>28.5</v>
      </c>
      <c r="Q206" s="1">
        <f>K206-P206</f>
        <v>154.83333333333334</v>
      </c>
      <c r="R206" s="1">
        <f t="shared" ref="R206:R215" si="290">(M206 * ($L$2 + ($F$2 / 2))) - O206</f>
        <v>57</v>
      </c>
      <c r="S206" s="1">
        <f>0.5 + 0.1 * SQRT(Q206 / R206)</f>
        <v>0.66481426725274262</v>
      </c>
      <c r="T206" s="1">
        <f>IF((D206 - (D206/2)) &lt;= L206, 0, IF(( (D206 - (D206/2)) - L206) &gt; (2 * F206), 0, IF(( (D206 - (D206/2)) - L206) &lt;= (F206 / 2), (2 * ( (D206 - (D206/2)) - L206) / F206) * (S206 - 0.1) + 0.1, ((2 * F206) - ( (D206 - (D206/2)) - L206)) / (1.5 * F206) * S206)))</f>
        <v>0</v>
      </c>
      <c r="U206" s="1">
        <v>1.5</v>
      </c>
      <c r="V206" s="1">
        <f>MAX(0.5, 1 - 0.5 * (P206 / Q206))</f>
        <v>0.90796555435952642</v>
      </c>
      <c r="W206" s="1">
        <v>3</v>
      </c>
      <c r="X206" s="1">
        <f>1 + 0.2 *LOG10(10 * W206)</f>
        <v>1.2954242509439324</v>
      </c>
      <c r="Y206" s="1">
        <f>((Q206 / (I206 * 1000)) * T206) * U206 * V206 * X206*1000</f>
        <v>0</v>
      </c>
      <c r="Z206" s="1">
        <f>'Liquefaction &amp; SBC'!AC206</f>
        <v>0.96414838759160615</v>
      </c>
      <c r="AA206" s="1" t="str">
        <f>'Liquefaction &amp; SBC'!AD206</f>
        <v>LIQUEFIABLE</v>
      </c>
      <c r="AB206" s="1">
        <f t="shared" ref="AB206:AB215" si="291">IF(AA206="NOT LIQUEFIABLE", 0, IF(Z206&gt;=2, 0, IF(Z206&lt;=0.5, 0.05, (2-Z206)*0.025)))</f>
        <v>2.5896290310209846E-2</v>
      </c>
      <c r="AC206" s="1">
        <f t="shared" ref="AC206:AC215" si="292">AB206 * U206*1000</f>
        <v>38.844435465314767</v>
      </c>
      <c r="AD206" s="1">
        <f>Y206+AC206</f>
        <v>38.844435465314767</v>
      </c>
    </row>
    <row r="207" spans="1:31" x14ac:dyDescent="0.35">
      <c r="A207" s="1"/>
      <c r="B207" s="1">
        <v>15.817259999999999</v>
      </c>
      <c r="C207" s="1">
        <v>120.611548</v>
      </c>
      <c r="D207" s="1">
        <f>D206+1.5</f>
        <v>3</v>
      </c>
      <c r="E207" s="1">
        <f>E$2</f>
        <v>1500</v>
      </c>
      <c r="F207" s="1">
        <f>F$2</f>
        <v>3</v>
      </c>
      <c r="G207" s="1">
        <v>19</v>
      </c>
      <c r="H207" s="1">
        <v>10</v>
      </c>
      <c r="I207" s="1">
        <v>13.5</v>
      </c>
      <c r="J207" s="1">
        <f>E207*0.1</f>
        <v>150</v>
      </c>
      <c r="K207" s="1">
        <f t="shared" si="289"/>
        <v>183.33333333333334</v>
      </c>
      <c r="L207" s="1">
        <v>1.5</v>
      </c>
      <c r="M207" s="1">
        <v>19</v>
      </c>
      <c r="N207" s="1">
        <v>4.5</v>
      </c>
      <c r="O207" s="1">
        <f t="shared" ref="O207:O215" si="293">MAX(0, 9.81 * (L207 - N207))</f>
        <v>0</v>
      </c>
      <c r="P207" s="26">
        <f t="shared" ref="P207:P215" si="294">(L207 * M207) - O207</f>
        <v>28.5</v>
      </c>
      <c r="Q207" s="1">
        <f>K207-P207</f>
        <v>154.83333333333334</v>
      </c>
      <c r="R207" s="1">
        <f t="shared" si="290"/>
        <v>57</v>
      </c>
      <c r="S207" s="1">
        <f t="shared" ref="S207:S215" si="295">0.5 + 0.1 * SQRT(Q207 / R207)</f>
        <v>0.66481426725274262</v>
      </c>
      <c r="T207" s="1">
        <f t="shared" ref="T207:T215" si="296">IF(((D207 - (D207 - D206)/2) - L207) &lt;= 0, 0, IF(((D207 - (D207 - D206)/2) - L207) &gt; (2 * F207), 0, IF(((D207 - (D207 - D206)/2) - L207) &lt;= (F207 / 2), (2 * ((D207 - (D207 - D206)/2) - L207) / F207) * (S207 - 0.1) + 0.1, ((2 * F207) - ((D207 - (D207 - D206)/2) - L207)) / (1.5 * F207) * S207)))</f>
        <v>0.38240713362637135</v>
      </c>
      <c r="U207" s="1">
        <v>1.5</v>
      </c>
      <c r="V207" s="1">
        <f t="shared" ref="V207:V215" si="297">MAX(0.5, 1 - 0.5 * (P207 / Q207))</f>
        <v>0.90796555435952642</v>
      </c>
      <c r="W207" s="1">
        <v>3</v>
      </c>
      <c r="X207" s="1">
        <f t="shared" ref="X207:X215" si="298">1 + 0.2 *LOG10(10 * W207)</f>
        <v>1.2954242509439324</v>
      </c>
      <c r="Y207" s="1">
        <f t="shared" ref="Y207:Y215" si="299">((Q207 / (I207 * 1000)) * T207) * U207 * V207 * X207*1000</f>
        <v>7.7380108676556763</v>
      </c>
      <c r="Z207" s="1">
        <f>'Liquefaction &amp; SBC'!AC207</f>
        <v>0.72908200406650292</v>
      </c>
      <c r="AA207" s="1" t="str">
        <f>'Liquefaction &amp; SBC'!AD207</f>
        <v>LIQUEFIABLE</v>
      </c>
      <c r="AB207" s="1">
        <f t="shared" si="291"/>
        <v>3.1772949898337427E-2</v>
      </c>
      <c r="AC207" s="1">
        <f t="shared" si="292"/>
        <v>47.659424847506138</v>
      </c>
      <c r="AD207" s="1">
        <f t="shared" ref="AD207:AD215" si="300">Y207+AC207</f>
        <v>55.397435715161812</v>
      </c>
    </row>
    <row r="208" spans="1:31" x14ac:dyDescent="0.35">
      <c r="A208" s="1"/>
      <c r="B208" s="1">
        <v>15.817259999999999</v>
      </c>
      <c r="C208" s="1">
        <v>120.611548</v>
      </c>
      <c r="D208" s="1">
        <f t="shared" ref="D208:D215" si="301">D207+1.5</f>
        <v>4.5</v>
      </c>
      <c r="E208" s="1">
        <f t="shared" ref="E208:F215" si="302">E$2</f>
        <v>1500</v>
      </c>
      <c r="F208" s="1">
        <f t="shared" si="302"/>
        <v>3</v>
      </c>
      <c r="G208" s="1">
        <v>21</v>
      </c>
      <c r="H208" s="1">
        <v>38</v>
      </c>
      <c r="I208" s="1">
        <v>35</v>
      </c>
      <c r="J208" s="1">
        <f t="shared" ref="J208:J215" si="303">E208*0.1</f>
        <v>150</v>
      </c>
      <c r="K208" s="1">
        <f t="shared" si="289"/>
        <v>183.33333333333334</v>
      </c>
      <c r="L208" s="1">
        <v>1.5</v>
      </c>
      <c r="M208" s="1">
        <v>21</v>
      </c>
      <c r="N208" s="1">
        <v>4.5</v>
      </c>
      <c r="O208" s="1">
        <f t="shared" si="293"/>
        <v>0</v>
      </c>
      <c r="P208" s="26">
        <f t="shared" si="294"/>
        <v>31.5</v>
      </c>
      <c r="Q208" s="1">
        <f t="shared" ref="Q208:Q215" si="304">K208-P208</f>
        <v>151.83333333333334</v>
      </c>
      <c r="R208" s="1">
        <f t="shared" si="290"/>
        <v>63</v>
      </c>
      <c r="S208" s="1">
        <f t="shared" si="295"/>
        <v>0.65524345107130644</v>
      </c>
      <c r="T208" s="1">
        <f t="shared" si="296"/>
        <v>0.54603620922608875</v>
      </c>
      <c r="U208" s="1">
        <v>1.5</v>
      </c>
      <c r="V208" s="1">
        <f t="shared" si="297"/>
        <v>0.89626783754116357</v>
      </c>
      <c r="W208" s="1">
        <v>3</v>
      </c>
      <c r="X208" s="1">
        <f t="shared" si="298"/>
        <v>1.2954242509439324</v>
      </c>
      <c r="Y208" s="1">
        <f t="shared" si="299"/>
        <v>4.1253577777917023</v>
      </c>
      <c r="Z208" s="1">
        <f>'Liquefaction &amp; SBC'!AC208</f>
        <v>103.70915475402937</v>
      </c>
      <c r="AA208" s="1" t="str">
        <f>'Liquefaction &amp; SBC'!AD208</f>
        <v>NOT LIQUEFIABLE</v>
      </c>
      <c r="AB208" s="1">
        <f t="shared" si="291"/>
        <v>0</v>
      </c>
      <c r="AC208" s="1">
        <f t="shared" si="292"/>
        <v>0</v>
      </c>
      <c r="AD208" s="1">
        <f t="shared" si="300"/>
        <v>4.1253577777917023</v>
      </c>
    </row>
    <row r="209" spans="1:31" x14ac:dyDescent="0.35">
      <c r="A209" s="1"/>
      <c r="B209" s="1">
        <v>15.817259999999999</v>
      </c>
      <c r="C209" s="1">
        <v>120.611548</v>
      </c>
      <c r="D209" s="1">
        <f t="shared" si="301"/>
        <v>6</v>
      </c>
      <c r="E209" s="1">
        <f t="shared" si="302"/>
        <v>1500</v>
      </c>
      <c r="F209" s="1">
        <f t="shared" si="302"/>
        <v>3</v>
      </c>
      <c r="G209" s="1">
        <v>20</v>
      </c>
      <c r="H209" s="1">
        <v>21</v>
      </c>
      <c r="I209" s="1">
        <v>32.5</v>
      </c>
      <c r="J209" s="1">
        <f t="shared" si="303"/>
        <v>150</v>
      </c>
      <c r="K209" s="1">
        <f t="shared" si="289"/>
        <v>183.33333333333334</v>
      </c>
      <c r="L209" s="1">
        <v>1.5</v>
      </c>
      <c r="M209" s="1">
        <v>20</v>
      </c>
      <c r="N209" s="1">
        <v>4.5</v>
      </c>
      <c r="O209" s="1">
        <f t="shared" si="293"/>
        <v>0</v>
      </c>
      <c r="P209" s="26">
        <f t="shared" si="294"/>
        <v>30</v>
      </c>
      <c r="Q209" s="1">
        <f t="shared" si="304"/>
        <v>153.33333333333334</v>
      </c>
      <c r="R209" s="1">
        <f t="shared" si="290"/>
        <v>60</v>
      </c>
      <c r="S209" s="1">
        <f t="shared" si="295"/>
        <v>0.65986105077709067</v>
      </c>
      <c r="T209" s="1">
        <f t="shared" si="296"/>
        <v>0.32993052538854534</v>
      </c>
      <c r="U209" s="1">
        <v>1.5</v>
      </c>
      <c r="V209" s="1">
        <f t="shared" si="297"/>
        <v>0.90217391304347827</v>
      </c>
      <c r="W209" s="1">
        <v>3</v>
      </c>
      <c r="X209" s="1">
        <f t="shared" si="298"/>
        <v>1.2954242509439324</v>
      </c>
      <c r="Y209" s="1">
        <f t="shared" si="299"/>
        <v>2.7287846391034263</v>
      </c>
      <c r="Z209" s="1">
        <f>'Liquefaction &amp; SBC'!AC209</f>
        <v>1.0110713943974643</v>
      </c>
      <c r="AA209" s="1" t="str">
        <f>'Liquefaction &amp; SBC'!AD209</f>
        <v>NOT LIQUEFIABLE</v>
      </c>
      <c r="AB209" s="1">
        <f t="shared" si="291"/>
        <v>0</v>
      </c>
      <c r="AC209" s="1">
        <f t="shared" si="292"/>
        <v>0</v>
      </c>
      <c r="AD209" s="1">
        <f t="shared" si="300"/>
        <v>2.7287846391034263</v>
      </c>
    </row>
    <row r="210" spans="1:31" x14ac:dyDescent="0.35">
      <c r="A210" s="1"/>
      <c r="B210" s="1">
        <v>15.817259999999999</v>
      </c>
      <c r="C210" s="1">
        <v>120.611548</v>
      </c>
      <c r="D210" s="1">
        <f t="shared" si="301"/>
        <v>7.5</v>
      </c>
      <c r="E210" s="1">
        <f t="shared" si="302"/>
        <v>1500</v>
      </c>
      <c r="F210" s="1">
        <f t="shared" si="302"/>
        <v>3</v>
      </c>
      <c r="G210" s="1">
        <v>21</v>
      </c>
      <c r="H210" s="1">
        <v>71</v>
      </c>
      <c r="I210" s="1">
        <v>65</v>
      </c>
      <c r="J210" s="1">
        <f t="shared" si="303"/>
        <v>150</v>
      </c>
      <c r="K210" s="1">
        <f t="shared" si="289"/>
        <v>183.33333333333334</v>
      </c>
      <c r="L210" s="1">
        <v>1.5</v>
      </c>
      <c r="M210" s="1">
        <v>21</v>
      </c>
      <c r="N210" s="1">
        <v>4.5</v>
      </c>
      <c r="O210" s="1">
        <f t="shared" si="293"/>
        <v>0</v>
      </c>
      <c r="P210" s="26">
        <f t="shared" si="294"/>
        <v>31.5</v>
      </c>
      <c r="Q210" s="1">
        <f t="shared" si="304"/>
        <v>151.83333333333334</v>
      </c>
      <c r="R210" s="1">
        <f t="shared" si="290"/>
        <v>63</v>
      </c>
      <c r="S210" s="1">
        <f t="shared" si="295"/>
        <v>0.65524345107130644</v>
      </c>
      <c r="T210" s="1">
        <f t="shared" si="296"/>
        <v>0.10920724184521774</v>
      </c>
      <c r="U210" s="1">
        <v>1.5</v>
      </c>
      <c r="V210" s="1">
        <f t="shared" si="297"/>
        <v>0.89626783754116357</v>
      </c>
      <c r="W210" s="1">
        <v>3</v>
      </c>
      <c r="X210" s="1">
        <f t="shared" si="298"/>
        <v>1.2954242509439324</v>
      </c>
      <c r="Y210" s="1">
        <f t="shared" si="299"/>
        <v>0.4442692991467988</v>
      </c>
      <c r="Z210" s="1">
        <f>'Liquefaction &amp; SBC'!AC210</f>
        <v>1.2685297848448714E+20</v>
      </c>
      <c r="AA210" s="1" t="str">
        <f>'Liquefaction &amp; SBC'!AD210</f>
        <v>NOT LIQUEFIABLE</v>
      </c>
      <c r="AB210" s="1">
        <f t="shared" si="291"/>
        <v>0</v>
      </c>
      <c r="AC210" s="1">
        <f t="shared" si="292"/>
        <v>0</v>
      </c>
      <c r="AD210" s="1">
        <f t="shared" si="300"/>
        <v>0.4442692991467988</v>
      </c>
    </row>
    <row r="211" spans="1:31" x14ac:dyDescent="0.35">
      <c r="A211" s="1"/>
      <c r="B211" s="1">
        <v>15.817259999999999</v>
      </c>
      <c r="C211" s="1">
        <v>120.611548</v>
      </c>
      <c r="D211" s="1">
        <f t="shared" si="301"/>
        <v>9</v>
      </c>
      <c r="E211" s="1">
        <f t="shared" si="302"/>
        <v>1500</v>
      </c>
      <c r="F211" s="1">
        <f t="shared" si="302"/>
        <v>3</v>
      </c>
      <c r="G211" s="1">
        <v>21</v>
      </c>
      <c r="H211" s="1">
        <v>100</v>
      </c>
      <c r="I211" s="1">
        <v>65</v>
      </c>
      <c r="J211" s="1">
        <f t="shared" si="303"/>
        <v>150</v>
      </c>
      <c r="K211" s="1">
        <f t="shared" si="289"/>
        <v>183.33333333333334</v>
      </c>
      <c r="L211" s="1">
        <v>1.5</v>
      </c>
      <c r="M211" s="1">
        <v>21</v>
      </c>
      <c r="N211" s="1">
        <v>4.5</v>
      </c>
      <c r="O211" s="1">
        <f t="shared" si="293"/>
        <v>0</v>
      </c>
      <c r="P211" s="26">
        <f t="shared" si="294"/>
        <v>31.5</v>
      </c>
      <c r="Q211" s="1">
        <f t="shared" si="304"/>
        <v>151.83333333333334</v>
      </c>
      <c r="R211" s="1">
        <f t="shared" si="290"/>
        <v>63</v>
      </c>
      <c r="S211" s="1">
        <f t="shared" si="295"/>
        <v>0.65524345107130644</v>
      </c>
      <c r="T211" s="1">
        <f t="shared" si="296"/>
        <v>0</v>
      </c>
      <c r="U211" s="1">
        <v>1.5</v>
      </c>
      <c r="V211" s="1">
        <f t="shared" si="297"/>
        <v>0.89626783754116357</v>
      </c>
      <c r="W211" s="1">
        <v>3</v>
      </c>
      <c r="X211" s="1">
        <f t="shared" si="298"/>
        <v>1.2954242509439324</v>
      </c>
      <c r="Y211" s="1">
        <f t="shared" si="299"/>
        <v>0</v>
      </c>
      <c r="Z211" s="1">
        <f>'Liquefaction &amp; SBC'!AC211</f>
        <v>1.7174765467062636E+67</v>
      </c>
      <c r="AA211" s="1" t="str">
        <f>'Liquefaction &amp; SBC'!AD211</f>
        <v>NOT LIQUEFIABLE</v>
      </c>
      <c r="AB211" s="1">
        <f t="shared" si="291"/>
        <v>0</v>
      </c>
      <c r="AC211" s="1">
        <f t="shared" si="292"/>
        <v>0</v>
      </c>
      <c r="AD211" s="1">
        <f t="shared" si="300"/>
        <v>0</v>
      </c>
    </row>
    <row r="212" spans="1:31" x14ac:dyDescent="0.35">
      <c r="A212" s="1"/>
      <c r="B212" s="1">
        <v>15.817259999999999</v>
      </c>
      <c r="C212" s="1">
        <v>120.611548</v>
      </c>
      <c r="D212" s="1">
        <f t="shared" si="301"/>
        <v>10.5</v>
      </c>
      <c r="E212" s="1">
        <f t="shared" si="302"/>
        <v>1500</v>
      </c>
      <c r="F212" s="1">
        <f t="shared" si="302"/>
        <v>3</v>
      </c>
      <c r="G212" s="1">
        <v>20</v>
      </c>
      <c r="H212" s="1">
        <v>28</v>
      </c>
      <c r="I212" s="1">
        <v>32.5</v>
      </c>
      <c r="J212" s="1">
        <f t="shared" si="303"/>
        <v>150</v>
      </c>
      <c r="K212" s="1">
        <f t="shared" si="289"/>
        <v>183.33333333333334</v>
      </c>
      <c r="L212" s="1">
        <v>1.5</v>
      </c>
      <c r="M212" s="1">
        <v>20</v>
      </c>
      <c r="N212" s="1">
        <v>4.5</v>
      </c>
      <c r="O212" s="1">
        <f t="shared" si="293"/>
        <v>0</v>
      </c>
      <c r="P212" s="26">
        <f t="shared" si="294"/>
        <v>30</v>
      </c>
      <c r="Q212" s="1">
        <f t="shared" si="304"/>
        <v>153.33333333333334</v>
      </c>
      <c r="R212" s="1">
        <f t="shared" si="290"/>
        <v>60</v>
      </c>
      <c r="S212" s="1">
        <f t="shared" si="295"/>
        <v>0.65986105077709067</v>
      </c>
      <c r="T212" s="1">
        <f t="shared" si="296"/>
        <v>0</v>
      </c>
      <c r="U212" s="1">
        <v>1.5</v>
      </c>
      <c r="V212" s="1">
        <f t="shared" si="297"/>
        <v>0.90217391304347827</v>
      </c>
      <c r="W212" s="1">
        <v>3</v>
      </c>
      <c r="X212" s="1">
        <f t="shared" si="298"/>
        <v>1.2954242509439324</v>
      </c>
      <c r="Y212" s="1">
        <f t="shared" si="299"/>
        <v>0</v>
      </c>
      <c r="Z212" s="1">
        <f>'Liquefaction &amp; SBC'!AC212</f>
        <v>1.3758535804676011</v>
      </c>
      <c r="AA212" s="1" t="str">
        <f>'Liquefaction &amp; SBC'!AD212</f>
        <v>NOT LIQUEFIABLE</v>
      </c>
      <c r="AB212" s="1">
        <f t="shared" si="291"/>
        <v>0</v>
      </c>
      <c r="AC212" s="1">
        <f t="shared" si="292"/>
        <v>0</v>
      </c>
      <c r="AD212" s="1">
        <f t="shared" si="300"/>
        <v>0</v>
      </c>
    </row>
    <row r="213" spans="1:31" x14ac:dyDescent="0.35">
      <c r="A213" s="1"/>
      <c r="B213" s="1">
        <v>15.817259999999999</v>
      </c>
      <c r="C213" s="1">
        <v>120.611548</v>
      </c>
      <c r="D213" s="1">
        <f t="shared" si="301"/>
        <v>12</v>
      </c>
      <c r="E213" s="1">
        <f t="shared" si="302"/>
        <v>1500</v>
      </c>
      <c r="F213" s="1">
        <f t="shared" si="302"/>
        <v>3</v>
      </c>
      <c r="G213" s="1">
        <v>21</v>
      </c>
      <c r="H213" s="1">
        <v>42</v>
      </c>
      <c r="I213" s="1">
        <v>55</v>
      </c>
      <c r="J213" s="1">
        <f t="shared" si="303"/>
        <v>150</v>
      </c>
      <c r="K213" s="1">
        <f t="shared" si="289"/>
        <v>183.33333333333334</v>
      </c>
      <c r="L213" s="1">
        <v>1.5</v>
      </c>
      <c r="M213" s="1">
        <v>21</v>
      </c>
      <c r="N213" s="1">
        <v>4.5</v>
      </c>
      <c r="O213" s="1">
        <f t="shared" si="293"/>
        <v>0</v>
      </c>
      <c r="P213" s="26">
        <f t="shared" si="294"/>
        <v>31.5</v>
      </c>
      <c r="Q213" s="1">
        <f t="shared" si="304"/>
        <v>151.83333333333334</v>
      </c>
      <c r="R213" s="1">
        <f t="shared" si="290"/>
        <v>63</v>
      </c>
      <c r="S213" s="1">
        <f t="shared" si="295"/>
        <v>0.65524345107130644</v>
      </c>
      <c r="T213" s="1">
        <f t="shared" si="296"/>
        <v>0</v>
      </c>
      <c r="U213" s="1">
        <v>1.5</v>
      </c>
      <c r="V213" s="1">
        <f t="shared" si="297"/>
        <v>0.89626783754116357</v>
      </c>
      <c r="W213" s="1">
        <v>3</v>
      </c>
      <c r="X213" s="1">
        <f t="shared" si="298"/>
        <v>1.2954242509439324</v>
      </c>
      <c r="Y213" s="1">
        <f t="shared" si="299"/>
        <v>0</v>
      </c>
      <c r="Z213" s="1">
        <f>'Liquefaction &amp; SBC'!AC213</f>
        <v>18.252001132018684</v>
      </c>
      <c r="AA213" s="1" t="str">
        <f>'Liquefaction &amp; SBC'!AD213</f>
        <v>NOT LIQUEFIABLE</v>
      </c>
      <c r="AB213" s="1">
        <f t="shared" si="291"/>
        <v>0</v>
      </c>
      <c r="AC213" s="1">
        <f t="shared" si="292"/>
        <v>0</v>
      </c>
      <c r="AD213" s="1">
        <f t="shared" si="300"/>
        <v>0</v>
      </c>
    </row>
    <row r="214" spans="1:31" x14ac:dyDescent="0.35">
      <c r="A214" s="1"/>
      <c r="B214" s="1">
        <v>15.817259999999999</v>
      </c>
      <c r="C214" s="1">
        <v>120.611548</v>
      </c>
      <c r="D214" s="1">
        <f t="shared" si="301"/>
        <v>13.5</v>
      </c>
      <c r="E214" s="1">
        <f t="shared" si="302"/>
        <v>1500</v>
      </c>
      <c r="F214" s="1">
        <f t="shared" si="302"/>
        <v>3</v>
      </c>
      <c r="G214" s="1">
        <v>22</v>
      </c>
      <c r="H214" s="1">
        <v>39</v>
      </c>
      <c r="I214" s="1">
        <v>50</v>
      </c>
      <c r="J214" s="1">
        <f t="shared" si="303"/>
        <v>150</v>
      </c>
      <c r="K214" s="1">
        <f t="shared" si="289"/>
        <v>183.33333333333334</v>
      </c>
      <c r="L214" s="1">
        <v>1.5</v>
      </c>
      <c r="M214" s="1">
        <v>22</v>
      </c>
      <c r="N214" s="1">
        <v>4.5</v>
      </c>
      <c r="O214" s="1">
        <f t="shared" si="293"/>
        <v>0</v>
      </c>
      <c r="P214" s="26">
        <f t="shared" si="294"/>
        <v>33</v>
      </c>
      <c r="Q214" s="1">
        <f t="shared" si="304"/>
        <v>150.33333333333334</v>
      </c>
      <c r="R214" s="1">
        <f t="shared" si="290"/>
        <v>66</v>
      </c>
      <c r="S214" s="1">
        <f t="shared" si="295"/>
        <v>0.65092308563562362</v>
      </c>
      <c r="T214" s="1">
        <f t="shared" si="296"/>
        <v>0</v>
      </c>
      <c r="U214" s="1">
        <v>1.5</v>
      </c>
      <c r="V214" s="1">
        <f t="shared" si="297"/>
        <v>0.8902439024390244</v>
      </c>
      <c r="W214" s="1">
        <v>3</v>
      </c>
      <c r="X214" s="1">
        <f t="shared" si="298"/>
        <v>1.2954242509439324</v>
      </c>
      <c r="Y214" s="1">
        <f t="shared" si="299"/>
        <v>0</v>
      </c>
      <c r="Z214" s="1">
        <f>'Liquefaction &amp; SBC'!AC214</f>
        <v>5.1462935268749286</v>
      </c>
      <c r="AA214" s="1" t="str">
        <f>'Liquefaction &amp; SBC'!AD214</f>
        <v>NOT LIQUEFIABLE</v>
      </c>
      <c r="AB214" s="1">
        <f t="shared" si="291"/>
        <v>0</v>
      </c>
      <c r="AC214" s="1">
        <f t="shared" si="292"/>
        <v>0</v>
      </c>
      <c r="AD214" s="1">
        <f t="shared" si="300"/>
        <v>0</v>
      </c>
    </row>
    <row r="215" spans="1:31" x14ac:dyDescent="0.35">
      <c r="A215" s="1"/>
      <c r="B215" s="1">
        <v>15.817259999999999</v>
      </c>
      <c r="C215" s="1">
        <v>120.611548</v>
      </c>
      <c r="D215" s="1">
        <f t="shared" si="301"/>
        <v>15</v>
      </c>
      <c r="E215" s="1">
        <f t="shared" si="302"/>
        <v>1500</v>
      </c>
      <c r="F215" s="1">
        <f t="shared" si="302"/>
        <v>3</v>
      </c>
      <c r="G215" s="1">
        <v>21</v>
      </c>
      <c r="H215" s="1">
        <v>25</v>
      </c>
      <c r="I215" s="1">
        <v>16</v>
      </c>
      <c r="J215" s="1">
        <f t="shared" si="303"/>
        <v>150</v>
      </c>
      <c r="K215" s="1">
        <f t="shared" si="289"/>
        <v>183.33333333333334</v>
      </c>
      <c r="L215" s="1">
        <v>1.5</v>
      </c>
      <c r="M215" s="1">
        <v>21</v>
      </c>
      <c r="N215" s="1">
        <v>4.5</v>
      </c>
      <c r="O215" s="1">
        <f t="shared" si="293"/>
        <v>0</v>
      </c>
      <c r="P215" s="26">
        <f t="shared" si="294"/>
        <v>31.5</v>
      </c>
      <c r="Q215" s="1">
        <f t="shared" si="304"/>
        <v>151.83333333333334</v>
      </c>
      <c r="R215" s="1">
        <f t="shared" si="290"/>
        <v>63</v>
      </c>
      <c r="S215" s="1">
        <f t="shared" si="295"/>
        <v>0.65524345107130644</v>
      </c>
      <c r="T215" s="1">
        <f t="shared" si="296"/>
        <v>0</v>
      </c>
      <c r="U215" s="1">
        <v>1.5</v>
      </c>
      <c r="V215" s="1">
        <f t="shared" si="297"/>
        <v>0.89626783754116357</v>
      </c>
      <c r="W215" s="1">
        <v>3</v>
      </c>
      <c r="X215" s="1">
        <f t="shared" si="298"/>
        <v>1.2954242509439324</v>
      </c>
      <c r="Y215" s="1">
        <f t="shared" si="299"/>
        <v>0</v>
      </c>
      <c r="Z215" s="1">
        <f>'Liquefaction &amp; SBC'!AC215</f>
        <v>0.76971973059671561</v>
      </c>
      <c r="AA215" s="1" t="str">
        <f>'Liquefaction &amp; SBC'!AD215</f>
        <v>LIQUEFIABLE</v>
      </c>
      <c r="AB215" s="1">
        <f t="shared" si="291"/>
        <v>3.075700673508211E-2</v>
      </c>
      <c r="AC215" s="1">
        <f t="shared" si="292"/>
        <v>46.135510102623165</v>
      </c>
      <c r="AD215" s="1">
        <f t="shared" si="300"/>
        <v>46.135510102623165</v>
      </c>
    </row>
    <row r="216" spans="1:3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9"/>
      <c r="Y216" s="19"/>
      <c r="Z216" s="19"/>
      <c r="AA216" s="19"/>
      <c r="AB216" s="19"/>
      <c r="AC216" s="19" t="s">
        <v>312</v>
      </c>
      <c r="AD216" s="19">
        <f>SUM(AD206:AD215)</f>
        <v>147.67579299914166</v>
      </c>
      <c r="AE216" s="19" t="str">
        <f>IF(AD216&lt;= 25, "PASSED", "FAILED")</f>
        <v>FAILED</v>
      </c>
    </row>
    <row r="217" spans="1:31" s="1" customFormat="1" x14ac:dyDescent="0.35">
      <c r="A217" s="9" t="s">
        <v>283</v>
      </c>
      <c r="B217" s="9" t="s">
        <v>0</v>
      </c>
      <c r="C217" s="9" t="s">
        <v>1</v>
      </c>
      <c r="D217" s="9" t="s">
        <v>284</v>
      </c>
      <c r="E217" s="7" t="s">
        <v>285</v>
      </c>
      <c r="F217" s="9" t="s">
        <v>286</v>
      </c>
      <c r="G217" s="9" t="s">
        <v>287</v>
      </c>
      <c r="H217" s="9" t="s">
        <v>288</v>
      </c>
      <c r="I217" s="9" t="s">
        <v>289</v>
      </c>
      <c r="J217" s="10" t="s">
        <v>290</v>
      </c>
      <c r="K217" s="10" t="s">
        <v>291</v>
      </c>
      <c r="L217" s="9" t="s">
        <v>292</v>
      </c>
      <c r="M217" s="9" t="s">
        <v>287</v>
      </c>
      <c r="N217" s="9" t="s">
        <v>293</v>
      </c>
      <c r="O217" s="10" t="s">
        <v>294</v>
      </c>
      <c r="P217" s="11" t="s">
        <v>295</v>
      </c>
      <c r="Q217" s="10" t="s">
        <v>296</v>
      </c>
      <c r="R217" s="10" t="s">
        <v>297</v>
      </c>
      <c r="S217" s="10" t="s">
        <v>298</v>
      </c>
      <c r="T217" s="12" t="s">
        <v>299</v>
      </c>
      <c r="U217" s="9" t="s">
        <v>300</v>
      </c>
      <c r="V217" s="10" t="s">
        <v>301</v>
      </c>
      <c r="W217" s="7" t="s">
        <v>302</v>
      </c>
      <c r="X217" s="10" t="s">
        <v>303</v>
      </c>
      <c r="Y217" s="13" t="s">
        <v>304</v>
      </c>
      <c r="Z217" s="14" t="s">
        <v>26</v>
      </c>
      <c r="AA217" s="14" t="s">
        <v>27</v>
      </c>
      <c r="AB217" s="13" t="s">
        <v>305</v>
      </c>
      <c r="AC217" s="13" t="s">
        <v>306</v>
      </c>
      <c r="AD217" s="13" t="s">
        <v>307</v>
      </c>
      <c r="AE217" s="10" t="s">
        <v>27</v>
      </c>
    </row>
    <row r="218" spans="1:31" x14ac:dyDescent="0.35">
      <c r="A218" s="1" t="s">
        <v>331</v>
      </c>
      <c r="B218" s="23">
        <v>15.350555999999999</v>
      </c>
      <c r="C218" s="23">
        <v>120.57333300000001</v>
      </c>
      <c r="D218" s="23">
        <v>1.5</v>
      </c>
      <c r="E218" s="23">
        <v>1500</v>
      </c>
      <c r="F218" s="23">
        <v>3</v>
      </c>
      <c r="G218" s="23">
        <v>20</v>
      </c>
      <c r="H218" s="23">
        <v>13</v>
      </c>
      <c r="I218" s="23">
        <v>20</v>
      </c>
      <c r="J218" s="1">
        <f t="shared" ref="J218:J227" si="305">E218*0.1</f>
        <v>150</v>
      </c>
      <c r="K218" s="1">
        <f t="shared" ref="K218:K227" si="306">(E218+J218)/(F218*F218)</f>
        <v>183.33333333333334</v>
      </c>
      <c r="L218" s="23">
        <v>1.5</v>
      </c>
      <c r="M218" s="23">
        <v>20</v>
      </c>
      <c r="N218" s="23">
        <v>9</v>
      </c>
      <c r="O218" s="1">
        <f>MAX(0, 9.81 * (L218 - N218))</f>
        <v>0</v>
      </c>
      <c r="P218" s="26">
        <f>(L218 * M218) - O218</f>
        <v>30</v>
      </c>
      <c r="Q218" s="1">
        <f>K218-P218</f>
        <v>153.33333333333334</v>
      </c>
      <c r="R218" s="1">
        <f t="shared" ref="R218:R227" si="307">(M218 * ($L$2 + ($F$2 / 2))) - O218</f>
        <v>60</v>
      </c>
      <c r="S218" s="1">
        <f>0.5 + 0.1 * SQRT(Q218 / R218)</f>
        <v>0.65986105077709067</v>
      </c>
      <c r="T218" s="1">
        <f>IF((D218 - (D218/2)) &lt;= L218, 0, IF(( (D218 - (D218/2)) - L218) &gt; (2 * F218), 0, IF(( (D218 - (D218/2)) - L218) &lt;= (F218 / 2), (2 * ( (D218 - (D218/2)) - L218) / F218) * (S218 - 0.1) + 0.1, ((2 * F218) - ( (D218 - (D218/2)) - L218)) / (1.5 * F218) * S218)))</f>
        <v>0</v>
      </c>
      <c r="U218" s="1">
        <v>1.5</v>
      </c>
      <c r="V218" s="1">
        <f>MAX(0.5, 1 - 0.5 * (P218 / Q218))</f>
        <v>0.90217391304347827</v>
      </c>
      <c r="W218" s="1">
        <v>3</v>
      </c>
      <c r="X218" s="1">
        <f>1 + 0.2 *LOG10(10 * W218)</f>
        <v>1.2954242509439324</v>
      </c>
      <c r="Y218" s="1">
        <f>((Q218 / (I218 * 1000)) * T218) * U218 * V218 * X218*1000</f>
        <v>0</v>
      </c>
      <c r="Z218" s="1">
        <f>'Liquefaction &amp; SBC'!AC218</f>
        <v>1.565302807402521</v>
      </c>
      <c r="AA218" s="1" t="str">
        <f>'Liquefaction &amp; SBC'!AD218</f>
        <v>NOT LIQUEFIABLE</v>
      </c>
      <c r="AB218" s="1">
        <f t="shared" ref="AB218:AB227" si="308">IF(AA218="NOT LIQUEFIABLE", 0, IF(Z218&gt;=2, 0, IF(Z218&lt;=0.5, 0.05, (2-Z218)*0.025)))</f>
        <v>0</v>
      </c>
      <c r="AC218" s="1">
        <f t="shared" ref="AC218:AC227" si="309">AB218 * U218*1000</f>
        <v>0</v>
      </c>
      <c r="AD218" s="1">
        <f>Y218+AC218</f>
        <v>0</v>
      </c>
    </row>
    <row r="219" spans="1:31" x14ac:dyDescent="0.35">
      <c r="A219" s="1"/>
      <c r="B219" s="23">
        <v>15.350555999999999</v>
      </c>
      <c r="C219" s="23">
        <v>120.57333300000001</v>
      </c>
      <c r="D219" s="23">
        <v>3</v>
      </c>
      <c r="E219" s="23">
        <v>1500</v>
      </c>
      <c r="F219" s="23">
        <v>3</v>
      </c>
      <c r="G219" s="23">
        <v>21</v>
      </c>
      <c r="H219" s="23">
        <v>18</v>
      </c>
      <c r="I219" s="23">
        <v>27.5</v>
      </c>
      <c r="J219" s="1">
        <f t="shared" si="305"/>
        <v>150</v>
      </c>
      <c r="K219" s="1">
        <f t="shared" si="306"/>
        <v>183.33333333333334</v>
      </c>
      <c r="L219" s="23">
        <v>1.5</v>
      </c>
      <c r="M219" s="23">
        <v>21</v>
      </c>
      <c r="N219" s="23">
        <v>9</v>
      </c>
      <c r="O219" s="1">
        <f t="shared" ref="O219:O227" si="310">MAX(0, 9.81 * (L219 - N219))</f>
        <v>0</v>
      </c>
      <c r="P219" s="26">
        <f t="shared" ref="P219:P227" si="311">(L219 * M219) - O219</f>
        <v>31.5</v>
      </c>
      <c r="Q219" s="1">
        <f>K219-P219</f>
        <v>151.83333333333334</v>
      </c>
      <c r="R219" s="1">
        <f t="shared" si="307"/>
        <v>63</v>
      </c>
      <c r="S219" s="1">
        <f t="shared" ref="S219:S227" si="312">0.5 + 0.1 * SQRT(Q219 / R219)</f>
        <v>0.65524345107130644</v>
      </c>
      <c r="T219" s="1">
        <f t="shared" ref="T219:T227" si="313">IF(((D219 - (D219 - D218)/2) - L219) &lt;= 0, 0, IF(((D219 - (D219 - D218)/2) - L219) &gt; (2 * F219), 0, IF(((D219 - (D219 - D218)/2) - L219) &lt;= (F219 / 2), (2 * ((D219 - (D219 - D218)/2) - L219) / F219) * (S219 - 0.1) + 0.1, ((2 * F219) - ((D219 - (D219 - D218)/2) - L219)) / (1.5 * F219) * S219)))</f>
        <v>0.37762172553565321</v>
      </c>
      <c r="U219" s="1">
        <v>1.5</v>
      </c>
      <c r="V219" s="1">
        <f t="shared" ref="V219:V227" si="314">MAX(0.5, 1 - 0.5 * (P219 / Q219))</f>
        <v>0.89626783754116357</v>
      </c>
      <c r="W219" s="1">
        <v>3</v>
      </c>
      <c r="X219" s="1">
        <f t="shared" ref="X219:X227" si="315">1 + 0.2 *LOG10(10 * W219)</f>
        <v>1.2954242509439324</v>
      </c>
      <c r="Y219" s="1">
        <f t="shared" ref="Y219:Y227" si="316">((Q219 / (I219 * 1000)) * T219) * U219 * V219 * X219*1000</f>
        <v>3.6310522579935363</v>
      </c>
      <c r="Z219" s="1">
        <f>'Liquefaction &amp; SBC'!AC219</f>
        <v>1.7592924284209002</v>
      </c>
      <c r="AA219" s="1" t="str">
        <f>'Liquefaction &amp; SBC'!AD219</f>
        <v>NOT LIQUEFIABLE</v>
      </c>
      <c r="AB219" s="1">
        <f t="shared" si="308"/>
        <v>0</v>
      </c>
      <c r="AC219" s="1">
        <f t="shared" si="309"/>
        <v>0</v>
      </c>
      <c r="AD219" s="1">
        <f t="shared" ref="AD219:AD227" si="317">Y219+AC219</f>
        <v>3.6310522579935363</v>
      </c>
    </row>
    <row r="220" spans="1:31" x14ac:dyDescent="0.35">
      <c r="A220" s="1"/>
      <c r="B220" s="23">
        <v>15.350555999999999</v>
      </c>
      <c r="C220" s="23">
        <v>120.57333300000001</v>
      </c>
      <c r="D220" s="23">
        <v>4.5</v>
      </c>
      <c r="E220" s="23">
        <v>1500</v>
      </c>
      <c r="F220" s="23">
        <v>3</v>
      </c>
      <c r="G220" s="23">
        <v>21</v>
      </c>
      <c r="H220" s="23">
        <v>23</v>
      </c>
      <c r="I220" s="23">
        <v>27.5</v>
      </c>
      <c r="J220" s="1">
        <f t="shared" si="305"/>
        <v>150</v>
      </c>
      <c r="K220" s="1">
        <f t="shared" si="306"/>
        <v>183.33333333333334</v>
      </c>
      <c r="L220" s="23">
        <v>1.5</v>
      </c>
      <c r="M220" s="23">
        <v>21</v>
      </c>
      <c r="N220" s="23">
        <v>9</v>
      </c>
      <c r="O220" s="1">
        <f t="shared" si="310"/>
        <v>0</v>
      </c>
      <c r="P220" s="26">
        <f t="shared" si="311"/>
        <v>31.5</v>
      </c>
      <c r="Q220" s="1">
        <f t="shared" ref="Q220:Q227" si="318">K220-P220</f>
        <v>151.83333333333334</v>
      </c>
      <c r="R220" s="1">
        <f t="shared" si="307"/>
        <v>63</v>
      </c>
      <c r="S220" s="1">
        <f t="shared" si="312"/>
        <v>0.65524345107130644</v>
      </c>
      <c r="T220" s="1">
        <f t="shared" si="313"/>
        <v>0.54603620922608875</v>
      </c>
      <c r="U220" s="1">
        <v>1.5</v>
      </c>
      <c r="V220" s="1">
        <f t="shared" si="314"/>
        <v>0.89626783754116357</v>
      </c>
      <c r="W220" s="1">
        <v>3</v>
      </c>
      <c r="X220" s="1">
        <f t="shared" si="315"/>
        <v>1.2954242509439324</v>
      </c>
      <c r="Y220" s="1">
        <f t="shared" si="316"/>
        <v>5.2504553535530754</v>
      </c>
      <c r="Z220" s="1">
        <f>'Liquefaction &amp; SBC'!AC220</f>
        <v>2.1418631872236125</v>
      </c>
      <c r="AA220" s="1" t="str">
        <f>'Liquefaction &amp; SBC'!AD220</f>
        <v>NOT LIQUEFIABLE</v>
      </c>
      <c r="AB220" s="1">
        <f t="shared" si="308"/>
        <v>0</v>
      </c>
      <c r="AC220" s="1">
        <f t="shared" si="309"/>
        <v>0</v>
      </c>
      <c r="AD220" s="1">
        <f t="shared" si="317"/>
        <v>5.2504553535530754</v>
      </c>
    </row>
    <row r="221" spans="1:31" x14ac:dyDescent="0.35">
      <c r="A221" s="1"/>
      <c r="B221" s="23">
        <v>15.350555999999999</v>
      </c>
      <c r="C221" s="23">
        <v>120.57333300000001</v>
      </c>
      <c r="D221" s="23">
        <v>6</v>
      </c>
      <c r="E221" s="23">
        <v>1500</v>
      </c>
      <c r="F221" s="23">
        <v>3</v>
      </c>
      <c r="G221" s="23">
        <v>21</v>
      </c>
      <c r="H221" s="23">
        <v>37</v>
      </c>
      <c r="I221" s="23">
        <v>55</v>
      </c>
      <c r="J221" s="1">
        <f t="shared" si="305"/>
        <v>150</v>
      </c>
      <c r="K221" s="1">
        <f t="shared" si="306"/>
        <v>183.33333333333334</v>
      </c>
      <c r="L221" s="23">
        <v>1.5</v>
      </c>
      <c r="M221" s="23">
        <v>21</v>
      </c>
      <c r="N221" s="23">
        <v>9</v>
      </c>
      <c r="O221" s="1">
        <f t="shared" si="310"/>
        <v>0</v>
      </c>
      <c r="P221" s="26">
        <f t="shared" si="311"/>
        <v>31.5</v>
      </c>
      <c r="Q221" s="1">
        <f t="shared" si="318"/>
        <v>151.83333333333334</v>
      </c>
      <c r="R221" s="1">
        <f t="shared" si="307"/>
        <v>63</v>
      </c>
      <c r="S221" s="1">
        <f t="shared" si="312"/>
        <v>0.65524345107130644</v>
      </c>
      <c r="T221" s="1">
        <f t="shared" si="313"/>
        <v>0.32762172553565322</v>
      </c>
      <c r="U221" s="1">
        <v>1.5</v>
      </c>
      <c r="V221" s="1">
        <f t="shared" si="314"/>
        <v>0.89626783754116357</v>
      </c>
      <c r="W221" s="1">
        <v>3</v>
      </c>
      <c r="X221" s="1">
        <f t="shared" si="315"/>
        <v>1.2954242509439324</v>
      </c>
      <c r="Y221" s="1">
        <f t="shared" si="316"/>
        <v>1.5751366060659227</v>
      </c>
      <c r="Z221" s="1">
        <f>'Liquefaction &amp; SBC'!AC221</f>
        <v>21.865693295481989</v>
      </c>
      <c r="AA221" s="1" t="str">
        <f>'Liquefaction &amp; SBC'!AD221</f>
        <v>NOT LIQUEFIABLE</v>
      </c>
      <c r="AB221" s="1">
        <f t="shared" si="308"/>
        <v>0</v>
      </c>
      <c r="AC221" s="1">
        <f t="shared" si="309"/>
        <v>0</v>
      </c>
      <c r="AD221" s="1">
        <f t="shared" si="317"/>
        <v>1.5751366060659227</v>
      </c>
    </row>
    <row r="222" spans="1:31" x14ac:dyDescent="0.35">
      <c r="A222" s="1"/>
      <c r="B222" s="23">
        <v>15.350555999999999</v>
      </c>
      <c r="C222" s="23">
        <v>120.57333300000001</v>
      </c>
      <c r="D222" s="23">
        <v>7.5</v>
      </c>
      <c r="E222" s="23">
        <v>1500</v>
      </c>
      <c r="F222" s="23">
        <v>3</v>
      </c>
      <c r="G222" s="23">
        <v>21</v>
      </c>
      <c r="H222" s="23">
        <v>52</v>
      </c>
      <c r="I222" s="23">
        <v>65</v>
      </c>
      <c r="J222" s="1">
        <f t="shared" si="305"/>
        <v>150</v>
      </c>
      <c r="K222" s="1">
        <f t="shared" si="306"/>
        <v>183.33333333333334</v>
      </c>
      <c r="L222" s="23">
        <v>1.5</v>
      </c>
      <c r="M222" s="23">
        <v>21</v>
      </c>
      <c r="N222" s="23">
        <v>9</v>
      </c>
      <c r="O222" s="1">
        <f t="shared" si="310"/>
        <v>0</v>
      </c>
      <c r="P222" s="26">
        <f t="shared" si="311"/>
        <v>31.5</v>
      </c>
      <c r="Q222" s="1">
        <f t="shared" si="318"/>
        <v>151.83333333333334</v>
      </c>
      <c r="R222" s="1">
        <f t="shared" si="307"/>
        <v>63</v>
      </c>
      <c r="S222" s="1">
        <f t="shared" si="312"/>
        <v>0.65524345107130644</v>
      </c>
      <c r="T222" s="1">
        <f t="shared" si="313"/>
        <v>0.10920724184521774</v>
      </c>
      <c r="U222" s="1">
        <v>1.5</v>
      </c>
      <c r="V222" s="1">
        <f t="shared" si="314"/>
        <v>0.89626783754116357</v>
      </c>
      <c r="W222" s="1">
        <v>3</v>
      </c>
      <c r="X222" s="1">
        <f t="shared" si="315"/>
        <v>1.2954242509439324</v>
      </c>
      <c r="Y222" s="1">
        <f t="shared" si="316"/>
        <v>0.4442692991467988</v>
      </c>
      <c r="Z222" s="1">
        <f>'Liquefaction &amp; SBC'!AC222</f>
        <v>11306.72181297126</v>
      </c>
      <c r="AA222" s="1" t="str">
        <f>'Liquefaction &amp; SBC'!AD222</f>
        <v>NOT LIQUEFIABLE</v>
      </c>
      <c r="AB222" s="1">
        <f t="shared" si="308"/>
        <v>0</v>
      </c>
      <c r="AC222" s="1">
        <f t="shared" si="309"/>
        <v>0</v>
      </c>
      <c r="AD222" s="1">
        <f t="shared" si="317"/>
        <v>0.4442692991467988</v>
      </c>
    </row>
    <row r="223" spans="1:31" x14ac:dyDescent="0.35">
      <c r="A223" s="1"/>
      <c r="B223" s="23">
        <v>15.350555999999999</v>
      </c>
      <c r="C223" s="23">
        <v>120.57333300000001</v>
      </c>
      <c r="D223" s="23">
        <v>9</v>
      </c>
      <c r="E223" s="23">
        <v>1500</v>
      </c>
      <c r="F223" s="23">
        <v>3</v>
      </c>
      <c r="G223" s="23">
        <v>21</v>
      </c>
      <c r="H223" s="23">
        <v>64</v>
      </c>
      <c r="I223" s="23">
        <v>65</v>
      </c>
      <c r="J223" s="1">
        <f t="shared" si="305"/>
        <v>150</v>
      </c>
      <c r="K223" s="1">
        <f t="shared" si="306"/>
        <v>183.33333333333334</v>
      </c>
      <c r="L223" s="23">
        <v>1.5</v>
      </c>
      <c r="M223" s="23">
        <v>21</v>
      </c>
      <c r="N223" s="23">
        <v>9</v>
      </c>
      <c r="O223" s="1">
        <f t="shared" si="310"/>
        <v>0</v>
      </c>
      <c r="P223" s="26">
        <f t="shared" si="311"/>
        <v>31.5</v>
      </c>
      <c r="Q223" s="1">
        <f t="shared" si="318"/>
        <v>151.83333333333334</v>
      </c>
      <c r="R223" s="1">
        <f t="shared" si="307"/>
        <v>63</v>
      </c>
      <c r="S223" s="1">
        <f t="shared" si="312"/>
        <v>0.65524345107130644</v>
      </c>
      <c r="T223" s="1">
        <f t="shared" si="313"/>
        <v>0</v>
      </c>
      <c r="U223" s="1">
        <v>1.5</v>
      </c>
      <c r="V223" s="1">
        <f t="shared" si="314"/>
        <v>0.89626783754116357</v>
      </c>
      <c r="W223" s="1">
        <v>3</v>
      </c>
      <c r="X223" s="1">
        <f t="shared" si="315"/>
        <v>1.2954242509439324</v>
      </c>
      <c r="Y223" s="1">
        <f t="shared" si="316"/>
        <v>0</v>
      </c>
      <c r="Z223" s="1">
        <f>'Liquefaction &amp; SBC'!AC223</f>
        <v>358505366.71440524</v>
      </c>
      <c r="AA223" s="1" t="str">
        <f>'Liquefaction &amp; SBC'!AD223</f>
        <v>NOT LIQUEFIABLE</v>
      </c>
      <c r="AB223" s="1">
        <f t="shared" si="308"/>
        <v>0</v>
      </c>
      <c r="AC223" s="1">
        <f t="shared" si="309"/>
        <v>0</v>
      </c>
      <c r="AD223" s="1">
        <f t="shared" si="317"/>
        <v>0</v>
      </c>
    </row>
    <row r="224" spans="1:31" x14ac:dyDescent="0.35">
      <c r="A224" s="1"/>
      <c r="B224" s="23">
        <v>15.350555999999999</v>
      </c>
      <c r="C224" s="23">
        <v>120.57333300000001</v>
      </c>
      <c r="D224" s="23">
        <v>10.5</v>
      </c>
      <c r="E224" s="23">
        <v>1500</v>
      </c>
      <c r="F224" s="23">
        <v>3</v>
      </c>
      <c r="G224" s="23">
        <v>21</v>
      </c>
      <c r="H224" s="23">
        <v>73</v>
      </c>
      <c r="I224" s="23">
        <v>65</v>
      </c>
      <c r="J224" s="1">
        <f t="shared" si="305"/>
        <v>150</v>
      </c>
      <c r="K224" s="1">
        <f t="shared" si="306"/>
        <v>183.33333333333334</v>
      </c>
      <c r="L224" s="23">
        <v>1.5</v>
      </c>
      <c r="M224" s="23">
        <v>21</v>
      </c>
      <c r="N224" s="23">
        <v>9</v>
      </c>
      <c r="O224" s="1">
        <f t="shared" si="310"/>
        <v>0</v>
      </c>
      <c r="P224" s="26">
        <f t="shared" si="311"/>
        <v>31.5</v>
      </c>
      <c r="Q224" s="1">
        <f t="shared" si="318"/>
        <v>151.83333333333334</v>
      </c>
      <c r="R224" s="1">
        <f t="shared" si="307"/>
        <v>63</v>
      </c>
      <c r="S224" s="1">
        <f t="shared" si="312"/>
        <v>0.65524345107130644</v>
      </c>
      <c r="T224" s="1">
        <f t="shared" si="313"/>
        <v>0</v>
      </c>
      <c r="U224" s="1">
        <v>1.5</v>
      </c>
      <c r="V224" s="1">
        <f t="shared" si="314"/>
        <v>0.89626783754116357</v>
      </c>
      <c r="W224" s="1">
        <v>3</v>
      </c>
      <c r="X224" s="1">
        <f t="shared" si="315"/>
        <v>1.2954242509439324</v>
      </c>
      <c r="Y224" s="1">
        <f t="shared" si="316"/>
        <v>0</v>
      </c>
      <c r="Z224" s="1">
        <f>'Liquefaction &amp; SBC'!AC224</f>
        <v>75010551125148.891</v>
      </c>
      <c r="AA224" s="1" t="str">
        <f>'Liquefaction &amp; SBC'!AD224</f>
        <v>NOT LIQUEFIABLE</v>
      </c>
      <c r="AB224" s="1">
        <f t="shared" si="308"/>
        <v>0</v>
      </c>
      <c r="AC224" s="1">
        <f t="shared" si="309"/>
        <v>0</v>
      </c>
      <c r="AD224" s="1">
        <f t="shared" si="317"/>
        <v>0</v>
      </c>
    </row>
    <row r="225" spans="1:31" x14ac:dyDescent="0.35">
      <c r="A225" s="1"/>
      <c r="B225" s="23">
        <v>15.350555999999999</v>
      </c>
      <c r="C225" s="23">
        <v>120.57333300000001</v>
      </c>
      <c r="D225" s="23">
        <v>12</v>
      </c>
      <c r="E225" s="23">
        <v>1500</v>
      </c>
      <c r="F225" s="23">
        <v>3</v>
      </c>
      <c r="G225" s="23">
        <v>21</v>
      </c>
      <c r="H225" s="23">
        <v>78</v>
      </c>
      <c r="I225" s="23">
        <v>65</v>
      </c>
      <c r="J225" s="1">
        <f t="shared" si="305"/>
        <v>150</v>
      </c>
      <c r="K225" s="1">
        <f t="shared" si="306"/>
        <v>183.33333333333334</v>
      </c>
      <c r="L225" s="23">
        <v>1.5</v>
      </c>
      <c r="M225" s="23">
        <v>21</v>
      </c>
      <c r="N225" s="23">
        <v>9</v>
      </c>
      <c r="O225" s="1">
        <f t="shared" si="310"/>
        <v>0</v>
      </c>
      <c r="P225" s="26">
        <f t="shared" si="311"/>
        <v>31.5</v>
      </c>
      <c r="Q225" s="1">
        <f t="shared" si="318"/>
        <v>151.83333333333334</v>
      </c>
      <c r="R225" s="1">
        <f t="shared" si="307"/>
        <v>63</v>
      </c>
      <c r="S225" s="1">
        <f t="shared" si="312"/>
        <v>0.65524345107130644</v>
      </c>
      <c r="T225" s="1">
        <f t="shared" si="313"/>
        <v>0</v>
      </c>
      <c r="U225" s="1">
        <v>1.5</v>
      </c>
      <c r="V225" s="1">
        <f t="shared" si="314"/>
        <v>0.89626783754116357</v>
      </c>
      <c r="W225" s="1">
        <v>3</v>
      </c>
      <c r="X225" s="1">
        <f t="shared" si="315"/>
        <v>1.2954242509439324</v>
      </c>
      <c r="Y225" s="1">
        <f t="shared" si="316"/>
        <v>0</v>
      </c>
      <c r="Z225" s="1">
        <f>'Liquefaction &amp; SBC'!AC225</f>
        <v>3.7302408155732083E+17</v>
      </c>
      <c r="AA225" s="1" t="str">
        <f>'Liquefaction &amp; SBC'!AD225</f>
        <v>NOT LIQUEFIABLE</v>
      </c>
      <c r="AB225" s="1">
        <f t="shared" si="308"/>
        <v>0</v>
      </c>
      <c r="AC225" s="1">
        <f t="shared" si="309"/>
        <v>0</v>
      </c>
      <c r="AD225" s="1">
        <f t="shared" si="317"/>
        <v>0</v>
      </c>
    </row>
    <row r="226" spans="1:31" x14ac:dyDescent="0.35">
      <c r="A226" s="1"/>
      <c r="B226" s="23">
        <v>15.350555999999999</v>
      </c>
      <c r="C226" s="23">
        <v>120.57333300000001</v>
      </c>
      <c r="D226" s="23">
        <v>13.5</v>
      </c>
      <c r="E226" s="23">
        <v>1500</v>
      </c>
      <c r="F226" s="23">
        <v>3</v>
      </c>
      <c r="G226" s="23">
        <v>21</v>
      </c>
      <c r="H226" s="23">
        <v>83</v>
      </c>
      <c r="I226" s="23">
        <v>65</v>
      </c>
      <c r="J226" s="1">
        <f t="shared" si="305"/>
        <v>150</v>
      </c>
      <c r="K226" s="1">
        <f t="shared" si="306"/>
        <v>183.33333333333334</v>
      </c>
      <c r="L226" s="23">
        <v>1.5</v>
      </c>
      <c r="M226" s="23">
        <v>21</v>
      </c>
      <c r="N226" s="23">
        <v>9</v>
      </c>
      <c r="O226" s="1">
        <f t="shared" si="310"/>
        <v>0</v>
      </c>
      <c r="P226" s="26">
        <f t="shared" si="311"/>
        <v>31.5</v>
      </c>
      <c r="Q226" s="1">
        <f t="shared" si="318"/>
        <v>151.83333333333334</v>
      </c>
      <c r="R226" s="1">
        <f t="shared" si="307"/>
        <v>63</v>
      </c>
      <c r="S226" s="1">
        <f t="shared" si="312"/>
        <v>0.65524345107130644</v>
      </c>
      <c r="T226" s="1">
        <f t="shared" si="313"/>
        <v>0</v>
      </c>
      <c r="U226" s="1">
        <v>1.5</v>
      </c>
      <c r="V226" s="1">
        <f t="shared" si="314"/>
        <v>0.89626783754116357</v>
      </c>
      <c r="W226" s="1">
        <v>3</v>
      </c>
      <c r="X226" s="1">
        <f t="shared" si="315"/>
        <v>1.2954242509439324</v>
      </c>
      <c r="Y226" s="1">
        <f t="shared" si="316"/>
        <v>0</v>
      </c>
      <c r="Z226" s="1">
        <f>'Liquefaction &amp; SBC'!AC226</f>
        <v>3.4052669922462615E+21</v>
      </c>
      <c r="AA226" s="1" t="str">
        <f>'Liquefaction &amp; SBC'!AD226</f>
        <v>NOT LIQUEFIABLE</v>
      </c>
      <c r="AB226" s="1">
        <f t="shared" si="308"/>
        <v>0</v>
      </c>
      <c r="AC226" s="1">
        <f t="shared" si="309"/>
        <v>0</v>
      </c>
      <c r="AD226" s="1">
        <f t="shared" si="317"/>
        <v>0</v>
      </c>
    </row>
    <row r="227" spans="1:31" x14ac:dyDescent="0.35">
      <c r="A227" s="1"/>
      <c r="B227" s="23">
        <v>15.350555999999999</v>
      </c>
      <c r="C227" s="23">
        <v>120.57333300000001</v>
      </c>
      <c r="D227" s="23">
        <v>15</v>
      </c>
      <c r="E227" s="23">
        <v>1500</v>
      </c>
      <c r="F227" s="23">
        <v>3</v>
      </c>
      <c r="G227" s="23">
        <v>21</v>
      </c>
      <c r="H227" s="23">
        <v>100</v>
      </c>
      <c r="I227" s="23">
        <v>65</v>
      </c>
      <c r="J227" s="1">
        <f t="shared" si="305"/>
        <v>150</v>
      </c>
      <c r="K227" s="1">
        <f t="shared" si="306"/>
        <v>183.33333333333334</v>
      </c>
      <c r="L227" s="23">
        <v>1.5</v>
      </c>
      <c r="M227" s="23">
        <v>21</v>
      </c>
      <c r="N227" s="23">
        <v>9</v>
      </c>
      <c r="O227" s="1">
        <f t="shared" si="310"/>
        <v>0</v>
      </c>
      <c r="P227" s="26">
        <f t="shared" si="311"/>
        <v>31.5</v>
      </c>
      <c r="Q227" s="1">
        <f t="shared" si="318"/>
        <v>151.83333333333334</v>
      </c>
      <c r="R227" s="1">
        <f t="shared" si="307"/>
        <v>63</v>
      </c>
      <c r="S227" s="1">
        <f t="shared" si="312"/>
        <v>0.65524345107130644</v>
      </c>
      <c r="T227" s="1">
        <f t="shared" si="313"/>
        <v>0</v>
      </c>
      <c r="U227" s="1">
        <v>1.5</v>
      </c>
      <c r="V227" s="1">
        <f t="shared" si="314"/>
        <v>0.89626783754116357</v>
      </c>
      <c r="W227" s="1">
        <v>3</v>
      </c>
      <c r="X227" s="1">
        <f t="shared" si="315"/>
        <v>1.2954242509439324</v>
      </c>
      <c r="Y227" s="1">
        <f t="shared" si="316"/>
        <v>0</v>
      </c>
      <c r="Z227" s="1">
        <f>'Liquefaction &amp; SBC'!AC227</f>
        <v>1.7878479942452894E+51</v>
      </c>
      <c r="AA227" s="1" t="str">
        <f>'Liquefaction &amp; SBC'!AD227</f>
        <v>NOT LIQUEFIABLE</v>
      </c>
      <c r="AB227" s="1">
        <f t="shared" si="308"/>
        <v>0</v>
      </c>
      <c r="AC227" s="1">
        <f t="shared" si="309"/>
        <v>0</v>
      </c>
      <c r="AD227" s="1">
        <f t="shared" si="317"/>
        <v>0</v>
      </c>
    </row>
    <row r="228" spans="1:3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9"/>
      <c r="Y228" s="19"/>
      <c r="Z228" s="19"/>
      <c r="AA228" s="19"/>
      <c r="AB228" s="19"/>
      <c r="AC228" s="19" t="s">
        <v>312</v>
      </c>
      <c r="AD228" s="19">
        <f>SUM(AD218:AD227)</f>
        <v>10.900913516759333</v>
      </c>
      <c r="AE228" s="19" t="str">
        <f>IF(AD228&lt;= 25, "PASSED", "FAILED")</f>
        <v>PASSED</v>
      </c>
    </row>
    <row r="229" spans="1:31" s="1" customFormat="1" x14ac:dyDescent="0.35">
      <c r="A229" s="9" t="s">
        <v>283</v>
      </c>
      <c r="B229" s="9" t="s">
        <v>0</v>
      </c>
      <c r="C229" s="9" t="s">
        <v>1</v>
      </c>
      <c r="D229" s="9" t="s">
        <v>284</v>
      </c>
      <c r="E229" s="7" t="s">
        <v>285</v>
      </c>
      <c r="F229" s="9" t="s">
        <v>286</v>
      </c>
      <c r="G229" s="9" t="s">
        <v>287</v>
      </c>
      <c r="H229" s="9" t="s">
        <v>288</v>
      </c>
      <c r="I229" s="9" t="s">
        <v>289</v>
      </c>
      <c r="J229" s="10" t="s">
        <v>290</v>
      </c>
      <c r="K229" s="10" t="s">
        <v>291</v>
      </c>
      <c r="L229" s="9" t="s">
        <v>292</v>
      </c>
      <c r="M229" s="9" t="s">
        <v>287</v>
      </c>
      <c r="N229" s="9" t="s">
        <v>293</v>
      </c>
      <c r="O229" s="10" t="s">
        <v>294</v>
      </c>
      <c r="P229" s="11" t="s">
        <v>295</v>
      </c>
      <c r="Q229" s="10" t="s">
        <v>296</v>
      </c>
      <c r="R229" s="10" t="s">
        <v>297</v>
      </c>
      <c r="S229" s="10" t="s">
        <v>298</v>
      </c>
      <c r="T229" s="12" t="s">
        <v>299</v>
      </c>
      <c r="U229" s="9" t="s">
        <v>300</v>
      </c>
      <c r="V229" s="10" t="s">
        <v>301</v>
      </c>
      <c r="W229" s="7" t="s">
        <v>302</v>
      </c>
      <c r="X229" s="10" t="s">
        <v>303</v>
      </c>
      <c r="Y229" s="13" t="s">
        <v>304</v>
      </c>
      <c r="Z229" s="14" t="s">
        <v>26</v>
      </c>
      <c r="AA229" s="14" t="s">
        <v>27</v>
      </c>
      <c r="AB229" s="13" t="s">
        <v>305</v>
      </c>
      <c r="AC229" s="13" t="s">
        <v>306</v>
      </c>
      <c r="AD229" s="13" t="s">
        <v>307</v>
      </c>
      <c r="AE229" s="10" t="s">
        <v>27</v>
      </c>
    </row>
    <row r="230" spans="1:31" x14ac:dyDescent="0.35">
      <c r="A230" s="1" t="s">
        <v>332</v>
      </c>
      <c r="B230" s="23">
        <v>15.325423000000001</v>
      </c>
      <c r="C230" s="23">
        <v>120.42365700000001</v>
      </c>
      <c r="D230" s="23">
        <v>1.5</v>
      </c>
      <c r="E230" s="23">
        <v>1500</v>
      </c>
      <c r="F230" s="23">
        <v>3</v>
      </c>
      <c r="G230" s="23">
        <v>20</v>
      </c>
      <c r="H230" s="23">
        <v>19</v>
      </c>
      <c r="I230" s="23">
        <v>32.5</v>
      </c>
      <c r="J230" s="1">
        <f t="shared" ref="J230:J239" si="319">E230*0.1</f>
        <v>150</v>
      </c>
      <c r="K230" s="1">
        <f t="shared" ref="K230:K239" si="320">(E230+J230)/(F230*F230)</f>
        <v>183.33333333333334</v>
      </c>
      <c r="L230" s="23">
        <v>1.5</v>
      </c>
      <c r="M230" s="23">
        <v>20</v>
      </c>
      <c r="N230" s="23">
        <v>3</v>
      </c>
      <c r="O230" s="1">
        <f>MAX(0, 9.81 * (L230 - N230))</f>
        <v>0</v>
      </c>
      <c r="P230" s="26">
        <f>(L230 * M230) - O230</f>
        <v>30</v>
      </c>
      <c r="Q230" s="1">
        <f>K230-P230</f>
        <v>153.33333333333334</v>
      </c>
      <c r="R230" s="1">
        <f t="shared" ref="R230:R239" si="321">(M230 * ($L$2 + ($F$2 / 2))) - O230</f>
        <v>60</v>
      </c>
      <c r="S230" s="1">
        <f>0.5 + 0.1 * SQRT(Q230 / R230)</f>
        <v>0.65986105077709067</v>
      </c>
      <c r="T230" s="1">
        <f>IF((D230 - (D230/2)) &lt;= L230, 0, IF(( (D230 - (D230/2)) - L230) &gt; (2 * F230), 0, IF(( (D230 - (D230/2)) - L230) &lt;= (F230 / 2), (2 * ( (D230 - (D230/2)) - L230) / F230) * (S230 - 0.1) + 0.1, ((2 * F230) - ( (D230 - (D230/2)) - L230)) / (1.5 * F230) * S230)))</f>
        <v>0</v>
      </c>
      <c r="U230" s="1">
        <v>1.5</v>
      </c>
      <c r="V230" s="1">
        <f>MAX(0.5, 1 - 0.5 * (P230 / Q230))</f>
        <v>0.90217391304347827</v>
      </c>
      <c r="W230" s="1">
        <v>3</v>
      </c>
      <c r="X230" s="1">
        <f>1 + 0.2 *LOG10(10 * W230)</f>
        <v>1.2954242509439324</v>
      </c>
      <c r="Y230" s="1">
        <f>((Q230 / (I230 * 1000)) * T230) * U230 * V230 * X230*1000</f>
        <v>0</v>
      </c>
      <c r="Z230" s="1">
        <f>'Liquefaction &amp; SBC'!AC230</f>
        <v>52.728046957421313</v>
      </c>
      <c r="AA230" s="1" t="str">
        <f>'Liquefaction &amp; SBC'!AD230</f>
        <v>NOT LIQUEFIABLE</v>
      </c>
      <c r="AB230" s="1">
        <f t="shared" ref="AB230:AB239" si="322">IF(AA230="NOT LIQUEFIABLE", 0, IF(Z230&gt;=2, 0, IF(Z230&lt;=0.5, 0.05, (2-Z230)*0.025)))</f>
        <v>0</v>
      </c>
      <c r="AC230" s="1">
        <f t="shared" ref="AC230:AC239" si="323">AB230 * U230*1000</f>
        <v>0</v>
      </c>
      <c r="AD230" s="1">
        <f>Y230+AC230</f>
        <v>0</v>
      </c>
    </row>
    <row r="231" spans="1:31" x14ac:dyDescent="0.35">
      <c r="A231" s="1"/>
      <c r="B231" s="23">
        <v>15.325423000000001</v>
      </c>
      <c r="C231" s="23">
        <v>120.42365700000001</v>
      </c>
      <c r="D231" s="23">
        <v>3</v>
      </c>
      <c r="E231" s="23">
        <v>1500</v>
      </c>
      <c r="F231" s="23">
        <v>3</v>
      </c>
      <c r="G231" s="23">
        <v>20</v>
      </c>
      <c r="H231" s="23">
        <v>20</v>
      </c>
      <c r="I231" s="23">
        <v>32.5</v>
      </c>
      <c r="J231" s="1">
        <f t="shared" si="319"/>
        <v>150</v>
      </c>
      <c r="K231" s="1">
        <f t="shared" si="320"/>
        <v>183.33333333333334</v>
      </c>
      <c r="L231" s="23">
        <v>1.5</v>
      </c>
      <c r="M231" s="23">
        <v>20</v>
      </c>
      <c r="N231" s="23">
        <v>3</v>
      </c>
      <c r="O231" s="1">
        <f t="shared" ref="O231:O239" si="324">MAX(0, 9.81 * (L231 - N231))</f>
        <v>0</v>
      </c>
      <c r="P231" s="26">
        <f t="shared" ref="P231:P239" si="325">(L231 * M231) - O231</f>
        <v>30</v>
      </c>
      <c r="Q231" s="1">
        <f>K231-P231</f>
        <v>153.33333333333334</v>
      </c>
      <c r="R231" s="1">
        <f t="shared" si="321"/>
        <v>60</v>
      </c>
      <c r="S231" s="1">
        <f t="shared" ref="S231:S239" si="326">0.5 + 0.1 * SQRT(Q231 / R231)</f>
        <v>0.65986105077709067</v>
      </c>
      <c r="T231" s="1">
        <f t="shared" ref="T231:T239" si="327">IF(((D231 - (D231 - D230)/2) - L231) &lt;= 0, 0, IF(((D231 - (D231 - D230)/2) - L231) &gt; (2 * F231), 0, IF(((D231 - (D231 - D230)/2) - L231) &lt;= (F231 / 2), (2 * ((D231 - (D231 - D230)/2) - L231) / F231) * (S231 - 0.1) + 0.1, ((2 * F231) - ((D231 - (D231 - D230)/2) - L231)) / (1.5 * F231) * S231)))</f>
        <v>0.37993052538854533</v>
      </c>
      <c r="U231" s="1">
        <v>1.5</v>
      </c>
      <c r="V231" s="1">
        <f t="shared" ref="V231:V239" si="328">MAX(0.5, 1 - 0.5 * (P231 / Q231))</f>
        <v>0.90217391304347827</v>
      </c>
      <c r="W231" s="1">
        <v>3</v>
      </c>
      <c r="X231" s="1">
        <f t="shared" ref="X231:X239" si="329">1 + 0.2 *LOG10(10 * W231)</f>
        <v>1.2954242509439324</v>
      </c>
      <c r="Y231" s="1">
        <f t="shared" ref="Y231:Y239" si="330">((Q231 / (I231 * 1000)) * T231) * U231 * V231 * X231*1000</f>
        <v>3.1423239192124508</v>
      </c>
      <c r="Z231" s="1">
        <f>'Liquefaction &amp; SBC'!AC231</f>
        <v>29.178903213044713</v>
      </c>
      <c r="AA231" s="1" t="str">
        <f>'Liquefaction &amp; SBC'!AD231</f>
        <v>NOT LIQUEFIABLE</v>
      </c>
      <c r="AB231" s="1">
        <f t="shared" si="322"/>
        <v>0</v>
      </c>
      <c r="AC231" s="1">
        <f t="shared" si="323"/>
        <v>0</v>
      </c>
      <c r="AD231" s="1">
        <f t="shared" ref="AD231:AD239" si="331">Y231+AC231</f>
        <v>3.1423239192124508</v>
      </c>
    </row>
    <row r="232" spans="1:31" x14ac:dyDescent="0.35">
      <c r="A232" s="1"/>
      <c r="B232" s="23">
        <v>15.325423000000001</v>
      </c>
      <c r="C232" s="23">
        <v>120.42365700000001</v>
      </c>
      <c r="D232" s="23">
        <v>4.5</v>
      </c>
      <c r="E232" s="23">
        <v>1500</v>
      </c>
      <c r="F232" s="23">
        <v>3</v>
      </c>
      <c r="G232" s="23">
        <v>20</v>
      </c>
      <c r="H232" s="23">
        <v>21</v>
      </c>
      <c r="I232" s="23">
        <v>32.5</v>
      </c>
      <c r="J232" s="1">
        <f t="shared" si="319"/>
        <v>150</v>
      </c>
      <c r="K232" s="1">
        <f t="shared" si="320"/>
        <v>183.33333333333334</v>
      </c>
      <c r="L232" s="23">
        <v>1.5</v>
      </c>
      <c r="M232" s="23">
        <v>20</v>
      </c>
      <c r="N232" s="23">
        <v>3</v>
      </c>
      <c r="O232" s="1">
        <f t="shared" si="324"/>
        <v>0</v>
      </c>
      <c r="P232" s="26">
        <f t="shared" si="325"/>
        <v>30</v>
      </c>
      <c r="Q232" s="1">
        <f t="shared" ref="Q232:Q239" si="332">K232-P232</f>
        <v>153.33333333333334</v>
      </c>
      <c r="R232" s="1">
        <f t="shared" si="321"/>
        <v>60</v>
      </c>
      <c r="S232" s="1">
        <f t="shared" si="326"/>
        <v>0.65986105077709067</v>
      </c>
      <c r="T232" s="1">
        <f t="shared" si="327"/>
        <v>0.54988420898090895</v>
      </c>
      <c r="U232" s="1">
        <v>1.5</v>
      </c>
      <c r="V232" s="1">
        <f t="shared" si="328"/>
        <v>0.90217391304347827</v>
      </c>
      <c r="W232" s="1">
        <v>3</v>
      </c>
      <c r="X232" s="1">
        <f t="shared" si="329"/>
        <v>1.2954242509439324</v>
      </c>
      <c r="Y232" s="1">
        <f t="shared" si="330"/>
        <v>4.5479743985057111</v>
      </c>
      <c r="Z232" s="1">
        <f>'Liquefaction &amp; SBC'!AC232</f>
        <v>22.442796196352898</v>
      </c>
      <c r="AA232" s="1" t="str">
        <f>'Liquefaction &amp; SBC'!AD232</f>
        <v>NOT LIQUEFIABLE</v>
      </c>
      <c r="AB232" s="1">
        <f t="shared" si="322"/>
        <v>0</v>
      </c>
      <c r="AC232" s="1">
        <f t="shared" si="323"/>
        <v>0</v>
      </c>
      <c r="AD232" s="1">
        <f t="shared" si="331"/>
        <v>4.5479743985057111</v>
      </c>
    </row>
    <row r="233" spans="1:31" x14ac:dyDescent="0.35">
      <c r="A233" s="1"/>
      <c r="B233" s="23">
        <v>15.325423000000001</v>
      </c>
      <c r="C233" s="23">
        <v>120.42365700000001</v>
      </c>
      <c r="D233" s="23">
        <v>6</v>
      </c>
      <c r="E233" s="23">
        <v>1500</v>
      </c>
      <c r="F233" s="23">
        <v>3</v>
      </c>
      <c r="G233" s="23">
        <v>20</v>
      </c>
      <c r="H233" s="23">
        <v>25</v>
      </c>
      <c r="I233" s="23">
        <v>32.5</v>
      </c>
      <c r="J233" s="1">
        <f t="shared" si="319"/>
        <v>150</v>
      </c>
      <c r="K233" s="1">
        <f t="shared" si="320"/>
        <v>183.33333333333334</v>
      </c>
      <c r="L233" s="23">
        <v>1.5</v>
      </c>
      <c r="M233" s="23">
        <v>20</v>
      </c>
      <c r="N233" s="23">
        <v>3</v>
      </c>
      <c r="O233" s="1">
        <f t="shared" si="324"/>
        <v>0</v>
      </c>
      <c r="P233" s="26">
        <f t="shared" si="325"/>
        <v>30</v>
      </c>
      <c r="Q233" s="1">
        <f t="shared" si="332"/>
        <v>153.33333333333334</v>
      </c>
      <c r="R233" s="1">
        <f t="shared" si="321"/>
        <v>60</v>
      </c>
      <c r="S233" s="1">
        <f t="shared" si="326"/>
        <v>0.65986105077709067</v>
      </c>
      <c r="T233" s="1">
        <f t="shared" si="327"/>
        <v>0.32993052538854534</v>
      </c>
      <c r="U233" s="1">
        <v>1.5</v>
      </c>
      <c r="V233" s="1">
        <f t="shared" si="328"/>
        <v>0.90217391304347827</v>
      </c>
      <c r="W233" s="1">
        <v>3</v>
      </c>
      <c r="X233" s="1">
        <f t="shared" si="329"/>
        <v>1.2954242509439324</v>
      </c>
      <c r="Y233" s="1">
        <f t="shared" si="330"/>
        <v>2.7287846391034263</v>
      </c>
      <c r="Z233" s="1">
        <f>'Liquefaction &amp; SBC'!AC233</f>
        <v>26.548980836300924</v>
      </c>
      <c r="AA233" s="1" t="str">
        <f>'Liquefaction &amp; SBC'!AD233</f>
        <v>NOT LIQUEFIABLE</v>
      </c>
      <c r="AB233" s="1">
        <f t="shared" si="322"/>
        <v>0</v>
      </c>
      <c r="AC233" s="1">
        <f t="shared" si="323"/>
        <v>0</v>
      </c>
      <c r="AD233" s="1">
        <f t="shared" si="331"/>
        <v>2.7287846391034263</v>
      </c>
    </row>
    <row r="234" spans="1:31" x14ac:dyDescent="0.35">
      <c r="A234" s="1"/>
      <c r="B234" s="23">
        <v>15.325423000000001</v>
      </c>
      <c r="C234" s="23">
        <v>120.42365700000001</v>
      </c>
      <c r="D234" s="23">
        <v>7.5</v>
      </c>
      <c r="E234" s="23">
        <v>1500</v>
      </c>
      <c r="F234" s="23">
        <v>3</v>
      </c>
      <c r="G234" s="23">
        <v>21</v>
      </c>
      <c r="H234" s="23">
        <v>33</v>
      </c>
      <c r="I234" s="23">
        <v>35</v>
      </c>
      <c r="J234" s="1">
        <f t="shared" si="319"/>
        <v>150</v>
      </c>
      <c r="K234" s="1">
        <f t="shared" si="320"/>
        <v>183.33333333333334</v>
      </c>
      <c r="L234" s="23">
        <v>1.5</v>
      </c>
      <c r="M234" s="23">
        <v>21</v>
      </c>
      <c r="N234" s="23">
        <v>3</v>
      </c>
      <c r="O234" s="1">
        <f t="shared" si="324"/>
        <v>0</v>
      </c>
      <c r="P234" s="26">
        <f t="shared" si="325"/>
        <v>31.5</v>
      </c>
      <c r="Q234" s="1">
        <f t="shared" si="332"/>
        <v>151.83333333333334</v>
      </c>
      <c r="R234" s="1">
        <f t="shared" si="321"/>
        <v>63</v>
      </c>
      <c r="S234" s="1">
        <f t="shared" si="326"/>
        <v>0.65524345107130644</v>
      </c>
      <c r="T234" s="1">
        <f t="shared" si="327"/>
        <v>0.10920724184521774</v>
      </c>
      <c r="U234" s="1">
        <v>1.5</v>
      </c>
      <c r="V234" s="1">
        <f t="shared" si="328"/>
        <v>0.89626783754116357</v>
      </c>
      <c r="W234" s="1">
        <v>3</v>
      </c>
      <c r="X234" s="1">
        <f t="shared" si="329"/>
        <v>1.2954242509439324</v>
      </c>
      <c r="Y234" s="1">
        <f t="shared" si="330"/>
        <v>0.82507155555834033</v>
      </c>
      <c r="Z234" s="1">
        <f>'Liquefaction &amp; SBC'!AC234</f>
        <v>96.824030484464004</v>
      </c>
      <c r="AA234" s="1" t="str">
        <f>'Liquefaction &amp; SBC'!AD234</f>
        <v>NOT LIQUEFIABLE</v>
      </c>
      <c r="AB234" s="1">
        <f t="shared" si="322"/>
        <v>0</v>
      </c>
      <c r="AC234" s="1">
        <f t="shared" si="323"/>
        <v>0</v>
      </c>
      <c r="AD234" s="1">
        <f t="shared" si="331"/>
        <v>0.82507155555834033</v>
      </c>
    </row>
    <row r="235" spans="1:31" x14ac:dyDescent="0.35">
      <c r="A235" s="1"/>
      <c r="B235" s="23">
        <v>15.325423000000001</v>
      </c>
      <c r="C235" s="23">
        <v>120.42365700000001</v>
      </c>
      <c r="D235" s="23">
        <v>9</v>
      </c>
      <c r="E235" s="23">
        <v>1500</v>
      </c>
      <c r="F235" s="23">
        <v>3</v>
      </c>
      <c r="G235" s="23">
        <v>21</v>
      </c>
      <c r="H235" s="23">
        <v>44</v>
      </c>
      <c r="I235" s="23">
        <v>35</v>
      </c>
      <c r="J235" s="1">
        <f t="shared" si="319"/>
        <v>150</v>
      </c>
      <c r="K235" s="1">
        <f t="shared" si="320"/>
        <v>183.33333333333334</v>
      </c>
      <c r="L235" s="23">
        <v>1.5</v>
      </c>
      <c r="M235" s="23">
        <v>21</v>
      </c>
      <c r="N235" s="23">
        <v>3</v>
      </c>
      <c r="O235" s="1">
        <f t="shared" si="324"/>
        <v>0</v>
      </c>
      <c r="P235" s="26">
        <f t="shared" si="325"/>
        <v>31.5</v>
      </c>
      <c r="Q235" s="1">
        <f t="shared" si="332"/>
        <v>151.83333333333334</v>
      </c>
      <c r="R235" s="1">
        <f t="shared" si="321"/>
        <v>63</v>
      </c>
      <c r="S235" s="1">
        <f t="shared" si="326"/>
        <v>0.65524345107130644</v>
      </c>
      <c r="T235" s="1">
        <f t="shared" si="327"/>
        <v>0</v>
      </c>
      <c r="U235" s="1">
        <v>1.5</v>
      </c>
      <c r="V235" s="1">
        <f t="shared" si="328"/>
        <v>0.89626783754116357</v>
      </c>
      <c r="W235" s="1">
        <v>3</v>
      </c>
      <c r="X235" s="1">
        <f t="shared" si="329"/>
        <v>1.2954242509439324</v>
      </c>
      <c r="Y235" s="1">
        <f t="shared" si="330"/>
        <v>0</v>
      </c>
      <c r="Z235" s="1">
        <f>'Liquefaction &amp; SBC'!AC235</f>
        <v>3709.8258604889638</v>
      </c>
      <c r="AA235" s="1" t="str">
        <f>'Liquefaction &amp; SBC'!AD235</f>
        <v>NOT LIQUEFIABLE</v>
      </c>
      <c r="AB235" s="1">
        <f t="shared" si="322"/>
        <v>0</v>
      </c>
      <c r="AC235" s="1">
        <f t="shared" si="323"/>
        <v>0</v>
      </c>
      <c r="AD235" s="1">
        <f t="shared" si="331"/>
        <v>0</v>
      </c>
    </row>
    <row r="236" spans="1:31" x14ac:dyDescent="0.35">
      <c r="A236" s="1"/>
      <c r="B236" s="23">
        <v>15.325423000000001</v>
      </c>
      <c r="C236" s="23">
        <v>120.42365700000001</v>
      </c>
      <c r="D236" s="23">
        <v>10.5</v>
      </c>
      <c r="E236" s="23">
        <v>1500</v>
      </c>
      <c r="F236" s="23">
        <v>3</v>
      </c>
      <c r="G236" s="23">
        <v>21</v>
      </c>
      <c r="H236" s="23">
        <v>50</v>
      </c>
      <c r="I236" s="23">
        <v>35</v>
      </c>
      <c r="J236" s="1">
        <f t="shared" si="319"/>
        <v>150</v>
      </c>
      <c r="K236" s="1">
        <f t="shared" si="320"/>
        <v>183.33333333333334</v>
      </c>
      <c r="L236" s="23">
        <v>1.5</v>
      </c>
      <c r="M236" s="23">
        <v>21</v>
      </c>
      <c r="N236" s="23">
        <v>3</v>
      </c>
      <c r="O236" s="1">
        <f t="shared" si="324"/>
        <v>0</v>
      </c>
      <c r="P236" s="26">
        <f t="shared" si="325"/>
        <v>31.5</v>
      </c>
      <c r="Q236" s="1">
        <f t="shared" si="332"/>
        <v>151.83333333333334</v>
      </c>
      <c r="R236" s="1">
        <f t="shared" si="321"/>
        <v>63</v>
      </c>
      <c r="S236" s="1">
        <f t="shared" si="326"/>
        <v>0.65524345107130644</v>
      </c>
      <c r="T236" s="1">
        <f t="shared" si="327"/>
        <v>0</v>
      </c>
      <c r="U236" s="1">
        <v>1.5</v>
      </c>
      <c r="V236" s="1">
        <f t="shared" si="328"/>
        <v>0.89626783754116357</v>
      </c>
      <c r="W236" s="1">
        <v>3</v>
      </c>
      <c r="X236" s="1">
        <f t="shared" si="329"/>
        <v>1.2954242509439324</v>
      </c>
      <c r="Y236" s="1">
        <f t="shared" si="330"/>
        <v>0</v>
      </c>
      <c r="Z236" s="1">
        <f>'Liquefaction &amp; SBC'!AC236</f>
        <v>56778.549334401279</v>
      </c>
      <c r="AA236" s="1" t="str">
        <f>'Liquefaction &amp; SBC'!AD236</f>
        <v>NOT LIQUEFIABLE</v>
      </c>
      <c r="AB236" s="1">
        <f t="shared" si="322"/>
        <v>0</v>
      </c>
      <c r="AC236" s="1">
        <f t="shared" si="323"/>
        <v>0</v>
      </c>
      <c r="AD236" s="1">
        <f t="shared" si="331"/>
        <v>0</v>
      </c>
    </row>
    <row r="237" spans="1:31" x14ac:dyDescent="0.35">
      <c r="A237" s="1"/>
      <c r="B237" s="23">
        <v>15.325423000000001</v>
      </c>
      <c r="C237" s="23">
        <v>120.42365700000001</v>
      </c>
      <c r="D237" s="23">
        <v>12</v>
      </c>
      <c r="E237" s="23">
        <v>1500</v>
      </c>
      <c r="F237" s="23">
        <v>3</v>
      </c>
      <c r="G237" s="23">
        <v>21</v>
      </c>
      <c r="H237" s="23">
        <v>54</v>
      </c>
      <c r="I237" s="23">
        <v>65</v>
      </c>
      <c r="J237" s="1">
        <f t="shared" si="319"/>
        <v>150</v>
      </c>
      <c r="K237" s="1">
        <f t="shared" si="320"/>
        <v>183.33333333333334</v>
      </c>
      <c r="L237" s="23">
        <v>1.5</v>
      </c>
      <c r="M237" s="23">
        <v>21</v>
      </c>
      <c r="N237" s="23">
        <v>3</v>
      </c>
      <c r="O237" s="1">
        <f t="shared" si="324"/>
        <v>0</v>
      </c>
      <c r="P237" s="26">
        <f t="shared" si="325"/>
        <v>31.5</v>
      </c>
      <c r="Q237" s="1">
        <f t="shared" si="332"/>
        <v>151.83333333333334</v>
      </c>
      <c r="R237" s="1">
        <f t="shared" si="321"/>
        <v>63</v>
      </c>
      <c r="S237" s="1">
        <f t="shared" si="326"/>
        <v>0.65524345107130644</v>
      </c>
      <c r="T237" s="1">
        <f t="shared" si="327"/>
        <v>0</v>
      </c>
      <c r="U237" s="1">
        <v>1.5</v>
      </c>
      <c r="V237" s="1">
        <f t="shared" si="328"/>
        <v>0.89626783754116357</v>
      </c>
      <c r="W237" s="1">
        <v>3</v>
      </c>
      <c r="X237" s="1">
        <f t="shared" si="329"/>
        <v>1.2954242509439324</v>
      </c>
      <c r="Y237" s="1">
        <f t="shared" si="330"/>
        <v>0</v>
      </c>
      <c r="Z237" s="1">
        <f>'Liquefaction &amp; SBC'!AC237</f>
        <v>425601.23113046383</v>
      </c>
      <c r="AA237" s="1" t="str">
        <f>'Liquefaction &amp; SBC'!AD237</f>
        <v>NOT LIQUEFIABLE</v>
      </c>
      <c r="AB237" s="1">
        <f t="shared" si="322"/>
        <v>0</v>
      </c>
      <c r="AC237" s="1">
        <f t="shared" si="323"/>
        <v>0</v>
      </c>
      <c r="AD237" s="1">
        <f t="shared" si="331"/>
        <v>0</v>
      </c>
    </row>
    <row r="238" spans="1:31" x14ac:dyDescent="0.35">
      <c r="A238" s="1"/>
      <c r="B238" s="23">
        <v>15.325423000000001</v>
      </c>
      <c r="C238" s="23">
        <v>120.42365700000001</v>
      </c>
      <c r="D238" s="23">
        <v>13.5</v>
      </c>
      <c r="E238" s="23">
        <v>1500</v>
      </c>
      <c r="F238" s="23">
        <v>3</v>
      </c>
      <c r="G238" s="23">
        <v>21</v>
      </c>
      <c r="H238" s="23">
        <v>63</v>
      </c>
      <c r="I238" s="23">
        <v>65</v>
      </c>
      <c r="J238" s="1">
        <f t="shared" si="319"/>
        <v>150</v>
      </c>
      <c r="K238" s="1">
        <f t="shared" si="320"/>
        <v>183.33333333333334</v>
      </c>
      <c r="L238" s="23">
        <v>1.5</v>
      </c>
      <c r="M238" s="23">
        <v>21</v>
      </c>
      <c r="N238" s="23">
        <v>3</v>
      </c>
      <c r="O238" s="1">
        <f t="shared" si="324"/>
        <v>0</v>
      </c>
      <c r="P238" s="26">
        <f t="shared" si="325"/>
        <v>31.5</v>
      </c>
      <c r="Q238" s="1">
        <f t="shared" si="332"/>
        <v>151.83333333333334</v>
      </c>
      <c r="R238" s="1">
        <f t="shared" si="321"/>
        <v>63</v>
      </c>
      <c r="S238" s="1">
        <f t="shared" si="326"/>
        <v>0.65524345107130644</v>
      </c>
      <c r="T238" s="1">
        <f t="shared" si="327"/>
        <v>0</v>
      </c>
      <c r="U238" s="1">
        <v>1.5</v>
      </c>
      <c r="V238" s="1">
        <f t="shared" si="328"/>
        <v>0.89626783754116357</v>
      </c>
      <c r="W238" s="1">
        <v>3</v>
      </c>
      <c r="X238" s="1">
        <f t="shared" si="329"/>
        <v>1.2954242509439324</v>
      </c>
      <c r="Y238" s="1">
        <f t="shared" si="330"/>
        <v>0</v>
      </c>
      <c r="Z238" s="1">
        <f>'Liquefaction &amp; SBC'!AC238</f>
        <v>2502958128.1117072</v>
      </c>
      <c r="AA238" s="1" t="str">
        <f>'Liquefaction &amp; SBC'!AD238</f>
        <v>NOT LIQUEFIABLE</v>
      </c>
      <c r="AB238" s="1">
        <f t="shared" si="322"/>
        <v>0</v>
      </c>
      <c r="AC238" s="1">
        <f t="shared" si="323"/>
        <v>0</v>
      </c>
      <c r="AD238" s="1">
        <f t="shared" si="331"/>
        <v>0</v>
      </c>
    </row>
    <row r="239" spans="1:31" x14ac:dyDescent="0.35">
      <c r="A239" s="1"/>
      <c r="B239" s="23">
        <v>15.325423000000001</v>
      </c>
      <c r="C239" s="23">
        <v>120.42365700000001</v>
      </c>
      <c r="D239" s="23">
        <v>15</v>
      </c>
      <c r="E239" s="23">
        <v>1500</v>
      </c>
      <c r="F239" s="23">
        <v>3</v>
      </c>
      <c r="G239" s="23">
        <v>21</v>
      </c>
      <c r="H239" s="23">
        <v>68</v>
      </c>
      <c r="I239" s="23">
        <v>65</v>
      </c>
      <c r="J239" s="1">
        <f t="shared" si="319"/>
        <v>150</v>
      </c>
      <c r="K239" s="1">
        <f t="shared" si="320"/>
        <v>183.33333333333334</v>
      </c>
      <c r="L239" s="23">
        <v>1.5</v>
      </c>
      <c r="M239" s="23">
        <v>21</v>
      </c>
      <c r="N239" s="23">
        <v>3</v>
      </c>
      <c r="O239" s="1">
        <f t="shared" si="324"/>
        <v>0</v>
      </c>
      <c r="P239" s="26">
        <f t="shared" si="325"/>
        <v>31.5</v>
      </c>
      <c r="Q239" s="1">
        <f t="shared" si="332"/>
        <v>151.83333333333334</v>
      </c>
      <c r="R239" s="1">
        <f t="shared" si="321"/>
        <v>63</v>
      </c>
      <c r="S239" s="1">
        <f t="shared" si="326"/>
        <v>0.65524345107130644</v>
      </c>
      <c r="T239" s="1">
        <f t="shared" si="327"/>
        <v>0</v>
      </c>
      <c r="U239" s="1">
        <v>1.5</v>
      </c>
      <c r="V239" s="1">
        <f t="shared" si="328"/>
        <v>0.89626783754116357</v>
      </c>
      <c r="W239" s="1">
        <v>3</v>
      </c>
      <c r="X239" s="1">
        <f t="shared" si="329"/>
        <v>1.2954242509439324</v>
      </c>
      <c r="Y239" s="1">
        <f t="shared" si="330"/>
        <v>0</v>
      </c>
      <c r="Z239" s="1">
        <f>'Liquefaction &amp; SBC'!AC239</f>
        <v>397553621675.38763</v>
      </c>
      <c r="AA239" s="1" t="str">
        <f>'Liquefaction &amp; SBC'!AD239</f>
        <v>NOT LIQUEFIABLE</v>
      </c>
      <c r="AB239" s="1">
        <f t="shared" si="322"/>
        <v>0</v>
      </c>
      <c r="AC239" s="1">
        <f t="shared" si="323"/>
        <v>0</v>
      </c>
      <c r="AD239" s="1">
        <f t="shared" si="331"/>
        <v>0</v>
      </c>
    </row>
    <row r="240" spans="1:3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9"/>
      <c r="Y240" s="19"/>
      <c r="Z240" s="19"/>
      <c r="AA240" s="19"/>
      <c r="AB240" s="19"/>
      <c r="AC240" s="19" t="s">
        <v>312</v>
      </c>
      <c r="AD240" s="19">
        <f>SUM(AD230:AD239)</f>
        <v>11.244154512379927</v>
      </c>
      <c r="AE240" s="19" t="str">
        <f>IF(AD240&lt;= 25, "PASSED", "FAILED")</f>
        <v>PASSED</v>
      </c>
    </row>
    <row r="241" spans="1:31" s="1" customFormat="1" x14ac:dyDescent="0.35">
      <c r="A241" s="9" t="s">
        <v>283</v>
      </c>
      <c r="B241" s="9" t="s">
        <v>0</v>
      </c>
      <c r="C241" s="9" t="s">
        <v>1</v>
      </c>
      <c r="D241" s="9" t="s">
        <v>284</v>
      </c>
      <c r="E241" s="7" t="s">
        <v>285</v>
      </c>
      <c r="F241" s="9" t="s">
        <v>286</v>
      </c>
      <c r="G241" s="9" t="s">
        <v>287</v>
      </c>
      <c r="H241" s="9" t="s">
        <v>288</v>
      </c>
      <c r="I241" s="9" t="s">
        <v>289</v>
      </c>
      <c r="J241" s="10" t="s">
        <v>290</v>
      </c>
      <c r="K241" s="10" t="s">
        <v>291</v>
      </c>
      <c r="L241" s="9" t="s">
        <v>292</v>
      </c>
      <c r="M241" s="9" t="s">
        <v>287</v>
      </c>
      <c r="N241" s="9" t="s">
        <v>293</v>
      </c>
      <c r="O241" s="10" t="s">
        <v>294</v>
      </c>
      <c r="P241" s="11" t="s">
        <v>295</v>
      </c>
      <c r="Q241" s="10" t="s">
        <v>296</v>
      </c>
      <c r="R241" s="10" t="s">
        <v>297</v>
      </c>
      <c r="S241" s="10" t="s">
        <v>298</v>
      </c>
      <c r="T241" s="12" t="s">
        <v>299</v>
      </c>
      <c r="U241" s="9" t="s">
        <v>300</v>
      </c>
      <c r="V241" s="10" t="s">
        <v>301</v>
      </c>
      <c r="W241" s="7" t="s">
        <v>302</v>
      </c>
      <c r="X241" s="10" t="s">
        <v>303</v>
      </c>
      <c r="Y241" s="13" t="s">
        <v>304</v>
      </c>
      <c r="Z241" s="14" t="s">
        <v>26</v>
      </c>
      <c r="AA241" s="14" t="s">
        <v>27</v>
      </c>
      <c r="AB241" s="13" t="s">
        <v>305</v>
      </c>
      <c r="AC241" s="13" t="s">
        <v>306</v>
      </c>
      <c r="AD241" s="13" t="s">
        <v>307</v>
      </c>
      <c r="AE241" s="10" t="s">
        <v>27</v>
      </c>
    </row>
    <row r="242" spans="1:31" x14ac:dyDescent="0.35">
      <c r="A242" s="1" t="s">
        <v>333</v>
      </c>
      <c r="B242" s="23">
        <v>15.406295</v>
      </c>
      <c r="C242" s="23">
        <v>120.536085</v>
      </c>
      <c r="D242" s="23">
        <v>1.5</v>
      </c>
      <c r="E242" s="23">
        <v>1500</v>
      </c>
      <c r="F242" s="23">
        <v>3</v>
      </c>
      <c r="G242" s="23">
        <v>20</v>
      </c>
      <c r="H242" s="23">
        <v>11</v>
      </c>
      <c r="I242" s="23">
        <v>32.5</v>
      </c>
      <c r="J242" s="1">
        <f t="shared" ref="J242:J251" si="333">E242*0.1</f>
        <v>150</v>
      </c>
      <c r="K242" s="1">
        <f t="shared" ref="K242:K251" si="334">(E242+J242)/(F242*F242)</f>
        <v>183.33333333333334</v>
      </c>
      <c r="L242" s="23">
        <v>1.5</v>
      </c>
      <c r="M242" s="23">
        <v>20</v>
      </c>
      <c r="N242" s="23">
        <v>1</v>
      </c>
      <c r="O242" s="1">
        <f>MAX(0, 9.81 * (L242 - N242))</f>
        <v>4.9050000000000002</v>
      </c>
      <c r="P242" s="26">
        <f>(L242 * M242) - O242</f>
        <v>25.094999999999999</v>
      </c>
      <c r="Q242" s="1">
        <f>K242-P242</f>
        <v>158.23833333333334</v>
      </c>
      <c r="R242" s="1">
        <f t="shared" ref="R242:R251" si="335">(M242 * ($L$2 + ($F$2 / 2))) - O242</f>
        <v>55.094999999999999</v>
      </c>
      <c r="S242" s="1">
        <f>0.5 + 0.1 * SQRT(Q242 / R242)</f>
        <v>0.66947270301046846</v>
      </c>
      <c r="T242" s="1">
        <f>IF((D242 - (D242/2)) &lt;= L242, 0, IF(( (D242 - (D242/2)) - L242) &gt; (2 * F242), 0, IF(( (D242 - (D242/2)) - L242) &lt;= (F242 / 2), (2 * ( (D242 - (D242/2)) - L242) / F242) * (S242 - 0.1) + 0.1, ((2 * F242) - ( (D242 - (D242/2)) - L242)) / (1.5 * F242) * S242)))</f>
        <v>0</v>
      </c>
      <c r="U242" s="1">
        <v>1.5</v>
      </c>
      <c r="V242" s="1">
        <f>MAX(0.5, 1 - 0.5 * (P242 / Q242))</f>
        <v>0.92070505461171437</v>
      </c>
      <c r="W242" s="1">
        <v>3</v>
      </c>
      <c r="X242" s="1">
        <f>1 + 0.2 *LOG10(10 * W242)</f>
        <v>1.2954242509439324</v>
      </c>
      <c r="Y242" s="1">
        <f>((Q242 / (I242 * 1000)) * T242) * U242 * V242 * X242*1000</f>
        <v>0</v>
      </c>
      <c r="Z242" s="1">
        <f>'Liquefaction &amp; SBC'!AC242</f>
        <v>0.7344944207523163</v>
      </c>
      <c r="AA242" s="1" t="str">
        <f>'Liquefaction &amp; SBC'!AD242</f>
        <v>LIQUEFIABLE</v>
      </c>
      <c r="AB242" s="1">
        <f t="shared" ref="AB242:AB251" si="336">IF(AA242="NOT LIQUEFIABLE", 0, IF(Z242&gt;=2, 0, IF(Z242&lt;=0.5, 0.05, (2-Z242)*0.025)))</f>
        <v>3.1637639481192095E-2</v>
      </c>
      <c r="AC242" s="1">
        <f t="shared" ref="AC242:AC251" si="337">AB242 * U242*1000</f>
        <v>47.456459221788144</v>
      </c>
      <c r="AD242" s="1">
        <f>Y242+AC242</f>
        <v>47.456459221788144</v>
      </c>
    </row>
    <row r="243" spans="1:31" x14ac:dyDescent="0.35">
      <c r="A243" s="1"/>
      <c r="B243" s="23">
        <v>15.406295</v>
      </c>
      <c r="C243" s="23">
        <v>120.536085</v>
      </c>
      <c r="D243" s="23">
        <v>3</v>
      </c>
      <c r="E243" s="23">
        <v>1500</v>
      </c>
      <c r="F243" s="23">
        <v>3</v>
      </c>
      <c r="G243" s="23">
        <v>19</v>
      </c>
      <c r="H243" s="23">
        <v>9</v>
      </c>
      <c r="I243" s="23">
        <v>13.5</v>
      </c>
      <c r="J243" s="1">
        <f t="shared" si="333"/>
        <v>150</v>
      </c>
      <c r="K243" s="1">
        <f t="shared" si="334"/>
        <v>183.33333333333334</v>
      </c>
      <c r="L243" s="23">
        <v>1.5</v>
      </c>
      <c r="M243" s="23">
        <v>19</v>
      </c>
      <c r="N243" s="23">
        <v>1</v>
      </c>
      <c r="O243" s="1">
        <f t="shared" ref="O243:O251" si="338">MAX(0, 9.81 * (L243 - N243))</f>
        <v>4.9050000000000002</v>
      </c>
      <c r="P243" s="26">
        <f t="shared" ref="P243:P251" si="339">(L243 * M243) - O243</f>
        <v>23.594999999999999</v>
      </c>
      <c r="Q243" s="1">
        <f>K243-P243</f>
        <v>159.73833333333334</v>
      </c>
      <c r="R243" s="1">
        <f t="shared" si="335"/>
        <v>52.094999999999999</v>
      </c>
      <c r="S243" s="1">
        <f t="shared" ref="S243:S251" si="340">0.5 + 0.1 * SQRT(Q243 / R243)</f>
        <v>0.6751082279971482</v>
      </c>
      <c r="T243" s="1">
        <f t="shared" ref="T243:T251" si="341">IF(((D243 - (D243 - D242)/2) - L243) &lt;= 0, 0, IF(((D243 - (D243 - D242)/2) - L243) &gt; (2 * F243), 0, IF(((D243 - (D243 - D242)/2) - L243) &lt;= (F243 / 2), (2 * ((D243 - (D243 - D242)/2) - L243) / F243) * (S243 - 0.1) + 0.1, ((2 * F243) - ((D243 - (D243 - D242)/2) - L243)) / (1.5 * F243) * S243)))</f>
        <v>0.38755411399857409</v>
      </c>
      <c r="U243" s="1">
        <v>1.5</v>
      </c>
      <c r="V243" s="1">
        <f t="shared" ref="V243:V251" si="342">MAX(0.5, 1 - 0.5 * (P243 / Q243))</f>
        <v>0.92614484104212103</v>
      </c>
      <c r="W243" s="1">
        <v>3</v>
      </c>
      <c r="X243" s="1">
        <f t="shared" ref="X243:X251" si="343">1 + 0.2 *LOG10(10 * W243)</f>
        <v>1.2954242509439324</v>
      </c>
      <c r="Y243" s="1">
        <f t="shared" ref="Y243:Y251" si="344">((Q243 / (I243 * 1000)) * T243) * U243 * V243 * X243*1000</f>
        <v>8.252583470111249</v>
      </c>
      <c r="Z243" s="1">
        <f>'Liquefaction &amp; SBC'!AC243</f>
        <v>0.45936407551446351</v>
      </c>
      <c r="AA243" s="1" t="str">
        <f>'Liquefaction &amp; SBC'!AD243</f>
        <v>LIQUEFIABLE</v>
      </c>
      <c r="AB243" s="1">
        <f t="shared" si="336"/>
        <v>0.05</v>
      </c>
      <c r="AC243" s="1">
        <f t="shared" si="337"/>
        <v>75.000000000000014</v>
      </c>
      <c r="AD243" s="1">
        <f t="shared" ref="AD243:AD251" si="345">Y243+AC243</f>
        <v>83.252583470111261</v>
      </c>
    </row>
    <row r="244" spans="1:31" x14ac:dyDescent="0.35">
      <c r="A244" s="1"/>
      <c r="B244" s="23">
        <v>15.406295</v>
      </c>
      <c r="C244" s="23">
        <v>120.536085</v>
      </c>
      <c r="D244" s="23">
        <v>4.5</v>
      </c>
      <c r="E244" s="23">
        <v>1500</v>
      </c>
      <c r="F244" s="23">
        <v>3</v>
      </c>
      <c r="G244" s="23">
        <v>20</v>
      </c>
      <c r="H244" s="23">
        <v>15</v>
      </c>
      <c r="I244" s="23">
        <v>32.5</v>
      </c>
      <c r="J244" s="1">
        <f t="shared" si="333"/>
        <v>150</v>
      </c>
      <c r="K244" s="1">
        <f t="shared" si="334"/>
        <v>183.33333333333334</v>
      </c>
      <c r="L244" s="23">
        <v>1.5</v>
      </c>
      <c r="M244" s="23">
        <v>20</v>
      </c>
      <c r="N244" s="23">
        <v>1</v>
      </c>
      <c r="O244" s="1">
        <f t="shared" si="338"/>
        <v>4.9050000000000002</v>
      </c>
      <c r="P244" s="26">
        <f t="shared" si="339"/>
        <v>25.094999999999999</v>
      </c>
      <c r="Q244" s="1">
        <f t="shared" ref="Q244:Q251" si="346">K244-P244</f>
        <v>158.23833333333334</v>
      </c>
      <c r="R244" s="1">
        <f t="shared" si="335"/>
        <v>55.094999999999999</v>
      </c>
      <c r="S244" s="1">
        <f t="shared" si="340"/>
        <v>0.66947270301046846</v>
      </c>
      <c r="T244" s="1">
        <f t="shared" si="341"/>
        <v>0.55789391917539044</v>
      </c>
      <c r="U244" s="1">
        <v>1.5</v>
      </c>
      <c r="V244" s="1">
        <f t="shared" si="342"/>
        <v>0.92070505461171437</v>
      </c>
      <c r="W244" s="1">
        <v>3</v>
      </c>
      <c r="X244" s="1">
        <f t="shared" si="343"/>
        <v>1.2954242509439324</v>
      </c>
      <c r="Y244" s="1">
        <f t="shared" si="344"/>
        <v>4.8596363988280604</v>
      </c>
      <c r="Z244" s="1">
        <f>'Liquefaction &amp; SBC'!AC244</f>
        <v>0.58663342325149026</v>
      </c>
      <c r="AA244" s="1" t="str">
        <f>'Liquefaction &amp; SBC'!AD244</f>
        <v>LIQUEFIABLE</v>
      </c>
      <c r="AB244" s="1">
        <f t="shared" si="336"/>
        <v>3.5334164418712746E-2</v>
      </c>
      <c r="AC244" s="1">
        <f t="shared" si="337"/>
        <v>53.001246628069119</v>
      </c>
      <c r="AD244" s="1">
        <f t="shared" si="345"/>
        <v>57.860883026897177</v>
      </c>
    </row>
    <row r="245" spans="1:31" x14ac:dyDescent="0.35">
      <c r="A245" s="1"/>
      <c r="B245" s="23">
        <v>15.406295</v>
      </c>
      <c r="C245" s="23">
        <v>120.536085</v>
      </c>
      <c r="D245" s="23">
        <v>6</v>
      </c>
      <c r="E245" s="23">
        <v>1500</v>
      </c>
      <c r="F245" s="23">
        <v>3</v>
      </c>
      <c r="G245" s="23">
        <v>20</v>
      </c>
      <c r="H245" s="23">
        <v>18</v>
      </c>
      <c r="I245" s="23">
        <v>32.5</v>
      </c>
      <c r="J245" s="1">
        <f t="shared" si="333"/>
        <v>150</v>
      </c>
      <c r="K245" s="1">
        <f t="shared" si="334"/>
        <v>183.33333333333334</v>
      </c>
      <c r="L245" s="23">
        <v>1.5</v>
      </c>
      <c r="M245" s="23">
        <v>20</v>
      </c>
      <c r="N245" s="23">
        <v>1</v>
      </c>
      <c r="O245" s="1">
        <f t="shared" si="338"/>
        <v>4.9050000000000002</v>
      </c>
      <c r="P245" s="26">
        <f t="shared" si="339"/>
        <v>25.094999999999999</v>
      </c>
      <c r="Q245" s="1">
        <f t="shared" si="346"/>
        <v>158.23833333333334</v>
      </c>
      <c r="R245" s="1">
        <f t="shared" si="335"/>
        <v>55.094999999999999</v>
      </c>
      <c r="S245" s="1">
        <f t="shared" si="340"/>
        <v>0.66947270301046846</v>
      </c>
      <c r="T245" s="1">
        <f t="shared" si="341"/>
        <v>0.33473635150523423</v>
      </c>
      <c r="U245" s="1">
        <v>1.5</v>
      </c>
      <c r="V245" s="1">
        <f t="shared" si="342"/>
        <v>0.92070505461171437</v>
      </c>
      <c r="W245" s="1">
        <v>3</v>
      </c>
      <c r="X245" s="1">
        <f t="shared" si="343"/>
        <v>1.2954242509439324</v>
      </c>
      <c r="Y245" s="1">
        <f t="shared" si="344"/>
        <v>2.9157818392968364</v>
      </c>
      <c r="Z245" s="1">
        <f>'Liquefaction &amp; SBC'!AC245</f>
        <v>0.61571317556916683</v>
      </c>
      <c r="AA245" s="1" t="str">
        <f>'Liquefaction &amp; SBC'!AD245</f>
        <v>LIQUEFIABLE</v>
      </c>
      <c r="AB245" s="1">
        <f t="shared" si="336"/>
        <v>3.4607170610770836E-2</v>
      </c>
      <c r="AC245" s="1">
        <f t="shared" si="337"/>
        <v>51.910755916156248</v>
      </c>
      <c r="AD245" s="1">
        <f t="shared" si="345"/>
        <v>54.826537755453082</v>
      </c>
    </row>
    <row r="246" spans="1:31" x14ac:dyDescent="0.35">
      <c r="A246" s="1"/>
      <c r="B246" s="23">
        <v>15.406295</v>
      </c>
      <c r="C246" s="23">
        <v>120.536085</v>
      </c>
      <c r="D246" s="23">
        <v>7.5</v>
      </c>
      <c r="E246" s="23">
        <v>1500</v>
      </c>
      <c r="F246" s="23">
        <v>3</v>
      </c>
      <c r="G246" s="23">
        <v>20</v>
      </c>
      <c r="H246" s="23">
        <v>25</v>
      </c>
      <c r="I246" s="23">
        <v>32.5</v>
      </c>
      <c r="J246" s="1">
        <f t="shared" si="333"/>
        <v>150</v>
      </c>
      <c r="K246" s="1">
        <f t="shared" si="334"/>
        <v>183.33333333333334</v>
      </c>
      <c r="L246" s="23">
        <v>1.5</v>
      </c>
      <c r="M246" s="23">
        <v>20</v>
      </c>
      <c r="N246" s="23">
        <v>1</v>
      </c>
      <c r="O246" s="1">
        <f t="shared" si="338"/>
        <v>4.9050000000000002</v>
      </c>
      <c r="P246" s="26">
        <f t="shared" si="339"/>
        <v>25.094999999999999</v>
      </c>
      <c r="Q246" s="1">
        <f t="shared" si="346"/>
        <v>158.23833333333334</v>
      </c>
      <c r="R246" s="1">
        <f t="shared" si="335"/>
        <v>55.094999999999999</v>
      </c>
      <c r="S246" s="1">
        <f t="shared" si="340"/>
        <v>0.66947270301046846</v>
      </c>
      <c r="T246" s="1">
        <f t="shared" si="341"/>
        <v>0.11157878383507808</v>
      </c>
      <c r="U246" s="1">
        <v>1.5</v>
      </c>
      <c r="V246" s="1">
        <f t="shared" si="342"/>
        <v>0.92070505461171437</v>
      </c>
      <c r="W246" s="1">
        <v>3</v>
      </c>
      <c r="X246" s="1">
        <f t="shared" si="343"/>
        <v>1.2954242509439324</v>
      </c>
      <c r="Y246" s="1">
        <f t="shared" si="344"/>
        <v>0.97192727976561222</v>
      </c>
      <c r="Z246" s="1">
        <f>'Liquefaction &amp; SBC'!AC246</f>
        <v>0.96725777097182108</v>
      </c>
      <c r="AA246" s="1" t="str">
        <f>'Liquefaction &amp; SBC'!AD246</f>
        <v>LIQUEFIABLE</v>
      </c>
      <c r="AB246" s="1">
        <f t="shared" si="336"/>
        <v>2.5818555725704476E-2</v>
      </c>
      <c r="AC246" s="1">
        <f t="shared" si="337"/>
        <v>38.727833588556713</v>
      </c>
      <c r="AD246" s="1">
        <f t="shared" si="345"/>
        <v>39.699760868322322</v>
      </c>
    </row>
    <row r="247" spans="1:31" x14ac:dyDescent="0.35">
      <c r="A247" s="1"/>
      <c r="B247" s="23">
        <v>15.406295</v>
      </c>
      <c r="C247" s="23">
        <v>120.536085</v>
      </c>
      <c r="D247" s="23">
        <v>9</v>
      </c>
      <c r="E247" s="23">
        <v>1500</v>
      </c>
      <c r="F247" s="23">
        <v>3</v>
      </c>
      <c r="G247" s="23">
        <v>21</v>
      </c>
      <c r="H247" s="23">
        <v>41</v>
      </c>
      <c r="I247" s="23">
        <v>35</v>
      </c>
      <c r="J247" s="1">
        <f t="shared" si="333"/>
        <v>150</v>
      </c>
      <c r="K247" s="1">
        <f t="shared" si="334"/>
        <v>183.33333333333334</v>
      </c>
      <c r="L247" s="23">
        <v>1.5</v>
      </c>
      <c r="M247" s="23">
        <v>21</v>
      </c>
      <c r="N247" s="23">
        <v>1</v>
      </c>
      <c r="O247" s="1">
        <f t="shared" si="338"/>
        <v>4.9050000000000002</v>
      </c>
      <c r="P247" s="26">
        <f t="shared" si="339"/>
        <v>26.594999999999999</v>
      </c>
      <c r="Q247" s="1">
        <f t="shared" si="346"/>
        <v>156.73833333333334</v>
      </c>
      <c r="R247" s="1">
        <f t="shared" si="335"/>
        <v>58.094999999999999</v>
      </c>
      <c r="S247" s="1">
        <f t="shared" si="340"/>
        <v>0.6642548621889286</v>
      </c>
      <c r="T247" s="1">
        <f t="shared" si="341"/>
        <v>0</v>
      </c>
      <c r="U247" s="1">
        <v>1.5</v>
      </c>
      <c r="V247" s="1">
        <f t="shared" si="342"/>
        <v>0.91516114968684537</v>
      </c>
      <c r="W247" s="1">
        <v>3</v>
      </c>
      <c r="X247" s="1">
        <f t="shared" si="343"/>
        <v>1.2954242509439324</v>
      </c>
      <c r="Y247" s="1">
        <f t="shared" si="344"/>
        <v>0</v>
      </c>
      <c r="Z247" s="1">
        <f>'Liquefaction &amp; SBC'!AC247</f>
        <v>17.167529355240699</v>
      </c>
      <c r="AA247" s="1" t="str">
        <f>'Liquefaction &amp; SBC'!AD247</f>
        <v>NOT LIQUEFIABLE</v>
      </c>
      <c r="AB247" s="1">
        <f t="shared" si="336"/>
        <v>0</v>
      </c>
      <c r="AC247" s="1">
        <f t="shared" si="337"/>
        <v>0</v>
      </c>
      <c r="AD247" s="1">
        <f t="shared" si="345"/>
        <v>0</v>
      </c>
    </row>
    <row r="248" spans="1:31" x14ac:dyDescent="0.35">
      <c r="A248" s="1"/>
      <c r="B248" s="23">
        <v>15.406295</v>
      </c>
      <c r="C248" s="23">
        <v>120.536085</v>
      </c>
      <c r="D248" s="23">
        <v>10.5</v>
      </c>
      <c r="E248" s="23">
        <v>1500</v>
      </c>
      <c r="F248" s="23">
        <v>3</v>
      </c>
      <c r="G248" s="23">
        <v>21</v>
      </c>
      <c r="H248" s="23">
        <v>54</v>
      </c>
      <c r="I248" s="23">
        <v>65</v>
      </c>
      <c r="J248" s="1">
        <f t="shared" si="333"/>
        <v>150</v>
      </c>
      <c r="K248" s="1">
        <f t="shared" si="334"/>
        <v>183.33333333333334</v>
      </c>
      <c r="L248" s="23">
        <v>1.5</v>
      </c>
      <c r="M248" s="23">
        <v>21</v>
      </c>
      <c r="N248" s="23">
        <v>1</v>
      </c>
      <c r="O248" s="1">
        <f t="shared" si="338"/>
        <v>4.9050000000000002</v>
      </c>
      <c r="P248" s="26">
        <f t="shared" si="339"/>
        <v>26.594999999999999</v>
      </c>
      <c r="Q248" s="1">
        <f t="shared" si="346"/>
        <v>156.73833333333334</v>
      </c>
      <c r="R248" s="1">
        <f t="shared" si="335"/>
        <v>58.094999999999999</v>
      </c>
      <c r="S248" s="1">
        <f t="shared" si="340"/>
        <v>0.6642548621889286</v>
      </c>
      <c r="T248" s="1">
        <f t="shared" si="341"/>
        <v>0</v>
      </c>
      <c r="U248" s="1">
        <v>1.5</v>
      </c>
      <c r="V248" s="1">
        <f t="shared" si="342"/>
        <v>0.91516114968684537</v>
      </c>
      <c r="W248" s="1">
        <v>3</v>
      </c>
      <c r="X248" s="1">
        <f t="shared" si="343"/>
        <v>1.2954242509439324</v>
      </c>
      <c r="Y248" s="1">
        <f t="shared" si="344"/>
        <v>0</v>
      </c>
      <c r="Z248" s="1">
        <f>'Liquefaction &amp; SBC'!AC248</f>
        <v>8184.8184623039169</v>
      </c>
      <c r="AA248" s="1" t="str">
        <f>'Liquefaction &amp; SBC'!AD248</f>
        <v>NOT LIQUEFIABLE</v>
      </c>
      <c r="AB248" s="1">
        <f t="shared" si="336"/>
        <v>0</v>
      </c>
      <c r="AC248" s="1">
        <f t="shared" si="337"/>
        <v>0</v>
      </c>
      <c r="AD248" s="1">
        <f t="shared" si="345"/>
        <v>0</v>
      </c>
    </row>
    <row r="249" spans="1:31" x14ac:dyDescent="0.35">
      <c r="A249" s="1"/>
      <c r="B249" s="23">
        <v>15.406295</v>
      </c>
      <c r="C249" s="23">
        <v>120.536085</v>
      </c>
      <c r="D249" s="23">
        <v>12</v>
      </c>
      <c r="E249" s="23">
        <v>1500</v>
      </c>
      <c r="F249" s="23">
        <v>3</v>
      </c>
      <c r="G249" s="23">
        <v>21</v>
      </c>
      <c r="H249" s="23">
        <v>58</v>
      </c>
      <c r="I249" s="23">
        <v>65</v>
      </c>
      <c r="J249" s="1">
        <f t="shared" si="333"/>
        <v>150</v>
      </c>
      <c r="K249" s="1">
        <f t="shared" si="334"/>
        <v>183.33333333333334</v>
      </c>
      <c r="L249" s="23">
        <v>1.5</v>
      </c>
      <c r="M249" s="23">
        <v>21</v>
      </c>
      <c r="N249" s="23">
        <v>1</v>
      </c>
      <c r="O249" s="1">
        <f t="shared" si="338"/>
        <v>4.9050000000000002</v>
      </c>
      <c r="P249" s="26">
        <f t="shared" si="339"/>
        <v>26.594999999999999</v>
      </c>
      <c r="Q249" s="1">
        <f t="shared" si="346"/>
        <v>156.73833333333334</v>
      </c>
      <c r="R249" s="1">
        <f t="shared" si="335"/>
        <v>58.094999999999999</v>
      </c>
      <c r="S249" s="1">
        <f t="shared" si="340"/>
        <v>0.6642548621889286</v>
      </c>
      <c r="T249" s="1">
        <f t="shared" si="341"/>
        <v>0</v>
      </c>
      <c r="U249" s="1">
        <v>1.5</v>
      </c>
      <c r="V249" s="1">
        <f t="shared" si="342"/>
        <v>0.91516114968684537</v>
      </c>
      <c r="W249" s="1">
        <v>3</v>
      </c>
      <c r="X249" s="1">
        <f t="shared" si="343"/>
        <v>1.2954242509439324</v>
      </c>
      <c r="Y249" s="1">
        <f t="shared" si="344"/>
        <v>0</v>
      </c>
      <c r="Z249" s="1">
        <f>'Liquefaction &amp; SBC'!AC249</f>
        <v>50942.460368424414</v>
      </c>
      <c r="AA249" s="1" t="str">
        <f>'Liquefaction &amp; SBC'!AD249</f>
        <v>NOT LIQUEFIABLE</v>
      </c>
      <c r="AB249" s="1">
        <f t="shared" si="336"/>
        <v>0</v>
      </c>
      <c r="AC249" s="1">
        <f t="shared" si="337"/>
        <v>0</v>
      </c>
      <c r="AD249" s="1">
        <f t="shared" si="345"/>
        <v>0</v>
      </c>
    </row>
    <row r="250" spans="1:31" x14ac:dyDescent="0.35">
      <c r="A250" s="1"/>
      <c r="B250" s="23">
        <v>15.406295</v>
      </c>
      <c r="C250" s="23">
        <v>120.536085</v>
      </c>
      <c r="D250" s="23">
        <v>13.5</v>
      </c>
      <c r="E250" s="23">
        <v>1500</v>
      </c>
      <c r="F250" s="23">
        <v>3</v>
      </c>
      <c r="G250" s="23">
        <v>21</v>
      </c>
      <c r="H250" s="23">
        <v>65</v>
      </c>
      <c r="I250" s="23">
        <v>65</v>
      </c>
      <c r="J250" s="1">
        <f t="shared" si="333"/>
        <v>150</v>
      </c>
      <c r="K250" s="1">
        <f t="shared" si="334"/>
        <v>183.33333333333334</v>
      </c>
      <c r="L250" s="23">
        <v>1.5</v>
      </c>
      <c r="M250" s="23">
        <v>21</v>
      </c>
      <c r="N250" s="23">
        <v>1</v>
      </c>
      <c r="O250" s="1">
        <f t="shared" si="338"/>
        <v>4.9050000000000002</v>
      </c>
      <c r="P250" s="26">
        <f t="shared" si="339"/>
        <v>26.594999999999999</v>
      </c>
      <c r="Q250" s="1">
        <f t="shared" si="346"/>
        <v>156.73833333333334</v>
      </c>
      <c r="R250" s="1">
        <f t="shared" si="335"/>
        <v>58.094999999999999</v>
      </c>
      <c r="S250" s="1">
        <f t="shared" si="340"/>
        <v>0.6642548621889286</v>
      </c>
      <c r="T250" s="1">
        <f t="shared" si="341"/>
        <v>0</v>
      </c>
      <c r="U250" s="1">
        <v>1.5</v>
      </c>
      <c r="V250" s="1">
        <f t="shared" si="342"/>
        <v>0.91516114968684537</v>
      </c>
      <c r="W250" s="1">
        <v>3</v>
      </c>
      <c r="X250" s="1">
        <f t="shared" si="343"/>
        <v>1.2954242509439324</v>
      </c>
      <c r="Y250" s="1">
        <f t="shared" si="344"/>
        <v>0</v>
      </c>
      <c r="Z250" s="1">
        <f>'Liquefaction &amp; SBC'!AC250</f>
        <v>19924990.091102205</v>
      </c>
      <c r="AA250" s="1" t="str">
        <f>'Liquefaction &amp; SBC'!AD250</f>
        <v>NOT LIQUEFIABLE</v>
      </c>
      <c r="AB250" s="1">
        <f t="shared" si="336"/>
        <v>0</v>
      </c>
      <c r="AC250" s="1">
        <f t="shared" si="337"/>
        <v>0</v>
      </c>
      <c r="AD250" s="1">
        <f t="shared" si="345"/>
        <v>0</v>
      </c>
    </row>
    <row r="251" spans="1:31" x14ac:dyDescent="0.35">
      <c r="A251" s="1"/>
      <c r="B251" s="23">
        <v>15.406295</v>
      </c>
      <c r="C251" s="23">
        <v>120.536085</v>
      </c>
      <c r="D251" s="23">
        <v>15</v>
      </c>
      <c r="E251" s="23">
        <v>1500</v>
      </c>
      <c r="F251" s="23">
        <v>3</v>
      </c>
      <c r="G251" s="23">
        <v>21</v>
      </c>
      <c r="H251" s="23">
        <v>68</v>
      </c>
      <c r="I251" s="23">
        <v>55</v>
      </c>
      <c r="J251" s="1">
        <f t="shared" si="333"/>
        <v>150</v>
      </c>
      <c r="K251" s="1">
        <f t="shared" si="334"/>
        <v>183.33333333333334</v>
      </c>
      <c r="L251" s="23">
        <v>1.5</v>
      </c>
      <c r="M251" s="23">
        <v>21</v>
      </c>
      <c r="N251" s="23">
        <v>1</v>
      </c>
      <c r="O251" s="1">
        <f t="shared" si="338"/>
        <v>4.9050000000000002</v>
      </c>
      <c r="P251" s="26">
        <f t="shared" si="339"/>
        <v>26.594999999999999</v>
      </c>
      <c r="Q251" s="1">
        <f t="shared" si="346"/>
        <v>156.73833333333334</v>
      </c>
      <c r="R251" s="1">
        <f t="shared" si="335"/>
        <v>58.094999999999999</v>
      </c>
      <c r="S251" s="1">
        <f t="shared" si="340"/>
        <v>0.6642548621889286</v>
      </c>
      <c r="T251" s="1">
        <f t="shared" si="341"/>
        <v>0</v>
      </c>
      <c r="U251" s="1">
        <v>1.5</v>
      </c>
      <c r="V251" s="1">
        <f t="shared" si="342"/>
        <v>0.91516114968684537</v>
      </c>
      <c r="W251" s="1">
        <v>3</v>
      </c>
      <c r="X251" s="1">
        <f t="shared" si="343"/>
        <v>1.2954242509439324</v>
      </c>
      <c r="Y251" s="1">
        <f t="shared" si="344"/>
        <v>0</v>
      </c>
      <c r="Z251" s="1">
        <f>'Liquefaction &amp; SBC'!AC251</f>
        <v>5055593801335.4277</v>
      </c>
      <c r="AA251" s="1" t="str">
        <f>'Liquefaction &amp; SBC'!AD251</f>
        <v>NOT LIQUEFIABLE</v>
      </c>
      <c r="AB251" s="1">
        <f t="shared" si="336"/>
        <v>0</v>
      </c>
      <c r="AC251" s="1">
        <f t="shared" si="337"/>
        <v>0</v>
      </c>
      <c r="AD251" s="1">
        <f t="shared" si="345"/>
        <v>0</v>
      </c>
    </row>
    <row r="252" spans="1:3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9"/>
      <c r="Y252" s="19"/>
      <c r="Z252" s="19"/>
      <c r="AA252" s="19"/>
      <c r="AB252" s="19"/>
      <c r="AC252" s="19" t="s">
        <v>312</v>
      </c>
      <c r="AD252" s="19">
        <f>SUM(AD242:AD251)</f>
        <v>283.09622434257199</v>
      </c>
      <c r="AE252" s="19" t="str">
        <f>IF(AD252&lt;= 25, "PASSED", "FAILED")</f>
        <v>FAILED</v>
      </c>
    </row>
    <row r="253" spans="1:31" s="1" customFormat="1" x14ac:dyDescent="0.35">
      <c r="A253" s="9" t="s">
        <v>283</v>
      </c>
      <c r="B253" s="9" t="s">
        <v>0</v>
      </c>
      <c r="C253" s="9" t="s">
        <v>1</v>
      </c>
      <c r="D253" s="9" t="s">
        <v>284</v>
      </c>
      <c r="E253" s="7" t="s">
        <v>285</v>
      </c>
      <c r="F253" s="9" t="s">
        <v>286</v>
      </c>
      <c r="G253" s="9" t="s">
        <v>287</v>
      </c>
      <c r="H253" s="9" t="s">
        <v>288</v>
      </c>
      <c r="I253" s="9" t="s">
        <v>289</v>
      </c>
      <c r="J253" s="10" t="s">
        <v>290</v>
      </c>
      <c r="K253" s="10" t="s">
        <v>291</v>
      </c>
      <c r="L253" s="9" t="s">
        <v>292</v>
      </c>
      <c r="M253" s="9" t="s">
        <v>287</v>
      </c>
      <c r="N253" s="9" t="s">
        <v>293</v>
      </c>
      <c r="O253" s="10" t="s">
        <v>294</v>
      </c>
      <c r="P253" s="11" t="s">
        <v>295</v>
      </c>
      <c r="Q253" s="10" t="s">
        <v>296</v>
      </c>
      <c r="R253" s="10" t="s">
        <v>297</v>
      </c>
      <c r="S253" s="10" t="s">
        <v>298</v>
      </c>
      <c r="T253" s="12" t="s">
        <v>299</v>
      </c>
      <c r="U253" s="9" t="s">
        <v>300</v>
      </c>
      <c r="V253" s="10" t="s">
        <v>301</v>
      </c>
      <c r="W253" s="7" t="s">
        <v>302</v>
      </c>
      <c r="X253" s="10" t="s">
        <v>303</v>
      </c>
      <c r="Y253" s="13" t="s">
        <v>304</v>
      </c>
      <c r="Z253" s="14" t="s">
        <v>26</v>
      </c>
      <c r="AA253" s="14" t="s">
        <v>27</v>
      </c>
      <c r="AB253" s="13" t="s">
        <v>305</v>
      </c>
      <c r="AC253" s="13" t="s">
        <v>306</v>
      </c>
      <c r="AD253" s="13" t="s">
        <v>307</v>
      </c>
      <c r="AE253" s="10" t="s">
        <v>27</v>
      </c>
    </row>
    <row r="254" spans="1:31" x14ac:dyDescent="0.35">
      <c r="A254" s="1" t="s">
        <v>334</v>
      </c>
      <c r="B254" s="23">
        <v>15.346591999999999</v>
      </c>
      <c r="C254" s="23">
        <v>120.592147</v>
      </c>
      <c r="D254" s="23">
        <v>1.5</v>
      </c>
      <c r="E254" s="23">
        <v>1500</v>
      </c>
      <c r="F254" s="23">
        <v>3</v>
      </c>
      <c r="G254" s="23">
        <v>20</v>
      </c>
      <c r="H254" s="23">
        <v>13</v>
      </c>
      <c r="I254" s="23">
        <v>32.5</v>
      </c>
      <c r="J254" s="1">
        <f t="shared" ref="J254:J260" si="347">E254*0.1</f>
        <v>150</v>
      </c>
      <c r="K254" s="1">
        <f t="shared" ref="K254:K260" si="348">(E254+J254)/(F254*F254)</f>
        <v>183.33333333333334</v>
      </c>
      <c r="L254" s="23">
        <v>1.5</v>
      </c>
      <c r="M254" s="23">
        <v>20</v>
      </c>
      <c r="N254" s="23">
        <v>8.5</v>
      </c>
      <c r="O254" s="1">
        <f>MAX(0, 9.81 * (L254 - N254))</f>
        <v>0</v>
      </c>
      <c r="P254" s="26">
        <f>(L254 * M254) - O254</f>
        <v>30</v>
      </c>
      <c r="Q254" s="1">
        <f>K254-P254</f>
        <v>153.33333333333334</v>
      </c>
      <c r="R254" s="1">
        <f t="shared" ref="R254:R260" si="349">(M254 * ($L$2 + ($F$2 / 2))) - O254</f>
        <v>60</v>
      </c>
      <c r="S254" s="1">
        <f>0.5 + 0.1 * SQRT(Q254 / R254)</f>
        <v>0.65986105077709067</v>
      </c>
      <c r="T254" s="1">
        <f>IF((D254 - (D254/2)) &lt;= L254, 0, IF(( (D254 - (D254/2)) - L254) &gt; (2 * F254), 0, IF(( (D254 - (D254/2)) - L254) &lt;= (F254 / 2), (2 * ( (D254 - (D254/2)) - L254) / F254) * (S254 - 0.1) + 0.1, ((2 * F254) - ( (D254 - (D254/2)) - L254)) / (1.5 * F254) * S254)))</f>
        <v>0</v>
      </c>
      <c r="U254" s="1">
        <v>1.5</v>
      </c>
      <c r="V254" s="1">
        <f>MAX(0.5, 1 - 0.5 * (P254 / Q254))</f>
        <v>0.90217391304347827</v>
      </c>
      <c r="W254" s="1">
        <v>3</v>
      </c>
      <c r="X254" s="1">
        <f>1 + 0.2 *LOG10(10 * W254)</f>
        <v>1.2954242509439324</v>
      </c>
      <c r="Y254" s="1">
        <f>((Q254 / (I254 * 1000)) * T254) * U254 * V254 * X254*1000</f>
        <v>0</v>
      </c>
      <c r="Z254" s="1">
        <f>'Liquefaction &amp; SBC'!AC254</f>
        <v>1.7349553582662578</v>
      </c>
      <c r="AA254" s="1" t="str">
        <f>'Liquefaction &amp; SBC'!AD254</f>
        <v>NOT LIQUEFIABLE</v>
      </c>
      <c r="AB254" s="1">
        <f t="shared" ref="AB254:AB260" si="350">IF(AA254="NOT LIQUEFIABLE", 0, IF(Z254&gt;=2, 0, IF(Z254&lt;=0.5, 0.05, (2-Z254)*0.025)))</f>
        <v>0</v>
      </c>
      <c r="AC254" s="1">
        <f t="shared" ref="AC254:AC260" si="351">AB254 * U254*1000</f>
        <v>0</v>
      </c>
      <c r="AD254" s="1">
        <f>Y254+AC254</f>
        <v>0</v>
      </c>
    </row>
    <row r="255" spans="1:31" x14ac:dyDescent="0.35">
      <c r="A255" s="1"/>
      <c r="B255" s="23">
        <v>15.346591999999999</v>
      </c>
      <c r="C255" s="23">
        <v>120.592147</v>
      </c>
      <c r="D255" s="23">
        <v>3</v>
      </c>
      <c r="E255" s="23">
        <v>1500</v>
      </c>
      <c r="F255" s="23">
        <v>3</v>
      </c>
      <c r="G255" s="23">
        <v>23</v>
      </c>
      <c r="H255" s="23">
        <v>100</v>
      </c>
      <c r="I255" s="23">
        <v>6000</v>
      </c>
      <c r="J255" s="1">
        <f t="shared" si="347"/>
        <v>150</v>
      </c>
      <c r="K255" s="1">
        <f t="shared" si="348"/>
        <v>183.33333333333334</v>
      </c>
      <c r="L255" s="23">
        <v>1.5</v>
      </c>
      <c r="M255" s="23">
        <v>23</v>
      </c>
      <c r="N255" s="23">
        <v>8.5</v>
      </c>
      <c r="O255" s="1">
        <f t="shared" ref="O255:O260" si="352">MAX(0, 9.81 * (L255 - N255))</f>
        <v>0</v>
      </c>
      <c r="P255" s="26">
        <f t="shared" ref="P255:P260" si="353">(L255 * M255) - O255</f>
        <v>34.5</v>
      </c>
      <c r="Q255" s="1">
        <f>K255-P255</f>
        <v>148.83333333333334</v>
      </c>
      <c r="R255" s="1">
        <f t="shared" si="349"/>
        <v>69</v>
      </c>
      <c r="S255" s="1">
        <f t="shared" ref="S255:S260" si="354">0.5 + 0.1 * SQRT(Q255 / R255)</f>
        <v>0.6468674514968471</v>
      </c>
      <c r="T255" s="1">
        <f t="shared" ref="T255:T260" si="355">IF(((D255 - (D255 - D254)/2) - L255) &lt;= 0, 0, IF(((D255 - (D255 - D254)/2) - L255) &gt; (2 * F255), 0, IF(((D255 - (D255 - D254)/2) - L255) &lt;= (F255 / 2), (2 * ((D255 - (D255 - D254)/2) - L255) / F255) * (S255 - 0.1) + 0.1, ((2 * F255) - ((D255 - (D255 - D254)/2) - L255)) / (1.5 * F255) * S255)))</f>
        <v>0.3734337257484236</v>
      </c>
      <c r="U255" s="1">
        <v>1.5</v>
      </c>
      <c r="V255" s="1">
        <f t="shared" ref="V255:V260" si="356">MAX(0.5, 1 - 0.5 * (P255 / Q255))</f>
        <v>0.88409854423292278</v>
      </c>
      <c r="W255" s="1">
        <v>3</v>
      </c>
      <c r="X255" s="1">
        <f t="shared" ref="X255:X260" si="357">1 + 0.2 *LOG10(10 * W255)</f>
        <v>1.2954242509439324</v>
      </c>
      <c r="Y255" s="1">
        <f t="shared" ref="Y255:Y260" si="358">((Q255 / (I255 * 1000)) * T255) * U255 * V255 * X255*1000</f>
        <v>1.5913527290296121E-2</v>
      </c>
      <c r="Z255" s="1">
        <f>'Liquefaction &amp; SBC'!AC255</f>
        <v>7.7613868271334284E+63</v>
      </c>
      <c r="AA255" s="1" t="str">
        <f>'Liquefaction &amp; SBC'!AD255</f>
        <v>NOT LIQUEFIABLE</v>
      </c>
      <c r="AB255" s="1">
        <f t="shared" si="350"/>
        <v>0</v>
      </c>
      <c r="AC255" s="1">
        <f t="shared" si="351"/>
        <v>0</v>
      </c>
      <c r="AD255" s="1">
        <f t="shared" ref="AD255:AD260" si="359">Y255+AC255</f>
        <v>1.5913527290296121E-2</v>
      </c>
    </row>
    <row r="256" spans="1:31" x14ac:dyDescent="0.35">
      <c r="A256" s="1"/>
      <c r="B256" s="23">
        <v>15.346591999999999</v>
      </c>
      <c r="C256" s="23">
        <v>120.592147</v>
      </c>
      <c r="D256" s="23">
        <v>4.5</v>
      </c>
      <c r="E256" s="23">
        <v>1500</v>
      </c>
      <c r="F256" s="23">
        <v>3</v>
      </c>
      <c r="G256" s="23">
        <v>23</v>
      </c>
      <c r="H256" s="23">
        <v>100</v>
      </c>
      <c r="I256" s="23">
        <v>6000</v>
      </c>
      <c r="J256" s="1">
        <f t="shared" si="347"/>
        <v>150</v>
      </c>
      <c r="K256" s="1">
        <f t="shared" si="348"/>
        <v>183.33333333333334</v>
      </c>
      <c r="L256" s="23">
        <v>1.5</v>
      </c>
      <c r="M256" s="23">
        <v>23</v>
      </c>
      <c r="N256" s="23">
        <v>8.5</v>
      </c>
      <c r="O256" s="1">
        <f t="shared" si="352"/>
        <v>0</v>
      </c>
      <c r="P256" s="26">
        <f t="shared" si="353"/>
        <v>34.5</v>
      </c>
      <c r="Q256" s="1">
        <f t="shared" ref="Q256:Q260" si="360">K256-P256</f>
        <v>148.83333333333334</v>
      </c>
      <c r="R256" s="1">
        <f t="shared" si="349"/>
        <v>69</v>
      </c>
      <c r="S256" s="1">
        <f t="shared" si="354"/>
        <v>0.6468674514968471</v>
      </c>
      <c r="T256" s="1">
        <f t="shared" si="355"/>
        <v>0.53905620958070599</v>
      </c>
      <c r="U256" s="1">
        <v>1.5</v>
      </c>
      <c r="V256" s="1">
        <f t="shared" si="356"/>
        <v>0.88409854423292278</v>
      </c>
      <c r="W256" s="1">
        <v>3</v>
      </c>
      <c r="X256" s="1">
        <f t="shared" si="357"/>
        <v>1.2954242509439324</v>
      </c>
      <c r="Y256" s="1">
        <f t="shared" si="358"/>
        <v>2.2971373795909383E-2</v>
      </c>
      <c r="Z256" s="1">
        <f>'Liquefaction &amp; SBC'!AC256</f>
        <v>1.8009257877496647E+74</v>
      </c>
      <c r="AA256" s="1" t="str">
        <f>'Liquefaction &amp; SBC'!AD256</f>
        <v>NOT LIQUEFIABLE</v>
      </c>
      <c r="AB256" s="1">
        <f t="shared" si="350"/>
        <v>0</v>
      </c>
      <c r="AC256" s="1">
        <f t="shared" si="351"/>
        <v>0</v>
      </c>
      <c r="AD256" s="1">
        <f t="shared" si="359"/>
        <v>2.2971373795909383E-2</v>
      </c>
    </row>
    <row r="257" spans="1:31" x14ac:dyDescent="0.35">
      <c r="A257" s="1"/>
      <c r="B257" s="23">
        <v>15.346591999999999</v>
      </c>
      <c r="C257" s="23">
        <v>120.592147</v>
      </c>
      <c r="D257" s="23">
        <v>6</v>
      </c>
      <c r="E257" s="23">
        <v>1500</v>
      </c>
      <c r="F257" s="23">
        <v>3</v>
      </c>
      <c r="G257" s="23">
        <v>23</v>
      </c>
      <c r="H257" s="23">
        <v>100</v>
      </c>
      <c r="I257" s="23">
        <v>6000</v>
      </c>
      <c r="J257" s="1">
        <f t="shared" si="347"/>
        <v>150</v>
      </c>
      <c r="K257" s="1">
        <f t="shared" si="348"/>
        <v>183.33333333333334</v>
      </c>
      <c r="L257" s="23">
        <v>1.5</v>
      </c>
      <c r="M257" s="23">
        <v>23</v>
      </c>
      <c r="N257" s="23">
        <v>8.5</v>
      </c>
      <c r="O257" s="1">
        <f t="shared" si="352"/>
        <v>0</v>
      </c>
      <c r="P257" s="26">
        <f t="shared" si="353"/>
        <v>34.5</v>
      </c>
      <c r="Q257" s="1">
        <f t="shared" si="360"/>
        <v>148.83333333333334</v>
      </c>
      <c r="R257" s="1">
        <f t="shared" si="349"/>
        <v>69</v>
      </c>
      <c r="S257" s="1">
        <f t="shared" si="354"/>
        <v>0.6468674514968471</v>
      </c>
      <c r="T257" s="1">
        <f t="shared" si="355"/>
        <v>0.32343372574842355</v>
      </c>
      <c r="U257" s="1">
        <v>1.5</v>
      </c>
      <c r="V257" s="1">
        <f t="shared" si="356"/>
        <v>0.88409854423292278</v>
      </c>
      <c r="W257" s="1">
        <v>3</v>
      </c>
      <c r="X257" s="1">
        <f t="shared" si="357"/>
        <v>1.2954242509439324</v>
      </c>
      <c r="Y257" s="1">
        <f t="shared" si="358"/>
        <v>1.3782824277545631E-2</v>
      </c>
      <c r="Z257" s="1">
        <f>'Liquefaction &amp; SBC'!AC257</f>
        <v>2.8864646638063217E+68</v>
      </c>
      <c r="AA257" s="1" t="str">
        <f>'Liquefaction &amp; SBC'!AD257</f>
        <v>NOT LIQUEFIABLE</v>
      </c>
      <c r="AB257" s="1">
        <f t="shared" si="350"/>
        <v>0</v>
      </c>
      <c r="AC257" s="1">
        <f t="shared" si="351"/>
        <v>0</v>
      </c>
      <c r="AD257" s="1">
        <f t="shared" si="359"/>
        <v>1.3782824277545631E-2</v>
      </c>
    </row>
    <row r="258" spans="1:31" x14ac:dyDescent="0.35">
      <c r="A258" s="1"/>
      <c r="B258" s="23">
        <v>15.346591999999999</v>
      </c>
      <c r="C258" s="23">
        <v>120.592147</v>
      </c>
      <c r="D258" s="23">
        <v>7.5</v>
      </c>
      <c r="E258" s="23">
        <v>1500</v>
      </c>
      <c r="F258" s="23">
        <v>3</v>
      </c>
      <c r="G258" s="23">
        <v>23</v>
      </c>
      <c r="H258" s="23">
        <v>100</v>
      </c>
      <c r="I258" s="23">
        <v>6000</v>
      </c>
      <c r="J258" s="1">
        <f t="shared" si="347"/>
        <v>150</v>
      </c>
      <c r="K258" s="1">
        <f t="shared" si="348"/>
        <v>183.33333333333334</v>
      </c>
      <c r="L258" s="23">
        <v>1.5</v>
      </c>
      <c r="M258" s="23">
        <v>23</v>
      </c>
      <c r="N258" s="23">
        <v>8.5</v>
      </c>
      <c r="O258" s="1">
        <f t="shared" si="352"/>
        <v>0</v>
      </c>
      <c r="P258" s="26">
        <f t="shared" si="353"/>
        <v>34.5</v>
      </c>
      <c r="Q258" s="1">
        <f t="shared" si="360"/>
        <v>148.83333333333334</v>
      </c>
      <c r="R258" s="1">
        <f t="shared" si="349"/>
        <v>69</v>
      </c>
      <c r="S258" s="1">
        <f t="shared" si="354"/>
        <v>0.6468674514968471</v>
      </c>
      <c r="T258" s="1">
        <f t="shared" si="355"/>
        <v>0.10781124191614118</v>
      </c>
      <c r="U258" s="1">
        <v>1.5</v>
      </c>
      <c r="V258" s="1">
        <f t="shared" si="356"/>
        <v>0.88409854423292278</v>
      </c>
      <c r="W258" s="1">
        <v>3</v>
      </c>
      <c r="X258" s="1">
        <f t="shared" si="357"/>
        <v>1.2954242509439324</v>
      </c>
      <c r="Y258" s="1">
        <f t="shared" si="358"/>
        <v>4.5942747591818768E-3</v>
      </c>
      <c r="Z258" s="1">
        <f>'Liquefaction &amp; SBC'!AC258</f>
        <v>4.4426495387154785E+58</v>
      </c>
      <c r="AA258" s="1" t="str">
        <f>'Liquefaction &amp; SBC'!AD258</f>
        <v>NOT LIQUEFIABLE</v>
      </c>
      <c r="AB258" s="1">
        <f t="shared" si="350"/>
        <v>0</v>
      </c>
      <c r="AC258" s="1">
        <f t="shared" si="351"/>
        <v>0</v>
      </c>
      <c r="AD258" s="1">
        <f t="shared" si="359"/>
        <v>4.5942747591818768E-3</v>
      </c>
    </row>
    <row r="259" spans="1:31" x14ac:dyDescent="0.35">
      <c r="A259" s="1"/>
      <c r="B259" s="23">
        <v>15.346591999999999</v>
      </c>
      <c r="C259" s="23">
        <v>120.592147</v>
      </c>
      <c r="D259" s="23">
        <v>9</v>
      </c>
      <c r="E259" s="23">
        <v>1500</v>
      </c>
      <c r="F259" s="23">
        <v>3</v>
      </c>
      <c r="G259" s="23">
        <v>23</v>
      </c>
      <c r="H259" s="23">
        <v>100</v>
      </c>
      <c r="I259" s="23">
        <v>6000</v>
      </c>
      <c r="J259" s="1">
        <f t="shared" si="347"/>
        <v>150</v>
      </c>
      <c r="K259" s="1">
        <f t="shared" si="348"/>
        <v>183.33333333333334</v>
      </c>
      <c r="L259" s="23">
        <v>1.5</v>
      </c>
      <c r="M259" s="23">
        <v>23</v>
      </c>
      <c r="N259" s="23">
        <v>8.5</v>
      </c>
      <c r="O259" s="1">
        <f t="shared" si="352"/>
        <v>0</v>
      </c>
      <c r="P259" s="26">
        <f t="shared" si="353"/>
        <v>34.5</v>
      </c>
      <c r="Q259" s="1">
        <f t="shared" si="360"/>
        <v>148.83333333333334</v>
      </c>
      <c r="R259" s="1">
        <f t="shared" si="349"/>
        <v>69</v>
      </c>
      <c r="S259" s="1">
        <f t="shared" si="354"/>
        <v>0.6468674514968471</v>
      </c>
      <c r="T259" s="1">
        <f t="shared" si="355"/>
        <v>0</v>
      </c>
      <c r="U259" s="1">
        <v>1.5</v>
      </c>
      <c r="V259" s="1">
        <f t="shared" si="356"/>
        <v>0.88409854423292278</v>
      </c>
      <c r="W259" s="1">
        <v>3</v>
      </c>
      <c r="X259" s="1">
        <f t="shared" si="357"/>
        <v>1.2954242509439324</v>
      </c>
      <c r="Y259" s="1">
        <f t="shared" si="358"/>
        <v>0</v>
      </c>
      <c r="Z259" s="1">
        <f>'Liquefaction &amp; SBC'!AC259</f>
        <v>1.9181566374961839E+50</v>
      </c>
      <c r="AA259" s="1" t="str">
        <f>'Liquefaction &amp; SBC'!AD259</f>
        <v>NOT LIQUEFIABLE</v>
      </c>
      <c r="AB259" s="1">
        <f t="shared" si="350"/>
        <v>0</v>
      </c>
      <c r="AC259" s="1">
        <f t="shared" si="351"/>
        <v>0</v>
      </c>
      <c r="AD259" s="1">
        <f t="shared" si="359"/>
        <v>0</v>
      </c>
    </row>
    <row r="260" spans="1:31" x14ac:dyDescent="0.35">
      <c r="A260" s="1"/>
      <c r="B260" s="23">
        <v>15.346591999999999</v>
      </c>
      <c r="C260" s="23">
        <v>120.592147</v>
      </c>
      <c r="D260" s="23">
        <v>10.5</v>
      </c>
      <c r="E260" s="23">
        <v>1500</v>
      </c>
      <c r="F260" s="23">
        <v>3</v>
      </c>
      <c r="G260" s="23">
        <v>23</v>
      </c>
      <c r="H260" s="23">
        <v>100</v>
      </c>
      <c r="I260" s="23">
        <v>6000</v>
      </c>
      <c r="J260" s="1">
        <f t="shared" si="347"/>
        <v>150</v>
      </c>
      <c r="K260" s="1">
        <f t="shared" si="348"/>
        <v>183.33333333333334</v>
      </c>
      <c r="L260" s="23">
        <v>1.5</v>
      </c>
      <c r="M260" s="23">
        <v>23</v>
      </c>
      <c r="N260" s="23">
        <v>8.5</v>
      </c>
      <c r="O260" s="1">
        <f t="shared" si="352"/>
        <v>0</v>
      </c>
      <c r="P260" s="26">
        <f t="shared" si="353"/>
        <v>34.5</v>
      </c>
      <c r="Q260" s="1">
        <f t="shared" si="360"/>
        <v>148.83333333333334</v>
      </c>
      <c r="R260" s="1">
        <f t="shared" si="349"/>
        <v>69</v>
      </c>
      <c r="S260" s="1">
        <f t="shared" si="354"/>
        <v>0.6468674514968471</v>
      </c>
      <c r="T260" s="1">
        <f t="shared" si="355"/>
        <v>0</v>
      </c>
      <c r="U260" s="1">
        <v>1.5</v>
      </c>
      <c r="V260" s="1">
        <f t="shared" si="356"/>
        <v>0.88409854423292278</v>
      </c>
      <c r="W260" s="1">
        <v>3</v>
      </c>
      <c r="X260" s="1">
        <f t="shared" si="357"/>
        <v>1.2954242509439324</v>
      </c>
      <c r="Y260" s="1">
        <f t="shared" si="358"/>
        <v>0</v>
      </c>
      <c r="Z260" s="1">
        <f>'Liquefaction &amp; SBC'!AC260</f>
        <v>1.4938715245610473E+45</v>
      </c>
      <c r="AA260" s="1" t="str">
        <f>'Liquefaction &amp; SBC'!AD260</f>
        <v>NOT LIQUEFIABLE</v>
      </c>
      <c r="AB260" s="1">
        <f t="shared" si="350"/>
        <v>0</v>
      </c>
      <c r="AC260" s="1">
        <f t="shared" si="351"/>
        <v>0</v>
      </c>
      <c r="AD260" s="1">
        <f t="shared" si="359"/>
        <v>0</v>
      </c>
    </row>
    <row r="261" spans="1:3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9"/>
      <c r="Y261" s="19"/>
      <c r="Z261" s="19"/>
      <c r="AA261" s="19"/>
      <c r="AB261" s="19"/>
      <c r="AC261" s="19" t="s">
        <v>312</v>
      </c>
      <c r="AD261" s="19">
        <f>SUM(AD254:AD260)</f>
        <v>5.7262000122933011E-2</v>
      </c>
      <c r="AE261" s="19" t="str">
        <f>IF(AD261&lt;= 25, "PASSED", "FAILED")</f>
        <v>PASSED</v>
      </c>
    </row>
    <row r="262" spans="1:31" s="1" customFormat="1" x14ac:dyDescent="0.35">
      <c r="A262" s="9" t="s">
        <v>283</v>
      </c>
      <c r="B262" s="9" t="s">
        <v>0</v>
      </c>
      <c r="C262" s="9" t="s">
        <v>1</v>
      </c>
      <c r="D262" s="9" t="s">
        <v>284</v>
      </c>
      <c r="E262" s="7" t="s">
        <v>285</v>
      </c>
      <c r="F262" s="9" t="s">
        <v>286</v>
      </c>
      <c r="G262" s="9" t="s">
        <v>287</v>
      </c>
      <c r="H262" s="9" t="s">
        <v>288</v>
      </c>
      <c r="I262" s="9" t="s">
        <v>289</v>
      </c>
      <c r="J262" s="10" t="s">
        <v>290</v>
      </c>
      <c r="K262" s="10" t="s">
        <v>291</v>
      </c>
      <c r="L262" s="9" t="s">
        <v>292</v>
      </c>
      <c r="M262" s="9" t="s">
        <v>287</v>
      </c>
      <c r="N262" s="9" t="s">
        <v>293</v>
      </c>
      <c r="O262" s="10" t="s">
        <v>294</v>
      </c>
      <c r="P262" s="11" t="s">
        <v>295</v>
      </c>
      <c r="Q262" s="10" t="s">
        <v>296</v>
      </c>
      <c r="R262" s="10" t="s">
        <v>297</v>
      </c>
      <c r="S262" s="10" t="s">
        <v>298</v>
      </c>
      <c r="T262" s="12" t="s">
        <v>299</v>
      </c>
      <c r="U262" s="9" t="s">
        <v>300</v>
      </c>
      <c r="V262" s="10" t="s">
        <v>301</v>
      </c>
      <c r="W262" s="7" t="s">
        <v>302</v>
      </c>
      <c r="X262" s="10" t="s">
        <v>303</v>
      </c>
      <c r="Y262" s="13" t="s">
        <v>304</v>
      </c>
      <c r="Z262" s="14" t="s">
        <v>26</v>
      </c>
      <c r="AA262" s="14" t="s">
        <v>27</v>
      </c>
      <c r="AB262" s="13" t="s">
        <v>305</v>
      </c>
      <c r="AC262" s="13" t="s">
        <v>306</v>
      </c>
      <c r="AD262" s="13" t="s">
        <v>307</v>
      </c>
      <c r="AE262" s="10" t="s">
        <v>27</v>
      </c>
    </row>
    <row r="263" spans="1:31" x14ac:dyDescent="0.35">
      <c r="A263" s="1" t="s">
        <v>335</v>
      </c>
      <c r="B263" s="23">
        <v>15.401375</v>
      </c>
      <c r="C263" s="23">
        <v>120.537335</v>
      </c>
      <c r="D263" s="23">
        <v>1.5</v>
      </c>
      <c r="E263" s="23">
        <v>1500</v>
      </c>
      <c r="F263" s="23">
        <v>3</v>
      </c>
      <c r="G263" s="23">
        <v>20</v>
      </c>
      <c r="H263" s="23">
        <v>16</v>
      </c>
      <c r="I263" s="23">
        <v>32.5</v>
      </c>
      <c r="J263" s="1">
        <f t="shared" ref="J263:J272" si="361">E263*0.1</f>
        <v>150</v>
      </c>
      <c r="K263" s="1">
        <f t="shared" ref="K263:K272" si="362">(E263+J263)/(F263*F263)</f>
        <v>183.33333333333334</v>
      </c>
      <c r="L263" s="23">
        <v>1.5</v>
      </c>
      <c r="M263" s="23">
        <v>20</v>
      </c>
      <c r="N263" s="23">
        <v>2</v>
      </c>
      <c r="O263" s="1">
        <f>MAX(0, 9.81 * (L263 - N263))</f>
        <v>0</v>
      </c>
      <c r="P263" s="26">
        <f>(L263 * M263) - O263</f>
        <v>30</v>
      </c>
      <c r="Q263" s="1">
        <f>K263-P263</f>
        <v>153.33333333333334</v>
      </c>
      <c r="R263" s="1">
        <f t="shared" ref="R263:R272" si="363">(M263 * ($L$2 + ($F$2 / 2))) - O263</f>
        <v>60</v>
      </c>
      <c r="S263" s="1">
        <f>0.5 + 0.1 * SQRT(Q263 / R263)</f>
        <v>0.65986105077709067</v>
      </c>
      <c r="T263" s="1">
        <f>IF((D263 - (D263/2)) &lt;= L263, 0, IF(( (D263 - (D263/2)) - L263) &gt; (2 * F263), 0, IF(( (D263 - (D263/2)) - L263) &lt;= (F263 / 2), (2 * ( (D263 - (D263/2)) - L263) / F263) * (S263 - 0.1) + 0.1, ((2 * F263) - ( (D263 - (D263/2)) - L263)) / (1.5 * F263) * S263)))</f>
        <v>0</v>
      </c>
      <c r="U263" s="1">
        <v>1.5</v>
      </c>
      <c r="V263" s="1">
        <f>MAX(0.5, 1 - 0.5 * (P263 / Q263))</f>
        <v>0.90217391304347827</v>
      </c>
      <c r="W263" s="1">
        <v>3</v>
      </c>
      <c r="X263" s="1">
        <f>1 + 0.2 *LOG10(10 * W263)</f>
        <v>1.2954242509439324</v>
      </c>
      <c r="Y263" s="1">
        <f>((Q263 / (I263 * 1000)) * T263) * U263 * V263 * X263*1000</f>
        <v>0</v>
      </c>
      <c r="Z263" s="1">
        <f>'Liquefaction &amp; SBC'!AC263</f>
        <v>1.4606360721765583</v>
      </c>
      <c r="AA263" s="1" t="str">
        <f>'Liquefaction &amp; SBC'!AD263</f>
        <v>NOT LIQUEFIABLE</v>
      </c>
      <c r="AB263" s="1">
        <f t="shared" ref="AB263:AB272" si="364">IF(AA263="NOT LIQUEFIABLE", 0, IF(Z263&gt;=2, 0, IF(Z263&lt;=0.5, 0.05, (2-Z263)*0.025)))</f>
        <v>0</v>
      </c>
      <c r="AC263" s="1">
        <f t="shared" ref="AC263:AC272" si="365">AB263 * U263*1000</f>
        <v>0</v>
      </c>
      <c r="AD263" s="1">
        <f>Y263+AC263</f>
        <v>0</v>
      </c>
    </row>
    <row r="264" spans="1:31" x14ac:dyDescent="0.35">
      <c r="A264" s="1"/>
      <c r="B264" s="23">
        <v>15.401375</v>
      </c>
      <c r="C264" s="23">
        <v>120.537335</v>
      </c>
      <c r="D264" s="23">
        <v>3</v>
      </c>
      <c r="E264" s="23">
        <v>1500</v>
      </c>
      <c r="F264" s="23">
        <v>3</v>
      </c>
      <c r="G264" s="23">
        <v>20</v>
      </c>
      <c r="H264" s="23">
        <v>18</v>
      </c>
      <c r="I264" s="23">
        <v>32.5</v>
      </c>
      <c r="J264" s="1">
        <f t="shared" si="361"/>
        <v>150</v>
      </c>
      <c r="K264" s="1">
        <f t="shared" si="362"/>
        <v>183.33333333333334</v>
      </c>
      <c r="L264" s="23">
        <v>1.5</v>
      </c>
      <c r="M264" s="23">
        <v>20</v>
      </c>
      <c r="N264" s="23">
        <v>2</v>
      </c>
      <c r="O264" s="1">
        <f t="shared" ref="O264:O272" si="366">MAX(0, 9.81 * (L264 - N264))</f>
        <v>0</v>
      </c>
      <c r="P264" s="26">
        <f t="shared" ref="P264:P272" si="367">(L264 * M264) - O264</f>
        <v>30</v>
      </c>
      <c r="Q264" s="1">
        <f>K264-P264</f>
        <v>153.33333333333334</v>
      </c>
      <c r="R264" s="1">
        <f t="shared" si="363"/>
        <v>60</v>
      </c>
      <c r="S264" s="1">
        <f t="shared" ref="S264:S272" si="368">0.5 + 0.1 * SQRT(Q264 / R264)</f>
        <v>0.65986105077709067</v>
      </c>
      <c r="T264" s="1">
        <f t="shared" ref="T264:T272" si="369">IF(((D264 - (D264 - D263)/2) - L264) &lt;= 0, 0, IF(((D264 - (D264 - D263)/2) - L264) &gt; (2 * F264), 0, IF(((D264 - (D264 - D263)/2) - L264) &lt;= (F264 / 2), (2 * ((D264 - (D264 - D263)/2) - L264) / F264) * (S264 - 0.1) + 0.1, ((2 * F264) - ((D264 - (D264 - D263)/2) - L264)) / (1.5 * F264) * S264)))</f>
        <v>0.37993052538854533</v>
      </c>
      <c r="U264" s="1">
        <v>1.5</v>
      </c>
      <c r="V264" s="1">
        <f t="shared" ref="V264:V272" si="370">MAX(0.5, 1 - 0.5 * (P264 / Q264))</f>
        <v>0.90217391304347827</v>
      </c>
      <c r="W264" s="1">
        <v>3</v>
      </c>
      <c r="X264" s="1">
        <f t="shared" ref="X264:X272" si="371">1 + 0.2 *LOG10(10 * W264)</f>
        <v>1.2954242509439324</v>
      </c>
      <c r="Y264" s="1">
        <f t="shared" ref="Y264:Y272" si="372">((Q264 / (I264 * 1000)) * T264) * U264 * V264 * X264*1000</f>
        <v>3.1423239192124508</v>
      </c>
      <c r="Z264" s="1">
        <f>'Liquefaction &amp; SBC'!AC264</f>
        <v>1.068331218167454</v>
      </c>
      <c r="AA264" s="1" t="str">
        <f>'Liquefaction &amp; SBC'!AD264</f>
        <v>NOT LIQUEFIABLE</v>
      </c>
      <c r="AB264" s="1">
        <f t="shared" si="364"/>
        <v>0</v>
      </c>
      <c r="AC264" s="1">
        <f t="shared" si="365"/>
        <v>0</v>
      </c>
      <c r="AD264" s="1">
        <f t="shared" ref="AD264:AD272" si="373">Y264+AC264</f>
        <v>3.1423239192124508</v>
      </c>
    </row>
    <row r="265" spans="1:31" x14ac:dyDescent="0.35">
      <c r="A265" s="1"/>
      <c r="B265" s="23">
        <v>15.401375</v>
      </c>
      <c r="C265" s="23">
        <v>120.537335</v>
      </c>
      <c r="D265" s="23">
        <v>4.5</v>
      </c>
      <c r="E265" s="23">
        <v>1500</v>
      </c>
      <c r="F265" s="23">
        <v>3</v>
      </c>
      <c r="G265" s="23">
        <v>20</v>
      </c>
      <c r="H265" s="23">
        <v>24</v>
      </c>
      <c r="I265" s="23">
        <v>32.5</v>
      </c>
      <c r="J265" s="1">
        <f t="shared" si="361"/>
        <v>150</v>
      </c>
      <c r="K265" s="1">
        <f t="shared" si="362"/>
        <v>183.33333333333334</v>
      </c>
      <c r="L265" s="23">
        <v>1.5</v>
      </c>
      <c r="M265" s="23">
        <v>20</v>
      </c>
      <c r="N265" s="23">
        <v>2</v>
      </c>
      <c r="O265" s="1">
        <f t="shared" si="366"/>
        <v>0</v>
      </c>
      <c r="P265" s="26">
        <f t="shared" si="367"/>
        <v>30</v>
      </c>
      <c r="Q265" s="1">
        <f t="shared" ref="Q265:Q272" si="374">K265-P265</f>
        <v>153.33333333333334</v>
      </c>
      <c r="R265" s="1">
        <f t="shared" si="363"/>
        <v>60</v>
      </c>
      <c r="S265" s="1">
        <f t="shared" si="368"/>
        <v>0.65986105077709067</v>
      </c>
      <c r="T265" s="1">
        <f t="shared" si="369"/>
        <v>0.54988420898090895</v>
      </c>
      <c r="U265" s="1">
        <v>1.5</v>
      </c>
      <c r="V265" s="1">
        <f t="shared" si="370"/>
        <v>0.90217391304347827</v>
      </c>
      <c r="W265" s="1">
        <v>3</v>
      </c>
      <c r="X265" s="1">
        <f t="shared" si="371"/>
        <v>1.2954242509439324</v>
      </c>
      <c r="Y265" s="1">
        <f t="shared" si="372"/>
        <v>4.5479743985057111</v>
      </c>
      <c r="Z265" s="1">
        <f>'Liquefaction &amp; SBC'!AC265</f>
        <v>1.4280185864301156</v>
      </c>
      <c r="AA265" s="1" t="str">
        <f>'Liquefaction &amp; SBC'!AD265</f>
        <v>NOT LIQUEFIABLE</v>
      </c>
      <c r="AB265" s="1">
        <f t="shared" si="364"/>
        <v>0</v>
      </c>
      <c r="AC265" s="1">
        <f t="shared" si="365"/>
        <v>0</v>
      </c>
      <c r="AD265" s="1">
        <f t="shared" si="373"/>
        <v>4.5479743985057111</v>
      </c>
    </row>
    <row r="266" spans="1:31" x14ac:dyDescent="0.35">
      <c r="A266" s="1"/>
      <c r="B266" s="23">
        <v>15.401375</v>
      </c>
      <c r="C266" s="23">
        <v>120.537335</v>
      </c>
      <c r="D266" s="23">
        <v>6</v>
      </c>
      <c r="E266" s="23">
        <v>1500</v>
      </c>
      <c r="F266" s="23">
        <v>3</v>
      </c>
      <c r="G266" s="23">
        <v>20</v>
      </c>
      <c r="H266" s="23">
        <v>26</v>
      </c>
      <c r="I266" s="23">
        <v>32.5</v>
      </c>
      <c r="J266" s="1">
        <f t="shared" si="361"/>
        <v>150</v>
      </c>
      <c r="K266" s="1">
        <f t="shared" si="362"/>
        <v>183.33333333333334</v>
      </c>
      <c r="L266" s="23">
        <v>1.5</v>
      </c>
      <c r="M266" s="23">
        <v>20</v>
      </c>
      <c r="N266" s="23">
        <v>2</v>
      </c>
      <c r="O266" s="1">
        <f t="shared" si="366"/>
        <v>0</v>
      </c>
      <c r="P266" s="26">
        <f t="shared" si="367"/>
        <v>30</v>
      </c>
      <c r="Q266" s="1">
        <f t="shared" si="374"/>
        <v>153.33333333333334</v>
      </c>
      <c r="R266" s="1">
        <f t="shared" si="363"/>
        <v>60</v>
      </c>
      <c r="S266" s="1">
        <f t="shared" si="368"/>
        <v>0.65986105077709067</v>
      </c>
      <c r="T266" s="1">
        <f t="shared" si="369"/>
        <v>0.32993052538854534</v>
      </c>
      <c r="U266" s="1">
        <v>1.5</v>
      </c>
      <c r="V266" s="1">
        <f t="shared" si="370"/>
        <v>0.90217391304347827</v>
      </c>
      <c r="W266" s="1">
        <v>3</v>
      </c>
      <c r="X266" s="1">
        <f t="shared" si="371"/>
        <v>1.2954242509439324</v>
      </c>
      <c r="Y266" s="1">
        <f t="shared" si="372"/>
        <v>2.7287846391034263</v>
      </c>
      <c r="Z266" s="1">
        <f>'Liquefaction &amp; SBC'!AC266</f>
        <v>1.3255210767463077</v>
      </c>
      <c r="AA266" s="1" t="str">
        <f>'Liquefaction &amp; SBC'!AD266</f>
        <v>NOT LIQUEFIABLE</v>
      </c>
      <c r="AB266" s="1">
        <f t="shared" si="364"/>
        <v>0</v>
      </c>
      <c r="AC266" s="1">
        <f t="shared" si="365"/>
        <v>0</v>
      </c>
      <c r="AD266" s="1">
        <f t="shared" si="373"/>
        <v>2.7287846391034263</v>
      </c>
    </row>
    <row r="267" spans="1:31" x14ac:dyDescent="0.35">
      <c r="A267" s="1"/>
      <c r="B267" s="23">
        <v>15.401375</v>
      </c>
      <c r="C267" s="23">
        <v>120.537335</v>
      </c>
      <c r="D267" s="23">
        <v>7.5</v>
      </c>
      <c r="E267" s="23">
        <v>1500</v>
      </c>
      <c r="F267" s="23">
        <v>3</v>
      </c>
      <c r="G267" s="23">
        <v>21</v>
      </c>
      <c r="H267" s="23">
        <v>34</v>
      </c>
      <c r="I267" s="23">
        <v>35</v>
      </c>
      <c r="J267" s="1">
        <f t="shared" si="361"/>
        <v>150</v>
      </c>
      <c r="K267" s="1">
        <f t="shared" si="362"/>
        <v>183.33333333333334</v>
      </c>
      <c r="L267" s="23">
        <v>1.5</v>
      </c>
      <c r="M267" s="23">
        <v>21</v>
      </c>
      <c r="N267" s="23">
        <v>2</v>
      </c>
      <c r="O267" s="1">
        <f t="shared" si="366"/>
        <v>0</v>
      </c>
      <c r="P267" s="26">
        <f t="shared" si="367"/>
        <v>31.5</v>
      </c>
      <c r="Q267" s="1">
        <f t="shared" si="374"/>
        <v>151.83333333333334</v>
      </c>
      <c r="R267" s="1">
        <f t="shared" si="363"/>
        <v>63</v>
      </c>
      <c r="S267" s="1">
        <f t="shared" si="368"/>
        <v>0.65524345107130644</v>
      </c>
      <c r="T267" s="1">
        <f t="shared" si="369"/>
        <v>0.10920724184521774</v>
      </c>
      <c r="U267" s="1">
        <v>1.5</v>
      </c>
      <c r="V267" s="1">
        <f t="shared" si="370"/>
        <v>0.89626783754116357</v>
      </c>
      <c r="W267" s="1">
        <v>3</v>
      </c>
      <c r="X267" s="1">
        <f t="shared" si="371"/>
        <v>1.2954242509439324</v>
      </c>
      <c r="Y267" s="1">
        <f t="shared" si="372"/>
        <v>0.82507155555834033</v>
      </c>
      <c r="Z267" s="1">
        <f>'Liquefaction &amp; SBC'!AC267</f>
        <v>3.2999215824099006</v>
      </c>
      <c r="AA267" s="1" t="str">
        <f>'Liquefaction &amp; SBC'!AD267</f>
        <v>NOT LIQUEFIABLE</v>
      </c>
      <c r="AB267" s="1">
        <f t="shared" si="364"/>
        <v>0</v>
      </c>
      <c r="AC267" s="1">
        <f t="shared" si="365"/>
        <v>0</v>
      </c>
      <c r="AD267" s="1">
        <f t="shared" si="373"/>
        <v>0.82507155555834033</v>
      </c>
    </row>
    <row r="268" spans="1:31" x14ac:dyDescent="0.35">
      <c r="A268" s="1"/>
      <c r="B268" s="23">
        <v>15.401375</v>
      </c>
      <c r="C268" s="23">
        <v>120.537335</v>
      </c>
      <c r="D268" s="23">
        <v>9</v>
      </c>
      <c r="E268" s="23">
        <v>1500</v>
      </c>
      <c r="F268" s="23">
        <v>3</v>
      </c>
      <c r="G268" s="23">
        <v>21</v>
      </c>
      <c r="H268" s="23">
        <v>39</v>
      </c>
      <c r="I268" s="23">
        <v>35</v>
      </c>
      <c r="J268" s="1">
        <f t="shared" si="361"/>
        <v>150</v>
      </c>
      <c r="K268" s="1">
        <f t="shared" si="362"/>
        <v>183.33333333333334</v>
      </c>
      <c r="L268" s="23">
        <v>1.5</v>
      </c>
      <c r="M268" s="23">
        <v>21</v>
      </c>
      <c r="N268" s="23">
        <v>2</v>
      </c>
      <c r="O268" s="1">
        <f t="shared" si="366"/>
        <v>0</v>
      </c>
      <c r="P268" s="26">
        <f t="shared" si="367"/>
        <v>31.5</v>
      </c>
      <c r="Q268" s="1">
        <f t="shared" si="374"/>
        <v>151.83333333333334</v>
      </c>
      <c r="R268" s="1">
        <f t="shared" si="363"/>
        <v>63</v>
      </c>
      <c r="S268" s="1">
        <f t="shared" si="368"/>
        <v>0.65524345107130644</v>
      </c>
      <c r="T268" s="1">
        <f t="shared" si="369"/>
        <v>0</v>
      </c>
      <c r="U268" s="1">
        <v>1.5</v>
      </c>
      <c r="V268" s="1">
        <f t="shared" si="370"/>
        <v>0.89626783754116357</v>
      </c>
      <c r="W268" s="1">
        <v>3</v>
      </c>
      <c r="X268" s="1">
        <f t="shared" si="371"/>
        <v>1.2954242509439324</v>
      </c>
      <c r="Y268" s="1">
        <f t="shared" si="372"/>
        <v>0</v>
      </c>
      <c r="Z268" s="1">
        <f>'Liquefaction &amp; SBC'!AC268</f>
        <v>6.3774154581841547</v>
      </c>
      <c r="AA268" s="1" t="str">
        <f>'Liquefaction &amp; SBC'!AD268</f>
        <v>NOT LIQUEFIABLE</v>
      </c>
      <c r="AB268" s="1">
        <f t="shared" si="364"/>
        <v>0</v>
      </c>
      <c r="AC268" s="1">
        <f t="shared" si="365"/>
        <v>0</v>
      </c>
      <c r="AD268" s="1">
        <f t="shared" si="373"/>
        <v>0</v>
      </c>
    </row>
    <row r="269" spans="1:31" x14ac:dyDescent="0.35">
      <c r="A269" s="1"/>
      <c r="B269" s="23">
        <v>15.401375</v>
      </c>
      <c r="C269" s="23">
        <v>120.537335</v>
      </c>
      <c r="D269" s="23">
        <v>10.5</v>
      </c>
      <c r="E269" s="23">
        <v>1500</v>
      </c>
      <c r="F269" s="23">
        <v>3</v>
      </c>
      <c r="G269" s="23">
        <v>21</v>
      </c>
      <c r="H269" s="23">
        <v>47</v>
      </c>
      <c r="I269" s="23">
        <v>35</v>
      </c>
      <c r="J269" s="1">
        <f t="shared" si="361"/>
        <v>150</v>
      </c>
      <c r="K269" s="1">
        <f t="shared" si="362"/>
        <v>183.33333333333334</v>
      </c>
      <c r="L269" s="23">
        <v>1.5</v>
      </c>
      <c r="M269" s="23">
        <v>21</v>
      </c>
      <c r="N269" s="23">
        <v>2</v>
      </c>
      <c r="O269" s="1">
        <f t="shared" si="366"/>
        <v>0</v>
      </c>
      <c r="P269" s="26">
        <f t="shared" si="367"/>
        <v>31.5</v>
      </c>
      <c r="Q269" s="1">
        <f t="shared" si="374"/>
        <v>151.83333333333334</v>
      </c>
      <c r="R269" s="1">
        <f t="shared" si="363"/>
        <v>63</v>
      </c>
      <c r="S269" s="1">
        <f t="shared" si="368"/>
        <v>0.65524345107130644</v>
      </c>
      <c r="T269" s="1">
        <f t="shared" si="369"/>
        <v>0</v>
      </c>
      <c r="U269" s="1">
        <v>1.5</v>
      </c>
      <c r="V269" s="1">
        <f t="shared" si="370"/>
        <v>0.89626783754116357</v>
      </c>
      <c r="W269" s="1">
        <v>3</v>
      </c>
      <c r="X269" s="1">
        <f t="shared" si="371"/>
        <v>1.2954242509439324</v>
      </c>
      <c r="Y269" s="1">
        <f t="shared" si="372"/>
        <v>0</v>
      </c>
      <c r="Z269" s="1">
        <f>'Liquefaction &amp; SBC'!AC269</f>
        <v>50.213703381792641</v>
      </c>
      <c r="AA269" s="1" t="str">
        <f>'Liquefaction &amp; SBC'!AD269</f>
        <v>NOT LIQUEFIABLE</v>
      </c>
      <c r="AB269" s="1">
        <f t="shared" si="364"/>
        <v>0</v>
      </c>
      <c r="AC269" s="1">
        <f t="shared" si="365"/>
        <v>0</v>
      </c>
      <c r="AD269" s="1">
        <f t="shared" si="373"/>
        <v>0</v>
      </c>
    </row>
    <row r="270" spans="1:31" x14ac:dyDescent="0.35">
      <c r="A270" s="1"/>
      <c r="B270" s="23">
        <v>15.401375</v>
      </c>
      <c r="C270" s="23">
        <v>120.537335</v>
      </c>
      <c r="D270" s="23">
        <v>12</v>
      </c>
      <c r="E270" s="23">
        <v>1500</v>
      </c>
      <c r="F270" s="23">
        <v>3</v>
      </c>
      <c r="G270" s="23">
        <v>21</v>
      </c>
      <c r="H270" s="23">
        <v>48</v>
      </c>
      <c r="I270" s="23">
        <v>55</v>
      </c>
      <c r="J270" s="1">
        <f t="shared" si="361"/>
        <v>150</v>
      </c>
      <c r="K270" s="1">
        <f t="shared" si="362"/>
        <v>183.33333333333334</v>
      </c>
      <c r="L270" s="23">
        <v>1.5</v>
      </c>
      <c r="M270" s="23">
        <v>21</v>
      </c>
      <c r="N270" s="23">
        <v>2</v>
      </c>
      <c r="O270" s="1">
        <f t="shared" si="366"/>
        <v>0</v>
      </c>
      <c r="P270" s="26">
        <f t="shared" si="367"/>
        <v>31.5</v>
      </c>
      <c r="Q270" s="1">
        <f t="shared" si="374"/>
        <v>151.83333333333334</v>
      </c>
      <c r="R270" s="1">
        <f t="shared" si="363"/>
        <v>63</v>
      </c>
      <c r="S270" s="1">
        <f t="shared" si="368"/>
        <v>0.65524345107130644</v>
      </c>
      <c r="T270" s="1">
        <f t="shared" si="369"/>
        <v>0</v>
      </c>
      <c r="U270" s="1">
        <v>1.5</v>
      </c>
      <c r="V270" s="1">
        <f t="shared" si="370"/>
        <v>0.89626783754116357</v>
      </c>
      <c r="W270" s="1">
        <v>3</v>
      </c>
      <c r="X270" s="1">
        <f t="shared" si="371"/>
        <v>1.2954242509439324</v>
      </c>
      <c r="Y270" s="1">
        <f t="shared" si="372"/>
        <v>0</v>
      </c>
      <c r="Z270" s="1">
        <f>'Liquefaction &amp; SBC'!AC270</f>
        <v>901.57714605135197</v>
      </c>
      <c r="AA270" s="1" t="str">
        <f>'Liquefaction &amp; SBC'!AD270</f>
        <v>NOT LIQUEFIABLE</v>
      </c>
      <c r="AB270" s="1">
        <f t="shared" si="364"/>
        <v>0</v>
      </c>
      <c r="AC270" s="1">
        <f t="shared" si="365"/>
        <v>0</v>
      </c>
      <c r="AD270" s="1">
        <f t="shared" si="373"/>
        <v>0</v>
      </c>
    </row>
    <row r="271" spans="1:31" x14ac:dyDescent="0.35">
      <c r="A271" s="1"/>
      <c r="B271" s="23">
        <v>15.401375</v>
      </c>
      <c r="C271" s="23">
        <v>120.537335</v>
      </c>
      <c r="D271" s="23">
        <v>13.5</v>
      </c>
      <c r="E271" s="23">
        <v>1500</v>
      </c>
      <c r="F271" s="23">
        <v>3</v>
      </c>
      <c r="G271" s="23">
        <v>21</v>
      </c>
      <c r="H271" s="23">
        <v>49</v>
      </c>
      <c r="I271" s="23">
        <v>55</v>
      </c>
      <c r="J271" s="1">
        <f t="shared" si="361"/>
        <v>150</v>
      </c>
      <c r="K271" s="1">
        <f t="shared" si="362"/>
        <v>183.33333333333334</v>
      </c>
      <c r="L271" s="23">
        <v>1.5</v>
      </c>
      <c r="M271" s="23">
        <v>21</v>
      </c>
      <c r="N271" s="23">
        <v>2</v>
      </c>
      <c r="O271" s="1">
        <f t="shared" si="366"/>
        <v>0</v>
      </c>
      <c r="P271" s="26">
        <f t="shared" si="367"/>
        <v>31.5</v>
      </c>
      <c r="Q271" s="1">
        <f t="shared" si="374"/>
        <v>151.83333333333334</v>
      </c>
      <c r="R271" s="1">
        <f t="shared" si="363"/>
        <v>63</v>
      </c>
      <c r="S271" s="1">
        <f t="shared" si="368"/>
        <v>0.65524345107130644</v>
      </c>
      <c r="T271" s="1">
        <f t="shared" si="369"/>
        <v>0</v>
      </c>
      <c r="U271" s="1">
        <v>1.5</v>
      </c>
      <c r="V271" s="1">
        <f t="shared" si="370"/>
        <v>0.89626783754116357</v>
      </c>
      <c r="W271" s="1">
        <v>3</v>
      </c>
      <c r="X271" s="1">
        <f t="shared" si="371"/>
        <v>1.2954242509439324</v>
      </c>
      <c r="Y271" s="1">
        <f t="shared" si="372"/>
        <v>0</v>
      </c>
      <c r="Z271" s="1">
        <f>'Liquefaction &amp; SBC'!AC271</f>
        <v>644.45239970928401</v>
      </c>
      <c r="AA271" s="1" t="str">
        <f>'Liquefaction &amp; SBC'!AD271</f>
        <v>NOT LIQUEFIABLE</v>
      </c>
      <c r="AB271" s="1">
        <f t="shared" si="364"/>
        <v>0</v>
      </c>
      <c r="AC271" s="1">
        <f t="shared" si="365"/>
        <v>0</v>
      </c>
      <c r="AD271" s="1">
        <f t="shared" si="373"/>
        <v>0</v>
      </c>
    </row>
    <row r="272" spans="1:31" x14ac:dyDescent="0.35">
      <c r="A272" s="1"/>
      <c r="B272" s="23">
        <v>15.401375</v>
      </c>
      <c r="C272" s="23">
        <v>120.537335</v>
      </c>
      <c r="D272" s="23">
        <v>15</v>
      </c>
      <c r="E272" s="23">
        <v>1500</v>
      </c>
      <c r="F272" s="23">
        <v>3</v>
      </c>
      <c r="G272" s="23">
        <v>21</v>
      </c>
      <c r="H272" s="23">
        <v>57</v>
      </c>
      <c r="I272" s="23">
        <v>55</v>
      </c>
      <c r="J272" s="1">
        <f t="shared" si="361"/>
        <v>150</v>
      </c>
      <c r="K272" s="1">
        <f t="shared" si="362"/>
        <v>183.33333333333334</v>
      </c>
      <c r="L272" s="23">
        <v>1.5</v>
      </c>
      <c r="M272" s="23">
        <v>21</v>
      </c>
      <c r="N272" s="23">
        <v>2</v>
      </c>
      <c r="O272" s="1">
        <f t="shared" si="366"/>
        <v>0</v>
      </c>
      <c r="P272" s="26">
        <f t="shared" si="367"/>
        <v>31.5</v>
      </c>
      <c r="Q272" s="1">
        <f t="shared" si="374"/>
        <v>151.83333333333334</v>
      </c>
      <c r="R272" s="1">
        <f t="shared" si="363"/>
        <v>63</v>
      </c>
      <c r="S272" s="1">
        <f t="shared" si="368"/>
        <v>0.65524345107130644</v>
      </c>
      <c r="T272" s="1">
        <f t="shared" si="369"/>
        <v>0</v>
      </c>
      <c r="U272" s="1">
        <v>1.5</v>
      </c>
      <c r="V272" s="1">
        <f t="shared" si="370"/>
        <v>0.89626783754116357</v>
      </c>
      <c r="W272" s="1">
        <v>3</v>
      </c>
      <c r="X272" s="1">
        <f t="shared" si="371"/>
        <v>1.2954242509439324</v>
      </c>
      <c r="Y272" s="1">
        <f t="shared" si="372"/>
        <v>0</v>
      </c>
      <c r="Z272" s="1">
        <f>'Liquefaction &amp; SBC'!AC272</f>
        <v>101439.287877954</v>
      </c>
      <c r="AA272" s="1" t="str">
        <f>'Liquefaction &amp; SBC'!AD272</f>
        <v>NOT LIQUEFIABLE</v>
      </c>
      <c r="AB272" s="1">
        <f t="shared" si="364"/>
        <v>0</v>
      </c>
      <c r="AC272" s="1">
        <f t="shared" si="365"/>
        <v>0</v>
      </c>
      <c r="AD272" s="1">
        <f t="shared" si="373"/>
        <v>0</v>
      </c>
    </row>
    <row r="273" spans="1:3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9"/>
      <c r="Y273" s="19"/>
      <c r="Z273" s="19"/>
      <c r="AA273" s="19"/>
      <c r="AB273" s="19"/>
      <c r="AC273" s="19" t="s">
        <v>312</v>
      </c>
      <c r="AD273" s="19">
        <f>SUM(AD263:AD272)</f>
        <v>11.244154512379927</v>
      </c>
      <c r="AE273" s="19" t="str">
        <f>IF(AD273&lt;= 25, "PASSED", "FAILED")</f>
        <v>PASSED</v>
      </c>
    </row>
    <row r="274" spans="1:31" s="1" customFormat="1" x14ac:dyDescent="0.35">
      <c r="A274" s="9" t="s">
        <v>283</v>
      </c>
      <c r="B274" s="9" t="s">
        <v>0</v>
      </c>
      <c r="C274" s="9" t="s">
        <v>1</v>
      </c>
      <c r="D274" s="9" t="s">
        <v>284</v>
      </c>
      <c r="E274" s="7" t="s">
        <v>285</v>
      </c>
      <c r="F274" s="9" t="s">
        <v>286</v>
      </c>
      <c r="G274" s="9" t="s">
        <v>287</v>
      </c>
      <c r="H274" s="9" t="s">
        <v>288</v>
      </c>
      <c r="I274" s="9" t="s">
        <v>289</v>
      </c>
      <c r="J274" s="10" t="s">
        <v>290</v>
      </c>
      <c r="K274" s="10" t="s">
        <v>291</v>
      </c>
      <c r="L274" s="9" t="s">
        <v>292</v>
      </c>
      <c r="M274" s="9" t="s">
        <v>287</v>
      </c>
      <c r="N274" s="9" t="s">
        <v>293</v>
      </c>
      <c r="O274" s="10" t="s">
        <v>294</v>
      </c>
      <c r="P274" s="11" t="s">
        <v>295</v>
      </c>
      <c r="Q274" s="10" t="s">
        <v>296</v>
      </c>
      <c r="R274" s="10" t="s">
        <v>297</v>
      </c>
      <c r="S274" s="10" t="s">
        <v>298</v>
      </c>
      <c r="T274" s="12" t="s">
        <v>299</v>
      </c>
      <c r="U274" s="9" t="s">
        <v>300</v>
      </c>
      <c r="V274" s="10" t="s">
        <v>301</v>
      </c>
      <c r="W274" s="7" t="s">
        <v>302</v>
      </c>
      <c r="X274" s="10" t="s">
        <v>303</v>
      </c>
      <c r="Y274" s="13" t="s">
        <v>304</v>
      </c>
      <c r="Z274" s="14" t="s">
        <v>26</v>
      </c>
      <c r="AA274" s="14" t="s">
        <v>27</v>
      </c>
      <c r="AB274" s="13" t="s">
        <v>305</v>
      </c>
      <c r="AC274" s="13" t="s">
        <v>306</v>
      </c>
      <c r="AD274" s="13" t="s">
        <v>307</v>
      </c>
      <c r="AE274" s="10" t="s">
        <v>27</v>
      </c>
    </row>
    <row r="275" spans="1:31" x14ac:dyDescent="0.35">
      <c r="A275" s="1" t="s">
        <v>336</v>
      </c>
      <c r="B275" s="23">
        <v>15.324870000000001</v>
      </c>
      <c r="C275" s="23">
        <v>120.42189399999999</v>
      </c>
      <c r="D275" s="23">
        <v>1.5</v>
      </c>
      <c r="E275" s="23">
        <v>1500</v>
      </c>
      <c r="F275" s="23">
        <v>3</v>
      </c>
      <c r="G275" s="23">
        <v>20</v>
      </c>
      <c r="H275" s="23">
        <v>23</v>
      </c>
      <c r="I275" s="23">
        <v>32.5</v>
      </c>
      <c r="J275" s="1">
        <f t="shared" ref="J275:J284" si="375">E275*0.1</f>
        <v>150</v>
      </c>
      <c r="K275" s="1">
        <f t="shared" ref="K275:K284" si="376">(E275+J275)/(F275*F275)</f>
        <v>183.33333333333334</v>
      </c>
      <c r="L275" s="23">
        <v>1.5</v>
      </c>
      <c r="M275" s="23">
        <v>20</v>
      </c>
      <c r="N275" s="23">
        <v>3</v>
      </c>
      <c r="O275" s="1">
        <f>MAX(0, 9.81 * (L275 - N275))</f>
        <v>0</v>
      </c>
      <c r="P275" s="26">
        <f>(L275 * M275) - O275</f>
        <v>30</v>
      </c>
      <c r="Q275" s="1">
        <f>K275-P275</f>
        <v>153.33333333333334</v>
      </c>
      <c r="R275" s="1">
        <f t="shared" ref="R275:R284" si="377">(M275 * ($L$2 + ($F$2 / 2))) - O275</f>
        <v>60</v>
      </c>
      <c r="S275" s="1">
        <f>0.5 + 0.1 * SQRT(Q275 / R275)</f>
        <v>0.65986105077709067</v>
      </c>
      <c r="T275" s="1">
        <f>IF((D275 - (D275/2)) &lt;= L275, 0, IF(( (D275 - (D275/2)) - L275) &gt; (2 * F275), 0, IF(( (D275 - (D275/2)) - L275) &lt;= (F275 / 2), (2 * ( (D275 - (D275/2)) - L275) / F275) * (S275 - 0.1) + 0.1, ((2 * F275) - ( (D275 - (D275/2)) - L275)) / (1.5 * F275) * S275)))</f>
        <v>0</v>
      </c>
      <c r="U275" s="1">
        <v>1.5</v>
      </c>
      <c r="V275" s="1">
        <f>MAX(0.5, 1 - 0.5 * (P275 / Q275))</f>
        <v>0.90217391304347827</v>
      </c>
      <c r="W275" s="1">
        <v>3</v>
      </c>
      <c r="X275" s="1">
        <f>1 + 0.2 *LOG10(10 * W275)</f>
        <v>1.2954242509439324</v>
      </c>
      <c r="Y275" s="1">
        <f>((Q275 / (I275 * 1000)) * T275) * U275 * V275 * X275*1000</f>
        <v>0</v>
      </c>
      <c r="Z275" s="1">
        <f>'Liquefaction &amp; SBC'!AC275</f>
        <v>8.5322445984172237</v>
      </c>
      <c r="AA275" s="1" t="str">
        <f>'Liquefaction &amp; SBC'!AD275</f>
        <v>NOT LIQUEFIABLE</v>
      </c>
      <c r="AB275" s="1">
        <f t="shared" ref="AB275:AB284" si="378">IF(AA275="NOT LIQUEFIABLE", 0, IF(Z275&gt;=2, 0, IF(Z275&lt;=0.5, 0.05, (2-Z275)*0.025)))</f>
        <v>0</v>
      </c>
      <c r="AC275" s="1">
        <f t="shared" ref="AC275:AC284" si="379">AB275 * U275*1000</f>
        <v>0</v>
      </c>
      <c r="AD275" s="1">
        <f>Y275+AC275</f>
        <v>0</v>
      </c>
    </row>
    <row r="276" spans="1:31" x14ac:dyDescent="0.35">
      <c r="A276" s="1"/>
      <c r="B276" s="23">
        <v>15.324870000000001</v>
      </c>
      <c r="C276" s="23">
        <v>120.42189399999999</v>
      </c>
      <c r="D276" s="23">
        <v>3</v>
      </c>
      <c r="E276" s="23">
        <v>1500</v>
      </c>
      <c r="F276" s="23">
        <v>3</v>
      </c>
      <c r="G276" s="23">
        <v>20</v>
      </c>
      <c r="H276" s="23">
        <v>23</v>
      </c>
      <c r="I276" s="23">
        <v>32.5</v>
      </c>
      <c r="J276" s="1">
        <f t="shared" si="375"/>
        <v>150</v>
      </c>
      <c r="K276" s="1">
        <f t="shared" si="376"/>
        <v>183.33333333333334</v>
      </c>
      <c r="L276" s="23">
        <v>1.5</v>
      </c>
      <c r="M276" s="23">
        <v>20</v>
      </c>
      <c r="N276" s="23">
        <v>3</v>
      </c>
      <c r="O276" s="1">
        <f t="shared" ref="O276:O284" si="380">MAX(0, 9.81 * (L276 - N276))</f>
        <v>0</v>
      </c>
      <c r="P276" s="26">
        <f t="shared" ref="P276:P284" si="381">(L276 * M276) - O276</f>
        <v>30</v>
      </c>
      <c r="Q276" s="1">
        <f>K276-P276</f>
        <v>153.33333333333334</v>
      </c>
      <c r="R276" s="1">
        <f t="shared" si="377"/>
        <v>60</v>
      </c>
      <c r="S276" s="1">
        <f t="shared" ref="S276:S284" si="382">0.5 + 0.1 * SQRT(Q276 / R276)</f>
        <v>0.65986105077709067</v>
      </c>
      <c r="T276" s="1">
        <f t="shared" ref="T276:T284" si="383">IF(((D276 - (D276 - D275)/2) - L276) &lt;= 0, 0, IF(((D276 - (D276 - D275)/2) - L276) &gt; (2 * F276), 0, IF(((D276 - (D276 - D275)/2) - L276) &lt;= (F276 / 2), (2 * ((D276 - (D276 - D275)/2) - L276) / F276) * (S276 - 0.1) + 0.1, ((2 * F276) - ((D276 - (D276 - D275)/2) - L276)) / (1.5 * F276) * S276)))</f>
        <v>0.37993052538854533</v>
      </c>
      <c r="U276" s="1">
        <v>1.5</v>
      </c>
      <c r="V276" s="1">
        <f t="shared" ref="V276:V284" si="384">MAX(0.5, 1 - 0.5 * (P276 / Q276))</f>
        <v>0.90217391304347827</v>
      </c>
      <c r="W276" s="1">
        <v>3</v>
      </c>
      <c r="X276" s="1">
        <f t="shared" ref="X276:X284" si="385">1 + 0.2 *LOG10(10 * W276)</f>
        <v>1.2954242509439324</v>
      </c>
      <c r="Y276" s="1">
        <f t="shared" ref="Y276:Y284" si="386">((Q276 / (I276 * 1000)) * T276) * U276 * V276 * X276*1000</f>
        <v>3.1423239192124508</v>
      </c>
      <c r="Z276" s="1">
        <f>'Liquefaction &amp; SBC'!AC276</f>
        <v>3.2303577560930394</v>
      </c>
      <c r="AA276" s="1" t="str">
        <f>'Liquefaction &amp; SBC'!AD276</f>
        <v>NOT LIQUEFIABLE</v>
      </c>
      <c r="AB276" s="1">
        <f t="shared" si="378"/>
        <v>0</v>
      </c>
      <c r="AC276" s="1">
        <f t="shared" si="379"/>
        <v>0</v>
      </c>
      <c r="AD276" s="1">
        <f t="shared" ref="AD276:AD284" si="387">Y276+AC276</f>
        <v>3.1423239192124508</v>
      </c>
    </row>
    <row r="277" spans="1:31" x14ac:dyDescent="0.35">
      <c r="A277" s="1"/>
      <c r="B277" s="23">
        <v>15.324870000000001</v>
      </c>
      <c r="C277" s="23">
        <v>120.42189399999999</v>
      </c>
      <c r="D277" s="23">
        <v>4.5</v>
      </c>
      <c r="E277" s="23">
        <v>1500</v>
      </c>
      <c r="F277" s="23">
        <v>3</v>
      </c>
      <c r="G277" s="23">
        <v>20</v>
      </c>
      <c r="H277" s="23">
        <v>24</v>
      </c>
      <c r="I277" s="23">
        <v>32.5</v>
      </c>
      <c r="J277" s="1">
        <f t="shared" si="375"/>
        <v>150</v>
      </c>
      <c r="K277" s="1">
        <f t="shared" si="376"/>
        <v>183.33333333333334</v>
      </c>
      <c r="L277" s="23">
        <v>1.5</v>
      </c>
      <c r="M277" s="23">
        <v>20</v>
      </c>
      <c r="N277" s="23">
        <v>3</v>
      </c>
      <c r="O277" s="1">
        <f t="shared" si="380"/>
        <v>0</v>
      </c>
      <c r="P277" s="26">
        <f t="shared" si="381"/>
        <v>30</v>
      </c>
      <c r="Q277" s="1">
        <f t="shared" ref="Q277:Q284" si="388">K277-P277</f>
        <v>153.33333333333334</v>
      </c>
      <c r="R277" s="1">
        <f t="shared" si="377"/>
        <v>60</v>
      </c>
      <c r="S277" s="1">
        <f t="shared" si="382"/>
        <v>0.65986105077709067</v>
      </c>
      <c r="T277" s="1">
        <f t="shared" si="383"/>
        <v>0.54988420898090895</v>
      </c>
      <c r="U277" s="1">
        <v>1.5</v>
      </c>
      <c r="V277" s="1">
        <f t="shared" si="384"/>
        <v>0.90217391304347827</v>
      </c>
      <c r="W277" s="1">
        <v>3</v>
      </c>
      <c r="X277" s="1">
        <f t="shared" si="385"/>
        <v>1.2954242509439324</v>
      </c>
      <c r="Y277" s="1">
        <f t="shared" si="386"/>
        <v>4.5479743985057111</v>
      </c>
      <c r="Z277" s="1">
        <f>'Liquefaction &amp; SBC'!AC277</f>
        <v>2.4001322225268829</v>
      </c>
      <c r="AA277" s="1" t="str">
        <f>'Liquefaction &amp; SBC'!AD277</f>
        <v>NOT LIQUEFIABLE</v>
      </c>
      <c r="AB277" s="1">
        <f t="shared" si="378"/>
        <v>0</v>
      </c>
      <c r="AC277" s="1">
        <f t="shared" si="379"/>
        <v>0</v>
      </c>
      <c r="AD277" s="1">
        <f t="shared" si="387"/>
        <v>4.5479743985057111</v>
      </c>
    </row>
    <row r="278" spans="1:31" x14ac:dyDescent="0.35">
      <c r="A278" s="1"/>
      <c r="B278" s="23">
        <v>15.324870000000001</v>
      </c>
      <c r="C278" s="23">
        <v>120.42189399999999</v>
      </c>
      <c r="D278" s="23">
        <v>6</v>
      </c>
      <c r="E278" s="23">
        <v>1500</v>
      </c>
      <c r="F278" s="23">
        <v>3</v>
      </c>
      <c r="G278" s="23">
        <v>20</v>
      </c>
      <c r="H278" s="23">
        <v>30</v>
      </c>
      <c r="I278" s="23">
        <v>32.5</v>
      </c>
      <c r="J278" s="1">
        <f t="shared" si="375"/>
        <v>150</v>
      </c>
      <c r="K278" s="1">
        <f t="shared" si="376"/>
        <v>183.33333333333334</v>
      </c>
      <c r="L278" s="23">
        <v>1.5</v>
      </c>
      <c r="M278" s="23">
        <v>20</v>
      </c>
      <c r="N278" s="23">
        <v>3</v>
      </c>
      <c r="O278" s="1">
        <f t="shared" si="380"/>
        <v>0</v>
      </c>
      <c r="P278" s="26">
        <f t="shared" si="381"/>
        <v>30</v>
      </c>
      <c r="Q278" s="1">
        <f t="shared" si="388"/>
        <v>153.33333333333334</v>
      </c>
      <c r="R278" s="1">
        <f t="shared" si="377"/>
        <v>60</v>
      </c>
      <c r="S278" s="1">
        <f t="shared" si="382"/>
        <v>0.65986105077709067</v>
      </c>
      <c r="T278" s="1">
        <f t="shared" si="383"/>
        <v>0.32993052538854534</v>
      </c>
      <c r="U278" s="1">
        <v>1.5</v>
      </c>
      <c r="V278" s="1">
        <f t="shared" si="384"/>
        <v>0.90217391304347827</v>
      </c>
      <c r="W278" s="1">
        <v>3</v>
      </c>
      <c r="X278" s="1">
        <f t="shared" si="385"/>
        <v>1.2954242509439324</v>
      </c>
      <c r="Y278" s="1">
        <f t="shared" si="386"/>
        <v>2.7287846391034263</v>
      </c>
      <c r="Z278" s="1">
        <f>'Liquefaction &amp; SBC'!AC278</f>
        <v>5.0998249509685305</v>
      </c>
      <c r="AA278" s="1" t="str">
        <f>'Liquefaction &amp; SBC'!AD278</f>
        <v>NOT LIQUEFIABLE</v>
      </c>
      <c r="AB278" s="1">
        <f t="shared" si="378"/>
        <v>0</v>
      </c>
      <c r="AC278" s="1">
        <f t="shared" si="379"/>
        <v>0</v>
      </c>
      <c r="AD278" s="1">
        <f t="shared" si="387"/>
        <v>2.7287846391034263</v>
      </c>
    </row>
    <row r="279" spans="1:31" x14ac:dyDescent="0.35">
      <c r="A279" s="1"/>
      <c r="B279" s="23">
        <v>15.324870000000001</v>
      </c>
      <c r="C279" s="23">
        <v>120.42189399999999</v>
      </c>
      <c r="D279" s="23">
        <v>7.5</v>
      </c>
      <c r="E279" s="23">
        <v>1500</v>
      </c>
      <c r="F279" s="23">
        <v>3</v>
      </c>
      <c r="G279" s="23">
        <v>21</v>
      </c>
      <c r="H279" s="23">
        <v>37</v>
      </c>
      <c r="I279" s="23">
        <v>35</v>
      </c>
      <c r="J279" s="1">
        <f t="shared" si="375"/>
        <v>150</v>
      </c>
      <c r="K279" s="1">
        <f t="shared" si="376"/>
        <v>183.33333333333334</v>
      </c>
      <c r="L279" s="23">
        <v>1.5</v>
      </c>
      <c r="M279" s="23">
        <v>21</v>
      </c>
      <c r="N279" s="23">
        <v>3</v>
      </c>
      <c r="O279" s="1">
        <f t="shared" si="380"/>
        <v>0</v>
      </c>
      <c r="P279" s="26">
        <f t="shared" si="381"/>
        <v>31.5</v>
      </c>
      <c r="Q279" s="1">
        <f t="shared" si="388"/>
        <v>151.83333333333334</v>
      </c>
      <c r="R279" s="1">
        <f t="shared" si="377"/>
        <v>63</v>
      </c>
      <c r="S279" s="1">
        <f t="shared" si="382"/>
        <v>0.65524345107130644</v>
      </c>
      <c r="T279" s="1">
        <f t="shared" si="383"/>
        <v>0.10920724184521774</v>
      </c>
      <c r="U279" s="1">
        <v>1.5</v>
      </c>
      <c r="V279" s="1">
        <f t="shared" si="384"/>
        <v>0.89626783754116357</v>
      </c>
      <c r="W279" s="1">
        <v>3</v>
      </c>
      <c r="X279" s="1">
        <f t="shared" si="385"/>
        <v>1.2954242509439324</v>
      </c>
      <c r="Y279" s="1">
        <f t="shared" si="386"/>
        <v>0.82507155555834033</v>
      </c>
      <c r="Z279" s="1">
        <f>'Liquefaction &amp; SBC'!AC279</f>
        <v>22.822016577772072</v>
      </c>
      <c r="AA279" s="1" t="str">
        <f>'Liquefaction &amp; SBC'!AD279</f>
        <v>NOT LIQUEFIABLE</v>
      </c>
      <c r="AB279" s="1">
        <f t="shared" si="378"/>
        <v>0</v>
      </c>
      <c r="AC279" s="1">
        <f t="shared" si="379"/>
        <v>0</v>
      </c>
      <c r="AD279" s="1">
        <f t="shared" si="387"/>
        <v>0.82507155555834033</v>
      </c>
    </row>
    <row r="280" spans="1:31" x14ac:dyDescent="0.35">
      <c r="A280" s="1"/>
      <c r="B280" s="23">
        <v>15.324870000000001</v>
      </c>
      <c r="C280" s="23">
        <v>120.42189399999999</v>
      </c>
      <c r="D280" s="23">
        <v>9</v>
      </c>
      <c r="E280" s="23">
        <v>1500</v>
      </c>
      <c r="F280" s="23">
        <v>3</v>
      </c>
      <c r="G280" s="23">
        <v>21</v>
      </c>
      <c r="H280" s="23">
        <v>43</v>
      </c>
      <c r="I280" s="23">
        <v>35</v>
      </c>
      <c r="J280" s="1">
        <f t="shared" si="375"/>
        <v>150</v>
      </c>
      <c r="K280" s="1">
        <f t="shared" si="376"/>
        <v>183.33333333333334</v>
      </c>
      <c r="L280" s="23">
        <v>1.5</v>
      </c>
      <c r="M280" s="23">
        <v>21</v>
      </c>
      <c r="N280" s="23">
        <v>3</v>
      </c>
      <c r="O280" s="1">
        <f t="shared" si="380"/>
        <v>0</v>
      </c>
      <c r="P280" s="26">
        <f t="shared" si="381"/>
        <v>31.5</v>
      </c>
      <c r="Q280" s="1">
        <f t="shared" si="388"/>
        <v>151.83333333333334</v>
      </c>
      <c r="R280" s="1">
        <f t="shared" si="377"/>
        <v>63</v>
      </c>
      <c r="S280" s="1">
        <f t="shared" si="382"/>
        <v>0.65524345107130644</v>
      </c>
      <c r="T280" s="1">
        <f t="shared" si="383"/>
        <v>0</v>
      </c>
      <c r="U280" s="1">
        <v>1.5</v>
      </c>
      <c r="V280" s="1">
        <f t="shared" si="384"/>
        <v>0.89626783754116357</v>
      </c>
      <c r="W280" s="1">
        <v>3</v>
      </c>
      <c r="X280" s="1">
        <f t="shared" si="385"/>
        <v>1.2954242509439324</v>
      </c>
      <c r="Y280" s="1">
        <f t="shared" si="386"/>
        <v>0</v>
      </c>
      <c r="Z280" s="1">
        <f>'Liquefaction &amp; SBC'!AC280</f>
        <v>130.73783738768279</v>
      </c>
      <c r="AA280" s="1" t="str">
        <f>'Liquefaction &amp; SBC'!AD280</f>
        <v>NOT LIQUEFIABLE</v>
      </c>
      <c r="AB280" s="1">
        <f t="shared" si="378"/>
        <v>0</v>
      </c>
      <c r="AC280" s="1">
        <f t="shared" si="379"/>
        <v>0</v>
      </c>
      <c r="AD280" s="1">
        <f t="shared" si="387"/>
        <v>0</v>
      </c>
    </row>
    <row r="281" spans="1:31" x14ac:dyDescent="0.35">
      <c r="A281" s="1"/>
      <c r="B281" s="23">
        <v>15.324870000000001</v>
      </c>
      <c r="C281" s="23">
        <v>120.42189399999999</v>
      </c>
      <c r="D281" s="23">
        <v>10.5</v>
      </c>
      <c r="E281" s="23">
        <v>1500</v>
      </c>
      <c r="F281" s="23">
        <v>3</v>
      </c>
      <c r="G281" s="23">
        <v>21</v>
      </c>
      <c r="H281" s="23">
        <v>48</v>
      </c>
      <c r="I281" s="23">
        <v>35</v>
      </c>
      <c r="J281" s="1">
        <f t="shared" si="375"/>
        <v>150</v>
      </c>
      <c r="K281" s="1">
        <f t="shared" si="376"/>
        <v>183.33333333333334</v>
      </c>
      <c r="L281" s="23">
        <v>1.5</v>
      </c>
      <c r="M281" s="23">
        <v>21</v>
      </c>
      <c r="N281" s="23">
        <v>3</v>
      </c>
      <c r="O281" s="1">
        <f t="shared" si="380"/>
        <v>0</v>
      </c>
      <c r="P281" s="26">
        <f t="shared" si="381"/>
        <v>31.5</v>
      </c>
      <c r="Q281" s="1">
        <f t="shared" si="388"/>
        <v>151.83333333333334</v>
      </c>
      <c r="R281" s="1">
        <f t="shared" si="377"/>
        <v>63</v>
      </c>
      <c r="S281" s="1">
        <f t="shared" si="382"/>
        <v>0.65524345107130644</v>
      </c>
      <c r="T281" s="1">
        <f t="shared" si="383"/>
        <v>0</v>
      </c>
      <c r="U281" s="1">
        <v>1.5</v>
      </c>
      <c r="V281" s="1">
        <f t="shared" si="384"/>
        <v>0.89626783754116357</v>
      </c>
      <c r="W281" s="1">
        <v>3</v>
      </c>
      <c r="X281" s="1">
        <f t="shared" si="385"/>
        <v>1.2954242509439324</v>
      </c>
      <c r="Y281" s="1">
        <f t="shared" si="386"/>
        <v>0</v>
      </c>
      <c r="Z281" s="1">
        <f>'Liquefaction &amp; SBC'!AC281</f>
        <v>1134.8584951002279</v>
      </c>
      <c r="AA281" s="1" t="str">
        <f>'Liquefaction &amp; SBC'!AD281</f>
        <v>NOT LIQUEFIABLE</v>
      </c>
      <c r="AB281" s="1">
        <f t="shared" si="378"/>
        <v>0</v>
      </c>
      <c r="AC281" s="1">
        <f t="shared" si="379"/>
        <v>0</v>
      </c>
      <c r="AD281" s="1">
        <f t="shared" si="387"/>
        <v>0</v>
      </c>
    </row>
    <row r="282" spans="1:31" x14ac:dyDescent="0.35">
      <c r="A282" s="1"/>
      <c r="B282" s="23">
        <v>15.324870000000001</v>
      </c>
      <c r="C282" s="23">
        <v>120.42189399999999</v>
      </c>
      <c r="D282" s="23">
        <v>12</v>
      </c>
      <c r="E282" s="23">
        <v>1500</v>
      </c>
      <c r="F282" s="23">
        <v>3</v>
      </c>
      <c r="G282" s="23">
        <v>21</v>
      </c>
      <c r="H282" s="23">
        <v>52</v>
      </c>
      <c r="I282" s="23">
        <v>65</v>
      </c>
      <c r="J282" s="1">
        <f t="shared" si="375"/>
        <v>150</v>
      </c>
      <c r="K282" s="1">
        <f t="shared" si="376"/>
        <v>183.33333333333334</v>
      </c>
      <c r="L282" s="23">
        <v>1.5</v>
      </c>
      <c r="M282" s="23">
        <v>21</v>
      </c>
      <c r="N282" s="23">
        <v>3</v>
      </c>
      <c r="O282" s="1">
        <f t="shared" si="380"/>
        <v>0</v>
      </c>
      <c r="P282" s="26">
        <f t="shared" si="381"/>
        <v>31.5</v>
      </c>
      <c r="Q282" s="1">
        <f t="shared" si="388"/>
        <v>151.83333333333334</v>
      </c>
      <c r="R282" s="1">
        <f t="shared" si="377"/>
        <v>63</v>
      </c>
      <c r="S282" s="1">
        <f t="shared" si="382"/>
        <v>0.65524345107130644</v>
      </c>
      <c r="T282" s="1">
        <f t="shared" si="383"/>
        <v>0</v>
      </c>
      <c r="U282" s="1">
        <v>1.5</v>
      </c>
      <c r="V282" s="1">
        <f t="shared" si="384"/>
        <v>0.89626783754116357</v>
      </c>
      <c r="W282" s="1">
        <v>3</v>
      </c>
      <c r="X282" s="1">
        <f t="shared" si="385"/>
        <v>1.2954242509439324</v>
      </c>
      <c r="Y282" s="1">
        <f t="shared" si="386"/>
        <v>0</v>
      </c>
      <c r="Z282" s="1">
        <f>'Liquefaction &amp; SBC'!AC282</f>
        <v>5809.7945673369541</v>
      </c>
      <c r="AA282" s="1" t="str">
        <f>'Liquefaction &amp; SBC'!AD282</f>
        <v>NOT LIQUEFIABLE</v>
      </c>
      <c r="AB282" s="1">
        <f t="shared" si="378"/>
        <v>0</v>
      </c>
      <c r="AC282" s="1">
        <f t="shared" si="379"/>
        <v>0</v>
      </c>
      <c r="AD282" s="1">
        <f t="shared" si="387"/>
        <v>0</v>
      </c>
    </row>
    <row r="283" spans="1:31" x14ac:dyDescent="0.35">
      <c r="A283" s="1"/>
      <c r="B283" s="23">
        <v>15.324870000000001</v>
      </c>
      <c r="C283" s="23">
        <v>120.42189399999999</v>
      </c>
      <c r="D283" s="23">
        <v>13.5</v>
      </c>
      <c r="E283" s="23">
        <v>1500</v>
      </c>
      <c r="F283" s="23">
        <v>3</v>
      </c>
      <c r="G283" s="23">
        <v>21</v>
      </c>
      <c r="H283" s="23">
        <v>63</v>
      </c>
      <c r="I283" s="23">
        <v>65</v>
      </c>
      <c r="J283" s="1">
        <f t="shared" si="375"/>
        <v>150</v>
      </c>
      <c r="K283" s="1">
        <f t="shared" si="376"/>
        <v>183.33333333333334</v>
      </c>
      <c r="L283" s="23">
        <v>1.5</v>
      </c>
      <c r="M283" s="23">
        <v>21</v>
      </c>
      <c r="N283" s="23">
        <v>3</v>
      </c>
      <c r="O283" s="1">
        <f t="shared" si="380"/>
        <v>0</v>
      </c>
      <c r="P283" s="26">
        <f t="shared" si="381"/>
        <v>31.5</v>
      </c>
      <c r="Q283" s="1">
        <f t="shared" si="388"/>
        <v>151.83333333333334</v>
      </c>
      <c r="R283" s="1">
        <f t="shared" si="377"/>
        <v>63</v>
      </c>
      <c r="S283" s="1">
        <f t="shared" si="382"/>
        <v>0.65524345107130644</v>
      </c>
      <c r="T283" s="1">
        <f t="shared" si="383"/>
        <v>0</v>
      </c>
      <c r="U283" s="1">
        <v>1.5</v>
      </c>
      <c r="V283" s="1">
        <f t="shared" si="384"/>
        <v>0.89626783754116357</v>
      </c>
      <c r="W283" s="1">
        <v>3</v>
      </c>
      <c r="X283" s="1">
        <f t="shared" si="385"/>
        <v>1.2954242509439324</v>
      </c>
      <c r="Y283" s="1">
        <f t="shared" si="386"/>
        <v>0</v>
      </c>
      <c r="Z283" s="1">
        <f>'Liquefaction &amp; SBC'!AC283</f>
        <v>230069191.21463001</v>
      </c>
      <c r="AA283" s="1" t="str">
        <f>'Liquefaction &amp; SBC'!AD283</f>
        <v>NOT LIQUEFIABLE</v>
      </c>
      <c r="AB283" s="1">
        <f t="shared" si="378"/>
        <v>0</v>
      </c>
      <c r="AC283" s="1">
        <f t="shared" si="379"/>
        <v>0</v>
      </c>
      <c r="AD283" s="1">
        <f t="shared" si="387"/>
        <v>0</v>
      </c>
    </row>
    <row r="284" spans="1:31" x14ac:dyDescent="0.35">
      <c r="A284" s="1"/>
      <c r="B284" s="23">
        <v>15.324870000000001</v>
      </c>
      <c r="C284" s="23">
        <v>120.42189399999999</v>
      </c>
      <c r="D284" s="23">
        <v>15</v>
      </c>
      <c r="E284" s="23">
        <v>1500</v>
      </c>
      <c r="F284" s="23">
        <v>3</v>
      </c>
      <c r="G284" s="23">
        <v>21</v>
      </c>
      <c r="H284" s="23">
        <v>68</v>
      </c>
      <c r="I284" s="23">
        <v>65</v>
      </c>
      <c r="J284" s="1">
        <f t="shared" si="375"/>
        <v>150</v>
      </c>
      <c r="K284" s="1">
        <f t="shared" si="376"/>
        <v>183.33333333333334</v>
      </c>
      <c r="L284" s="23">
        <v>1.5</v>
      </c>
      <c r="M284" s="23">
        <v>21</v>
      </c>
      <c r="N284" s="23">
        <v>3</v>
      </c>
      <c r="O284" s="1">
        <f t="shared" si="380"/>
        <v>0</v>
      </c>
      <c r="P284" s="26">
        <f t="shared" si="381"/>
        <v>31.5</v>
      </c>
      <c r="Q284" s="1">
        <f t="shared" si="388"/>
        <v>151.83333333333334</v>
      </c>
      <c r="R284" s="1">
        <f t="shared" si="377"/>
        <v>63</v>
      </c>
      <c r="S284" s="1">
        <f t="shared" si="382"/>
        <v>0.65524345107130644</v>
      </c>
      <c r="T284" s="1">
        <f t="shared" si="383"/>
        <v>0</v>
      </c>
      <c r="U284" s="1">
        <v>1.5</v>
      </c>
      <c r="V284" s="1">
        <f t="shared" si="384"/>
        <v>0.89626783754116357</v>
      </c>
      <c r="W284" s="1">
        <v>3</v>
      </c>
      <c r="X284" s="1">
        <f t="shared" si="385"/>
        <v>1.2954242509439324</v>
      </c>
      <c r="Y284" s="1">
        <f t="shared" si="386"/>
        <v>0</v>
      </c>
      <c r="Z284" s="1">
        <f>'Liquefaction &amp; SBC'!AC284</f>
        <v>51866283785.971481</v>
      </c>
      <c r="AA284" s="1" t="str">
        <f>'Liquefaction &amp; SBC'!AD284</f>
        <v>NOT LIQUEFIABLE</v>
      </c>
      <c r="AB284" s="1">
        <f t="shared" si="378"/>
        <v>0</v>
      </c>
      <c r="AC284" s="1">
        <f t="shared" si="379"/>
        <v>0</v>
      </c>
      <c r="AD284" s="1">
        <f t="shared" si="387"/>
        <v>0</v>
      </c>
    </row>
    <row r="285" spans="1:3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9"/>
      <c r="Y285" s="19"/>
      <c r="Z285" s="19"/>
      <c r="AA285" s="19"/>
      <c r="AB285" s="19"/>
      <c r="AC285" s="19" t="s">
        <v>312</v>
      </c>
      <c r="AD285" s="19">
        <f>SUM(AD275:AD284)</f>
        <v>11.244154512379927</v>
      </c>
      <c r="AE285" s="19" t="str">
        <f>IF(AD285&lt;= 25, "PASSED", "FAILED")</f>
        <v>PASSED</v>
      </c>
    </row>
    <row r="286" spans="1:31" s="1" customFormat="1" x14ac:dyDescent="0.35">
      <c r="A286" s="9" t="s">
        <v>283</v>
      </c>
      <c r="B286" s="9" t="s">
        <v>0</v>
      </c>
      <c r="C286" s="9" t="s">
        <v>1</v>
      </c>
      <c r="D286" s="9" t="s">
        <v>284</v>
      </c>
      <c r="E286" s="7" t="s">
        <v>285</v>
      </c>
      <c r="F286" s="9" t="s">
        <v>286</v>
      </c>
      <c r="G286" s="9" t="s">
        <v>287</v>
      </c>
      <c r="H286" s="9" t="s">
        <v>288</v>
      </c>
      <c r="I286" s="9" t="s">
        <v>289</v>
      </c>
      <c r="J286" s="10" t="s">
        <v>290</v>
      </c>
      <c r="K286" s="10" t="s">
        <v>291</v>
      </c>
      <c r="L286" s="9" t="s">
        <v>292</v>
      </c>
      <c r="M286" s="9" t="s">
        <v>287</v>
      </c>
      <c r="N286" s="9" t="s">
        <v>293</v>
      </c>
      <c r="O286" s="10" t="s">
        <v>294</v>
      </c>
      <c r="P286" s="11" t="s">
        <v>295</v>
      </c>
      <c r="Q286" s="10" t="s">
        <v>296</v>
      </c>
      <c r="R286" s="10" t="s">
        <v>297</v>
      </c>
      <c r="S286" s="10" t="s">
        <v>298</v>
      </c>
      <c r="T286" s="12" t="s">
        <v>299</v>
      </c>
      <c r="U286" s="9" t="s">
        <v>300</v>
      </c>
      <c r="V286" s="10" t="s">
        <v>301</v>
      </c>
      <c r="W286" s="7" t="s">
        <v>302</v>
      </c>
      <c r="X286" s="10" t="s">
        <v>303</v>
      </c>
      <c r="Y286" s="13" t="s">
        <v>304</v>
      </c>
      <c r="Z286" s="14" t="s">
        <v>26</v>
      </c>
      <c r="AA286" s="14" t="s">
        <v>27</v>
      </c>
      <c r="AB286" s="13" t="s">
        <v>305</v>
      </c>
      <c r="AC286" s="13" t="s">
        <v>306</v>
      </c>
      <c r="AD286" s="13" t="s">
        <v>307</v>
      </c>
      <c r="AE286" s="10" t="s">
        <v>27</v>
      </c>
    </row>
    <row r="287" spans="1:31" x14ac:dyDescent="0.35">
      <c r="A287" s="1" t="s">
        <v>337</v>
      </c>
      <c r="B287" s="23">
        <v>15.489744</v>
      </c>
      <c r="C287" s="23">
        <v>120.58825299999999</v>
      </c>
      <c r="D287" s="23">
        <v>1.5</v>
      </c>
      <c r="E287" s="23">
        <v>1500</v>
      </c>
      <c r="F287" s="23">
        <v>3</v>
      </c>
      <c r="G287" s="23">
        <v>21</v>
      </c>
      <c r="H287" s="23">
        <v>19</v>
      </c>
      <c r="I287" s="23">
        <v>27.5</v>
      </c>
      <c r="J287" s="1">
        <f t="shared" ref="J287:J296" si="389">E287*0.1</f>
        <v>150</v>
      </c>
      <c r="K287" s="1">
        <f t="shared" ref="K287:K296" si="390">(E287+J287)/(F287*F287)</f>
        <v>183.33333333333334</v>
      </c>
      <c r="L287" s="23">
        <v>1.5</v>
      </c>
      <c r="M287" s="23">
        <v>21</v>
      </c>
      <c r="N287" s="23">
        <v>4.5</v>
      </c>
      <c r="O287" s="1">
        <f>MAX(0, 9.81 * (L287 - N287))</f>
        <v>0</v>
      </c>
      <c r="P287" s="26">
        <f>(L287 * M287) - O287</f>
        <v>31.5</v>
      </c>
      <c r="Q287" s="1">
        <f>K287-P287</f>
        <v>151.83333333333334</v>
      </c>
      <c r="R287" s="1">
        <f t="shared" ref="R287:R296" si="391">(M287 * ($L$2 + ($F$2 / 2))) - O287</f>
        <v>63</v>
      </c>
      <c r="S287" s="1">
        <f>0.5 + 0.1 * SQRT(Q287 / R287)</f>
        <v>0.65524345107130644</v>
      </c>
      <c r="T287" s="1">
        <f>IF((D287 - (D287/2)) &lt;= L287, 0, IF(( (D287 - (D287/2)) - L287) &gt; (2 * F287), 0, IF(( (D287 - (D287/2)) - L287) &lt;= (F287 / 2), (2 * ( (D287 - (D287/2)) - L287) / F287) * (S287 - 0.1) + 0.1, ((2 * F287) - ( (D287 - (D287/2)) - L287)) / (1.5 * F287) * S287)))</f>
        <v>0</v>
      </c>
      <c r="U287" s="1">
        <v>1.5</v>
      </c>
      <c r="V287" s="1">
        <f>MAX(0.5, 1 - 0.5 * (P287 / Q287))</f>
        <v>0.89626783754116357</v>
      </c>
      <c r="W287" s="1">
        <v>3</v>
      </c>
      <c r="X287" s="1">
        <f>1 + 0.2 *LOG10(10 * W287)</f>
        <v>1.2954242509439324</v>
      </c>
      <c r="Y287" s="1">
        <f>((Q287 / (I287 * 1000)) * T287) * U287 * V287 * X287*1000</f>
        <v>0</v>
      </c>
      <c r="Z287" s="1">
        <f>'Liquefaction &amp; SBC'!AC287</f>
        <v>3.6863968899579227</v>
      </c>
      <c r="AA287" s="1" t="str">
        <f>'Liquefaction &amp; SBC'!AD287</f>
        <v>NOT LIQUEFIABLE</v>
      </c>
      <c r="AB287" s="1">
        <f t="shared" ref="AB287:AB296" si="392">IF(AA287="NOT LIQUEFIABLE", 0, IF(Z287&gt;=2, 0, IF(Z287&lt;=0.5, 0.05, (2-Z287)*0.025)))</f>
        <v>0</v>
      </c>
      <c r="AC287" s="1">
        <f t="shared" ref="AC287:AC296" si="393">AB287 * U287*1000</f>
        <v>0</v>
      </c>
      <c r="AD287" s="1">
        <f>Y287+AC287</f>
        <v>0</v>
      </c>
    </row>
    <row r="288" spans="1:31" x14ac:dyDescent="0.35">
      <c r="A288" s="1"/>
      <c r="B288" s="23">
        <v>15.489744</v>
      </c>
      <c r="C288" s="23">
        <v>120.58825299999999</v>
      </c>
      <c r="D288" s="23">
        <v>3</v>
      </c>
      <c r="E288" s="23">
        <v>1500</v>
      </c>
      <c r="F288" s="23">
        <v>3</v>
      </c>
      <c r="G288" s="23">
        <v>20</v>
      </c>
      <c r="H288" s="23">
        <v>14</v>
      </c>
      <c r="I288" s="23">
        <v>20</v>
      </c>
      <c r="J288" s="1">
        <f t="shared" si="389"/>
        <v>150</v>
      </c>
      <c r="K288" s="1">
        <f t="shared" si="390"/>
        <v>183.33333333333334</v>
      </c>
      <c r="L288" s="23">
        <v>1.5</v>
      </c>
      <c r="M288" s="23">
        <v>20</v>
      </c>
      <c r="N288" s="23">
        <v>4.5</v>
      </c>
      <c r="O288" s="1">
        <f t="shared" ref="O288:O296" si="394">MAX(0, 9.81 * (L288 - N288))</f>
        <v>0</v>
      </c>
      <c r="P288" s="26">
        <f t="shared" ref="P288:P296" si="395">(L288 * M288) - O288</f>
        <v>30</v>
      </c>
      <c r="Q288" s="1">
        <f>K288-P288</f>
        <v>153.33333333333334</v>
      </c>
      <c r="R288" s="1">
        <f t="shared" si="391"/>
        <v>60</v>
      </c>
      <c r="S288" s="1">
        <f t="shared" ref="S288:S296" si="396">0.5 + 0.1 * SQRT(Q288 / R288)</f>
        <v>0.65986105077709067</v>
      </c>
      <c r="T288" s="1">
        <f t="shared" ref="T288:T296" si="397">IF(((D288 - (D288 - D287)/2) - L288) &lt;= 0, 0, IF(((D288 - (D288 - D287)/2) - L288) &gt; (2 * F288), 0, IF(((D288 - (D288 - D287)/2) - L288) &lt;= (F288 / 2), (2 * ((D288 - (D288 - D287)/2) - L288) / F288) * (S288 - 0.1) + 0.1, ((2 * F288) - ((D288 - (D288 - D287)/2) - L288)) / (1.5 * F288) * S288)))</f>
        <v>0.37993052538854533</v>
      </c>
      <c r="U288" s="1">
        <v>1.5</v>
      </c>
      <c r="V288" s="1">
        <f t="shared" ref="V288:V296" si="398">MAX(0.5, 1 - 0.5 * (P288 / Q288))</f>
        <v>0.90217391304347827</v>
      </c>
      <c r="W288" s="1">
        <v>3</v>
      </c>
      <c r="X288" s="1">
        <f t="shared" ref="X288:X296" si="399">1 + 0.2 *LOG10(10 * W288)</f>
        <v>1.2954242509439324</v>
      </c>
      <c r="Y288" s="1">
        <f t="shared" ref="Y288:Y296" si="400">((Q288 / (I288 * 1000)) * T288) * U288 * V288 * X288*1000</f>
        <v>5.1062763687202333</v>
      </c>
      <c r="Z288" s="1">
        <f>'Liquefaction &amp; SBC'!AC288</f>
        <v>1.1008803268281846</v>
      </c>
      <c r="AA288" s="1" t="str">
        <f>'Liquefaction &amp; SBC'!AD288</f>
        <v>NOT LIQUEFIABLE</v>
      </c>
      <c r="AB288" s="1">
        <f t="shared" si="392"/>
        <v>0</v>
      </c>
      <c r="AC288" s="1">
        <f t="shared" si="393"/>
        <v>0</v>
      </c>
      <c r="AD288" s="1">
        <f t="shared" ref="AD288:AD296" si="401">Y288+AC288</f>
        <v>5.1062763687202333</v>
      </c>
    </row>
    <row r="289" spans="1:31" x14ac:dyDescent="0.35">
      <c r="A289" s="1"/>
      <c r="B289" s="23">
        <v>15.489744</v>
      </c>
      <c r="C289" s="23">
        <v>120.58825299999999</v>
      </c>
      <c r="D289" s="23">
        <v>4.5</v>
      </c>
      <c r="E289" s="23">
        <v>1500</v>
      </c>
      <c r="F289" s="23">
        <v>3</v>
      </c>
      <c r="G289" s="23">
        <v>21</v>
      </c>
      <c r="H289" s="23">
        <v>21</v>
      </c>
      <c r="I289" s="23">
        <v>27.5</v>
      </c>
      <c r="J289" s="1">
        <f t="shared" si="389"/>
        <v>150</v>
      </c>
      <c r="K289" s="1">
        <f t="shared" si="390"/>
        <v>183.33333333333334</v>
      </c>
      <c r="L289" s="23">
        <v>1.5</v>
      </c>
      <c r="M289" s="23">
        <v>21</v>
      </c>
      <c r="N289" s="23">
        <v>4.5</v>
      </c>
      <c r="O289" s="1">
        <f t="shared" si="394"/>
        <v>0</v>
      </c>
      <c r="P289" s="26">
        <f t="shared" si="395"/>
        <v>31.5</v>
      </c>
      <c r="Q289" s="1">
        <f t="shared" ref="Q289:Q296" si="402">K289-P289</f>
        <v>151.83333333333334</v>
      </c>
      <c r="R289" s="1">
        <f t="shared" si="391"/>
        <v>63</v>
      </c>
      <c r="S289" s="1">
        <f t="shared" si="396"/>
        <v>0.65524345107130644</v>
      </c>
      <c r="T289" s="1">
        <f t="shared" si="397"/>
        <v>0.54603620922608875</v>
      </c>
      <c r="U289" s="1">
        <v>1.5</v>
      </c>
      <c r="V289" s="1">
        <f t="shared" si="398"/>
        <v>0.89626783754116357</v>
      </c>
      <c r="W289" s="1">
        <v>3</v>
      </c>
      <c r="X289" s="1">
        <f t="shared" si="399"/>
        <v>1.2954242509439324</v>
      </c>
      <c r="Y289" s="1">
        <f t="shared" si="400"/>
        <v>5.2504553535530754</v>
      </c>
      <c r="Z289" s="1">
        <f>'Liquefaction &amp; SBC'!AC289</f>
        <v>1.5993772152468217</v>
      </c>
      <c r="AA289" s="1" t="str">
        <f>'Liquefaction &amp; SBC'!AD289</f>
        <v>NOT LIQUEFIABLE</v>
      </c>
      <c r="AB289" s="1">
        <f t="shared" si="392"/>
        <v>0</v>
      </c>
      <c r="AC289" s="1">
        <f t="shared" si="393"/>
        <v>0</v>
      </c>
      <c r="AD289" s="1">
        <f t="shared" si="401"/>
        <v>5.2504553535530754</v>
      </c>
    </row>
    <row r="290" spans="1:31" x14ac:dyDescent="0.35">
      <c r="A290" s="1"/>
      <c r="B290" s="23">
        <v>15.489744</v>
      </c>
      <c r="C290" s="23">
        <v>120.58825299999999</v>
      </c>
      <c r="D290" s="23">
        <v>6</v>
      </c>
      <c r="E290" s="23">
        <v>1500</v>
      </c>
      <c r="F290" s="23">
        <v>3</v>
      </c>
      <c r="G290" s="23">
        <v>20</v>
      </c>
      <c r="H290" s="23">
        <v>18</v>
      </c>
      <c r="I290" s="23">
        <v>32.5</v>
      </c>
      <c r="J290" s="1">
        <f t="shared" si="389"/>
        <v>150</v>
      </c>
      <c r="K290" s="1">
        <f t="shared" si="390"/>
        <v>183.33333333333334</v>
      </c>
      <c r="L290" s="23">
        <v>1.5</v>
      </c>
      <c r="M290" s="23">
        <v>20</v>
      </c>
      <c r="N290" s="23">
        <v>4.5</v>
      </c>
      <c r="O290" s="1">
        <f t="shared" si="394"/>
        <v>0</v>
      </c>
      <c r="P290" s="26">
        <f t="shared" si="395"/>
        <v>30</v>
      </c>
      <c r="Q290" s="1">
        <f t="shared" si="402"/>
        <v>153.33333333333334</v>
      </c>
      <c r="R290" s="1">
        <f t="shared" si="391"/>
        <v>60</v>
      </c>
      <c r="S290" s="1">
        <f t="shared" si="396"/>
        <v>0.65986105077709067</v>
      </c>
      <c r="T290" s="1">
        <f t="shared" si="397"/>
        <v>0.32993052538854534</v>
      </c>
      <c r="U290" s="1">
        <v>1.5</v>
      </c>
      <c r="V290" s="1">
        <f t="shared" si="398"/>
        <v>0.90217391304347827</v>
      </c>
      <c r="W290" s="1">
        <v>3</v>
      </c>
      <c r="X290" s="1">
        <f t="shared" si="399"/>
        <v>1.2954242509439324</v>
      </c>
      <c r="Y290" s="1">
        <f t="shared" si="400"/>
        <v>2.7287846391034263</v>
      </c>
      <c r="Z290" s="1">
        <f>'Liquefaction &amp; SBC'!AC290</f>
        <v>0.9474795156233673</v>
      </c>
      <c r="AA290" s="1" t="str">
        <f>'Liquefaction &amp; SBC'!AD290</f>
        <v>LIQUEFIABLE</v>
      </c>
      <c r="AB290" s="1">
        <f t="shared" si="392"/>
        <v>2.631301210941582E-2</v>
      </c>
      <c r="AC290" s="1">
        <f t="shared" si="393"/>
        <v>39.469518164123734</v>
      </c>
      <c r="AD290" s="1">
        <f t="shared" si="401"/>
        <v>42.198302803227158</v>
      </c>
    </row>
    <row r="291" spans="1:31" x14ac:dyDescent="0.35">
      <c r="A291" s="1"/>
      <c r="B291" s="23">
        <v>15.489744</v>
      </c>
      <c r="C291" s="23">
        <v>120.58825299999999</v>
      </c>
      <c r="D291" s="23">
        <v>7.5</v>
      </c>
      <c r="E291" s="23">
        <v>1500</v>
      </c>
      <c r="F291" s="23">
        <v>3</v>
      </c>
      <c r="G291" s="23">
        <v>21</v>
      </c>
      <c r="H291" s="23">
        <v>25</v>
      </c>
      <c r="I291" s="23">
        <v>27.5</v>
      </c>
      <c r="J291" s="1">
        <f t="shared" si="389"/>
        <v>150</v>
      </c>
      <c r="K291" s="1">
        <f t="shared" si="390"/>
        <v>183.33333333333334</v>
      </c>
      <c r="L291" s="23">
        <v>1.5</v>
      </c>
      <c r="M291" s="23">
        <v>21</v>
      </c>
      <c r="N291" s="23">
        <v>4.5</v>
      </c>
      <c r="O291" s="1">
        <f t="shared" si="394"/>
        <v>0</v>
      </c>
      <c r="P291" s="26">
        <f t="shared" si="395"/>
        <v>31.5</v>
      </c>
      <c r="Q291" s="1">
        <f t="shared" si="402"/>
        <v>151.83333333333334</v>
      </c>
      <c r="R291" s="1">
        <f t="shared" si="391"/>
        <v>63</v>
      </c>
      <c r="S291" s="1">
        <f t="shared" si="396"/>
        <v>0.65524345107130644</v>
      </c>
      <c r="T291" s="1">
        <f t="shared" si="397"/>
        <v>0.10920724184521774</v>
      </c>
      <c r="U291" s="1">
        <v>1.5</v>
      </c>
      <c r="V291" s="1">
        <f t="shared" si="398"/>
        <v>0.89626783754116357</v>
      </c>
      <c r="W291" s="1">
        <v>3</v>
      </c>
      <c r="X291" s="1">
        <f t="shared" si="399"/>
        <v>1.2954242509439324</v>
      </c>
      <c r="Y291" s="1">
        <f t="shared" si="400"/>
        <v>1.050091070710615</v>
      </c>
      <c r="Z291" s="1">
        <f>'Liquefaction &amp; SBC'!AC291</f>
        <v>1.5125150013655868</v>
      </c>
      <c r="AA291" s="1" t="str">
        <f>'Liquefaction &amp; SBC'!AD291</f>
        <v>NOT LIQUEFIABLE</v>
      </c>
      <c r="AB291" s="1">
        <f t="shared" si="392"/>
        <v>0</v>
      </c>
      <c r="AC291" s="1">
        <f t="shared" si="393"/>
        <v>0</v>
      </c>
      <c r="AD291" s="1">
        <f t="shared" si="401"/>
        <v>1.050091070710615</v>
      </c>
    </row>
    <row r="292" spans="1:31" x14ac:dyDescent="0.35">
      <c r="A292" s="1"/>
      <c r="B292" s="23">
        <v>15.489744</v>
      </c>
      <c r="C292" s="23">
        <v>120.58825299999999</v>
      </c>
      <c r="D292" s="23">
        <v>9</v>
      </c>
      <c r="E292" s="23">
        <v>1500</v>
      </c>
      <c r="F292" s="23">
        <v>3</v>
      </c>
      <c r="G292" s="23">
        <v>21</v>
      </c>
      <c r="H292" s="23">
        <v>28</v>
      </c>
      <c r="I292" s="23">
        <v>27.5</v>
      </c>
      <c r="J292" s="1">
        <f t="shared" si="389"/>
        <v>150</v>
      </c>
      <c r="K292" s="1">
        <f t="shared" si="390"/>
        <v>183.33333333333334</v>
      </c>
      <c r="L292" s="23">
        <v>1.5</v>
      </c>
      <c r="M292" s="23">
        <v>21</v>
      </c>
      <c r="N292" s="23">
        <v>4.5</v>
      </c>
      <c r="O292" s="1">
        <f t="shared" si="394"/>
        <v>0</v>
      </c>
      <c r="P292" s="26">
        <f t="shared" si="395"/>
        <v>31.5</v>
      </c>
      <c r="Q292" s="1">
        <f t="shared" si="402"/>
        <v>151.83333333333334</v>
      </c>
      <c r="R292" s="1">
        <f t="shared" si="391"/>
        <v>63</v>
      </c>
      <c r="S292" s="1">
        <f t="shared" si="396"/>
        <v>0.65524345107130644</v>
      </c>
      <c r="T292" s="1">
        <f t="shared" si="397"/>
        <v>0</v>
      </c>
      <c r="U292" s="1">
        <v>1.5</v>
      </c>
      <c r="V292" s="1">
        <f t="shared" si="398"/>
        <v>0.89626783754116357</v>
      </c>
      <c r="W292" s="1">
        <v>3</v>
      </c>
      <c r="X292" s="1">
        <f t="shared" si="399"/>
        <v>1.2954242509439324</v>
      </c>
      <c r="Y292" s="1">
        <f t="shared" si="400"/>
        <v>0</v>
      </c>
      <c r="Z292" s="1">
        <f>'Liquefaction &amp; SBC'!AC292</f>
        <v>1.7677301942877248</v>
      </c>
      <c r="AA292" s="1" t="str">
        <f>'Liquefaction &amp; SBC'!AD292</f>
        <v>NOT LIQUEFIABLE</v>
      </c>
      <c r="AB292" s="1">
        <f t="shared" si="392"/>
        <v>0</v>
      </c>
      <c r="AC292" s="1">
        <f t="shared" si="393"/>
        <v>0</v>
      </c>
      <c r="AD292" s="1">
        <f t="shared" si="401"/>
        <v>0</v>
      </c>
    </row>
    <row r="293" spans="1:31" x14ac:dyDescent="0.35">
      <c r="A293" s="1"/>
      <c r="B293" s="23">
        <v>15.489744</v>
      </c>
      <c r="C293" s="23">
        <v>120.58825299999999</v>
      </c>
      <c r="D293" s="23">
        <v>10.5</v>
      </c>
      <c r="E293" s="23">
        <v>1500</v>
      </c>
      <c r="F293" s="23">
        <v>3</v>
      </c>
      <c r="G293" s="23">
        <v>21</v>
      </c>
      <c r="H293" s="23">
        <v>38</v>
      </c>
      <c r="I293" s="23">
        <v>35</v>
      </c>
      <c r="J293" s="1">
        <f t="shared" si="389"/>
        <v>150</v>
      </c>
      <c r="K293" s="1">
        <f t="shared" si="390"/>
        <v>183.33333333333334</v>
      </c>
      <c r="L293" s="23">
        <v>1.5</v>
      </c>
      <c r="M293" s="23">
        <v>21</v>
      </c>
      <c r="N293" s="23">
        <v>4.5</v>
      </c>
      <c r="O293" s="1">
        <f t="shared" si="394"/>
        <v>0</v>
      </c>
      <c r="P293" s="26">
        <f t="shared" si="395"/>
        <v>31.5</v>
      </c>
      <c r="Q293" s="1">
        <f t="shared" si="402"/>
        <v>151.83333333333334</v>
      </c>
      <c r="R293" s="1">
        <f t="shared" si="391"/>
        <v>63</v>
      </c>
      <c r="S293" s="1">
        <f t="shared" si="396"/>
        <v>0.65524345107130644</v>
      </c>
      <c r="T293" s="1">
        <f t="shared" si="397"/>
        <v>0</v>
      </c>
      <c r="U293" s="1">
        <v>1.5</v>
      </c>
      <c r="V293" s="1">
        <f t="shared" si="398"/>
        <v>0.89626783754116357</v>
      </c>
      <c r="W293" s="1">
        <v>3</v>
      </c>
      <c r="X293" s="1">
        <f t="shared" si="399"/>
        <v>1.2954242509439324</v>
      </c>
      <c r="Y293" s="1">
        <f t="shared" si="400"/>
        <v>0</v>
      </c>
      <c r="Z293" s="1">
        <f>'Liquefaction &amp; SBC'!AC293</f>
        <v>8.0345067628783724</v>
      </c>
      <c r="AA293" s="1" t="str">
        <f>'Liquefaction &amp; SBC'!AD293</f>
        <v>NOT LIQUEFIABLE</v>
      </c>
      <c r="AB293" s="1">
        <f t="shared" si="392"/>
        <v>0</v>
      </c>
      <c r="AC293" s="1">
        <f t="shared" si="393"/>
        <v>0</v>
      </c>
      <c r="AD293" s="1">
        <f t="shared" si="401"/>
        <v>0</v>
      </c>
    </row>
    <row r="294" spans="1:31" x14ac:dyDescent="0.35">
      <c r="A294" s="1"/>
      <c r="B294" s="23">
        <v>15.489744</v>
      </c>
      <c r="C294" s="23">
        <v>120.58825299999999</v>
      </c>
      <c r="D294" s="23">
        <v>12</v>
      </c>
      <c r="E294" s="23">
        <v>1500</v>
      </c>
      <c r="F294" s="23">
        <v>3</v>
      </c>
      <c r="G294" s="23">
        <v>21</v>
      </c>
      <c r="H294" s="23">
        <v>52</v>
      </c>
      <c r="I294" s="23">
        <v>65</v>
      </c>
      <c r="J294" s="1">
        <f t="shared" si="389"/>
        <v>150</v>
      </c>
      <c r="K294" s="1">
        <f t="shared" si="390"/>
        <v>183.33333333333334</v>
      </c>
      <c r="L294" s="23">
        <v>1.5</v>
      </c>
      <c r="M294" s="23">
        <v>21</v>
      </c>
      <c r="N294" s="23">
        <v>4.5</v>
      </c>
      <c r="O294" s="1">
        <f t="shared" si="394"/>
        <v>0</v>
      </c>
      <c r="P294" s="26">
        <f t="shared" si="395"/>
        <v>31.5</v>
      </c>
      <c r="Q294" s="1">
        <f t="shared" si="402"/>
        <v>151.83333333333334</v>
      </c>
      <c r="R294" s="1">
        <f t="shared" si="391"/>
        <v>63</v>
      </c>
      <c r="S294" s="1">
        <f t="shared" si="396"/>
        <v>0.65524345107130644</v>
      </c>
      <c r="T294" s="1">
        <f t="shared" si="397"/>
        <v>0</v>
      </c>
      <c r="U294" s="1">
        <v>1.5</v>
      </c>
      <c r="V294" s="1">
        <f t="shared" si="398"/>
        <v>0.89626783754116357</v>
      </c>
      <c r="W294" s="1">
        <v>3</v>
      </c>
      <c r="X294" s="1">
        <f t="shared" si="399"/>
        <v>1.2954242509439324</v>
      </c>
      <c r="Y294" s="1">
        <f t="shared" si="400"/>
        <v>0</v>
      </c>
      <c r="Z294" s="1">
        <f>'Liquefaction &amp; SBC'!AC294</f>
        <v>2257.8855456476313</v>
      </c>
      <c r="AA294" s="1" t="str">
        <f>'Liquefaction &amp; SBC'!AD294</f>
        <v>NOT LIQUEFIABLE</v>
      </c>
      <c r="AB294" s="1">
        <f t="shared" si="392"/>
        <v>0</v>
      </c>
      <c r="AC294" s="1">
        <f t="shared" si="393"/>
        <v>0</v>
      </c>
      <c r="AD294" s="1">
        <f t="shared" si="401"/>
        <v>0</v>
      </c>
    </row>
    <row r="295" spans="1:31" x14ac:dyDescent="0.35">
      <c r="A295" s="1"/>
      <c r="B295" s="23">
        <v>15.489744</v>
      </c>
      <c r="C295" s="23">
        <v>120.58825299999999</v>
      </c>
      <c r="D295" s="23">
        <v>13.5</v>
      </c>
      <c r="E295" s="23">
        <v>1500</v>
      </c>
      <c r="F295" s="23">
        <v>3</v>
      </c>
      <c r="G295" s="23">
        <v>21</v>
      </c>
      <c r="H295" s="23">
        <v>44</v>
      </c>
      <c r="I295" s="23">
        <v>35</v>
      </c>
      <c r="J295" s="1">
        <f t="shared" si="389"/>
        <v>150</v>
      </c>
      <c r="K295" s="1">
        <f t="shared" si="390"/>
        <v>183.33333333333334</v>
      </c>
      <c r="L295" s="23">
        <v>1.5</v>
      </c>
      <c r="M295" s="23">
        <v>21</v>
      </c>
      <c r="N295" s="23">
        <v>4.5</v>
      </c>
      <c r="O295" s="1">
        <f t="shared" si="394"/>
        <v>0</v>
      </c>
      <c r="P295" s="26">
        <f t="shared" si="395"/>
        <v>31.5</v>
      </c>
      <c r="Q295" s="1">
        <f t="shared" si="402"/>
        <v>151.83333333333334</v>
      </c>
      <c r="R295" s="1">
        <f t="shared" si="391"/>
        <v>63</v>
      </c>
      <c r="S295" s="1">
        <f t="shared" si="396"/>
        <v>0.65524345107130644</v>
      </c>
      <c r="T295" s="1">
        <f t="shared" si="397"/>
        <v>0</v>
      </c>
      <c r="U295" s="1">
        <v>1.5</v>
      </c>
      <c r="V295" s="1">
        <f t="shared" si="398"/>
        <v>0.89626783754116357</v>
      </c>
      <c r="W295" s="1">
        <v>3</v>
      </c>
      <c r="X295" s="1">
        <f t="shared" si="399"/>
        <v>1.2954242509439324</v>
      </c>
      <c r="Y295" s="1">
        <f t="shared" si="400"/>
        <v>0</v>
      </c>
      <c r="Z295" s="1">
        <f>'Liquefaction &amp; SBC'!AC295</f>
        <v>20.410888192902526</v>
      </c>
      <c r="AA295" s="1" t="str">
        <f>'Liquefaction &amp; SBC'!AD295</f>
        <v>NOT LIQUEFIABLE</v>
      </c>
      <c r="AB295" s="1">
        <f t="shared" si="392"/>
        <v>0</v>
      </c>
      <c r="AC295" s="1">
        <f t="shared" si="393"/>
        <v>0</v>
      </c>
      <c r="AD295" s="1">
        <f t="shared" si="401"/>
        <v>0</v>
      </c>
    </row>
    <row r="296" spans="1:31" x14ac:dyDescent="0.35">
      <c r="A296" s="1"/>
      <c r="B296" s="23">
        <v>15.489744</v>
      </c>
      <c r="C296" s="23">
        <v>120.58825299999999</v>
      </c>
      <c r="D296" s="23">
        <v>15</v>
      </c>
      <c r="E296" s="23">
        <v>1500</v>
      </c>
      <c r="F296" s="23">
        <v>3</v>
      </c>
      <c r="G296" s="23">
        <v>21</v>
      </c>
      <c r="H296" s="23">
        <v>50</v>
      </c>
      <c r="I296" s="23">
        <v>35</v>
      </c>
      <c r="J296" s="1">
        <f t="shared" si="389"/>
        <v>150</v>
      </c>
      <c r="K296" s="1">
        <f t="shared" si="390"/>
        <v>183.33333333333334</v>
      </c>
      <c r="L296" s="23">
        <v>1.5</v>
      </c>
      <c r="M296" s="23">
        <v>21</v>
      </c>
      <c r="N296" s="23">
        <v>4.5</v>
      </c>
      <c r="O296" s="1">
        <f t="shared" si="394"/>
        <v>0</v>
      </c>
      <c r="P296" s="26">
        <f t="shared" si="395"/>
        <v>31.5</v>
      </c>
      <c r="Q296" s="1">
        <f t="shared" si="402"/>
        <v>151.83333333333334</v>
      </c>
      <c r="R296" s="1">
        <f t="shared" si="391"/>
        <v>63</v>
      </c>
      <c r="S296" s="1">
        <f t="shared" si="396"/>
        <v>0.65524345107130644</v>
      </c>
      <c r="T296" s="1">
        <f t="shared" si="397"/>
        <v>0</v>
      </c>
      <c r="U296" s="1">
        <v>1.5</v>
      </c>
      <c r="V296" s="1">
        <f t="shared" si="398"/>
        <v>0.89626783754116357</v>
      </c>
      <c r="W296" s="1">
        <v>3</v>
      </c>
      <c r="X296" s="1">
        <f t="shared" si="399"/>
        <v>1.2954242509439324</v>
      </c>
      <c r="Y296" s="1">
        <f t="shared" si="400"/>
        <v>0</v>
      </c>
      <c r="Z296" s="1">
        <f>'Liquefaction &amp; SBC'!AC296</f>
        <v>143.95919818696356</v>
      </c>
      <c r="AA296" s="1" t="str">
        <f>'Liquefaction &amp; SBC'!AD296</f>
        <v>NOT LIQUEFIABLE</v>
      </c>
      <c r="AB296" s="1">
        <f t="shared" si="392"/>
        <v>0</v>
      </c>
      <c r="AC296" s="1">
        <f t="shared" si="393"/>
        <v>0</v>
      </c>
      <c r="AD296" s="1">
        <f t="shared" si="401"/>
        <v>0</v>
      </c>
    </row>
    <row r="297" spans="1:3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9"/>
      <c r="Y297" s="19"/>
      <c r="Z297" s="19"/>
      <c r="AA297" s="19"/>
      <c r="AB297" s="19"/>
      <c r="AC297" s="19" t="s">
        <v>312</v>
      </c>
      <c r="AD297" s="19">
        <f>SUM(AD287:AD296)</f>
        <v>53.605125596211082</v>
      </c>
      <c r="AE297" s="19" t="str">
        <f>IF(AD297&lt;= 25, "PASSED", "FAILED")</f>
        <v>FAILED</v>
      </c>
    </row>
    <row r="298" spans="1:31" s="1" customFormat="1" x14ac:dyDescent="0.35">
      <c r="A298" s="9" t="s">
        <v>283</v>
      </c>
      <c r="B298" s="9" t="s">
        <v>0</v>
      </c>
      <c r="C298" s="9" t="s">
        <v>1</v>
      </c>
      <c r="D298" s="9" t="s">
        <v>284</v>
      </c>
      <c r="E298" s="7" t="s">
        <v>285</v>
      </c>
      <c r="F298" s="9" t="s">
        <v>286</v>
      </c>
      <c r="G298" s="9" t="s">
        <v>287</v>
      </c>
      <c r="H298" s="9" t="s">
        <v>288</v>
      </c>
      <c r="I298" s="9" t="s">
        <v>289</v>
      </c>
      <c r="J298" s="10" t="s">
        <v>290</v>
      </c>
      <c r="K298" s="10" t="s">
        <v>291</v>
      </c>
      <c r="L298" s="9" t="s">
        <v>292</v>
      </c>
      <c r="M298" s="9" t="s">
        <v>287</v>
      </c>
      <c r="N298" s="9" t="s">
        <v>293</v>
      </c>
      <c r="O298" s="10" t="s">
        <v>294</v>
      </c>
      <c r="P298" s="11" t="s">
        <v>295</v>
      </c>
      <c r="Q298" s="10" t="s">
        <v>296</v>
      </c>
      <c r="R298" s="10" t="s">
        <v>297</v>
      </c>
      <c r="S298" s="10" t="s">
        <v>298</v>
      </c>
      <c r="T298" s="12" t="s">
        <v>299</v>
      </c>
      <c r="U298" s="9" t="s">
        <v>300</v>
      </c>
      <c r="V298" s="10" t="s">
        <v>301</v>
      </c>
      <c r="W298" s="7" t="s">
        <v>302</v>
      </c>
      <c r="X298" s="10" t="s">
        <v>303</v>
      </c>
      <c r="Y298" s="13" t="s">
        <v>304</v>
      </c>
      <c r="Z298" s="14" t="s">
        <v>26</v>
      </c>
      <c r="AA298" s="14" t="s">
        <v>27</v>
      </c>
      <c r="AB298" s="13" t="s">
        <v>305</v>
      </c>
      <c r="AC298" s="13" t="s">
        <v>306</v>
      </c>
      <c r="AD298" s="13" t="s">
        <v>307</v>
      </c>
      <c r="AE298" s="10" t="s">
        <v>27</v>
      </c>
    </row>
    <row r="299" spans="1:31" x14ac:dyDescent="0.35">
      <c r="A299" s="1" t="s">
        <v>338</v>
      </c>
      <c r="B299" s="23">
        <v>15.483938999999999</v>
      </c>
      <c r="C299" s="23">
        <v>120.61797199999999</v>
      </c>
      <c r="D299" s="23">
        <v>1.5</v>
      </c>
      <c r="E299" s="23">
        <v>1500</v>
      </c>
      <c r="F299" s="23">
        <v>3</v>
      </c>
      <c r="G299" s="23">
        <v>21</v>
      </c>
      <c r="H299" s="23">
        <v>28</v>
      </c>
      <c r="I299" s="23">
        <v>27.5</v>
      </c>
      <c r="J299" s="1">
        <f t="shared" ref="J299:J308" si="403">E299*0.1</f>
        <v>150</v>
      </c>
      <c r="K299" s="1">
        <f t="shared" ref="K299:K308" si="404">(E299+J299)/(F299*F299)</f>
        <v>183.33333333333334</v>
      </c>
      <c r="L299" s="23">
        <v>1.5</v>
      </c>
      <c r="M299" s="23">
        <v>21</v>
      </c>
      <c r="N299" s="23">
        <v>1</v>
      </c>
      <c r="O299" s="1">
        <f>MAX(0, 9.81 * (L299 - N299))</f>
        <v>4.9050000000000002</v>
      </c>
      <c r="P299" s="26">
        <f>(L299 * M299) - O299</f>
        <v>26.594999999999999</v>
      </c>
      <c r="Q299" s="1">
        <f>K299-P299</f>
        <v>156.73833333333334</v>
      </c>
      <c r="R299" s="1">
        <f t="shared" ref="R299:R308" si="405">(M299 * ($L$2 + ($F$2 / 2))) - O299</f>
        <v>58.094999999999999</v>
      </c>
      <c r="S299" s="1">
        <f>0.5 + 0.1 * SQRT(Q299 / R299)</f>
        <v>0.6642548621889286</v>
      </c>
      <c r="T299" s="1">
        <f>IF((D299 - (D299/2)) &lt;= L299, 0, IF(( (D299 - (D299/2)) - L299) &gt; (2 * F299), 0, IF(( (D299 - (D299/2)) - L299) &lt;= (F299 / 2), (2 * ( (D299 - (D299/2)) - L299) / F299) * (S299 - 0.1) + 0.1, ((2 * F299) - ( (D299 - (D299/2)) - L299)) / (1.5 * F299) * S299)))</f>
        <v>0</v>
      </c>
      <c r="U299" s="1">
        <v>1.5</v>
      </c>
      <c r="V299" s="1">
        <f>MAX(0.5, 1 - 0.5 * (P299 / Q299))</f>
        <v>0.91516114968684537</v>
      </c>
      <c r="W299" s="1">
        <v>3</v>
      </c>
      <c r="X299" s="1">
        <f>1 + 0.2 *LOG10(10 * W299)</f>
        <v>1.2954242509439324</v>
      </c>
      <c r="Y299" s="1">
        <f>((Q299 / (I299 * 1000)) * T299) * U299 * V299 * X299*1000</f>
        <v>0</v>
      </c>
      <c r="Z299" s="1">
        <f>'Liquefaction &amp; SBC'!AC299</f>
        <v>69.666864229649036</v>
      </c>
      <c r="AA299" s="1" t="str">
        <f>'Liquefaction &amp; SBC'!AD299</f>
        <v>NOT LIQUEFIABLE</v>
      </c>
      <c r="AB299" s="1">
        <f t="shared" ref="AB299:AB308" si="406">IF(AA299="NOT LIQUEFIABLE", 0, IF(Z299&gt;=2, 0, IF(Z299&lt;=0.5, 0.05, (2-Z299)*0.025)))</f>
        <v>0</v>
      </c>
      <c r="AC299" s="1">
        <f t="shared" ref="AC299:AC308" si="407">AB299 * U299*1000</f>
        <v>0</v>
      </c>
      <c r="AD299" s="1">
        <f>Y299+AC299</f>
        <v>0</v>
      </c>
    </row>
    <row r="300" spans="1:31" x14ac:dyDescent="0.35">
      <c r="A300" s="1"/>
      <c r="B300" s="23">
        <v>15.483938999999999</v>
      </c>
      <c r="C300" s="23">
        <v>120.61797199999999</v>
      </c>
      <c r="D300" s="23">
        <v>3</v>
      </c>
      <c r="E300" s="23">
        <v>1500</v>
      </c>
      <c r="F300" s="23">
        <v>3</v>
      </c>
      <c r="G300" s="23">
        <v>21</v>
      </c>
      <c r="H300" s="23">
        <v>32</v>
      </c>
      <c r="I300" s="23">
        <v>55</v>
      </c>
      <c r="J300" s="1">
        <f t="shared" si="403"/>
        <v>150</v>
      </c>
      <c r="K300" s="1">
        <f t="shared" si="404"/>
        <v>183.33333333333334</v>
      </c>
      <c r="L300" s="23">
        <v>1.5</v>
      </c>
      <c r="M300" s="23">
        <v>21</v>
      </c>
      <c r="N300" s="23">
        <v>1</v>
      </c>
      <c r="O300" s="1">
        <f t="shared" ref="O300:O308" si="408">MAX(0, 9.81 * (L300 - N300))</f>
        <v>4.9050000000000002</v>
      </c>
      <c r="P300" s="26">
        <f t="shared" ref="P300:P308" si="409">(L300 * M300) - O300</f>
        <v>26.594999999999999</v>
      </c>
      <c r="Q300" s="1">
        <f>K300-P300</f>
        <v>156.73833333333334</v>
      </c>
      <c r="R300" s="1">
        <f t="shared" si="405"/>
        <v>58.094999999999999</v>
      </c>
      <c r="S300" s="1">
        <f t="shared" ref="S300:S308" si="410">0.5 + 0.1 * SQRT(Q300 / R300)</f>
        <v>0.6642548621889286</v>
      </c>
      <c r="T300" s="1">
        <f t="shared" ref="T300:T308" si="411">IF(((D300 - (D300 - D299)/2) - L300) &lt;= 0, 0, IF(((D300 - (D300 - D299)/2) - L300) &gt; (2 * F300), 0, IF(((D300 - (D300 - D299)/2) - L300) &lt;= (F300 / 2), (2 * ((D300 - (D300 - D299)/2) - L300) / F300) * (S300 - 0.1) + 0.1, ((2 * F300) - ((D300 - (D300 - D299)/2) - L300)) / (1.5 * F300) * S300)))</f>
        <v>0.38212743109446434</v>
      </c>
      <c r="U300" s="1">
        <v>1.5</v>
      </c>
      <c r="V300" s="1">
        <f t="shared" ref="V300:V308" si="412">MAX(0.5, 1 - 0.5 * (P300 / Q300))</f>
        <v>0.91516114968684537</v>
      </c>
      <c r="W300" s="1">
        <v>3</v>
      </c>
      <c r="X300" s="1">
        <f t="shared" ref="X300:X308" si="413">1 + 0.2 *LOG10(10 * W300)</f>
        <v>1.2954242509439324</v>
      </c>
      <c r="Y300" s="1">
        <f t="shared" ref="Y300:Y308" si="414">((Q300 / (I300 * 1000)) * T300) * U300 * V300 * X300*1000</f>
        <v>1.936518306727496</v>
      </c>
      <c r="Z300" s="1">
        <f>'Liquefaction &amp; SBC'!AC300</f>
        <v>78.837018830755909</v>
      </c>
      <c r="AA300" s="1" t="str">
        <f>'Liquefaction &amp; SBC'!AD300</f>
        <v>NOT LIQUEFIABLE</v>
      </c>
      <c r="AB300" s="1">
        <f t="shared" si="406"/>
        <v>0</v>
      </c>
      <c r="AC300" s="1">
        <f t="shared" si="407"/>
        <v>0</v>
      </c>
      <c r="AD300" s="1">
        <f t="shared" ref="AD300:AD308" si="415">Y300+AC300</f>
        <v>1.936518306727496</v>
      </c>
    </row>
    <row r="301" spans="1:31" x14ac:dyDescent="0.35">
      <c r="A301" s="1"/>
      <c r="B301" s="23">
        <v>15.483938999999999</v>
      </c>
      <c r="C301" s="23">
        <v>120.61797199999999</v>
      </c>
      <c r="D301" s="23">
        <v>4.5</v>
      </c>
      <c r="E301" s="23">
        <v>1500</v>
      </c>
      <c r="F301" s="23">
        <v>3</v>
      </c>
      <c r="G301" s="23">
        <v>21</v>
      </c>
      <c r="H301" s="23">
        <v>41</v>
      </c>
      <c r="I301" s="23">
        <v>35</v>
      </c>
      <c r="J301" s="1">
        <f t="shared" si="403"/>
        <v>150</v>
      </c>
      <c r="K301" s="1">
        <f t="shared" si="404"/>
        <v>183.33333333333334</v>
      </c>
      <c r="L301" s="23">
        <v>1.5</v>
      </c>
      <c r="M301" s="23">
        <v>21</v>
      </c>
      <c r="N301" s="23">
        <v>1</v>
      </c>
      <c r="O301" s="1">
        <f t="shared" si="408"/>
        <v>4.9050000000000002</v>
      </c>
      <c r="P301" s="26">
        <f t="shared" si="409"/>
        <v>26.594999999999999</v>
      </c>
      <c r="Q301" s="1">
        <f t="shared" ref="Q301:Q308" si="416">K301-P301</f>
        <v>156.73833333333334</v>
      </c>
      <c r="R301" s="1">
        <f t="shared" si="405"/>
        <v>58.094999999999999</v>
      </c>
      <c r="S301" s="1">
        <f t="shared" si="410"/>
        <v>0.6642548621889286</v>
      </c>
      <c r="T301" s="1">
        <f t="shared" si="411"/>
        <v>0.55354571849077383</v>
      </c>
      <c r="U301" s="1">
        <v>1.5</v>
      </c>
      <c r="V301" s="1">
        <f t="shared" si="412"/>
        <v>0.91516114968684537</v>
      </c>
      <c r="W301" s="1">
        <v>3</v>
      </c>
      <c r="X301" s="1">
        <f t="shared" si="413"/>
        <v>1.2954242509439324</v>
      </c>
      <c r="Y301" s="1">
        <f t="shared" si="414"/>
        <v>4.4082024673496072</v>
      </c>
      <c r="Z301" s="1">
        <f>'Liquefaction &amp; SBC'!AC301</f>
        <v>2756.248387583285</v>
      </c>
      <c r="AA301" s="1" t="str">
        <f>'Liquefaction &amp; SBC'!AD301</f>
        <v>NOT LIQUEFIABLE</v>
      </c>
      <c r="AB301" s="1">
        <f t="shared" si="406"/>
        <v>0</v>
      </c>
      <c r="AC301" s="1">
        <f t="shared" si="407"/>
        <v>0</v>
      </c>
      <c r="AD301" s="1">
        <f t="shared" si="415"/>
        <v>4.4082024673496072</v>
      </c>
    </row>
    <row r="302" spans="1:31" x14ac:dyDescent="0.35">
      <c r="A302" s="1"/>
      <c r="B302" s="23">
        <v>15.483938999999999</v>
      </c>
      <c r="C302" s="23">
        <v>120.61797199999999</v>
      </c>
      <c r="D302" s="23">
        <v>6</v>
      </c>
      <c r="E302" s="23">
        <v>1500</v>
      </c>
      <c r="F302" s="23">
        <v>3</v>
      </c>
      <c r="G302" s="23">
        <v>21</v>
      </c>
      <c r="H302" s="23">
        <v>55</v>
      </c>
      <c r="I302" s="23">
        <v>65</v>
      </c>
      <c r="J302" s="1">
        <f t="shared" si="403"/>
        <v>150</v>
      </c>
      <c r="K302" s="1">
        <f t="shared" si="404"/>
        <v>183.33333333333334</v>
      </c>
      <c r="L302" s="23">
        <v>1.5</v>
      </c>
      <c r="M302" s="23">
        <v>21</v>
      </c>
      <c r="N302" s="23">
        <v>1</v>
      </c>
      <c r="O302" s="1">
        <f t="shared" si="408"/>
        <v>4.9050000000000002</v>
      </c>
      <c r="P302" s="26">
        <f t="shared" si="409"/>
        <v>26.594999999999999</v>
      </c>
      <c r="Q302" s="1">
        <f t="shared" si="416"/>
        <v>156.73833333333334</v>
      </c>
      <c r="R302" s="1">
        <f t="shared" si="405"/>
        <v>58.094999999999999</v>
      </c>
      <c r="S302" s="1">
        <f t="shared" si="410"/>
        <v>0.6642548621889286</v>
      </c>
      <c r="T302" s="1">
        <f t="shared" si="411"/>
        <v>0.3321274310944643</v>
      </c>
      <c r="U302" s="1">
        <v>1.5</v>
      </c>
      <c r="V302" s="1">
        <f t="shared" si="412"/>
        <v>0.91516114968684537</v>
      </c>
      <c r="W302" s="1">
        <v>3</v>
      </c>
      <c r="X302" s="1">
        <f t="shared" si="413"/>
        <v>1.2954242509439324</v>
      </c>
      <c r="Y302" s="1">
        <f t="shared" si="414"/>
        <v>1.4241884894514112</v>
      </c>
      <c r="Z302" s="1">
        <f>'Liquefaction &amp; SBC'!AC302</f>
        <v>1196676207.1054013</v>
      </c>
      <c r="AA302" s="1" t="str">
        <f>'Liquefaction &amp; SBC'!AD302</f>
        <v>NOT LIQUEFIABLE</v>
      </c>
      <c r="AB302" s="1">
        <f t="shared" si="406"/>
        <v>0</v>
      </c>
      <c r="AC302" s="1">
        <f t="shared" si="407"/>
        <v>0</v>
      </c>
      <c r="AD302" s="1">
        <f t="shared" si="415"/>
        <v>1.4241884894514112</v>
      </c>
    </row>
    <row r="303" spans="1:31" x14ac:dyDescent="0.35">
      <c r="A303" s="1"/>
      <c r="B303" s="23">
        <v>15.483938999999999</v>
      </c>
      <c r="C303" s="23">
        <v>120.61797199999999</v>
      </c>
      <c r="D303" s="23">
        <v>7.5</v>
      </c>
      <c r="E303" s="23">
        <v>1500</v>
      </c>
      <c r="F303" s="23">
        <v>3</v>
      </c>
      <c r="G303" s="23">
        <v>21</v>
      </c>
      <c r="H303" s="23">
        <v>72</v>
      </c>
      <c r="I303" s="23">
        <v>65</v>
      </c>
      <c r="J303" s="1">
        <f t="shared" si="403"/>
        <v>150</v>
      </c>
      <c r="K303" s="1">
        <f t="shared" si="404"/>
        <v>183.33333333333334</v>
      </c>
      <c r="L303" s="23">
        <v>1.5</v>
      </c>
      <c r="M303" s="23">
        <v>21</v>
      </c>
      <c r="N303" s="23">
        <v>1</v>
      </c>
      <c r="O303" s="1">
        <f t="shared" si="408"/>
        <v>4.9050000000000002</v>
      </c>
      <c r="P303" s="26">
        <f t="shared" si="409"/>
        <v>26.594999999999999</v>
      </c>
      <c r="Q303" s="1">
        <f t="shared" si="416"/>
        <v>156.73833333333334</v>
      </c>
      <c r="R303" s="1">
        <f t="shared" si="405"/>
        <v>58.094999999999999</v>
      </c>
      <c r="S303" s="1">
        <f t="shared" si="410"/>
        <v>0.6642548621889286</v>
      </c>
      <c r="T303" s="1">
        <f t="shared" si="411"/>
        <v>0.11070914369815477</v>
      </c>
      <c r="U303" s="1">
        <v>1.5</v>
      </c>
      <c r="V303" s="1">
        <f t="shared" si="412"/>
        <v>0.91516114968684537</v>
      </c>
      <c r="W303" s="1">
        <v>3</v>
      </c>
      <c r="X303" s="1">
        <f t="shared" si="413"/>
        <v>1.2954242509439324</v>
      </c>
      <c r="Y303" s="1">
        <f t="shared" si="414"/>
        <v>0.47472949648380375</v>
      </c>
      <c r="Z303" s="1">
        <f>'Liquefaction &amp; SBC'!AC303</f>
        <v>2.0084779308086462E+24</v>
      </c>
      <c r="AA303" s="1" t="str">
        <f>'Liquefaction &amp; SBC'!AD303</f>
        <v>NOT LIQUEFIABLE</v>
      </c>
      <c r="AB303" s="1">
        <f t="shared" si="406"/>
        <v>0</v>
      </c>
      <c r="AC303" s="1">
        <f t="shared" si="407"/>
        <v>0</v>
      </c>
      <c r="AD303" s="1">
        <f t="shared" si="415"/>
        <v>0.47472949648380375</v>
      </c>
    </row>
    <row r="304" spans="1:31" x14ac:dyDescent="0.35">
      <c r="A304" s="1"/>
      <c r="B304" s="23">
        <v>15.483938999999999</v>
      </c>
      <c r="C304" s="23">
        <v>120.61797199999999</v>
      </c>
      <c r="D304" s="23">
        <v>9</v>
      </c>
      <c r="E304" s="23">
        <v>1500</v>
      </c>
      <c r="F304" s="23">
        <v>3</v>
      </c>
      <c r="G304" s="23">
        <v>21</v>
      </c>
      <c r="H304" s="23">
        <v>86</v>
      </c>
      <c r="I304" s="23">
        <v>65</v>
      </c>
      <c r="J304" s="1">
        <f t="shared" si="403"/>
        <v>150</v>
      </c>
      <c r="K304" s="1">
        <f t="shared" si="404"/>
        <v>183.33333333333334</v>
      </c>
      <c r="L304" s="23">
        <v>1.5</v>
      </c>
      <c r="M304" s="23">
        <v>21</v>
      </c>
      <c r="N304" s="23">
        <v>1</v>
      </c>
      <c r="O304" s="1">
        <f t="shared" si="408"/>
        <v>4.9050000000000002</v>
      </c>
      <c r="P304" s="26">
        <f t="shared" si="409"/>
        <v>26.594999999999999</v>
      </c>
      <c r="Q304" s="1">
        <f t="shared" si="416"/>
        <v>156.73833333333334</v>
      </c>
      <c r="R304" s="1">
        <f t="shared" si="405"/>
        <v>58.094999999999999</v>
      </c>
      <c r="S304" s="1">
        <f t="shared" si="410"/>
        <v>0.6642548621889286</v>
      </c>
      <c r="T304" s="1">
        <f t="shared" si="411"/>
        <v>0</v>
      </c>
      <c r="U304" s="1">
        <v>1.5</v>
      </c>
      <c r="V304" s="1">
        <f t="shared" si="412"/>
        <v>0.91516114968684537</v>
      </c>
      <c r="W304" s="1">
        <v>3</v>
      </c>
      <c r="X304" s="1">
        <f t="shared" si="413"/>
        <v>1.2954242509439324</v>
      </c>
      <c r="Y304" s="1">
        <f t="shared" si="414"/>
        <v>0</v>
      </c>
      <c r="Z304" s="1">
        <f>'Liquefaction &amp; SBC'!AC304</f>
        <v>1.0281865993145229E+48</v>
      </c>
      <c r="AA304" s="1" t="str">
        <f>'Liquefaction &amp; SBC'!AD304</f>
        <v>NOT LIQUEFIABLE</v>
      </c>
      <c r="AB304" s="1">
        <f t="shared" si="406"/>
        <v>0</v>
      </c>
      <c r="AC304" s="1">
        <f t="shared" si="407"/>
        <v>0</v>
      </c>
      <c r="AD304" s="1">
        <f t="shared" si="415"/>
        <v>0</v>
      </c>
    </row>
    <row r="305" spans="1:31" x14ac:dyDescent="0.35">
      <c r="A305" s="1"/>
      <c r="B305" s="23">
        <v>15.483938999999999</v>
      </c>
      <c r="C305" s="23">
        <v>120.61797199999999</v>
      </c>
      <c r="D305" s="23">
        <v>10.5</v>
      </c>
      <c r="E305" s="23">
        <v>1500</v>
      </c>
      <c r="F305" s="23">
        <v>3</v>
      </c>
      <c r="G305" s="23">
        <v>23</v>
      </c>
      <c r="H305" s="23">
        <v>100</v>
      </c>
      <c r="I305" s="23">
        <v>6000</v>
      </c>
      <c r="J305" s="1">
        <f t="shared" si="403"/>
        <v>150</v>
      </c>
      <c r="K305" s="1">
        <f t="shared" si="404"/>
        <v>183.33333333333334</v>
      </c>
      <c r="L305" s="23">
        <v>1.5</v>
      </c>
      <c r="M305" s="23">
        <v>23</v>
      </c>
      <c r="N305" s="23">
        <v>1</v>
      </c>
      <c r="O305" s="1">
        <f t="shared" si="408"/>
        <v>4.9050000000000002</v>
      </c>
      <c r="P305" s="26">
        <f t="shared" si="409"/>
        <v>29.594999999999999</v>
      </c>
      <c r="Q305" s="1">
        <f t="shared" si="416"/>
        <v>153.73833333333334</v>
      </c>
      <c r="R305" s="1">
        <f t="shared" si="405"/>
        <v>64.094999999999999</v>
      </c>
      <c r="S305" s="1">
        <f t="shared" si="410"/>
        <v>0.65487417586292818</v>
      </c>
      <c r="T305" s="1">
        <f t="shared" si="411"/>
        <v>0</v>
      </c>
      <c r="U305" s="1">
        <v>1.5</v>
      </c>
      <c r="V305" s="1">
        <f t="shared" si="412"/>
        <v>0.90374879394642416</v>
      </c>
      <c r="W305" s="1">
        <v>3</v>
      </c>
      <c r="X305" s="1">
        <f t="shared" si="413"/>
        <v>1.2954242509439324</v>
      </c>
      <c r="Y305" s="1">
        <f t="shared" si="414"/>
        <v>0</v>
      </c>
      <c r="Z305" s="1">
        <f>'Liquefaction &amp; SBC'!AC305</f>
        <v>1.1612460305273151E+69</v>
      </c>
      <c r="AA305" s="1" t="str">
        <f>'Liquefaction &amp; SBC'!AD305</f>
        <v>NOT LIQUEFIABLE</v>
      </c>
      <c r="AB305" s="1">
        <f t="shared" si="406"/>
        <v>0</v>
      </c>
      <c r="AC305" s="1">
        <f t="shared" si="407"/>
        <v>0</v>
      </c>
      <c r="AD305" s="1">
        <f t="shared" si="415"/>
        <v>0</v>
      </c>
    </row>
    <row r="306" spans="1:31" x14ac:dyDescent="0.35">
      <c r="A306" s="1"/>
      <c r="B306" s="23">
        <v>15.483938999999999</v>
      </c>
      <c r="C306" s="23">
        <v>120.61797199999999</v>
      </c>
      <c r="D306" s="23">
        <v>12</v>
      </c>
      <c r="E306" s="23">
        <v>1500</v>
      </c>
      <c r="F306" s="23">
        <v>3</v>
      </c>
      <c r="G306" s="23">
        <v>23</v>
      </c>
      <c r="H306" s="23">
        <v>100</v>
      </c>
      <c r="I306" s="23">
        <v>6000</v>
      </c>
      <c r="J306" s="1">
        <f t="shared" si="403"/>
        <v>150</v>
      </c>
      <c r="K306" s="1">
        <f t="shared" si="404"/>
        <v>183.33333333333334</v>
      </c>
      <c r="L306" s="23">
        <v>1.5</v>
      </c>
      <c r="M306" s="23">
        <v>23</v>
      </c>
      <c r="N306" s="23">
        <v>1</v>
      </c>
      <c r="O306" s="1">
        <f t="shared" si="408"/>
        <v>4.9050000000000002</v>
      </c>
      <c r="P306" s="26">
        <f t="shared" si="409"/>
        <v>29.594999999999999</v>
      </c>
      <c r="Q306" s="1">
        <f t="shared" si="416"/>
        <v>153.73833333333334</v>
      </c>
      <c r="R306" s="1">
        <f t="shared" si="405"/>
        <v>64.094999999999999</v>
      </c>
      <c r="S306" s="1">
        <f t="shared" si="410"/>
        <v>0.65487417586292818</v>
      </c>
      <c r="T306" s="1">
        <f t="shared" si="411"/>
        <v>0</v>
      </c>
      <c r="U306" s="1">
        <v>1.5</v>
      </c>
      <c r="V306" s="1">
        <f t="shared" si="412"/>
        <v>0.90374879394642416</v>
      </c>
      <c r="W306" s="1">
        <v>3</v>
      </c>
      <c r="X306" s="1">
        <f t="shared" si="413"/>
        <v>1.2954242509439324</v>
      </c>
      <c r="Y306" s="1">
        <f t="shared" si="414"/>
        <v>0</v>
      </c>
      <c r="Z306" s="1">
        <f>'Liquefaction &amp; SBC'!AC306</f>
        <v>4.7275267405456218E+63</v>
      </c>
      <c r="AA306" s="1" t="str">
        <f>'Liquefaction &amp; SBC'!AD306</f>
        <v>NOT LIQUEFIABLE</v>
      </c>
      <c r="AB306" s="1">
        <f t="shared" si="406"/>
        <v>0</v>
      </c>
      <c r="AC306" s="1">
        <f t="shared" si="407"/>
        <v>0</v>
      </c>
      <c r="AD306" s="1">
        <f t="shared" si="415"/>
        <v>0</v>
      </c>
    </row>
    <row r="307" spans="1:31" x14ac:dyDescent="0.35">
      <c r="A307" s="1"/>
      <c r="B307" s="23">
        <v>15.483938999999999</v>
      </c>
      <c r="C307" s="23">
        <v>120.61797199999999</v>
      </c>
      <c r="D307" s="23">
        <v>13.5</v>
      </c>
      <c r="E307" s="23">
        <v>1500</v>
      </c>
      <c r="F307" s="23">
        <v>3</v>
      </c>
      <c r="G307" s="23">
        <v>23</v>
      </c>
      <c r="H307" s="23">
        <v>100</v>
      </c>
      <c r="I307" s="23">
        <v>6000</v>
      </c>
      <c r="J307" s="1">
        <f t="shared" si="403"/>
        <v>150</v>
      </c>
      <c r="K307" s="1">
        <f t="shared" si="404"/>
        <v>183.33333333333334</v>
      </c>
      <c r="L307" s="23">
        <v>1.5</v>
      </c>
      <c r="M307" s="23">
        <v>23</v>
      </c>
      <c r="N307" s="23">
        <v>1</v>
      </c>
      <c r="O307" s="1">
        <f t="shared" si="408"/>
        <v>4.9050000000000002</v>
      </c>
      <c r="P307" s="26">
        <f t="shared" si="409"/>
        <v>29.594999999999999</v>
      </c>
      <c r="Q307" s="1">
        <f t="shared" si="416"/>
        <v>153.73833333333334</v>
      </c>
      <c r="R307" s="1">
        <f t="shared" si="405"/>
        <v>64.094999999999999</v>
      </c>
      <c r="S307" s="1">
        <f t="shared" si="410"/>
        <v>0.65487417586292818</v>
      </c>
      <c r="T307" s="1">
        <f t="shared" si="411"/>
        <v>0</v>
      </c>
      <c r="U307" s="1">
        <v>1.5</v>
      </c>
      <c r="V307" s="1">
        <f t="shared" si="412"/>
        <v>0.90374879394642416</v>
      </c>
      <c r="W307" s="1">
        <v>3</v>
      </c>
      <c r="X307" s="1">
        <f t="shared" si="413"/>
        <v>1.2954242509439324</v>
      </c>
      <c r="Y307" s="1">
        <f t="shared" si="414"/>
        <v>0</v>
      </c>
      <c r="Z307" s="1">
        <f>'Liquefaction &amp; SBC'!AC307</f>
        <v>8.0765676606774779E+57</v>
      </c>
      <c r="AA307" s="1" t="str">
        <f>'Liquefaction &amp; SBC'!AD307</f>
        <v>NOT LIQUEFIABLE</v>
      </c>
      <c r="AB307" s="1">
        <f t="shared" si="406"/>
        <v>0</v>
      </c>
      <c r="AC307" s="1">
        <f t="shared" si="407"/>
        <v>0</v>
      </c>
      <c r="AD307" s="1">
        <f t="shared" si="415"/>
        <v>0</v>
      </c>
    </row>
    <row r="308" spans="1:31" x14ac:dyDescent="0.35">
      <c r="A308" s="1"/>
      <c r="B308" s="23">
        <v>15.483938999999999</v>
      </c>
      <c r="C308" s="23">
        <v>120.61797199999999</v>
      </c>
      <c r="D308" s="23">
        <v>15</v>
      </c>
      <c r="E308" s="23">
        <v>1500</v>
      </c>
      <c r="F308" s="23">
        <v>3</v>
      </c>
      <c r="G308" s="23">
        <v>23</v>
      </c>
      <c r="H308" s="23">
        <v>100</v>
      </c>
      <c r="I308" s="23">
        <v>6000</v>
      </c>
      <c r="J308" s="1">
        <f t="shared" si="403"/>
        <v>150</v>
      </c>
      <c r="K308" s="1">
        <f t="shared" si="404"/>
        <v>183.33333333333334</v>
      </c>
      <c r="L308" s="23">
        <v>1.5</v>
      </c>
      <c r="M308" s="23">
        <v>23</v>
      </c>
      <c r="N308" s="23">
        <v>1</v>
      </c>
      <c r="O308" s="1">
        <f t="shared" si="408"/>
        <v>4.9050000000000002</v>
      </c>
      <c r="P308" s="26">
        <f t="shared" si="409"/>
        <v>29.594999999999999</v>
      </c>
      <c r="Q308" s="1">
        <f t="shared" si="416"/>
        <v>153.73833333333334</v>
      </c>
      <c r="R308" s="1">
        <f t="shared" si="405"/>
        <v>64.094999999999999</v>
      </c>
      <c r="S308" s="1">
        <f t="shared" si="410"/>
        <v>0.65487417586292818</v>
      </c>
      <c r="T308" s="1">
        <f t="shared" si="411"/>
        <v>0</v>
      </c>
      <c r="U308" s="1">
        <v>1.5</v>
      </c>
      <c r="V308" s="1">
        <f t="shared" si="412"/>
        <v>0.90374879394642416</v>
      </c>
      <c r="W308" s="1">
        <v>3</v>
      </c>
      <c r="X308" s="1">
        <f t="shared" si="413"/>
        <v>1.2954242509439324</v>
      </c>
      <c r="Y308" s="1">
        <f t="shared" si="414"/>
        <v>0</v>
      </c>
      <c r="Z308" s="1">
        <f>'Liquefaction &amp; SBC'!AC308</f>
        <v>1.8710283865554316E+52</v>
      </c>
      <c r="AA308" s="1" t="str">
        <f>'Liquefaction &amp; SBC'!AD308</f>
        <v>NOT LIQUEFIABLE</v>
      </c>
      <c r="AB308" s="1">
        <f t="shared" si="406"/>
        <v>0</v>
      </c>
      <c r="AC308" s="1">
        <f t="shared" si="407"/>
        <v>0</v>
      </c>
      <c r="AD308" s="1">
        <f t="shared" si="415"/>
        <v>0</v>
      </c>
    </row>
    <row r="309" spans="1:3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9"/>
      <c r="Y309" s="19"/>
      <c r="Z309" s="19"/>
      <c r="AA309" s="19"/>
      <c r="AB309" s="19"/>
      <c r="AC309" s="19" t="s">
        <v>312</v>
      </c>
      <c r="AD309" s="19">
        <f>SUM(AD299:AD308)</f>
        <v>8.2436387600123187</v>
      </c>
      <c r="AE309" s="19" t="str">
        <f>IF(AD309&lt;= 25, "PASSED", "FAILED")</f>
        <v>PASSED</v>
      </c>
    </row>
    <row r="310" spans="1:31" s="1" customFormat="1" x14ac:dyDescent="0.35">
      <c r="A310" s="9" t="s">
        <v>283</v>
      </c>
      <c r="B310" s="9" t="s">
        <v>0</v>
      </c>
      <c r="C310" s="9" t="s">
        <v>1</v>
      </c>
      <c r="D310" s="9" t="s">
        <v>284</v>
      </c>
      <c r="E310" s="7" t="s">
        <v>285</v>
      </c>
      <c r="F310" s="9" t="s">
        <v>286</v>
      </c>
      <c r="G310" s="9" t="s">
        <v>287</v>
      </c>
      <c r="H310" s="9" t="s">
        <v>288</v>
      </c>
      <c r="I310" s="9" t="s">
        <v>289</v>
      </c>
      <c r="J310" s="10" t="s">
        <v>290</v>
      </c>
      <c r="K310" s="10" t="s">
        <v>291</v>
      </c>
      <c r="L310" s="9" t="s">
        <v>292</v>
      </c>
      <c r="M310" s="9" t="s">
        <v>287</v>
      </c>
      <c r="N310" s="9" t="s">
        <v>293</v>
      </c>
      <c r="O310" s="10" t="s">
        <v>294</v>
      </c>
      <c r="P310" s="11" t="s">
        <v>295</v>
      </c>
      <c r="Q310" s="10" t="s">
        <v>296</v>
      </c>
      <c r="R310" s="10" t="s">
        <v>297</v>
      </c>
      <c r="S310" s="10" t="s">
        <v>298</v>
      </c>
      <c r="T310" s="12" t="s">
        <v>299</v>
      </c>
      <c r="U310" s="9" t="s">
        <v>300</v>
      </c>
      <c r="V310" s="10" t="s">
        <v>301</v>
      </c>
      <c r="W310" s="7" t="s">
        <v>302</v>
      </c>
      <c r="X310" s="10" t="s">
        <v>303</v>
      </c>
      <c r="Y310" s="13" t="s">
        <v>304</v>
      </c>
      <c r="Z310" s="14" t="s">
        <v>26</v>
      </c>
      <c r="AA310" s="14" t="s">
        <v>27</v>
      </c>
      <c r="AB310" s="13" t="s">
        <v>305</v>
      </c>
      <c r="AC310" s="13" t="s">
        <v>306</v>
      </c>
      <c r="AD310" s="13" t="s">
        <v>307</v>
      </c>
      <c r="AE310" s="10" t="s">
        <v>27</v>
      </c>
    </row>
    <row r="311" spans="1:31" x14ac:dyDescent="0.35">
      <c r="A311" s="1" t="s">
        <v>339</v>
      </c>
      <c r="B311" s="23">
        <v>15.474778000000001</v>
      </c>
      <c r="C311" s="23">
        <v>120.625173</v>
      </c>
      <c r="D311" s="23">
        <v>1.5</v>
      </c>
      <c r="E311" s="23">
        <v>1500</v>
      </c>
      <c r="F311" s="23">
        <v>3</v>
      </c>
      <c r="G311" s="23">
        <v>17.2</v>
      </c>
      <c r="H311" s="23">
        <v>18</v>
      </c>
      <c r="I311" s="23">
        <v>27.5</v>
      </c>
      <c r="J311" s="1">
        <f t="shared" ref="J311:J320" si="417">E311*0.1</f>
        <v>150</v>
      </c>
      <c r="K311" s="1">
        <f t="shared" ref="K311:K320" si="418">(E311+J311)/(F311*F311)</f>
        <v>183.33333333333334</v>
      </c>
      <c r="L311" s="23">
        <v>1.5</v>
      </c>
      <c r="M311" s="23">
        <v>17.2</v>
      </c>
      <c r="N311" s="23">
        <v>4.5</v>
      </c>
      <c r="O311" s="1">
        <f>MAX(0, 9.81 * (L311 - N311))</f>
        <v>0</v>
      </c>
      <c r="P311" s="26">
        <f>(L311 * M311) - O311</f>
        <v>25.799999999999997</v>
      </c>
      <c r="Q311" s="1">
        <f>K311-P311</f>
        <v>157.53333333333336</v>
      </c>
      <c r="R311" s="1">
        <f t="shared" ref="R311:R320" si="419">(M311 * ($L$2 + ($F$2 / 2))) - O311</f>
        <v>51.599999999999994</v>
      </c>
      <c r="S311" s="1">
        <f>0.5 + 0.1 * SQRT(Q311 / R311)</f>
        <v>0.67472754723361139</v>
      </c>
      <c r="T311" s="1">
        <f>IF((D311 - (D311/2)) &lt;= L311, 0, IF(( (D311 - (D311/2)) - L311) &gt; (2 * F311), 0, IF(( (D311 - (D311/2)) - L311) &lt;= (F311 / 2), (2 * ( (D311 - (D311/2)) - L311) / F311) * (S311 - 0.1) + 0.1, ((2 * F311) - ( (D311 - (D311/2)) - L311)) / (1.5 * F311) * S311)))</f>
        <v>0</v>
      </c>
      <c r="U311" s="1">
        <v>1.5</v>
      </c>
      <c r="V311" s="1">
        <f>MAX(0.5, 1 - 0.5 * (P311 / Q311))</f>
        <v>0.91811256876851466</v>
      </c>
      <c r="W311" s="1">
        <v>3</v>
      </c>
      <c r="X311" s="1">
        <f>1 + 0.2 *LOG10(10 * W311)</f>
        <v>1.2954242509439324</v>
      </c>
      <c r="Y311" s="1">
        <f>((Q311 / (I311 * 1000)) * T311) * U311 * V311 * X311*1000</f>
        <v>0</v>
      </c>
      <c r="Z311" s="1">
        <f>'Liquefaction &amp; SBC'!AC311</f>
        <v>4.3214956837603502</v>
      </c>
      <c r="AA311" s="1" t="str">
        <f>'Liquefaction &amp; SBC'!AD311</f>
        <v>NOT LIQUEFIABLE</v>
      </c>
      <c r="AB311" s="1">
        <f t="shared" ref="AB311:AB320" si="420">IF(AA311="NOT LIQUEFIABLE", 0, IF(Z311&gt;=2, 0, IF(Z311&lt;=0.5, 0.05, (2-Z311)*0.025)))</f>
        <v>0</v>
      </c>
      <c r="AC311" s="1">
        <f t="shared" ref="AC311:AC320" si="421">AB311 * U311*1000</f>
        <v>0</v>
      </c>
      <c r="AD311" s="1">
        <f>Y311+AC311</f>
        <v>0</v>
      </c>
    </row>
    <row r="312" spans="1:31" x14ac:dyDescent="0.35">
      <c r="A312" s="1"/>
      <c r="B312" s="23">
        <v>15.474778000000001</v>
      </c>
      <c r="C312" s="23">
        <v>120.625173</v>
      </c>
      <c r="D312" s="23">
        <v>3</v>
      </c>
      <c r="E312" s="23">
        <v>1500</v>
      </c>
      <c r="F312" s="23">
        <v>3</v>
      </c>
      <c r="G312" s="23">
        <v>17</v>
      </c>
      <c r="H312" s="23">
        <v>35</v>
      </c>
      <c r="I312" s="23">
        <v>55</v>
      </c>
      <c r="J312" s="1">
        <f t="shared" si="417"/>
        <v>150</v>
      </c>
      <c r="K312" s="1">
        <f t="shared" si="418"/>
        <v>183.33333333333334</v>
      </c>
      <c r="L312" s="23">
        <v>1.5</v>
      </c>
      <c r="M312" s="23">
        <v>17</v>
      </c>
      <c r="N312" s="23">
        <v>4.5</v>
      </c>
      <c r="O312" s="1">
        <f t="shared" ref="O312:O320" si="422">MAX(0, 9.81 * (L312 - N312))</f>
        <v>0</v>
      </c>
      <c r="P312" s="26">
        <f t="shared" ref="P312:P320" si="423">(L312 * M312) - O312</f>
        <v>25.5</v>
      </c>
      <c r="Q312" s="1">
        <f>K312-P312</f>
        <v>157.83333333333334</v>
      </c>
      <c r="R312" s="1">
        <f t="shared" si="419"/>
        <v>51</v>
      </c>
      <c r="S312" s="1">
        <f t="shared" ref="S312:S320" si="424">0.5 + 0.1 * SQRT(Q312 / R312)</f>
        <v>0.67591961919666788</v>
      </c>
      <c r="T312" s="1">
        <f t="shared" ref="T312:T320" si="425">IF(((D312 - (D312 - D311)/2) - L312) &lt;= 0, 0, IF(((D312 - (D312 - D311)/2) - L312) &gt; (2 * F312), 0, IF(((D312 - (D312 - D311)/2) - L312) &lt;= (F312 / 2), (2 * ((D312 - (D312 - D311)/2) - L312) / F312) * (S312 - 0.1) + 0.1, ((2 * F312) - ((D312 - (D312 - D311)/2) - L312)) / (1.5 * F312) * S312)))</f>
        <v>0.38795980959833398</v>
      </c>
      <c r="U312" s="1">
        <v>1.5</v>
      </c>
      <c r="V312" s="1">
        <f t="shared" ref="V312:V320" si="426">MAX(0.5, 1 - 0.5 * (P312 / Q312))</f>
        <v>0.91921858500527986</v>
      </c>
      <c r="W312" s="1">
        <v>3</v>
      </c>
      <c r="X312" s="1">
        <f t="shared" ref="X312:X320" si="427">1 + 0.2 *LOG10(10 * W312)</f>
        <v>1.2954242509439324</v>
      </c>
      <c r="Y312" s="1">
        <f t="shared" ref="Y312:Y320" si="428">((Q312 / (I312 * 1000)) * T312) * U312 * V312 * X312*1000</f>
        <v>1.9885881866875443</v>
      </c>
      <c r="Z312" s="1">
        <f>'Liquefaction &amp; SBC'!AC312</f>
        <v>290.70997496698703</v>
      </c>
      <c r="AA312" s="1" t="str">
        <f>'Liquefaction &amp; SBC'!AD312</f>
        <v>NOT LIQUEFIABLE</v>
      </c>
      <c r="AB312" s="1">
        <f t="shared" si="420"/>
        <v>0</v>
      </c>
      <c r="AC312" s="1">
        <f t="shared" si="421"/>
        <v>0</v>
      </c>
      <c r="AD312" s="1">
        <f t="shared" ref="AD312:AD320" si="429">Y312+AC312</f>
        <v>1.9885881866875443</v>
      </c>
    </row>
    <row r="313" spans="1:31" x14ac:dyDescent="0.35">
      <c r="A313" s="1"/>
      <c r="B313" s="23">
        <v>15.474778000000001</v>
      </c>
      <c r="C313" s="23">
        <v>120.625173</v>
      </c>
      <c r="D313" s="23">
        <v>4.5</v>
      </c>
      <c r="E313" s="23">
        <v>1500</v>
      </c>
      <c r="F313" s="23">
        <v>3</v>
      </c>
      <c r="G313" s="23">
        <v>16.8</v>
      </c>
      <c r="H313" s="23">
        <v>75</v>
      </c>
      <c r="I313" s="23">
        <v>55</v>
      </c>
      <c r="J313" s="1">
        <f t="shared" si="417"/>
        <v>150</v>
      </c>
      <c r="K313" s="1">
        <f t="shared" si="418"/>
        <v>183.33333333333334</v>
      </c>
      <c r="L313" s="23">
        <v>1.5</v>
      </c>
      <c r="M313" s="23">
        <v>16.8</v>
      </c>
      <c r="N313" s="23">
        <v>4.5</v>
      </c>
      <c r="O313" s="1">
        <f t="shared" si="422"/>
        <v>0</v>
      </c>
      <c r="P313" s="26">
        <f t="shared" si="423"/>
        <v>25.200000000000003</v>
      </c>
      <c r="Q313" s="1">
        <f t="shared" ref="Q313:Q320" si="430">K313-P313</f>
        <v>158.13333333333333</v>
      </c>
      <c r="R313" s="1">
        <f t="shared" si="419"/>
        <v>50.400000000000006</v>
      </c>
      <c r="S313" s="1">
        <f t="shared" si="424"/>
        <v>0.67713176275208631</v>
      </c>
      <c r="T313" s="1">
        <f t="shared" si="425"/>
        <v>0.564276468960072</v>
      </c>
      <c r="U313" s="1">
        <v>1.5</v>
      </c>
      <c r="V313" s="1">
        <f t="shared" si="426"/>
        <v>0.9203204047217538</v>
      </c>
      <c r="W313" s="1">
        <v>3</v>
      </c>
      <c r="X313" s="1">
        <f t="shared" si="427"/>
        <v>1.2954242509439324</v>
      </c>
      <c r="Y313" s="1">
        <f t="shared" si="428"/>
        <v>2.9013158409185094</v>
      </c>
      <c r="Z313" s="1">
        <f>'Liquefaction &amp; SBC'!AC313</f>
        <v>2.8888759830137964E+30</v>
      </c>
      <c r="AA313" s="1" t="str">
        <f>'Liquefaction &amp; SBC'!AD313</f>
        <v>NOT LIQUEFIABLE</v>
      </c>
      <c r="AB313" s="1">
        <f t="shared" si="420"/>
        <v>0</v>
      </c>
      <c r="AC313" s="1">
        <f t="shared" si="421"/>
        <v>0</v>
      </c>
      <c r="AD313" s="1">
        <f t="shared" si="429"/>
        <v>2.9013158409185094</v>
      </c>
    </row>
    <row r="314" spans="1:31" x14ac:dyDescent="0.35">
      <c r="A314" s="1"/>
      <c r="B314" s="23">
        <v>15.474778000000001</v>
      </c>
      <c r="C314" s="23">
        <v>120.625173</v>
      </c>
      <c r="D314" s="23">
        <v>6</v>
      </c>
      <c r="E314" s="23">
        <v>1500</v>
      </c>
      <c r="F314" s="23">
        <v>3</v>
      </c>
      <c r="G314" s="23">
        <v>21</v>
      </c>
      <c r="H314" s="23">
        <v>100</v>
      </c>
      <c r="I314" s="23">
        <v>650</v>
      </c>
      <c r="J314" s="1">
        <f t="shared" si="417"/>
        <v>150</v>
      </c>
      <c r="K314" s="1">
        <f t="shared" si="418"/>
        <v>183.33333333333334</v>
      </c>
      <c r="L314" s="23">
        <v>1.5</v>
      </c>
      <c r="M314" s="23">
        <v>21</v>
      </c>
      <c r="N314" s="23">
        <v>4.5</v>
      </c>
      <c r="O314" s="1">
        <f t="shared" si="422"/>
        <v>0</v>
      </c>
      <c r="P314" s="26">
        <f t="shared" si="423"/>
        <v>31.5</v>
      </c>
      <c r="Q314" s="1">
        <f t="shared" si="430"/>
        <v>151.83333333333334</v>
      </c>
      <c r="R314" s="1">
        <f t="shared" si="419"/>
        <v>63</v>
      </c>
      <c r="S314" s="1">
        <f t="shared" si="424"/>
        <v>0.65524345107130644</v>
      </c>
      <c r="T314" s="1">
        <f t="shared" si="425"/>
        <v>0.32762172553565322</v>
      </c>
      <c r="U314" s="1">
        <v>1.5</v>
      </c>
      <c r="V314" s="1">
        <f t="shared" si="426"/>
        <v>0.89626783754116357</v>
      </c>
      <c r="W314" s="1">
        <v>3</v>
      </c>
      <c r="X314" s="1">
        <f t="shared" si="427"/>
        <v>1.2954242509439324</v>
      </c>
      <c r="Y314" s="1">
        <f t="shared" si="428"/>
        <v>0.13328078974403962</v>
      </c>
      <c r="Z314" s="1">
        <f>'Liquefaction &amp; SBC'!AC314</f>
        <v>1.167636732824561E+74</v>
      </c>
      <c r="AA314" s="1" t="str">
        <f>'Liquefaction &amp; SBC'!AD314</f>
        <v>NOT LIQUEFIABLE</v>
      </c>
      <c r="AB314" s="1">
        <f t="shared" si="420"/>
        <v>0</v>
      </c>
      <c r="AC314" s="1">
        <f t="shared" si="421"/>
        <v>0</v>
      </c>
      <c r="AD314" s="1">
        <f t="shared" si="429"/>
        <v>0.13328078974403962</v>
      </c>
    </row>
    <row r="315" spans="1:31" x14ac:dyDescent="0.35">
      <c r="A315" s="1"/>
      <c r="B315" s="23">
        <v>15.474778000000001</v>
      </c>
      <c r="C315" s="23">
        <v>120.625173</v>
      </c>
      <c r="D315" s="23">
        <v>7.5</v>
      </c>
      <c r="E315" s="23">
        <v>1500</v>
      </c>
      <c r="F315" s="23">
        <v>3</v>
      </c>
      <c r="G315" s="23">
        <v>21</v>
      </c>
      <c r="H315" s="23">
        <v>100</v>
      </c>
      <c r="I315" s="23">
        <v>650</v>
      </c>
      <c r="J315" s="1">
        <f t="shared" si="417"/>
        <v>150</v>
      </c>
      <c r="K315" s="1">
        <f t="shared" si="418"/>
        <v>183.33333333333334</v>
      </c>
      <c r="L315" s="23">
        <v>1.5</v>
      </c>
      <c r="M315" s="23">
        <v>21</v>
      </c>
      <c r="N315" s="23">
        <v>4.5</v>
      </c>
      <c r="O315" s="1">
        <f t="shared" si="422"/>
        <v>0</v>
      </c>
      <c r="P315" s="26">
        <f t="shared" si="423"/>
        <v>31.5</v>
      </c>
      <c r="Q315" s="1">
        <f t="shared" si="430"/>
        <v>151.83333333333334</v>
      </c>
      <c r="R315" s="1">
        <f t="shared" si="419"/>
        <v>63</v>
      </c>
      <c r="S315" s="1">
        <f t="shared" si="424"/>
        <v>0.65524345107130644</v>
      </c>
      <c r="T315" s="1">
        <f t="shared" si="425"/>
        <v>0.10920724184521774</v>
      </c>
      <c r="U315" s="1">
        <v>1.5</v>
      </c>
      <c r="V315" s="1">
        <f t="shared" si="426"/>
        <v>0.89626783754116357</v>
      </c>
      <c r="W315" s="1">
        <v>3</v>
      </c>
      <c r="X315" s="1">
        <f t="shared" si="427"/>
        <v>1.2954242509439324</v>
      </c>
      <c r="Y315" s="1">
        <f t="shared" si="428"/>
        <v>4.442692991467987E-2</v>
      </c>
      <c r="Z315" s="1">
        <f>'Liquefaction &amp; SBC'!AC315</f>
        <v>1.6063585104689005E+73</v>
      </c>
      <c r="AA315" s="1" t="str">
        <f>'Liquefaction &amp; SBC'!AD315</f>
        <v>NOT LIQUEFIABLE</v>
      </c>
      <c r="AB315" s="1">
        <f t="shared" si="420"/>
        <v>0</v>
      </c>
      <c r="AC315" s="1">
        <f t="shared" si="421"/>
        <v>0</v>
      </c>
      <c r="AD315" s="1">
        <f t="shared" si="429"/>
        <v>4.442692991467987E-2</v>
      </c>
    </row>
    <row r="316" spans="1:31" x14ac:dyDescent="0.35">
      <c r="A316" s="1"/>
      <c r="B316" s="23">
        <v>15.474778000000001</v>
      </c>
      <c r="C316" s="23">
        <v>120.625173</v>
      </c>
      <c r="D316" s="23">
        <v>9</v>
      </c>
      <c r="E316" s="23">
        <v>1500</v>
      </c>
      <c r="F316" s="23">
        <v>3</v>
      </c>
      <c r="G316" s="23">
        <v>21</v>
      </c>
      <c r="H316" s="23">
        <v>100</v>
      </c>
      <c r="I316" s="23">
        <v>650</v>
      </c>
      <c r="J316" s="1">
        <f t="shared" si="417"/>
        <v>150</v>
      </c>
      <c r="K316" s="1">
        <f t="shared" si="418"/>
        <v>183.33333333333334</v>
      </c>
      <c r="L316" s="23">
        <v>1.5</v>
      </c>
      <c r="M316" s="23">
        <v>21</v>
      </c>
      <c r="N316" s="23">
        <v>4.5</v>
      </c>
      <c r="O316" s="1">
        <f t="shared" si="422"/>
        <v>0</v>
      </c>
      <c r="P316" s="26">
        <f t="shared" si="423"/>
        <v>31.5</v>
      </c>
      <c r="Q316" s="1">
        <f t="shared" si="430"/>
        <v>151.83333333333334</v>
      </c>
      <c r="R316" s="1">
        <f t="shared" si="419"/>
        <v>63</v>
      </c>
      <c r="S316" s="1">
        <f t="shared" si="424"/>
        <v>0.65524345107130644</v>
      </c>
      <c r="T316" s="1">
        <f t="shared" si="425"/>
        <v>0</v>
      </c>
      <c r="U316" s="1">
        <v>1.5</v>
      </c>
      <c r="V316" s="1">
        <f t="shared" si="426"/>
        <v>0.89626783754116357</v>
      </c>
      <c r="W316" s="1">
        <v>3</v>
      </c>
      <c r="X316" s="1">
        <f t="shared" si="427"/>
        <v>1.2954242509439324</v>
      </c>
      <c r="Y316" s="1">
        <f t="shared" si="428"/>
        <v>0</v>
      </c>
      <c r="Z316" s="1">
        <f>'Liquefaction &amp; SBC'!AC316</f>
        <v>9.1435171967709294E+69</v>
      </c>
      <c r="AA316" s="1" t="str">
        <f>'Liquefaction &amp; SBC'!AD316</f>
        <v>NOT LIQUEFIABLE</v>
      </c>
      <c r="AB316" s="1">
        <f t="shared" si="420"/>
        <v>0</v>
      </c>
      <c r="AC316" s="1">
        <f t="shared" si="421"/>
        <v>0</v>
      </c>
      <c r="AD316" s="1">
        <f t="shared" si="429"/>
        <v>0</v>
      </c>
    </row>
    <row r="317" spans="1:31" x14ac:dyDescent="0.35">
      <c r="A317" s="1"/>
      <c r="B317" s="23">
        <v>15.474778000000001</v>
      </c>
      <c r="C317" s="23">
        <v>120.625173</v>
      </c>
      <c r="D317" s="23">
        <v>10.5</v>
      </c>
      <c r="E317" s="23">
        <v>1500</v>
      </c>
      <c r="F317" s="23">
        <v>3</v>
      </c>
      <c r="G317" s="23">
        <v>21</v>
      </c>
      <c r="H317" s="23">
        <v>100</v>
      </c>
      <c r="I317" s="23">
        <v>650</v>
      </c>
      <c r="J317" s="1">
        <f t="shared" si="417"/>
        <v>150</v>
      </c>
      <c r="K317" s="1">
        <f t="shared" si="418"/>
        <v>183.33333333333334</v>
      </c>
      <c r="L317" s="23">
        <v>1.5</v>
      </c>
      <c r="M317" s="23">
        <v>21</v>
      </c>
      <c r="N317" s="23">
        <v>4.5</v>
      </c>
      <c r="O317" s="1">
        <f t="shared" si="422"/>
        <v>0</v>
      </c>
      <c r="P317" s="26">
        <f t="shared" si="423"/>
        <v>31.5</v>
      </c>
      <c r="Q317" s="1">
        <f t="shared" si="430"/>
        <v>151.83333333333334</v>
      </c>
      <c r="R317" s="1">
        <f t="shared" si="419"/>
        <v>63</v>
      </c>
      <c r="S317" s="1">
        <f t="shared" si="424"/>
        <v>0.65524345107130644</v>
      </c>
      <c r="T317" s="1">
        <f t="shared" si="425"/>
        <v>0</v>
      </c>
      <c r="U317" s="1">
        <v>1.5</v>
      </c>
      <c r="V317" s="1">
        <f t="shared" si="426"/>
        <v>0.89626783754116357</v>
      </c>
      <c r="W317" s="1">
        <v>3</v>
      </c>
      <c r="X317" s="1">
        <f t="shared" si="427"/>
        <v>1.2954242509439324</v>
      </c>
      <c r="Y317" s="1">
        <f t="shared" si="428"/>
        <v>0</v>
      </c>
      <c r="Z317" s="1">
        <f>'Liquefaction &amp; SBC'!AC317</f>
        <v>3.5654887969062052E+65</v>
      </c>
      <c r="AA317" s="1" t="str">
        <f>'Liquefaction &amp; SBC'!AD317</f>
        <v>NOT LIQUEFIABLE</v>
      </c>
      <c r="AB317" s="1">
        <f t="shared" si="420"/>
        <v>0</v>
      </c>
      <c r="AC317" s="1">
        <f t="shared" si="421"/>
        <v>0</v>
      </c>
      <c r="AD317" s="1">
        <f t="shared" si="429"/>
        <v>0</v>
      </c>
    </row>
    <row r="318" spans="1:31" x14ac:dyDescent="0.35">
      <c r="A318" s="1"/>
      <c r="B318" s="23">
        <v>15.474778000000001</v>
      </c>
      <c r="C318" s="23">
        <v>120.625173</v>
      </c>
      <c r="D318" s="23">
        <v>12</v>
      </c>
      <c r="E318" s="23">
        <v>1500</v>
      </c>
      <c r="F318" s="23">
        <v>3</v>
      </c>
      <c r="G318" s="23">
        <v>21</v>
      </c>
      <c r="H318" s="23">
        <v>100</v>
      </c>
      <c r="I318" s="23">
        <v>650</v>
      </c>
      <c r="J318" s="1">
        <f t="shared" si="417"/>
        <v>150</v>
      </c>
      <c r="K318" s="1">
        <f t="shared" si="418"/>
        <v>183.33333333333334</v>
      </c>
      <c r="L318" s="23">
        <v>1.5</v>
      </c>
      <c r="M318" s="23">
        <v>21</v>
      </c>
      <c r="N318" s="23">
        <v>4.5</v>
      </c>
      <c r="O318" s="1">
        <f t="shared" si="422"/>
        <v>0</v>
      </c>
      <c r="P318" s="26">
        <f t="shared" si="423"/>
        <v>31.5</v>
      </c>
      <c r="Q318" s="1">
        <f t="shared" si="430"/>
        <v>151.83333333333334</v>
      </c>
      <c r="R318" s="1">
        <f t="shared" si="419"/>
        <v>63</v>
      </c>
      <c r="S318" s="1">
        <f t="shared" si="424"/>
        <v>0.65524345107130644</v>
      </c>
      <c r="T318" s="1">
        <f t="shared" si="425"/>
        <v>0</v>
      </c>
      <c r="U318" s="1">
        <v>1.5</v>
      </c>
      <c r="V318" s="1">
        <f t="shared" si="426"/>
        <v>0.89626783754116357</v>
      </c>
      <c r="W318" s="1">
        <v>3</v>
      </c>
      <c r="X318" s="1">
        <f t="shared" si="427"/>
        <v>1.2954242509439324</v>
      </c>
      <c r="Y318" s="1">
        <f t="shared" si="428"/>
        <v>0</v>
      </c>
      <c r="Z318" s="1">
        <f>'Liquefaction &amp; SBC'!AC318</f>
        <v>4.9915782209342386E+60</v>
      </c>
      <c r="AA318" s="1" t="str">
        <f>'Liquefaction &amp; SBC'!AD318</f>
        <v>NOT LIQUEFIABLE</v>
      </c>
      <c r="AB318" s="1">
        <f t="shared" si="420"/>
        <v>0</v>
      </c>
      <c r="AC318" s="1">
        <f t="shared" si="421"/>
        <v>0</v>
      </c>
      <c r="AD318" s="1">
        <f t="shared" si="429"/>
        <v>0</v>
      </c>
    </row>
    <row r="319" spans="1:31" x14ac:dyDescent="0.35">
      <c r="A319" s="1"/>
      <c r="B319" s="23">
        <v>15.474778000000001</v>
      </c>
      <c r="C319" s="23">
        <v>120.625173</v>
      </c>
      <c r="D319" s="23">
        <v>13.5</v>
      </c>
      <c r="E319" s="23">
        <v>1500</v>
      </c>
      <c r="F319" s="23">
        <v>3</v>
      </c>
      <c r="G319" s="23">
        <v>21</v>
      </c>
      <c r="H319" s="23">
        <v>100</v>
      </c>
      <c r="I319" s="23">
        <v>650</v>
      </c>
      <c r="J319" s="1">
        <f t="shared" si="417"/>
        <v>150</v>
      </c>
      <c r="K319" s="1">
        <f t="shared" si="418"/>
        <v>183.33333333333334</v>
      </c>
      <c r="L319" s="23">
        <v>1.5</v>
      </c>
      <c r="M319" s="23">
        <v>21</v>
      </c>
      <c r="N319" s="23">
        <v>4.5</v>
      </c>
      <c r="O319" s="1">
        <f t="shared" si="422"/>
        <v>0</v>
      </c>
      <c r="P319" s="26">
        <f t="shared" si="423"/>
        <v>31.5</v>
      </c>
      <c r="Q319" s="1">
        <f t="shared" si="430"/>
        <v>151.83333333333334</v>
      </c>
      <c r="R319" s="1">
        <f t="shared" si="419"/>
        <v>63</v>
      </c>
      <c r="S319" s="1">
        <f t="shared" si="424"/>
        <v>0.65524345107130644</v>
      </c>
      <c r="T319" s="1">
        <f t="shared" si="425"/>
        <v>0</v>
      </c>
      <c r="U319" s="1">
        <v>1.5</v>
      </c>
      <c r="V319" s="1">
        <f t="shared" si="426"/>
        <v>0.89626783754116357</v>
      </c>
      <c r="W319" s="1">
        <v>3</v>
      </c>
      <c r="X319" s="1">
        <f t="shared" si="427"/>
        <v>1.2954242509439324</v>
      </c>
      <c r="Y319" s="1">
        <f t="shared" si="428"/>
        <v>0</v>
      </c>
      <c r="Z319" s="1">
        <f>'Liquefaction &amp; SBC'!AC319</f>
        <v>6.4270777497366073E+55</v>
      </c>
      <c r="AA319" s="1" t="str">
        <f>'Liquefaction &amp; SBC'!AD319</f>
        <v>NOT LIQUEFIABLE</v>
      </c>
      <c r="AB319" s="1">
        <f t="shared" si="420"/>
        <v>0</v>
      </c>
      <c r="AC319" s="1">
        <f t="shared" si="421"/>
        <v>0</v>
      </c>
      <c r="AD319" s="1">
        <f t="shared" si="429"/>
        <v>0</v>
      </c>
    </row>
    <row r="320" spans="1:31" x14ac:dyDescent="0.35">
      <c r="A320" s="1"/>
      <c r="B320" s="23">
        <v>15.474778000000001</v>
      </c>
      <c r="C320" s="23">
        <v>120.625173</v>
      </c>
      <c r="D320" s="23">
        <v>15</v>
      </c>
      <c r="E320" s="23">
        <v>1500</v>
      </c>
      <c r="F320" s="23">
        <v>3</v>
      </c>
      <c r="G320" s="23">
        <v>21</v>
      </c>
      <c r="H320" s="23">
        <v>100</v>
      </c>
      <c r="I320" s="23">
        <v>650</v>
      </c>
      <c r="J320" s="1">
        <f t="shared" si="417"/>
        <v>150</v>
      </c>
      <c r="K320" s="1">
        <f t="shared" si="418"/>
        <v>183.33333333333334</v>
      </c>
      <c r="L320" s="23">
        <v>1.5</v>
      </c>
      <c r="M320" s="23">
        <v>21</v>
      </c>
      <c r="N320" s="23">
        <v>4.5</v>
      </c>
      <c r="O320" s="1">
        <f t="shared" si="422"/>
        <v>0</v>
      </c>
      <c r="P320" s="26">
        <f t="shared" si="423"/>
        <v>31.5</v>
      </c>
      <c r="Q320" s="1">
        <f t="shared" si="430"/>
        <v>151.83333333333334</v>
      </c>
      <c r="R320" s="1">
        <f t="shared" si="419"/>
        <v>63</v>
      </c>
      <c r="S320" s="1">
        <f t="shared" si="424"/>
        <v>0.65524345107130644</v>
      </c>
      <c r="T320" s="1">
        <f t="shared" si="425"/>
        <v>0</v>
      </c>
      <c r="U320" s="1">
        <v>1.5</v>
      </c>
      <c r="V320" s="1">
        <f t="shared" si="426"/>
        <v>0.89626783754116357</v>
      </c>
      <c r="W320" s="1">
        <v>3</v>
      </c>
      <c r="X320" s="1">
        <f t="shared" si="427"/>
        <v>1.2954242509439324</v>
      </c>
      <c r="Y320" s="1">
        <f t="shared" si="428"/>
        <v>0</v>
      </c>
      <c r="Z320" s="1">
        <f>'Liquefaction &amp; SBC'!AC320</f>
        <v>1.2481805867906301E+51</v>
      </c>
      <c r="AA320" s="1" t="str">
        <f>'Liquefaction &amp; SBC'!AD320</f>
        <v>NOT LIQUEFIABLE</v>
      </c>
      <c r="AB320" s="1">
        <f t="shared" si="420"/>
        <v>0</v>
      </c>
      <c r="AC320" s="1">
        <f t="shared" si="421"/>
        <v>0</v>
      </c>
      <c r="AD320" s="1">
        <f t="shared" si="429"/>
        <v>0</v>
      </c>
    </row>
    <row r="321" spans="1:3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9"/>
      <c r="Y321" s="19"/>
      <c r="Z321" s="19"/>
      <c r="AA321" s="19"/>
      <c r="AB321" s="19"/>
      <c r="AC321" s="19" t="s">
        <v>312</v>
      </c>
      <c r="AD321" s="19">
        <f>SUM(AD311:AD320)</f>
        <v>5.0676117472647739</v>
      </c>
      <c r="AE321" s="19" t="str">
        <f>IF(AD321&lt;= 25, "PASSED", "FAILED")</f>
        <v>PASSED</v>
      </c>
    </row>
    <row r="322" spans="1:31" s="1" customFormat="1" x14ac:dyDescent="0.35">
      <c r="A322" s="9" t="s">
        <v>283</v>
      </c>
      <c r="B322" s="9" t="s">
        <v>0</v>
      </c>
      <c r="C322" s="9" t="s">
        <v>1</v>
      </c>
      <c r="D322" s="9" t="s">
        <v>284</v>
      </c>
      <c r="E322" s="7" t="s">
        <v>285</v>
      </c>
      <c r="F322" s="9" t="s">
        <v>286</v>
      </c>
      <c r="G322" s="9" t="s">
        <v>287</v>
      </c>
      <c r="H322" s="9" t="s">
        <v>288</v>
      </c>
      <c r="I322" s="9" t="s">
        <v>289</v>
      </c>
      <c r="J322" s="10" t="s">
        <v>290</v>
      </c>
      <c r="K322" s="10" t="s">
        <v>291</v>
      </c>
      <c r="L322" s="9" t="s">
        <v>292</v>
      </c>
      <c r="M322" s="9" t="s">
        <v>287</v>
      </c>
      <c r="N322" s="9" t="s">
        <v>293</v>
      </c>
      <c r="O322" s="10" t="s">
        <v>294</v>
      </c>
      <c r="P322" s="11" t="s">
        <v>295</v>
      </c>
      <c r="Q322" s="10" t="s">
        <v>296</v>
      </c>
      <c r="R322" s="10" t="s">
        <v>297</v>
      </c>
      <c r="S322" s="10" t="s">
        <v>298</v>
      </c>
      <c r="T322" s="12" t="s">
        <v>299</v>
      </c>
      <c r="U322" s="9" t="s">
        <v>300</v>
      </c>
      <c r="V322" s="10" t="s">
        <v>301</v>
      </c>
      <c r="W322" s="7" t="s">
        <v>302</v>
      </c>
      <c r="X322" s="10" t="s">
        <v>303</v>
      </c>
      <c r="Y322" s="13" t="s">
        <v>304</v>
      </c>
      <c r="Z322" s="14" t="s">
        <v>26</v>
      </c>
      <c r="AA322" s="14" t="s">
        <v>27</v>
      </c>
      <c r="AB322" s="13" t="s">
        <v>305</v>
      </c>
      <c r="AC322" s="13" t="s">
        <v>306</v>
      </c>
      <c r="AD322" s="13" t="s">
        <v>307</v>
      </c>
      <c r="AE322" s="10" t="s">
        <v>27</v>
      </c>
    </row>
    <row r="323" spans="1:31" x14ac:dyDescent="0.35">
      <c r="A323" s="1" t="s">
        <v>340</v>
      </c>
      <c r="B323" s="23">
        <v>15.482065</v>
      </c>
      <c r="C323" s="23">
        <v>120.619075</v>
      </c>
      <c r="D323" s="23">
        <v>1.5</v>
      </c>
      <c r="E323" s="23">
        <v>1500</v>
      </c>
      <c r="F323" s="23">
        <v>3</v>
      </c>
      <c r="G323" s="23">
        <v>20</v>
      </c>
      <c r="H323" s="23">
        <v>10</v>
      </c>
      <c r="I323" s="23">
        <v>20</v>
      </c>
      <c r="J323" s="1">
        <f t="shared" ref="J323:J332" si="431">E323*0.1</f>
        <v>150</v>
      </c>
      <c r="K323" s="1">
        <f t="shared" ref="K323:K332" si="432">(E323+J323)/(F323*F323)</f>
        <v>183.33333333333334</v>
      </c>
      <c r="L323" s="23">
        <v>1.5</v>
      </c>
      <c r="M323" s="23">
        <v>20</v>
      </c>
      <c r="N323" s="23">
        <v>9</v>
      </c>
      <c r="O323" s="1">
        <f>MAX(0, 9.81 * (L323 - N323))</f>
        <v>0</v>
      </c>
      <c r="P323" s="26">
        <f>(L323 * M323) - O323</f>
        <v>30</v>
      </c>
      <c r="Q323" s="1">
        <f>K323-P323</f>
        <v>153.33333333333334</v>
      </c>
      <c r="R323" s="1">
        <f t="shared" ref="R323:R332" si="433">(M323 * ($L$2 + ($F$2 / 2))) - O323</f>
        <v>60</v>
      </c>
      <c r="S323" s="1">
        <f>0.5 + 0.1 * SQRT(Q323 / R323)</f>
        <v>0.65986105077709067</v>
      </c>
      <c r="T323" s="1">
        <f>IF((D323 - (D323/2)) &lt;= L323, 0, IF(( (D323 - (D323/2)) - L323) &gt; (2 * F323), 0, IF(( (D323 - (D323/2)) - L323) &lt;= (F323 / 2), (2 * ( (D323 - (D323/2)) - L323) / F323) * (S323 - 0.1) + 0.1, ((2 * F323) - ( (D323 - (D323/2)) - L323)) / (1.5 * F323) * S323)))</f>
        <v>0</v>
      </c>
      <c r="U323" s="1">
        <v>1.5</v>
      </c>
      <c r="V323" s="1">
        <f>MAX(0.5, 1 - 0.5 * (P323 / Q323))</f>
        <v>0.90217391304347827</v>
      </c>
      <c r="W323" s="1">
        <v>3</v>
      </c>
      <c r="X323" s="1">
        <f>1 + 0.2 *LOG10(10 * W323)</f>
        <v>1.2954242509439324</v>
      </c>
      <c r="Y323" s="1">
        <f>((Q323 / (I323 * 1000)) * T323) * U323 * V323 * X323*1000</f>
        <v>0</v>
      </c>
      <c r="Z323" s="1">
        <f>'Liquefaction &amp; SBC'!AC323</f>
        <v>1.2063486968272774</v>
      </c>
      <c r="AA323" s="1" t="str">
        <f>'Liquefaction &amp; SBC'!AD323</f>
        <v>NOT LIQUEFIABLE</v>
      </c>
      <c r="AB323" s="1">
        <f t="shared" ref="AB323:AB344" si="434">IF(AA323="NOT LIQUEFIABLE", 0, IF(Z323&gt;=2, 0, IF(Z323&lt;=0.5, 0.05, (2-Z323)*0.025)))</f>
        <v>0</v>
      </c>
      <c r="AC323" s="1">
        <f t="shared" ref="AC323:AC332" si="435">AB323 * U323*1000</f>
        <v>0</v>
      </c>
      <c r="AD323" s="1">
        <f>Y323+AC323</f>
        <v>0</v>
      </c>
    </row>
    <row r="324" spans="1:31" x14ac:dyDescent="0.35">
      <c r="A324" s="1"/>
      <c r="B324" s="23">
        <v>15.482065</v>
      </c>
      <c r="C324" s="23">
        <v>120.619075</v>
      </c>
      <c r="D324" s="23">
        <v>3</v>
      </c>
      <c r="E324" s="23">
        <v>1500</v>
      </c>
      <c r="F324" s="23">
        <v>3</v>
      </c>
      <c r="G324" s="23">
        <v>20</v>
      </c>
      <c r="H324" s="23">
        <v>15</v>
      </c>
      <c r="I324" s="23">
        <v>27.5</v>
      </c>
      <c r="J324" s="1">
        <f t="shared" si="431"/>
        <v>150</v>
      </c>
      <c r="K324" s="1">
        <f t="shared" si="432"/>
        <v>183.33333333333334</v>
      </c>
      <c r="L324" s="23">
        <v>1.5</v>
      </c>
      <c r="M324" s="23">
        <v>20</v>
      </c>
      <c r="N324" s="23">
        <v>9</v>
      </c>
      <c r="O324" s="1">
        <f t="shared" ref="O324:O332" si="436">MAX(0, 9.81 * (L324 - N324))</f>
        <v>0</v>
      </c>
      <c r="P324" s="26">
        <f t="shared" ref="P324:P332" si="437">(L324 * M324) - O324</f>
        <v>30</v>
      </c>
      <c r="Q324" s="1">
        <f>K324-P324</f>
        <v>153.33333333333334</v>
      </c>
      <c r="R324" s="1">
        <f t="shared" si="433"/>
        <v>60</v>
      </c>
      <c r="S324" s="1">
        <f t="shared" ref="S324:S332" si="438">0.5 + 0.1 * SQRT(Q324 / R324)</f>
        <v>0.65986105077709067</v>
      </c>
      <c r="T324" s="1">
        <f t="shared" ref="T324:T332" si="439">IF(((D324 - (D324 - D323)/2) - L324) &lt;= 0, 0, IF(((D324 - (D324 - D323)/2) - L324) &gt; (2 * F324), 0, IF(((D324 - (D324 - D323)/2) - L324) &lt;= (F324 / 2), (2 * ((D324 - (D324 - D323)/2) - L324) / F324) * (S324 - 0.1) + 0.1, ((2 * F324) - ((D324 - (D324 - D323)/2) - L324)) / (1.5 * F324) * S324)))</f>
        <v>0.37993052538854533</v>
      </c>
      <c r="U324" s="1">
        <v>1.5</v>
      </c>
      <c r="V324" s="1">
        <f t="shared" ref="V324:V332" si="440">MAX(0.5, 1 - 0.5 * (P324 / Q324))</f>
        <v>0.90217391304347827</v>
      </c>
      <c r="W324" s="1">
        <v>3</v>
      </c>
      <c r="X324" s="1">
        <f t="shared" ref="X324:X332" si="441">1 + 0.2 *LOG10(10 * W324)</f>
        <v>1.2954242509439324</v>
      </c>
      <c r="Y324" s="1">
        <f t="shared" ref="Y324:Y332" si="442">((Q324 / (I324 * 1000)) * T324) * U324 * V324 * X324*1000</f>
        <v>3.7136555408874412</v>
      </c>
      <c r="Z324" s="1">
        <f>'Liquefaction &amp; SBC'!AC324</f>
        <v>1.3957267317430717</v>
      </c>
      <c r="AA324" s="1" t="str">
        <f>'Liquefaction &amp; SBC'!AD324</f>
        <v>NOT LIQUEFIABLE</v>
      </c>
      <c r="AB324" s="1">
        <f t="shared" si="434"/>
        <v>0</v>
      </c>
      <c r="AC324" s="1">
        <f t="shared" si="435"/>
        <v>0</v>
      </c>
      <c r="AD324" s="1">
        <f t="shared" ref="AD324:AD332" si="443">Y324+AC324</f>
        <v>3.7136555408874412</v>
      </c>
    </row>
    <row r="325" spans="1:31" x14ac:dyDescent="0.35">
      <c r="A325" s="1"/>
      <c r="B325" s="23">
        <v>15.482065</v>
      </c>
      <c r="C325" s="23">
        <v>120.619075</v>
      </c>
      <c r="D325" s="23">
        <v>4.5</v>
      </c>
      <c r="E325" s="23">
        <v>1500</v>
      </c>
      <c r="F325" s="23">
        <v>3</v>
      </c>
      <c r="G325" s="23">
        <v>21</v>
      </c>
      <c r="H325" s="23">
        <v>27</v>
      </c>
      <c r="I325" s="23">
        <v>27.5</v>
      </c>
      <c r="J325" s="1">
        <f t="shared" si="431"/>
        <v>150</v>
      </c>
      <c r="K325" s="1">
        <f t="shared" si="432"/>
        <v>183.33333333333334</v>
      </c>
      <c r="L325" s="23">
        <v>1.5</v>
      </c>
      <c r="M325" s="23">
        <v>21</v>
      </c>
      <c r="N325" s="23">
        <v>9</v>
      </c>
      <c r="O325" s="1">
        <f t="shared" si="436"/>
        <v>0</v>
      </c>
      <c r="P325" s="26">
        <f t="shared" si="437"/>
        <v>31.5</v>
      </c>
      <c r="Q325" s="1">
        <f t="shared" ref="Q325:Q332" si="444">K325-P325</f>
        <v>151.83333333333334</v>
      </c>
      <c r="R325" s="1">
        <f t="shared" si="433"/>
        <v>63</v>
      </c>
      <c r="S325" s="1">
        <f t="shared" si="438"/>
        <v>0.65524345107130644</v>
      </c>
      <c r="T325" s="1">
        <f t="shared" si="439"/>
        <v>0.54603620922608875</v>
      </c>
      <c r="U325" s="1">
        <v>1.5</v>
      </c>
      <c r="V325" s="1">
        <f t="shared" si="440"/>
        <v>0.89626783754116357</v>
      </c>
      <c r="W325" s="1">
        <v>3</v>
      </c>
      <c r="X325" s="1">
        <f t="shared" si="441"/>
        <v>1.2954242509439324</v>
      </c>
      <c r="Y325" s="1">
        <f t="shared" si="442"/>
        <v>5.2504553535530754</v>
      </c>
      <c r="Z325" s="1">
        <f>'Liquefaction &amp; SBC'!AC325</f>
        <v>4.5228917203293495</v>
      </c>
      <c r="AA325" s="1" t="str">
        <f>'Liquefaction &amp; SBC'!AD325</f>
        <v>NOT LIQUEFIABLE</v>
      </c>
      <c r="AB325" s="1">
        <f t="shared" si="434"/>
        <v>0</v>
      </c>
      <c r="AC325" s="1">
        <f t="shared" si="435"/>
        <v>0</v>
      </c>
      <c r="AD325" s="1">
        <f t="shared" si="443"/>
        <v>5.2504553535530754</v>
      </c>
    </row>
    <row r="326" spans="1:31" x14ac:dyDescent="0.35">
      <c r="A326" s="1"/>
      <c r="B326" s="23">
        <v>15.482065</v>
      </c>
      <c r="C326" s="23">
        <v>120.619075</v>
      </c>
      <c r="D326" s="23">
        <v>6</v>
      </c>
      <c r="E326" s="23">
        <v>1500</v>
      </c>
      <c r="F326" s="23">
        <v>3</v>
      </c>
      <c r="G326" s="23">
        <v>21</v>
      </c>
      <c r="H326" s="23">
        <v>30</v>
      </c>
      <c r="I326" s="23">
        <v>27.5</v>
      </c>
      <c r="J326" s="1">
        <f t="shared" si="431"/>
        <v>150</v>
      </c>
      <c r="K326" s="1">
        <f t="shared" si="432"/>
        <v>183.33333333333334</v>
      </c>
      <c r="L326" s="23">
        <v>1.5</v>
      </c>
      <c r="M326" s="23">
        <v>21</v>
      </c>
      <c r="N326" s="23">
        <v>9</v>
      </c>
      <c r="O326" s="1">
        <f t="shared" si="436"/>
        <v>0</v>
      </c>
      <c r="P326" s="26">
        <f t="shared" si="437"/>
        <v>31.5</v>
      </c>
      <c r="Q326" s="1">
        <f t="shared" si="444"/>
        <v>151.83333333333334</v>
      </c>
      <c r="R326" s="1">
        <f t="shared" si="433"/>
        <v>63</v>
      </c>
      <c r="S326" s="1">
        <f t="shared" si="438"/>
        <v>0.65524345107130644</v>
      </c>
      <c r="T326" s="1">
        <f t="shared" si="439"/>
        <v>0.32762172553565322</v>
      </c>
      <c r="U326" s="1">
        <v>1.5</v>
      </c>
      <c r="V326" s="1">
        <f t="shared" si="440"/>
        <v>0.89626783754116357</v>
      </c>
      <c r="W326" s="1">
        <v>3</v>
      </c>
      <c r="X326" s="1">
        <f t="shared" si="441"/>
        <v>1.2954242509439324</v>
      </c>
      <c r="Y326" s="1">
        <f t="shared" si="442"/>
        <v>3.1502732121318453</v>
      </c>
      <c r="Z326" s="1">
        <f>'Liquefaction &amp; SBC'!AC326</f>
        <v>4.407785858258257</v>
      </c>
      <c r="AA326" s="1" t="str">
        <f>'Liquefaction &amp; SBC'!AD326</f>
        <v>NOT LIQUEFIABLE</v>
      </c>
      <c r="AB326" s="1">
        <f t="shared" si="434"/>
        <v>0</v>
      </c>
      <c r="AC326" s="1">
        <f t="shared" si="435"/>
        <v>0</v>
      </c>
      <c r="AD326" s="1">
        <f t="shared" si="443"/>
        <v>3.1502732121318453</v>
      </c>
    </row>
    <row r="327" spans="1:31" x14ac:dyDescent="0.35">
      <c r="A327" s="1"/>
      <c r="B327" s="23">
        <v>15.482065</v>
      </c>
      <c r="C327" s="23">
        <v>120.619075</v>
      </c>
      <c r="D327" s="23">
        <v>7.5</v>
      </c>
      <c r="E327" s="23">
        <v>1500</v>
      </c>
      <c r="F327" s="23">
        <v>3</v>
      </c>
      <c r="G327" s="23">
        <v>21</v>
      </c>
      <c r="H327" s="23">
        <v>38</v>
      </c>
      <c r="I327" s="23">
        <v>55</v>
      </c>
      <c r="J327" s="1">
        <f t="shared" si="431"/>
        <v>150</v>
      </c>
      <c r="K327" s="1">
        <f t="shared" si="432"/>
        <v>183.33333333333334</v>
      </c>
      <c r="L327" s="23">
        <v>1.5</v>
      </c>
      <c r="M327" s="23">
        <v>21</v>
      </c>
      <c r="N327" s="23">
        <v>9</v>
      </c>
      <c r="O327" s="1">
        <f t="shared" si="436"/>
        <v>0</v>
      </c>
      <c r="P327" s="26">
        <f t="shared" si="437"/>
        <v>31.5</v>
      </c>
      <c r="Q327" s="1">
        <f t="shared" si="444"/>
        <v>151.83333333333334</v>
      </c>
      <c r="R327" s="1">
        <f t="shared" si="433"/>
        <v>63</v>
      </c>
      <c r="S327" s="1">
        <f t="shared" si="438"/>
        <v>0.65524345107130644</v>
      </c>
      <c r="T327" s="1">
        <f t="shared" si="439"/>
        <v>0.10920724184521774</v>
      </c>
      <c r="U327" s="1">
        <v>1.5</v>
      </c>
      <c r="V327" s="1">
        <f t="shared" si="440"/>
        <v>0.89626783754116357</v>
      </c>
      <c r="W327" s="1">
        <v>3</v>
      </c>
      <c r="X327" s="1">
        <f t="shared" si="441"/>
        <v>1.2954242509439324</v>
      </c>
      <c r="Y327" s="1">
        <f t="shared" si="442"/>
        <v>0.52504553535530751</v>
      </c>
      <c r="Z327" s="1">
        <f>'Liquefaction &amp; SBC'!AC327</f>
        <v>13.844922604918343</v>
      </c>
      <c r="AA327" s="1" t="str">
        <f>'Liquefaction &amp; SBC'!AD327</f>
        <v>NOT LIQUEFIABLE</v>
      </c>
      <c r="AB327" s="1">
        <f t="shared" si="434"/>
        <v>0</v>
      </c>
      <c r="AC327" s="1">
        <f t="shared" si="435"/>
        <v>0</v>
      </c>
      <c r="AD327" s="1">
        <f t="shared" si="443"/>
        <v>0.52504553535530751</v>
      </c>
    </row>
    <row r="328" spans="1:31" x14ac:dyDescent="0.35">
      <c r="A328" s="1"/>
      <c r="B328" s="23">
        <v>15.482065</v>
      </c>
      <c r="C328" s="23">
        <v>120.619075</v>
      </c>
      <c r="D328" s="23">
        <v>9</v>
      </c>
      <c r="E328" s="23">
        <v>1500</v>
      </c>
      <c r="F328" s="23">
        <v>3</v>
      </c>
      <c r="G328" s="23">
        <v>21</v>
      </c>
      <c r="H328" s="23">
        <v>58</v>
      </c>
      <c r="I328" s="23">
        <v>55</v>
      </c>
      <c r="J328" s="1">
        <f t="shared" si="431"/>
        <v>150</v>
      </c>
      <c r="K328" s="1">
        <f t="shared" si="432"/>
        <v>183.33333333333334</v>
      </c>
      <c r="L328" s="23">
        <v>1.5</v>
      </c>
      <c r="M328" s="23">
        <v>21</v>
      </c>
      <c r="N328" s="23">
        <v>9</v>
      </c>
      <c r="O328" s="1">
        <f t="shared" si="436"/>
        <v>0</v>
      </c>
      <c r="P328" s="26">
        <f t="shared" si="437"/>
        <v>31.5</v>
      </c>
      <c r="Q328" s="1">
        <f t="shared" si="444"/>
        <v>151.83333333333334</v>
      </c>
      <c r="R328" s="1">
        <f t="shared" si="433"/>
        <v>63</v>
      </c>
      <c r="S328" s="1">
        <f t="shared" si="438"/>
        <v>0.65524345107130644</v>
      </c>
      <c r="T328" s="1">
        <f t="shared" si="439"/>
        <v>0</v>
      </c>
      <c r="U328" s="1">
        <v>1.5</v>
      </c>
      <c r="V328" s="1">
        <f t="shared" si="440"/>
        <v>0.89626783754116357</v>
      </c>
      <c r="W328" s="1">
        <v>3</v>
      </c>
      <c r="X328" s="1">
        <f t="shared" si="441"/>
        <v>1.2954242509439324</v>
      </c>
      <c r="Y328" s="1">
        <f t="shared" si="442"/>
        <v>0</v>
      </c>
      <c r="Z328" s="1">
        <f>'Liquefaction &amp; SBC'!AC328</f>
        <v>402363.71689400834</v>
      </c>
      <c r="AA328" s="1" t="str">
        <f>'Liquefaction &amp; SBC'!AD328</f>
        <v>NOT LIQUEFIABLE</v>
      </c>
      <c r="AB328" s="1">
        <f t="shared" si="434"/>
        <v>0</v>
      </c>
      <c r="AC328" s="1">
        <f t="shared" si="435"/>
        <v>0</v>
      </c>
      <c r="AD328" s="1">
        <f t="shared" si="443"/>
        <v>0</v>
      </c>
    </row>
    <row r="329" spans="1:31" x14ac:dyDescent="0.35">
      <c r="A329" s="1"/>
      <c r="B329" s="23">
        <v>15.482065</v>
      </c>
      <c r="C329" s="23">
        <v>120.619075</v>
      </c>
      <c r="D329" s="23">
        <v>10.5</v>
      </c>
      <c r="E329" s="23">
        <v>1500</v>
      </c>
      <c r="F329" s="23">
        <v>3</v>
      </c>
      <c r="G329" s="23">
        <v>23</v>
      </c>
      <c r="H329" s="23">
        <v>100</v>
      </c>
      <c r="I329" s="23">
        <v>650</v>
      </c>
      <c r="J329" s="1">
        <f t="shared" si="431"/>
        <v>150</v>
      </c>
      <c r="K329" s="1">
        <f t="shared" si="432"/>
        <v>183.33333333333334</v>
      </c>
      <c r="L329" s="23">
        <v>1.5</v>
      </c>
      <c r="M329" s="23">
        <v>23</v>
      </c>
      <c r="N329" s="23">
        <v>9</v>
      </c>
      <c r="O329" s="1">
        <f t="shared" si="436"/>
        <v>0</v>
      </c>
      <c r="P329" s="26">
        <f t="shared" si="437"/>
        <v>34.5</v>
      </c>
      <c r="Q329" s="1">
        <f t="shared" si="444"/>
        <v>148.83333333333334</v>
      </c>
      <c r="R329" s="1">
        <f t="shared" si="433"/>
        <v>69</v>
      </c>
      <c r="S329" s="1">
        <f t="shared" si="438"/>
        <v>0.6468674514968471</v>
      </c>
      <c r="T329" s="1">
        <f t="shared" si="439"/>
        <v>0</v>
      </c>
      <c r="U329" s="1">
        <v>1.5</v>
      </c>
      <c r="V329" s="1">
        <f t="shared" si="440"/>
        <v>0.88409854423292278</v>
      </c>
      <c r="W329" s="1">
        <v>3</v>
      </c>
      <c r="X329" s="1">
        <f t="shared" si="441"/>
        <v>1.2954242509439324</v>
      </c>
      <c r="Y329" s="1">
        <f t="shared" si="442"/>
        <v>0</v>
      </c>
      <c r="Z329" s="1">
        <f>'Liquefaction &amp; SBC'!AC329</f>
        <v>1.2563900475885726E+48</v>
      </c>
      <c r="AA329" s="1" t="str">
        <f>'Liquefaction &amp; SBC'!AD329</f>
        <v>NOT LIQUEFIABLE</v>
      </c>
      <c r="AB329" s="1">
        <f t="shared" si="434"/>
        <v>0</v>
      </c>
      <c r="AC329" s="1">
        <f t="shared" si="435"/>
        <v>0</v>
      </c>
      <c r="AD329" s="1">
        <f t="shared" si="443"/>
        <v>0</v>
      </c>
    </row>
    <row r="330" spans="1:31" x14ac:dyDescent="0.35">
      <c r="A330" s="1"/>
      <c r="B330" s="23">
        <v>15.482065</v>
      </c>
      <c r="C330" s="23">
        <v>120.619075</v>
      </c>
      <c r="D330" s="23">
        <v>12</v>
      </c>
      <c r="E330" s="23">
        <v>1500</v>
      </c>
      <c r="F330" s="23">
        <v>3</v>
      </c>
      <c r="G330" s="23">
        <v>23</v>
      </c>
      <c r="H330" s="23">
        <v>100</v>
      </c>
      <c r="I330" s="23">
        <v>650</v>
      </c>
      <c r="J330" s="1">
        <f t="shared" si="431"/>
        <v>150</v>
      </c>
      <c r="K330" s="1">
        <f t="shared" si="432"/>
        <v>183.33333333333334</v>
      </c>
      <c r="L330" s="23">
        <v>1.5</v>
      </c>
      <c r="M330" s="23">
        <v>23</v>
      </c>
      <c r="N330" s="23">
        <v>9</v>
      </c>
      <c r="O330" s="1">
        <f t="shared" si="436"/>
        <v>0</v>
      </c>
      <c r="P330" s="26">
        <f t="shared" si="437"/>
        <v>34.5</v>
      </c>
      <c r="Q330" s="1">
        <f t="shared" si="444"/>
        <v>148.83333333333334</v>
      </c>
      <c r="R330" s="1">
        <f t="shared" si="433"/>
        <v>69</v>
      </c>
      <c r="S330" s="1">
        <f t="shared" si="438"/>
        <v>0.6468674514968471</v>
      </c>
      <c r="T330" s="1">
        <f t="shared" si="439"/>
        <v>0</v>
      </c>
      <c r="U330" s="1">
        <v>1.5</v>
      </c>
      <c r="V330" s="1">
        <f t="shared" si="440"/>
        <v>0.88409854423292278</v>
      </c>
      <c r="W330" s="1">
        <v>3</v>
      </c>
      <c r="X330" s="1">
        <f t="shared" si="441"/>
        <v>1.2954242509439324</v>
      </c>
      <c r="Y330" s="1">
        <f t="shared" si="442"/>
        <v>0</v>
      </c>
      <c r="Z330" s="1">
        <f>'Liquefaction &amp; SBC'!AC330</f>
        <v>1.5579353887630163E+43</v>
      </c>
      <c r="AA330" s="1" t="str">
        <f>'Liquefaction &amp; SBC'!AD330</f>
        <v>NOT LIQUEFIABLE</v>
      </c>
      <c r="AB330" s="1">
        <f t="shared" si="434"/>
        <v>0</v>
      </c>
      <c r="AC330" s="1">
        <f t="shared" si="435"/>
        <v>0</v>
      </c>
      <c r="AD330" s="1">
        <f t="shared" si="443"/>
        <v>0</v>
      </c>
    </row>
    <row r="331" spans="1:31" x14ac:dyDescent="0.35">
      <c r="A331" s="1"/>
      <c r="B331" s="23">
        <v>15.482065</v>
      </c>
      <c r="C331" s="23">
        <v>120.619075</v>
      </c>
      <c r="D331" s="23">
        <v>13.5</v>
      </c>
      <c r="E331" s="23">
        <v>1500</v>
      </c>
      <c r="F331" s="23">
        <v>3</v>
      </c>
      <c r="G331" s="23">
        <v>23</v>
      </c>
      <c r="H331" s="23">
        <v>100</v>
      </c>
      <c r="I331" s="23">
        <v>650</v>
      </c>
      <c r="J331" s="1">
        <f t="shared" si="431"/>
        <v>150</v>
      </c>
      <c r="K331" s="1">
        <f t="shared" si="432"/>
        <v>183.33333333333334</v>
      </c>
      <c r="L331" s="23">
        <v>1.5</v>
      </c>
      <c r="M331" s="23">
        <v>23</v>
      </c>
      <c r="N331" s="23">
        <v>9</v>
      </c>
      <c r="O331" s="1">
        <f t="shared" si="436"/>
        <v>0</v>
      </c>
      <c r="P331" s="26">
        <f t="shared" si="437"/>
        <v>34.5</v>
      </c>
      <c r="Q331" s="1">
        <f t="shared" si="444"/>
        <v>148.83333333333334</v>
      </c>
      <c r="R331" s="1">
        <f t="shared" si="433"/>
        <v>69</v>
      </c>
      <c r="S331" s="1">
        <f t="shared" si="438"/>
        <v>0.6468674514968471</v>
      </c>
      <c r="T331" s="1">
        <f t="shared" si="439"/>
        <v>0</v>
      </c>
      <c r="U331" s="1">
        <v>1.5</v>
      </c>
      <c r="V331" s="1">
        <f t="shared" si="440"/>
        <v>0.88409854423292278</v>
      </c>
      <c r="W331" s="1">
        <v>3</v>
      </c>
      <c r="X331" s="1">
        <f t="shared" si="441"/>
        <v>1.2954242509439324</v>
      </c>
      <c r="Y331" s="1">
        <f t="shared" si="442"/>
        <v>0</v>
      </c>
      <c r="Z331" s="1">
        <f>'Liquefaction &amp; SBC'!AC331</f>
        <v>6.0281804608535255E+38</v>
      </c>
      <c r="AA331" s="1" t="str">
        <f>'Liquefaction &amp; SBC'!AD331</f>
        <v>NOT LIQUEFIABLE</v>
      </c>
      <c r="AB331" s="1">
        <f t="shared" si="434"/>
        <v>0</v>
      </c>
      <c r="AC331" s="1">
        <f t="shared" si="435"/>
        <v>0</v>
      </c>
      <c r="AD331" s="1">
        <f t="shared" si="443"/>
        <v>0</v>
      </c>
    </row>
    <row r="332" spans="1:31" x14ac:dyDescent="0.35">
      <c r="A332" s="1"/>
      <c r="B332" s="23">
        <v>15.482065</v>
      </c>
      <c r="C332" s="23">
        <v>120.619075</v>
      </c>
      <c r="D332" s="23">
        <v>15</v>
      </c>
      <c r="E332" s="23">
        <v>1500</v>
      </c>
      <c r="F332" s="23">
        <v>3</v>
      </c>
      <c r="G332" s="23">
        <v>23</v>
      </c>
      <c r="H332" s="23">
        <v>100</v>
      </c>
      <c r="I332" s="23">
        <v>650</v>
      </c>
      <c r="J332" s="1">
        <f t="shared" si="431"/>
        <v>150</v>
      </c>
      <c r="K332" s="1">
        <f t="shared" si="432"/>
        <v>183.33333333333334</v>
      </c>
      <c r="L332" s="23">
        <v>1.5</v>
      </c>
      <c r="M332" s="23">
        <v>23</v>
      </c>
      <c r="N332" s="23">
        <v>9</v>
      </c>
      <c r="O332" s="1">
        <f t="shared" si="436"/>
        <v>0</v>
      </c>
      <c r="P332" s="26">
        <f t="shared" si="437"/>
        <v>34.5</v>
      </c>
      <c r="Q332" s="1">
        <f t="shared" si="444"/>
        <v>148.83333333333334</v>
      </c>
      <c r="R332" s="1">
        <f t="shared" si="433"/>
        <v>69</v>
      </c>
      <c r="S332" s="1">
        <f t="shared" si="438"/>
        <v>0.6468674514968471</v>
      </c>
      <c r="T332" s="1">
        <f t="shared" si="439"/>
        <v>0</v>
      </c>
      <c r="U332" s="1">
        <v>1.5</v>
      </c>
      <c r="V332" s="1">
        <f t="shared" si="440"/>
        <v>0.88409854423292278</v>
      </c>
      <c r="W332" s="1">
        <v>3</v>
      </c>
      <c r="X332" s="1">
        <f t="shared" si="441"/>
        <v>1.2954242509439324</v>
      </c>
      <c r="Y332" s="1">
        <f t="shared" si="442"/>
        <v>0</v>
      </c>
      <c r="Z332" s="1">
        <f>'Liquefaction &amp; SBC'!AC332</f>
        <v>7.0165530143996386E+34</v>
      </c>
      <c r="AA332" s="1" t="str">
        <f>'Liquefaction &amp; SBC'!AD332</f>
        <v>NOT LIQUEFIABLE</v>
      </c>
      <c r="AB332" s="1">
        <f t="shared" si="434"/>
        <v>0</v>
      </c>
      <c r="AC332" s="1">
        <f t="shared" si="435"/>
        <v>0</v>
      </c>
      <c r="AD332" s="1">
        <f t="shared" si="443"/>
        <v>0</v>
      </c>
    </row>
    <row r="333" spans="1:3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9"/>
      <c r="Y333" s="19"/>
      <c r="Z333" s="19"/>
      <c r="AA333" s="19"/>
      <c r="AB333" s="19"/>
      <c r="AC333" s="19" t="s">
        <v>312</v>
      </c>
      <c r="AD333" s="19">
        <f>SUM(AD323:AD332)</f>
        <v>12.639429641927668</v>
      </c>
      <c r="AE333" s="19" t="str">
        <f>IF(AD333&lt;= 25, "PASSED", "FAILED")</f>
        <v>PASSED</v>
      </c>
    </row>
    <row r="334" spans="1:31" s="1" customFormat="1" x14ac:dyDescent="0.35">
      <c r="A334" s="9" t="s">
        <v>283</v>
      </c>
      <c r="B334" s="9" t="s">
        <v>0</v>
      </c>
      <c r="C334" s="9" t="s">
        <v>1</v>
      </c>
      <c r="D334" s="9" t="s">
        <v>284</v>
      </c>
      <c r="E334" s="7" t="s">
        <v>285</v>
      </c>
      <c r="F334" s="9" t="s">
        <v>286</v>
      </c>
      <c r="G334" s="9" t="s">
        <v>287</v>
      </c>
      <c r="H334" s="9" t="s">
        <v>288</v>
      </c>
      <c r="I334" s="9" t="s">
        <v>289</v>
      </c>
      <c r="J334" s="10" t="s">
        <v>290</v>
      </c>
      <c r="K334" s="10" t="s">
        <v>291</v>
      </c>
      <c r="L334" s="9" t="s">
        <v>292</v>
      </c>
      <c r="M334" s="9" t="s">
        <v>287</v>
      </c>
      <c r="N334" s="9" t="s">
        <v>293</v>
      </c>
      <c r="O334" s="10" t="s">
        <v>294</v>
      </c>
      <c r="P334" s="11" t="s">
        <v>295</v>
      </c>
      <c r="Q334" s="10" t="s">
        <v>296</v>
      </c>
      <c r="R334" s="10" t="s">
        <v>297</v>
      </c>
      <c r="S334" s="10" t="s">
        <v>298</v>
      </c>
      <c r="T334" s="12" t="s">
        <v>299</v>
      </c>
      <c r="U334" s="9" t="s">
        <v>300</v>
      </c>
      <c r="V334" s="10" t="s">
        <v>301</v>
      </c>
      <c r="W334" s="7" t="s">
        <v>302</v>
      </c>
      <c r="X334" s="10" t="s">
        <v>303</v>
      </c>
      <c r="Y334" s="13" t="s">
        <v>304</v>
      </c>
      <c r="Z334" s="14" t="s">
        <v>26</v>
      </c>
      <c r="AA334" s="14" t="s">
        <v>27</v>
      </c>
      <c r="AB334" s="13" t="s">
        <v>305</v>
      </c>
      <c r="AC334" s="13" t="s">
        <v>306</v>
      </c>
      <c r="AD334" s="13" t="s">
        <v>307</v>
      </c>
      <c r="AE334" s="10" t="s">
        <v>27</v>
      </c>
    </row>
    <row r="335" spans="1:31" x14ac:dyDescent="0.35">
      <c r="A335" s="1" t="s">
        <v>341</v>
      </c>
      <c r="B335" s="23">
        <v>15.506875000000001</v>
      </c>
      <c r="C335" s="23">
        <v>120.582855</v>
      </c>
      <c r="D335" s="23">
        <v>1.5</v>
      </c>
      <c r="E335" s="23">
        <v>1500</v>
      </c>
      <c r="F335" s="23">
        <v>3</v>
      </c>
      <c r="G335" s="23">
        <v>19</v>
      </c>
      <c r="H335" s="23">
        <v>4</v>
      </c>
      <c r="I335" s="23">
        <v>10.5</v>
      </c>
      <c r="J335" s="1">
        <f t="shared" ref="J335:J344" si="445">E335*0.1</f>
        <v>150</v>
      </c>
      <c r="K335" s="1">
        <f t="shared" ref="K335:K344" si="446">(E335+J335)/(F335*F335)</f>
        <v>183.33333333333334</v>
      </c>
      <c r="L335" s="23">
        <v>1.5</v>
      </c>
      <c r="M335" s="23">
        <v>19</v>
      </c>
      <c r="N335" s="23">
        <v>4.5</v>
      </c>
      <c r="O335" s="1">
        <f>MAX(0, 9.81 * (L335 - N335))</f>
        <v>0</v>
      </c>
      <c r="P335" s="26">
        <f>(L335 * M335) - O335</f>
        <v>28.5</v>
      </c>
      <c r="Q335" s="1">
        <f>K335-P335</f>
        <v>154.83333333333334</v>
      </c>
      <c r="R335" s="1">
        <f t="shared" ref="R335:R344" si="447">(M335 * ($L$2 + ($F$2 / 2))) - O335</f>
        <v>57</v>
      </c>
      <c r="S335" s="1">
        <f>0.5 + 0.1 * SQRT(Q335 / R335)</f>
        <v>0.66481426725274262</v>
      </c>
      <c r="T335" s="1">
        <f>IF((D335 - (D335/2)) &lt;= L335, 0, IF(( (D335 - (D335/2)) - L335) &gt; (2 * F335), 0, IF(( (D335 - (D335/2)) - L335) &lt;= (F335 / 2), (2 * ( (D335 - (D335/2)) - L335) / F335) * (S335 - 0.1) + 0.1, ((2 * F335) - ( (D335 - (D335/2)) - L335)) / (1.5 * F335) * S335)))</f>
        <v>0</v>
      </c>
      <c r="U335" s="1">
        <v>1.5</v>
      </c>
      <c r="V335" s="1">
        <f>MAX(0.5, 1 - 0.5 * (P335 / Q335))</f>
        <v>0.90796555435952642</v>
      </c>
      <c r="W335" s="1">
        <v>3</v>
      </c>
      <c r="X335" s="1">
        <f>1 + 0.2 *LOG10(10 * W335)</f>
        <v>1.2954242509439324</v>
      </c>
      <c r="Y335" s="1">
        <f>((Q335 / (I335 * 1000)) * T335) * U335 * V335 * X335*1000</f>
        <v>0</v>
      </c>
      <c r="Z335" s="1">
        <f>'Liquefaction &amp; SBC'!AC335</f>
        <v>0.80270229929938886</v>
      </c>
      <c r="AA335" s="1" t="str">
        <f>'Liquefaction &amp; SBC'!AD335</f>
        <v>LIQUEFIABLE</v>
      </c>
      <c r="AB335" s="1">
        <f t="shared" si="434"/>
        <v>2.9932442517515281E-2</v>
      </c>
      <c r="AC335" s="1">
        <f t="shared" ref="AC335:AC344" si="448">AB335 * U335*1000</f>
        <v>44.898663776272919</v>
      </c>
      <c r="AD335" s="1">
        <f>Y335+AC335</f>
        <v>44.898663776272919</v>
      </c>
    </row>
    <row r="336" spans="1:31" x14ac:dyDescent="0.35">
      <c r="A336" s="1"/>
      <c r="B336" s="23">
        <v>15.506875000000001</v>
      </c>
      <c r="C336" s="23">
        <v>120.582855</v>
      </c>
      <c r="D336" s="23">
        <v>3</v>
      </c>
      <c r="E336" s="23">
        <v>1500</v>
      </c>
      <c r="F336" s="23">
        <v>3</v>
      </c>
      <c r="G336" s="23">
        <v>19</v>
      </c>
      <c r="H336" s="23">
        <v>5</v>
      </c>
      <c r="I336" s="23">
        <v>10.5</v>
      </c>
      <c r="J336" s="1">
        <f t="shared" si="445"/>
        <v>150</v>
      </c>
      <c r="K336" s="1">
        <f t="shared" si="446"/>
        <v>183.33333333333334</v>
      </c>
      <c r="L336" s="23">
        <v>1.5</v>
      </c>
      <c r="M336" s="23">
        <v>19</v>
      </c>
      <c r="N336" s="23">
        <v>4.5</v>
      </c>
      <c r="O336" s="1">
        <f t="shared" ref="O336:O344" si="449">MAX(0, 9.81 * (L336 - N336))</f>
        <v>0</v>
      </c>
      <c r="P336" s="26">
        <f t="shared" ref="P336:P344" si="450">(L336 * M336) - O336</f>
        <v>28.5</v>
      </c>
      <c r="Q336" s="1">
        <f>K336-P336</f>
        <v>154.83333333333334</v>
      </c>
      <c r="R336" s="1">
        <f t="shared" si="447"/>
        <v>57</v>
      </c>
      <c r="S336" s="1">
        <f t="shared" ref="S336:S344" si="451">0.5 + 0.1 * SQRT(Q336 / R336)</f>
        <v>0.66481426725274262</v>
      </c>
      <c r="T336" s="1">
        <f t="shared" ref="T336:T344" si="452">IF(((D336 - (D336 - D335)/2) - L336) &lt;= 0, 0, IF(((D336 - (D336 - D335)/2) - L336) &gt; (2 * F336), 0, IF(((D336 - (D336 - D335)/2) - L336) &lt;= (F336 / 2), (2 * ((D336 - (D336 - D335)/2) - L336) / F336) * (S336 - 0.1) + 0.1, ((2 * F336) - ((D336 - (D336 - D335)/2) - L336)) / (1.5 * F336) * S336)))</f>
        <v>0.38240713362637135</v>
      </c>
      <c r="U336" s="1">
        <v>1.5</v>
      </c>
      <c r="V336" s="1">
        <f t="shared" ref="V336:V344" si="453">MAX(0.5, 1 - 0.5 * (P336 / Q336))</f>
        <v>0.90796555435952642</v>
      </c>
      <c r="W336" s="1">
        <v>3</v>
      </c>
      <c r="X336" s="1">
        <f t="shared" ref="X336:X344" si="454">1 + 0.2 *LOG10(10 * W336)</f>
        <v>1.2954242509439324</v>
      </c>
      <c r="Y336" s="1">
        <f t="shared" ref="Y336:Y344" si="455">((Q336 / (I336 * 1000)) * T336) * U336 * V336 * X336*1000</f>
        <v>9.9488711155572975</v>
      </c>
      <c r="Z336" s="1">
        <f>'Liquefaction &amp; SBC'!AC336</f>
        <v>0.78276648483724376</v>
      </c>
      <c r="AA336" s="1" t="str">
        <f>'Liquefaction &amp; SBC'!AD336</f>
        <v>LIQUEFIABLE</v>
      </c>
      <c r="AB336" s="1">
        <f t="shared" si="434"/>
        <v>3.0430837879068907E-2</v>
      </c>
      <c r="AC336" s="1">
        <f t="shared" si="448"/>
        <v>45.646256818603362</v>
      </c>
      <c r="AD336" s="1">
        <f t="shared" ref="AD336:AD344" si="456">Y336+AC336</f>
        <v>55.595127934160658</v>
      </c>
    </row>
    <row r="337" spans="1:31" x14ac:dyDescent="0.35">
      <c r="A337" s="1"/>
      <c r="B337" s="23">
        <v>15.506875000000001</v>
      </c>
      <c r="C337" s="23">
        <v>120.582855</v>
      </c>
      <c r="D337" s="23">
        <v>4.5</v>
      </c>
      <c r="E337" s="23">
        <v>1500</v>
      </c>
      <c r="F337" s="23">
        <v>3</v>
      </c>
      <c r="G337" s="23">
        <v>19</v>
      </c>
      <c r="H337" s="23">
        <v>10</v>
      </c>
      <c r="I337" s="23">
        <v>20</v>
      </c>
      <c r="J337" s="1">
        <f t="shared" si="445"/>
        <v>150</v>
      </c>
      <c r="K337" s="1">
        <f t="shared" si="446"/>
        <v>183.33333333333334</v>
      </c>
      <c r="L337" s="23">
        <v>1.5</v>
      </c>
      <c r="M337" s="23">
        <v>19</v>
      </c>
      <c r="N337" s="23">
        <v>4.5</v>
      </c>
      <c r="O337" s="1">
        <f t="shared" si="449"/>
        <v>0</v>
      </c>
      <c r="P337" s="26">
        <f t="shared" si="450"/>
        <v>28.5</v>
      </c>
      <c r="Q337" s="1">
        <f t="shared" ref="Q337:Q344" si="457">K337-P337</f>
        <v>154.83333333333334</v>
      </c>
      <c r="R337" s="1">
        <f t="shared" si="447"/>
        <v>57</v>
      </c>
      <c r="S337" s="1">
        <f t="shared" si="451"/>
        <v>0.66481426725274262</v>
      </c>
      <c r="T337" s="1">
        <f t="shared" si="452"/>
        <v>0.55401188937728552</v>
      </c>
      <c r="U337" s="1">
        <v>1.5</v>
      </c>
      <c r="V337" s="1">
        <f t="shared" si="453"/>
        <v>0.90796555435952642</v>
      </c>
      <c r="W337" s="1">
        <v>3</v>
      </c>
      <c r="X337" s="1">
        <f t="shared" si="454"/>
        <v>1.2954242509439324</v>
      </c>
      <c r="Y337" s="1">
        <f t="shared" si="455"/>
        <v>7.5670431056217948</v>
      </c>
      <c r="Z337" s="1">
        <f>'Liquefaction &amp; SBC'!AC337</f>
        <v>0.98278459674399188</v>
      </c>
      <c r="AA337" s="1" t="str">
        <f>'Liquefaction &amp; SBC'!AD337</f>
        <v>LIQUEFIABLE</v>
      </c>
      <c r="AB337" s="1">
        <f t="shared" si="434"/>
        <v>2.5430385081400206E-2</v>
      </c>
      <c r="AC337" s="1">
        <f t="shared" si="448"/>
        <v>38.145577622100312</v>
      </c>
      <c r="AD337" s="1">
        <f t="shared" si="456"/>
        <v>45.712620727722104</v>
      </c>
    </row>
    <row r="338" spans="1:31" x14ac:dyDescent="0.35">
      <c r="A338" s="1"/>
      <c r="B338" s="23">
        <v>15.506875000000001</v>
      </c>
      <c r="C338" s="23">
        <v>120.582855</v>
      </c>
      <c r="D338" s="23">
        <v>6</v>
      </c>
      <c r="E338" s="23">
        <v>1500</v>
      </c>
      <c r="F338" s="23">
        <v>3</v>
      </c>
      <c r="G338" s="23">
        <v>18</v>
      </c>
      <c r="H338" s="23">
        <v>14</v>
      </c>
      <c r="I338" s="23">
        <v>20</v>
      </c>
      <c r="J338" s="1">
        <f t="shared" si="445"/>
        <v>150</v>
      </c>
      <c r="K338" s="1">
        <f t="shared" si="446"/>
        <v>183.33333333333334</v>
      </c>
      <c r="L338" s="23">
        <v>1.5</v>
      </c>
      <c r="M338" s="23">
        <v>18</v>
      </c>
      <c r="N338" s="23">
        <v>4.5</v>
      </c>
      <c r="O338" s="1">
        <f t="shared" si="449"/>
        <v>0</v>
      </c>
      <c r="P338" s="26">
        <f t="shared" si="450"/>
        <v>27</v>
      </c>
      <c r="Q338" s="1">
        <f t="shared" si="457"/>
        <v>156.33333333333334</v>
      </c>
      <c r="R338" s="1">
        <f t="shared" si="447"/>
        <v>54</v>
      </c>
      <c r="S338" s="1">
        <f t="shared" si="451"/>
        <v>0.67014880923459508</v>
      </c>
      <c r="T338" s="1">
        <f t="shared" si="452"/>
        <v>0.33507440461729754</v>
      </c>
      <c r="U338" s="1">
        <v>1.5</v>
      </c>
      <c r="V338" s="1">
        <f t="shared" si="453"/>
        <v>0.9136460554371002</v>
      </c>
      <c r="W338" s="1">
        <v>3</v>
      </c>
      <c r="X338" s="1">
        <f t="shared" si="454"/>
        <v>1.2954242509439324</v>
      </c>
      <c r="Y338" s="1">
        <f t="shared" si="455"/>
        <v>4.6499053467169098</v>
      </c>
      <c r="Z338" s="1">
        <f>'Liquefaction &amp; SBC'!AC338</f>
        <v>1.0632475657192657</v>
      </c>
      <c r="AA338" s="1" t="str">
        <f>'Liquefaction &amp; SBC'!AD338</f>
        <v>NOT LIQUEFIABLE</v>
      </c>
      <c r="AB338" s="1">
        <f t="shared" si="434"/>
        <v>0</v>
      </c>
      <c r="AC338" s="1">
        <f t="shared" si="448"/>
        <v>0</v>
      </c>
      <c r="AD338" s="1">
        <f t="shared" si="456"/>
        <v>4.6499053467169098</v>
      </c>
    </row>
    <row r="339" spans="1:31" x14ac:dyDescent="0.35">
      <c r="A339" s="1"/>
      <c r="B339" s="23">
        <v>15.506875000000001</v>
      </c>
      <c r="C339" s="23">
        <v>120.582855</v>
      </c>
      <c r="D339" s="23">
        <v>7.5</v>
      </c>
      <c r="E339" s="23">
        <v>1500</v>
      </c>
      <c r="F339" s="23">
        <v>3</v>
      </c>
      <c r="G339" s="23">
        <v>22</v>
      </c>
      <c r="H339" s="23">
        <v>21</v>
      </c>
      <c r="I339" s="23">
        <v>32.5</v>
      </c>
      <c r="J339" s="1">
        <f t="shared" si="445"/>
        <v>150</v>
      </c>
      <c r="K339" s="1">
        <f t="shared" si="446"/>
        <v>183.33333333333334</v>
      </c>
      <c r="L339" s="23">
        <v>1.5</v>
      </c>
      <c r="M339" s="23">
        <v>22</v>
      </c>
      <c r="N339" s="23">
        <v>4.5</v>
      </c>
      <c r="O339" s="1">
        <f t="shared" si="449"/>
        <v>0</v>
      </c>
      <c r="P339" s="26">
        <f t="shared" si="450"/>
        <v>33</v>
      </c>
      <c r="Q339" s="1">
        <f t="shared" si="457"/>
        <v>150.33333333333334</v>
      </c>
      <c r="R339" s="1">
        <f t="shared" si="447"/>
        <v>66</v>
      </c>
      <c r="S339" s="1">
        <f t="shared" si="451"/>
        <v>0.65092308563562362</v>
      </c>
      <c r="T339" s="1">
        <f t="shared" si="452"/>
        <v>0.10848718093927059</v>
      </c>
      <c r="U339" s="1">
        <v>1.5</v>
      </c>
      <c r="V339" s="1">
        <f t="shared" si="453"/>
        <v>0.8902439024390244</v>
      </c>
      <c r="W339" s="1">
        <v>3</v>
      </c>
      <c r="X339" s="1">
        <f t="shared" si="454"/>
        <v>1.2954242509439324</v>
      </c>
      <c r="Y339" s="1">
        <f t="shared" si="455"/>
        <v>0.86808577584257396</v>
      </c>
      <c r="Z339" s="1">
        <f>'Liquefaction &amp; SBC'!AC339</f>
        <v>0.97686372364410146</v>
      </c>
      <c r="AA339" s="1" t="str">
        <f>'Liquefaction &amp; SBC'!AD339</f>
        <v>LIQUEFIABLE</v>
      </c>
      <c r="AB339" s="1">
        <f t="shared" si="434"/>
        <v>2.5578406908897469E-2</v>
      </c>
      <c r="AC339" s="1">
        <f t="shared" si="448"/>
        <v>38.367610363346202</v>
      </c>
      <c r="AD339" s="1">
        <f t="shared" si="456"/>
        <v>39.235696139188775</v>
      </c>
    </row>
    <row r="340" spans="1:31" x14ac:dyDescent="0.35">
      <c r="A340" s="1"/>
      <c r="B340" s="23">
        <v>15.506875000000001</v>
      </c>
      <c r="C340" s="23">
        <v>120.582855</v>
      </c>
      <c r="D340" s="23">
        <v>9</v>
      </c>
      <c r="E340" s="23">
        <v>1500</v>
      </c>
      <c r="F340" s="23">
        <v>3</v>
      </c>
      <c r="G340" s="23">
        <v>23</v>
      </c>
      <c r="H340" s="23">
        <v>100</v>
      </c>
      <c r="I340" s="23">
        <v>6000</v>
      </c>
      <c r="J340" s="1">
        <f t="shared" si="445"/>
        <v>150</v>
      </c>
      <c r="K340" s="1">
        <f t="shared" si="446"/>
        <v>183.33333333333334</v>
      </c>
      <c r="L340" s="23">
        <v>1.5</v>
      </c>
      <c r="M340" s="23">
        <v>23</v>
      </c>
      <c r="N340" s="23">
        <v>4.5</v>
      </c>
      <c r="O340" s="1">
        <f t="shared" si="449"/>
        <v>0</v>
      </c>
      <c r="P340" s="26">
        <f t="shared" si="450"/>
        <v>34.5</v>
      </c>
      <c r="Q340" s="1">
        <f t="shared" si="457"/>
        <v>148.83333333333334</v>
      </c>
      <c r="R340" s="1">
        <f t="shared" si="447"/>
        <v>69</v>
      </c>
      <c r="S340" s="1">
        <f t="shared" si="451"/>
        <v>0.6468674514968471</v>
      </c>
      <c r="T340" s="1">
        <f t="shared" si="452"/>
        <v>0</v>
      </c>
      <c r="U340" s="1">
        <v>1.5</v>
      </c>
      <c r="V340" s="1">
        <f t="shared" si="453"/>
        <v>0.88409854423292278</v>
      </c>
      <c r="W340" s="1">
        <v>3</v>
      </c>
      <c r="X340" s="1">
        <f t="shared" si="454"/>
        <v>1.2954242509439324</v>
      </c>
      <c r="Y340" s="1">
        <f t="shared" si="455"/>
        <v>0</v>
      </c>
      <c r="Z340" s="1">
        <f>'Liquefaction &amp; SBC'!AC340</f>
        <v>6.6585148321374711E+67</v>
      </c>
      <c r="AA340" s="1" t="str">
        <f>'Liquefaction &amp; SBC'!AD340</f>
        <v>NOT LIQUEFIABLE</v>
      </c>
      <c r="AB340" s="1">
        <f t="shared" si="434"/>
        <v>0</v>
      </c>
      <c r="AC340" s="1">
        <f t="shared" si="448"/>
        <v>0</v>
      </c>
      <c r="AD340" s="1">
        <f t="shared" si="456"/>
        <v>0</v>
      </c>
    </row>
    <row r="341" spans="1:31" x14ac:dyDescent="0.35">
      <c r="A341" s="1"/>
      <c r="B341" s="23">
        <v>15.506875000000001</v>
      </c>
      <c r="C341" s="23">
        <v>120.582855</v>
      </c>
      <c r="D341" s="23">
        <v>10.5</v>
      </c>
      <c r="E341" s="23">
        <v>1500</v>
      </c>
      <c r="F341" s="23">
        <v>3</v>
      </c>
      <c r="G341" s="23">
        <v>22</v>
      </c>
      <c r="H341" s="23">
        <v>24</v>
      </c>
      <c r="I341" s="23">
        <v>32.5</v>
      </c>
      <c r="J341" s="1">
        <f t="shared" si="445"/>
        <v>150</v>
      </c>
      <c r="K341" s="1">
        <f t="shared" si="446"/>
        <v>183.33333333333334</v>
      </c>
      <c r="L341" s="23">
        <v>1.5</v>
      </c>
      <c r="M341" s="23">
        <v>22</v>
      </c>
      <c r="N341" s="23">
        <v>4.5</v>
      </c>
      <c r="O341" s="1">
        <f t="shared" si="449"/>
        <v>0</v>
      </c>
      <c r="P341" s="26">
        <f t="shared" si="450"/>
        <v>33</v>
      </c>
      <c r="Q341" s="1">
        <f t="shared" si="457"/>
        <v>150.33333333333334</v>
      </c>
      <c r="R341" s="1">
        <f t="shared" si="447"/>
        <v>66</v>
      </c>
      <c r="S341" s="1">
        <f t="shared" si="451"/>
        <v>0.65092308563562362</v>
      </c>
      <c r="T341" s="1">
        <f t="shared" si="452"/>
        <v>0</v>
      </c>
      <c r="U341" s="1">
        <v>1.5</v>
      </c>
      <c r="V341" s="1">
        <f t="shared" si="453"/>
        <v>0.8902439024390244</v>
      </c>
      <c r="W341" s="1">
        <v>3</v>
      </c>
      <c r="X341" s="1">
        <f t="shared" si="454"/>
        <v>1.2954242509439324</v>
      </c>
      <c r="Y341" s="1">
        <f t="shared" si="455"/>
        <v>0</v>
      </c>
      <c r="Z341" s="1">
        <f>'Liquefaction &amp; SBC'!AC341</f>
        <v>0.91312835627136291</v>
      </c>
      <c r="AA341" s="1" t="str">
        <f>'Liquefaction &amp; SBC'!AD341</f>
        <v>LIQUEFIABLE</v>
      </c>
      <c r="AB341" s="1">
        <f t="shared" si="434"/>
        <v>2.7171791093215925E-2</v>
      </c>
      <c r="AC341" s="1">
        <f t="shared" si="448"/>
        <v>40.757686639823888</v>
      </c>
      <c r="AD341" s="1">
        <f t="shared" si="456"/>
        <v>40.757686639823888</v>
      </c>
    </row>
    <row r="342" spans="1:31" x14ac:dyDescent="0.35">
      <c r="A342" s="1"/>
      <c r="B342" s="23">
        <v>15.506875000000001</v>
      </c>
      <c r="C342" s="23">
        <v>120.582855</v>
      </c>
      <c r="D342" s="23">
        <v>12</v>
      </c>
      <c r="E342" s="23">
        <v>1500</v>
      </c>
      <c r="F342" s="23">
        <v>3</v>
      </c>
      <c r="G342" s="23">
        <v>22</v>
      </c>
      <c r="H342" s="23">
        <v>33</v>
      </c>
      <c r="I342" s="23">
        <v>35</v>
      </c>
      <c r="J342" s="1">
        <f t="shared" si="445"/>
        <v>150</v>
      </c>
      <c r="K342" s="1">
        <f t="shared" si="446"/>
        <v>183.33333333333334</v>
      </c>
      <c r="L342" s="23">
        <v>1.5</v>
      </c>
      <c r="M342" s="23">
        <v>22</v>
      </c>
      <c r="N342" s="23">
        <v>4.5</v>
      </c>
      <c r="O342" s="1">
        <f t="shared" si="449"/>
        <v>0</v>
      </c>
      <c r="P342" s="26">
        <f t="shared" si="450"/>
        <v>33</v>
      </c>
      <c r="Q342" s="1">
        <f t="shared" si="457"/>
        <v>150.33333333333334</v>
      </c>
      <c r="R342" s="1">
        <f t="shared" si="447"/>
        <v>66</v>
      </c>
      <c r="S342" s="1">
        <f t="shared" si="451"/>
        <v>0.65092308563562362</v>
      </c>
      <c r="T342" s="1">
        <f t="shared" si="452"/>
        <v>0</v>
      </c>
      <c r="U342" s="1">
        <v>1.5</v>
      </c>
      <c r="V342" s="1">
        <f t="shared" si="453"/>
        <v>0.8902439024390244</v>
      </c>
      <c r="W342" s="1">
        <v>3</v>
      </c>
      <c r="X342" s="1">
        <f t="shared" si="454"/>
        <v>1.2954242509439324</v>
      </c>
      <c r="Y342" s="1">
        <f t="shared" si="455"/>
        <v>0</v>
      </c>
      <c r="Z342" s="1">
        <f>'Liquefaction &amp; SBC'!AC342</f>
        <v>1.5195332852732935</v>
      </c>
      <c r="AA342" s="1" t="str">
        <f>'Liquefaction &amp; SBC'!AD342</f>
        <v>NOT LIQUEFIABLE</v>
      </c>
      <c r="AB342" s="1">
        <f t="shared" si="434"/>
        <v>0</v>
      </c>
      <c r="AC342" s="1">
        <f t="shared" si="448"/>
        <v>0</v>
      </c>
      <c r="AD342" s="1">
        <f t="shared" si="456"/>
        <v>0</v>
      </c>
    </row>
    <row r="343" spans="1:31" x14ac:dyDescent="0.35">
      <c r="A343" s="1"/>
      <c r="B343" s="23">
        <v>15.506875000000001</v>
      </c>
      <c r="C343" s="23">
        <v>120.582855</v>
      </c>
      <c r="D343" s="23">
        <v>13.5</v>
      </c>
      <c r="E343" s="23">
        <v>1500</v>
      </c>
      <c r="F343" s="23">
        <v>3</v>
      </c>
      <c r="G343" s="23">
        <v>22</v>
      </c>
      <c r="H343" s="23">
        <v>46</v>
      </c>
      <c r="I343" s="23">
        <v>35</v>
      </c>
      <c r="J343" s="1">
        <f t="shared" si="445"/>
        <v>150</v>
      </c>
      <c r="K343" s="1">
        <f t="shared" si="446"/>
        <v>183.33333333333334</v>
      </c>
      <c r="L343" s="23">
        <v>1.5</v>
      </c>
      <c r="M343" s="23">
        <v>22</v>
      </c>
      <c r="N343" s="23">
        <v>4.5</v>
      </c>
      <c r="O343" s="1">
        <f t="shared" si="449"/>
        <v>0</v>
      </c>
      <c r="P343" s="26">
        <f t="shared" si="450"/>
        <v>33</v>
      </c>
      <c r="Q343" s="1">
        <f t="shared" si="457"/>
        <v>150.33333333333334</v>
      </c>
      <c r="R343" s="1">
        <f t="shared" si="447"/>
        <v>66</v>
      </c>
      <c r="S343" s="1">
        <f t="shared" si="451"/>
        <v>0.65092308563562362</v>
      </c>
      <c r="T343" s="1">
        <f t="shared" si="452"/>
        <v>0</v>
      </c>
      <c r="U343" s="1">
        <v>1.5</v>
      </c>
      <c r="V343" s="1">
        <f t="shared" si="453"/>
        <v>0.8902439024390244</v>
      </c>
      <c r="W343" s="1">
        <v>3</v>
      </c>
      <c r="X343" s="1">
        <f t="shared" si="454"/>
        <v>1.2954242509439324</v>
      </c>
      <c r="Y343" s="1">
        <f t="shared" si="455"/>
        <v>0</v>
      </c>
      <c r="Z343" s="1">
        <f>'Liquefaction &amp; SBC'!AC343</f>
        <v>7.7734988597805499</v>
      </c>
      <c r="AA343" s="1" t="str">
        <f>'Liquefaction &amp; SBC'!AD343</f>
        <v>NOT LIQUEFIABLE</v>
      </c>
      <c r="AB343" s="1">
        <f t="shared" si="434"/>
        <v>0</v>
      </c>
      <c r="AC343" s="1">
        <f t="shared" si="448"/>
        <v>0</v>
      </c>
      <c r="AD343" s="1">
        <f t="shared" si="456"/>
        <v>0</v>
      </c>
    </row>
    <row r="344" spans="1:31" x14ac:dyDescent="0.35">
      <c r="A344" s="1"/>
      <c r="B344" s="23">
        <v>15.506875000000001</v>
      </c>
      <c r="C344" s="23">
        <v>120.582855</v>
      </c>
      <c r="D344" s="23">
        <v>15</v>
      </c>
      <c r="E344" s="23">
        <v>1500</v>
      </c>
      <c r="F344" s="23">
        <v>3</v>
      </c>
      <c r="G344" s="23">
        <v>22</v>
      </c>
      <c r="H344" s="23">
        <v>59</v>
      </c>
      <c r="I344" s="23">
        <v>65</v>
      </c>
      <c r="J344" s="1">
        <f t="shared" si="445"/>
        <v>150</v>
      </c>
      <c r="K344" s="1">
        <f t="shared" si="446"/>
        <v>183.33333333333334</v>
      </c>
      <c r="L344" s="23">
        <v>1.5</v>
      </c>
      <c r="M344" s="23">
        <v>22</v>
      </c>
      <c r="N344" s="23">
        <v>4.5</v>
      </c>
      <c r="O344" s="1">
        <f t="shared" si="449"/>
        <v>0</v>
      </c>
      <c r="P344" s="26">
        <f t="shared" si="450"/>
        <v>33</v>
      </c>
      <c r="Q344" s="1">
        <f t="shared" si="457"/>
        <v>150.33333333333334</v>
      </c>
      <c r="R344" s="1">
        <f t="shared" si="447"/>
        <v>66</v>
      </c>
      <c r="S344" s="1">
        <f t="shared" si="451"/>
        <v>0.65092308563562362</v>
      </c>
      <c r="T344" s="1">
        <f t="shared" si="452"/>
        <v>0</v>
      </c>
      <c r="U344" s="1">
        <v>1.5</v>
      </c>
      <c r="V344" s="1">
        <f t="shared" si="453"/>
        <v>0.8902439024390244</v>
      </c>
      <c r="W344" s="1">
        <v>3</v>
      </c>
      <c r="X344" s="1">
        <f t="shared" si="454"/>
        <v>1.2954242509439324</v>
      </c>
      <c r="Y344" s="1">
        <f t="shared" si="455"/>
        <v>0</v>
      </c>
      <c r="Z344" s="1">
        <f>'Liquefaction &amp; SBC'!AC344</f>
        <v>592.70163977671939</v>
      </c>
      <c r="AA344" s="1" t="str">
        <f>'Liquefaction &amp; SBC'!AD344</f>
        <v>NOT LIQUEFIABLE</v>
      </c>
      <c r="AB344" s="1">
        <f t="shared" si="434"/>
        <v>0</v>
      </c>
      <c r="AC344" s="1">
        <f t="shared" si="448"/>
        <v>0</v>
      </c>
      <c r="AD344" s="1">
        <f t="shared" si="456"/>
        <v>0</v>
      </c>
    </row>
    <row r="345" spans="1:3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9"/>
      <c r="Y345" s="19"/>
      <c r="Z345" s="19"/>
      <c r="AA345" s="19"/>
      <c r="AB345" s="19"/>
      <c r="AC345" s="19" t="s">
        <v>312</v>
      </c>
      <c r="AD345" s="19">
        <f>SUM(AD335:AD344)</f>
        <v>230.84970056388528</v>
      </c>
      <c r="AE345" s="19" t="str">
        <f>IF(AD345&lt;= 25, "PASSED", "FAILED")</f>
        <v>FAILED</v>
      </c>
    </row>
    <row r="346" spans="1:31" s="1" customFormat="1" x14ac:dyDescent="0.35">
      <c r="A346" s="9" t="s">
        <v>283</v>
      </c>
      <c r="B346" s="9" t="s">
        <v>0</v>
      </c>
      <c r="C346" s="9" t="s">
        <v>1</v>
      </c>
      <c r="D346" s="9" t="s">
        <v>284</v>
      </c>
      <c r="E346" s="7" t="s">
        <v>285</v>
      </c>
      <c r="F346" s="9" t="s">
        <v>286</v>
      </c>
      <c r="G346" s="9" t="s">
        <v>287</v>
      </c>
      <c r="H346" s="9" t="s">
        <v>288</v>
      </c>
      <c r="I346" s="9" t="s">
        <v>289</v>
      </c>
      <c r="J346" s="10" t="s">
        <v>290</v>
      </c>
      <c r="K346" s="10" t="s">
        <v>291</v>
      </c>
      <c r="L346" s="9" t="s">
        <v>292</v>
      </c>
      <c r="M346" s="9" t="s">
        <v>287</v>
      </c>
      <c r="N346" s="9" t="s">
        <v>293</v>
      </c>
      <c r="O346" s="10" t="s">
        <v>294</v>
      </c>
      <c r="P346" s="11" t="s">
        <v>295</v>
      </c>
      <c r="Q346" s="10" t="s">
        <v>296</v>
      </c>
      <c r="R346" s="10" t="s">
        <v>297</v>
      </c>
      <c r="S346" s="10" t="s">
        <v>298</v>
      </c>
      <c r="T346" s="12" t="s">
        <v>299</v>
      </c>
      <c r="U346" s="9" t="s">
        <v>300</v>
      </c>
      <c r="V346" s="10" t="s">
        <v>301</v>
      </c>
      <c r="W346" s="7" t="s">
        <v>302</v>
      </c>
      <c r="X346" s="10" t="s">
        <v>303</v>
      </c>
      <c r="Y346" s="13" t="s">
        <v>304</v>
      </c>
      <c r="Z346" s="14" t="s">
        <v>26</v>
      </c>
      <c r="AA346" s="14" t="s">
        <v>27</v>
      </c>
      <c r="AB346" s="13" t="s">
        <v>305</v>
      </c>
      <c r="AC346" s="13" t="s">
        <v>306</v>
      </c>
      <c r="AD346" s="13" t="s">
        <v>307</v>
      </c>
      <c r="AE346" s="10" t="s">
        <v>27</v>
      </c>
    </row>
    <row r="347" spans="1:31" x14ac:dyDescent="0.35">
      <c r="A347" s="1" t="s">
        <v>342</v>
      </c>
      <c r="B347" s="23">
        <v>15.529432999999999</v>
      </c>
      <c r="C347" s="23">
        <v>120.59347200000001</v>
      </c>
      <c r="D347" s="23">
        <v>1.5</v>
      </c>
      <c r="E347" s="23">
        <v>1500</v>
      </c>
      <c r="F347" s="23">
        <v>3</v>
      </c>
      <c r="G347" s="23">
        <v>19.5</v>
      </c>
      <c r="H347" s="23">
        <v>6</v>
      </c>
      <c r="I347" s="23">
        <v>13.5</v>
      </c>
      <c r="J347" s="1">
        <f t="shared" ref="J347:J356" si="458">E347*0.1</f>
        <v>150</v>
      </c>
      <c r="K347" s="1">
        <f t="shared" ref="K347:K356" si="459">(E347+J347)/(F347*F347)</f>
        <v>183.33333333333334</v>
      </c>
      <c r="L347" s="23">
        <v>1.5</v>
      </c>
      <c r="M347" s="23">
        <v>19.5</v>
      </c>
      <c r="N347" s="23">
        <v>6</v>
      </c>
      <c r="O347" s="1">
        <f>MAX(0, 9.81 * (L347 - N347))</f>
        <v>0</v>
      </c>
      <c r="P347" s="26">
        <f>(L347 * M347) - O347</f>
        <v>29.25</v>
      </c>
      <c r="Q347" s="1">
        <f>K347-P347</f>
        <v>154.08333333333334</v>
      </c>
      <c r="R347" s="1">
        <f t="shared" ref="R347:R356" si="460">(M347 * ($L$2 + ($F$2 / 2))) - O347</f>
        <v>58.5</v>
      </c>
      <c r="S347" s="1">
        <f>0.5 + 0.1 * SQRT(Q347 / R347)</f>
        <v>0.66229304156072544</v>
      </c>
      <c r="T347" s="1">
        <f>IF((D347 - (D347/2)) &lt;= L347, 0, IF(( (D347 - (D347/2)) - L347) &gt; (2 * F347), 0, IF(( (D347 - (D347/2)) - L347) &lt;= (F347 / 2), (2 * ( (D347 - (D347/2)) - L347) / F347) * (S347 - 0.1) + 0.1, ((2 * F347) - ( (D347 - (D347/2)) - L347)) / (1.5 * F347) * S347)))</f>
        <v>0</v>
      </c>
      <c r="U347" s="1">
        <v>1.5</v>
      </c>
      <c r="V347" s="1">
        <f>MAX(0.5, 1 - 0.5 * (P347 / Q347))</f>
        <v>0.90508382909680907</v>
      </c>
      <c r="W347" s="1">
        <v>3</v>
      </c>
      <c r="X347" s="1">
        <f>1 + 0.2 *LOG10(10 * W347)</f>
        <v>1.2954242509439324</v>
      </c>
      <c r="Y347" s="1">
        <f>((Q347 / (I347 * 1000)) * T347) * U347 * V347 * X347*1000</f>
        <v>0</v>
      </c>
      <c r="Z347" s="1">
        <f>'Liquefaction &amp; SBC'!AC347</f>
        <v>0.70982592258505028</v>
      </c>
      <c r="AA347" s="1" t="str">
        <f>'Liquefaction &amp; SBC'!AD347</f>
        <v>LIQUEFIABLE</v>
      </c>
      <c r="AB347" s="1">
        <f t="shared" ref="AB347:AB356" si="461">IF(AA347="NOT LIQUEFIABLE", 0, IF(Z347&gt;=2, 0, IF(Z347&lt;=0.5, 0.05, (2-Z347)*0.025)))</f>
        <v>3.2254351935373744E-2</v>
      </c>
      <c r="AC347" s="1">
        <f t="shared" ref="AC347:AC356" si="462">AB347 * U347*1000</f>
        <v>48.381527903060622</v>
      </c>
      <c r="AD347" s="1">
        <f>Y347+AC347</f>
        <v>48.381527903060622</v>
      </c>
    </row>
    <row r="348" spans="1:31" x14ac:dyDescent="0.35">
      <c r="A348" s="1"/>
      <c r="B348" s="23">
        <v>15.529432999999999</v>
      </c>
      <c r="C348" s="23">
        <v>120.59347200000001</v>
      </c>
      <c r="D348" s="23">
        <v>3</v>
      </c>
      <c r="E348" s="23">
        <v>1500</v>
      </c>
      <c r="F348" s="23">
        <v>3</v>
      </c>
      <c r="G348" s="23">
        <v>19.5</v>
      </c>
      <c r="H348" s="23">
        <v>9</v>
      </c>
      <c r="I348" s="23">
        <v>13.5</v>
      </c>
      <c r="J348" s="1">
        <f t="shared" si="458"/>
        <v>150</v>
      </c>
      <c r="K348" s="1">
        <f t="shared" si="459"/>
        <v>183.33333333333334</v>
      </c>
      <c r="L348" s="23">
        <v>1.5</v>
      </c>
      <c r="M348" s="23">
        <v>19.5</v>
      </c>
      <c r="N348" s="23">
        <v>6</v>
      </c>
      <c r="O348" s="1">
        <f t="shared" ref="O348:O356" si="463">MAX(0, 9.81 * (L348 - N348))</f>
        <v>0</v>
      </c>
      <c r="P348" s="26">
        <f t="shared" ref="P348:P356" si="464">(L348 * M348) - O348</f>
        <v>29.25</v>
      </c>
      <c r="Q348" s="1">
        <f>K348-P348</f>
        <v>154.08333333333334</v>
      </c>
      <c r="R348" s="1">
        <f t="shared" si="460"/>
        <v>58.5</v>
      </c>
      <c r="S348" s="1">
        <f t="shared" ref="S348:S356" si="465">0.5 + 0.1 * SQRT(Q348 / R348)</f>
        <v>0.66229304156072544</v>
      </c>
      <c r="T348" s="1">
        <f t="shared" ref="T348:T356" si="466">IF(((D348 - (D348 - D347)/2) - L348) &lt;= 0, 0, IF(((D348 - (D348 - D347)/2) - L348) &gt; (2 * F348), 0, IF(((D348 - (D348 - D347)/2) - L348) &lt;= (F348 / 2), (2 * ((D348 - (D348 - D347)/2) - L348) / F348) * (S348 - 0.1) + 0.1, ((2 * F348) - ((D348 - (D348 - D347)/2) - L348)) / (1.5 * F348) * S348)))</f>
        <v>0.38114652078036271</v>
      </c>
      <c r="U348" s="1">
        <v>1.5</v>
      </c>
      <c r="V348" s="1">
        <f t="shared" ref="V348:V356" si="467">MAX(0.5, 1 - 0.5 * (P348 / Q348))</f>
        <v>0.90508382909680907</v>
      </c>
      <c r="W348" s="1">
        <v>3</v>
      </c>
      <c r="X348" s="1">
        <f t="shared" ref="X348:X356" si="468">1 + 0.2 *LOG10(10 * W348)</f>
        <v>1.2954242509439324</v>
      </c>
      <c r="Y348" s="1">
        <f t="shared" ref="Y348:Y356" si="469">((Q348 / (I348 * 1000)) * T348) * U348 * V348 * X348*1000</f>
        <v>7.6507840526409367</v>
      </c>
      <c r="Z348" s="1">
        <f>'Liquefaction &amp; SBC'!AC348</f>
        <v>0.75101021795221234</v>
      </c>
      <c r="AA348" s="1" t="str">
        <f>'Liquefaction &amp; SBC'!AD348</f>
        <v>LIQUEFIABLE</v>
      </c>
      <c r="AB348" s="1">
        <f t="shared" si="461"/>
        <v>3.1224744551194696E-2</v>
      </c>
      <c r="AC348" s="1">
        <f t="shared" si="462"/>
        <v>46.837116826792041</v>
      </c>
      <c r="AD348" s="1">
        <f t="shared" ref="AD348:AD356" si="470">Y348+AC348</f>
        <v>54.487900879432978</v>
      </c>
    </row>
    <row r="349" spans="1:31" x14ac:dyDescent="0.35">
      <c r="A349" s="1"/>
      <c r="B349" s="23">
        <v>15.529432999999999</v>
      </c>
      <c r="C349" s="23">
        <v>120.59347200000001</v>
      </c>
      <c r="D349" s="23">
        <v>4.5</v>
      </c>
      <c r="E349" s="23">
        <v>1500</v>
      </c>
      <c r="F349" s="23">
        <v>3</v>
      </c>
      <c r="G349" s="23">
        <v>19.5</v>
      </c>
      <c r="H349" s="23">
        <v>10</v>
      </c>
      <c r="I349" s="23">
        <v>13.5</v>
      </c>
      <c r="J349" s="1">
        <f t="shared" si="458"/>
        <v>150</v>
      </c>
      <c r="K349" s="1">
        <f t="shared" si="459"/>
        <v>183.33333333333334</v>
      </c>
      <c r="L349" s="23">
        <v>1.5</v>
      </c>
      <c r="M349" s="23">
        <v>19.5</v>
      </c>
      <c r="N349" s="23">
        <v>6</v>
      </c>
      <c r="O349" s="1">
        <f t="shared" si="463"/>
        <v>0</v>
      </c>
      <c r="P349" s="26">
        <f t="shared" si="464"/>
        <v>29.25</v>
      </c>
      <c r="Q349" s="1">
        <f t="shared" ref="Q349:Q356" si="471">K349-P349</f>
        <v>154.08333333333334</v>
      </c>
      <c r="R349" s="1">
        <f t="shared" si="460"/>
        <v>58.5</v>
      </c>
      <c r="S349" s="1">
        <f t="shared" si="465"/>
        <v>0.66229304156072544</v>
      </c>
      <c r="T349" s="1">
        <f t="shared" si="466"/>
        <v>0.55191086796727118</v>
      </c>
      <c r="U349" s="1">
        <v>1.5</v>
      </c>
      <c r="V349" s="1">
        <f t="shared" si="467"/>
        <v>0.90508382909680907</v>
      </c>
      <c r="W349" s="1">
        <v>3</v>
      </c>
      <c r="X349" s="1">
        <f t="shared" si="468"/>
        <v>1.2954242509439324</v>
      </c>
      <c r="Y349" s="1">
        <f t="shared" si="469"/>
        <v>11.078550208140241</v>
      </c>
      <c r="Z349" s="1">
        <f>'Liquefaction &amp; SBC'!AC349</f>
        <v>0.69237782834836148</v>
      </c>
      <c r="AA349" s="1" t="str">
        <f>'Liquefaction &amp; SBC'!AD349</f>
        <v>LIQUEFIABLE</v>
      </c>
      <c r="AB349" s="1">
        <f t="shared" si="461"/>
        <v>3.2690554291290967E-2</v>
      </c>
      <c r="AC349" s="1">
        <f t="shared" si="462"/>
        <v>49.035831436936448</v>
      </c>
      <c r="AD349" s="1">
        <f t="shared" si="470"/>
        <v>60.114381645076691</v>
      </c>
    </row>
    <row r="350" spans="1:31" x14ac:dyDescent="0.35">
      <c r="A350" s="1"/>
      <c r="B350" s="23">
        <v>15.529432999999999</v>
      </c>
      <c r="C350" s="23">
        <v>120.59347200000001</v>
      </c>
      <c r="D350" s="23">
        <v>6</v>
      </c>
      <c r="E350" s="23">
        <v>1500</v>
      </c>
      <c r="F350" s="23">
        <v>3</v>
      </c>
      <c r="G350" s="23">
        <v>1.7</v>
      </c>
      <c r="H350" s="23">
        <v>17</v>
      </c>
      <c r="I350" s="23">
        <v>32.5</v>
      </c>
      <c r="J350" s="1">
        <f t="shared" si="458"/>
        <v>150</v>
      </c>
      <c r="K350" s="1">
        <f t="shared" si="459"/>
        <v>183.33333333333334</v>
      </c>
      <c r="L350" s="23">
        <v>1.5</v>
      </c>
      <c r="M350" s="23">
        <v>1.7</v>
      </c>
      <c r="N350" s="23">
        <v>6</v>
      </c>
      <c r="O350" s="1">
        <f t="shared" si="463"/>
        <v>0</v>
      </c>
      <c r="P350" s="26">
        <f t="shared" si="464"/>
        <v>2.5499999999999998</v>
      </c>
      <c r="Q350" s="1">
        <f t="shared" si="471"/>
        <v>180.78333333333333</v>
      </c>
      <c r="R350" s="1">
        <f t="shared" si="460"/>
        <v>5.0999999999999996</v>
      </c>
      <c r="S350" s="1">
        <f t="shared" si="465"/>
        <v>1.0953798150617859</v>
      </c>
      <c r="T350" s="1">
        <f t="shared" si="466"/>
        <v>0.54768990753089297</v>
      </c>
      <c r="U350" s="1">
        <v>1.5</v>
      </c>
      <c r="V350" s="1">
        <f t="shared" si="467"/>
        <v>0.99294735871669582</v>
      </c>
      <c r="W350" s="1">
        <v>3</v>
      </c>
      <c r="X350" s="1">
        <f t="shared" si="468"/>
        <v>1.2954242509439324</v>
      </c>
      <c r="Y350" s="1">
        <f t="shared" si="469"/>
        <v>5.878131180342705</v>
      </c>
      <c r="Z350" s="1">
        <f>'Liquefaction &amp; SBC'!AC350</f>
        <v>1.1237924438671505</v>
      </c>
      <c r="AA350" s="1" t="str">
        <f>'Liquefaction &amp; SBC'!AD350</f>
        <v>NOT LIQUEFIABLE</v>
      </c>
      <c r="AB350" s="1">
        <f t="shared" si="461"/>
        <v>0</v>
      </c>
      <c r="AC350" s="1">
        <f t="shared" si="462"/>
        <v>0</v>
      </c>
      <c r="AD350" s="1">
        <f t="shared" si="470"/>
        <v>5.878131180342705</v>
      </c>
    </row>
    <row r="351" spans="1:31" x14ac:dyDescent="0.35">
      <c r="A351" s="1"/>
      <c r="B351" s="23">
        <v>15.529432999999999</v>
      </c>
      <c r="C351" s="23">
        <v>120.59347200000001</v>
      </c>
      <c r="D351" s="23">
        <v>7.5</v>
      </c>
      <c r="E351" s="23">
        <v>1500</v>
      </c>
      <c r="F351" s="23">
        <v>3</v>
      </c>
      <c r="G351" s="23">
        <v>19.3</v>
      </c>
      <c r="H351" s="23">
        <v>18</v>
      </c>
      <c r="I351" s="23">
        <v>32.5</v>
      </c>
      <c r="J351" s="1">
        <f t="shared" si="458"/>
        <v>150</v>
      </c>
      <c r="K351" s="1">
        <f t="shared" si="459"/>
        <v>183.33333333333334</v>
      </c>
      <c r="L351" s="23">
        <v>1.5</v>
      </c>
      <c r="M351" s="23">
        <v>19.3</v>
      </c>
      <c r="N351" s="23">
        <v>6</v>
      </c>
      <c r="O351" s="1">
        <f t="shared" si="463"/>
        <v>0</v>
      </c>
      <c r="P351" s="26">
        <f t="shared" si="464"/>
        <v>28.950000000000003</v>
      </c>
      <c r="Q351" s="1">
        <f t="shared" si="471"/>
        <v>154.38333333333333</v>
      </c>
      <c r="R351" s="1">
        <f t="shared" si="460"/>
        <v>57.900000000000006</v>
      </c>
      <c r="S351" s="1">
        <f t="shared" si="465"/>
        <v>0.66329050229720066</v>
      </c>
      <c r="T351" s="1">
        <f t="shared" si="466"/>
        <v>0.11054841704953344</v>
      </c>
      <c r="U351" s="1">
        <v>1.5</v>
      </c>
      <c r="V351" s="1">
        <f t="shared" si="467"/>
        <v>0.90623987908884807</v>
      </c>
      <c r="W351" s="1">
        <v>3</v>
      </c>
      <c r="X351" s="1">
        <f t="shared" si="468"/>
        <v>1.2954242509439324</v>
      </c>
      <c r="Y351" s="1">
        <f t="shared" si="469"/>
        <v>0.92473231067944961</v>
      </c>
      <c r="Z351" s="1">
        <f>'Liquefaction &amp; SBC'!AC351</f>
        <v>1.0037896794117698</v>
      </c>
      <c r="AA351" s="1" t="str">
        <f>'Liquefaction &amp; SBC'!AD351</f>
        <v>NOT LIQUEFIABLE</v>
      </c>
      <c r="AB351" s="1">
        <f t="shared" si="461"/>
        <v>0</v>
      </c>
      <c r="AC351" s="1">
        <f t="shared" si="462"/>
        <v>0</v>
      </c>
      <c r="AD351" s="1">
        <f t="shared" si="470"/>
        <v>0.92473231067944961</v>
      </c>
    </row>
    <row r="352" spans="1:31" x14ac:dyDescent="0.35">
      <c r="A352" s="1"/>
      <c r="B352" s="23">
        <v>15.529432999999999</v>
      </c>
      <c r="C352" s="23">
        <v>120.59347200000001</v>
      </c>
      <c r="D352" s="23">
        <v>9</v>
      </c>
      <c r="E352" s="23">
        <v>1500</v>
      </c>
      <c r="F352" s="23">
        <v>3</v>
      </c>
      <c r="G352" s="23">
        <v>19.5</v>
      </c>
      <c r="H352" s="23">
        <v>21</v>
      </c>
      <c r="I352" s="23">
        <v>32.5</v>
      </c>
      <c r="J352" s="1">
        <f t="shared" si="458"/>
        <v>150</v>
      </c>
      <c r="K352" s="1">
        <f t="shared" si="459"/>
        <v>183.33333333333334</v>
      </c>
      <c r="L352" s="23">
        <v>1.5</v>
      </c>
      <c r="M352" s="23">
        <v>19.5</v>
      </c>
      <c r="N352" s="23">
        <v>6</v>
      </c>
      <c r="O352" s="1">
        <f t="shared" si="463"/>
        <v>0</v>
      </c>
      <c r="P352" s="26">
        <f t="shared" si="464"/>
        <v>29.25</v>
      </c>
      <c r="Q352" s="1">
        <f t="shared" si="471"/>
        <v>154.08333333333334</v>
      </c>
      <c r="R352" s="1">
        <f t="shared" si="460"/>
        <v>58.5</v>
      </c>
      <c r="S352" s="1">
        <f t="shared" si="465"/>
        <v>0.66229304156072544</v>
      </c>
      <c r="T352" s="1">
        <f t="shared" si="466"/>
        <v>0</v>
      </c>
      <c r="U352" s="1">
        <v>1.5</v>
      </c>
      <c r="V352" s="1">
        <f t="shared" si="467"/>
        <v>0.90508382909680907</v>
      </c>
      <c r="W352" s="1">
        <v>3</v>
      </c>
      <c r="X352" s="1">
        <f t="shared" si="468"/>
        <v>1.2954242509439324</v>
      </c>
      <c r="Y352" s="1">
        <f t="shared" si="469"/>
        <v>0</v>
      </c>
      <c r="Z352" s="1">
        <f>'Liquefaction &amp; SBC'!AC352</f>
        <v>1.0647017157669469</v>
      </c>
      <c r="AA352" s="1" t="str">
        <f>'Liquefaction &amp; SBC'!AD352</f>
        <v>NOT LIQUEFIABLE</v>
      </c>
      <c r="AB352" s="1">
        <f t="shared" si="461"/>
        <v>0</v>
      </c>
      <c r="AC352" s="1">
        <f t="shared" si="462"/>
        <v>0</v>
      </c>
      <c r="AD352" s="1">
        <f t="shared" si="470"/>
        <v>0</v>
      </c>
    </row>
    <row r="353" spans="1:31" x14ac:dyDescent="0.35">
      <c r="A353" s="1"/>
      <c r="B353" s="23">
        <v>15.529432999999999</v>
      </c>
      <c r="C353" s="23">
        <v>120.59347200000001</v>
      </c>
      <c r="D353" s="23">
        <v>10.5</v>
      </c>
      <c r="E353" s="23">
        <v>1500</v>
      </c>
      <c r="F353" s="23">
        <v>3</v>
      </c>
      <c r="G353" s="23">
        <v>19.5</v>
      </c>
      <c r="H353" s="23">
        <v>29</v>
      </c>
      <c r="I353" s="23">
        <v>32.5</v>
      </c>
      <c r="J353" s="1">
        <f t="shared" si="458"/>
        <v>150</v>
      </c>
      <c r="K353" s="1">
        <f t="shared" si="459"/>
        <v>183.33333333333334</v>
      </c>
      <c r="L353" s="23">
        <v>1.5</v>
      </c>
      <c r="M353" s="23">
        <v>19.5</v>
      </c>
      <c r="N353" s="23">
        <v>6</v>
      </c>
      <c r="O353" s="1">
        <f t="shared" si="463"/>
        <v>0</v>
      </c>
      <c r="P353" s="26">
        <f t="shared" si="464"/>
        <v>29.25</v>
      </c>
      <c r="Q353" s="1">
        <f t="shared" si="471"/>
        <v>154.08333333333334</v>
      </c>
      <c r="R353" s="1">
        <f t="shared" si="460"/>
        <v>58.5</v>
      </c>
      <c r="S353" s="1">
        <f t="shared" si="465"/>
        <v>0.66229304156072544</v>
      </c>
      <c r="T353" s="1">
        <f t="shared" si="466"/>
        <v>0</v>
      </c>
      <c r="U353" s="1">
        <v>1.5</v>
      </c>
      <c r="V353" s="1">
        <f t="shared" si="467"/>
        <v>0.90508382909680907</v>
      </c>
      <c r="W353" s="1">
        <v>3</v>
      </c>
      <c r="X353" s="1">
        <f t="shared" si="468"/>
        <v>1.2954242509439324</v>
      </c>
      <c r="Y353" s="1">
        <f t="shared" si="469"/>
        <v>0</v>
      </c>
      <c r="Z353" s="1">
        <f>'Liquefaction &amp; SBC'!AC353</f>
        <v>2.0856486575554318</v>
      </c>
      <c r="AA353" s="1" t="str">
        <f>'Liquefaction &amp; SBC'!AD353</f>
        <v>NOT LIQUEFIABLE</v>
      </c>
      <c r="AB353" s="1">
        <f t="shared" si="461"/>
        <v>0</v>
      </c>
      <c r="AC353" s="1">
        <f t="shared" si="462"/>
        <v>0</v>
      </c>
      <c r="AD353" s="1">
        <f t="shared" si="470"/>
        <v>0</v>
      </c>
    </row>
    <row r="354" spans="1:31" x14ac:dyDescent="0.35">
      <c r="A354" s="1"/>
      <c r="B354" s="23">
        <v>15.529432999999999</v>
      </c>
      <c r="C354" s="23">
        <v>120.59347200000001</v>
      </c>
      <c r="D354" s="23">
        <v>12</v>
      </c>
      <c r="E354" s="23">
        <v>1500</v>
      </c>
      <c r="F354" s="23">
        <v>3</v>
      </c>
      <c r="G354" s="23">
        <v>19.8</v>
      </c>
      <c r="H354" s="23">
        <v>33</v>
      </c>
      <c r="I354" s="23">
        <v>35</v>
      </c>
      <c r="J354" s="1">
        <f t="shared" si="458"/>
        <v>150</v>
      </c>
      <c r="K354" s="1">
        <f t="shared" si="459"/>
        <v>183.33333333333334</v>
      </c>
      <c r="L354" s="23">
        <v>1.5</v>
      </c>
      <c r="M354" s="23">
        <v>19.8</v>
      </c>
      <c r="N354" s="23">
        <v>6</v>
      </c>
      <c r="O354" s="1">
        <f t="shared" si="463"/>
        <v>0</v>
      </c>
      <c r="P354" s="26">
        <f t="shared" si="464"/>
        <v>29.700000000000003</v>
      </c>
      <c r="Q354" s="1">
        <f t="shared" si="471"/>
        <v>153.63333333333333</v>
      </c>
      <c r="R354" s="1">
        <f t="shared" si="460"/>
        <v>59.400000000000006</v>
      </c>
      <c r="S354" s="1">
        <f t="shared" si="465"/>
        <v>0.66082349806811247</v>
      </c>
      <c r="T354" s="1">
        <f t="shared" si="466"/>
        <v>0</v>
      </c>
      <c r="U354" s="1">
        <v>1.5</v>
      </c>
      <c r="V354" s="1">
        <f t="shared" si="467"/>
        <v>0.90334128878281628</v>
      </c>
      <c r="W354" s="1">
        <v>3</v>
      </c>
      <c r="X354" s="1">
        <f t="shared" si="468"/>
        <v>1.2954242509439324</v>
      </c>
      <c r="Y354" s="1">
        <f t="shared" si="469"/>
        <v>0</v>
      </c>
      <c r="Z354" s="1">
        <f>'Liquefaction &amp; SBC'!AC354</f>
        <v>3.1607771317657569</v>
      </c>
      <c r="AA354" s="1" t="str">
        <f>'Liquefaction &amp; SBC'!AD354</f>
        <v>NOT LIQUEFIABLE</v>
      </c>
      <c r="AB354" s="1">
        <f t="shared" si="461"/>
        <v>0</v>
      </c>
      <c r="AC354" s="1">
        <f t="shared" si="462"/>
        <v>0</v>
      </c>
      <c r="AD354" s="1">
        <f t="shared" si="470"/>
        <v>0</v>
      </c>
    </row>
    <row r="355" spans="1:31" x14ac:dyDescent="0.35">
      <c r="A355" s="1"/>
      <c r="B355" s="23">
        <v>15.529432999999999</v>
      </c>
      <c r="C355" s="23">
        <v>120.59347200000001</v>
      </c>
      <c r="D355" s="23">
        <v>13.5</v>
      </c>
      <c r="E355" s="23">
        <v>1500</v>
      </c>
      <c r="F355" s="23">
        <v>3</v>
      </c>
      <c r="G355" s="23">
        <v>19.8</v>
      </c>
      <c r="H355" s="23">
        <v>32</v>
      </c>
      <c r="I355" s="23">
        <v>35</v>
      </c>
      <c r="J355" s="1">
        <f t="shared" si="458"/>
        <v>150</v>
      </c>
      <c r="K355" s="1">
        <f t="shared" si="459"/>
        <v>183.33333333333334</v>
      </c>
      <c r="L355" s="23">
        <v>1.5</v>
      </c>
      <c r="M355" s="23">
        <v>19.8</v>
      </c>
      <c r="N355" s="23">
        <v>6</v>
      </c>
      <c r="O355" s="1">
        <f t="shared" si="463"/>
        <v>0</v>
      </c>
      <c r="P355" s="26">
        <f t="shared" si="464"/>
        <v>29.700000000000003</v>
      </c>
      <c r="Q355" s="1">
        <f t="shared" si="471"/>
        <v>153.63333333333333</v>
      </c>
      <c r="R355" s="1">
        <f t="shared" si="460"/>
        <v>59.400000000000006</v>
      </c>
      <c r="S355" s="1">
        <f t="shared" si="465"/>
        <v>0.66082349806811247</v>
      </c>
      <c r="T355" s="1">
        <f t="shared" si="466"/>
        <v>0</v>
      </c>
      <c r="U355" s="1">
        <v>1.5</v>
      </c>
      <c r="V355" s="1">
        <f t="shared" si="467"/>
        <v>0.90334128878281628</v>
      </c>
      <c r="W355" s="1">
        <v>3</v>
      </c>
      <c r="X355" s="1">
        <f t="shared" si="468"/>
        <v>1.2954242509439324</v>
      </c>
      <c r="Y355" s="1">
        <f t="shared" si="469"/>
        <v>0</v>
      </c>
      <c r="Z355" s="1">
        <f>'Liquefaction &amp; SBC'!AC355</f>
        <v>2.2691676968984731</v>
      </c>
      <c r="AA355" s="1" t="str">
        <f>'Liquefaction &amp; SBC'!AD355</f>
        <v>NOT LIQUEFIABLE</v>
      </c>
      <c r="AB355" s="1">
        <f t="shared" si="461"/>
        <v>0</v>
      </c>
      <c r="AC355" s="1">
        <f t="shared" si="462"/>
        <v>0</v>
      </c>
      <c r="AD355" s="1">
        <f t="shared" si="470"/>
        <v>0</v>
      </c>
    </row>
    <row r="356" spans="1:31" x14ac:dyDescent="0.35">
      <c r="A356" s="1"/>
      <c r="B356" s="23">
        <v>15.529432999999999</v>
      </c>
      <c r="C356" s="23">
        <v>120.59347200000001</v>
      </c>
      <c r="D356" s="23">
        <v>15</v>
      </c>
      <c r="E356" s="23">
        <v>1500</v>
      </c>
      <c r="F356" s="23">
        <v>3</v>
      </c>
      <c r="G356" s="23">
        <v>19.8</v>
      </c>
      <c r="H356" s="23">
        <v>39</v>
      </c>
      <c r="I356" s="23">
        <v>35</v>
      </c>
      <c r="J356" s="1">
        <f t="shared" si="458"/>
        <v>150</v>
      </c>
      <c r="K356" s="1">
        <f t="shared" si="459"/>
        <v>183.33333333333334</v>
      </c>
      <c r="L356" s="23">
        <v>1.5</v>
      </c>
      <c r="M356" s="23">
        <v>19.8</v>
      </c>
      <c r="N356" s="23">
        <v>6</v>
      </c>
      <c r="O356" s="1">
        <f t="shared" si="463"/>
        <v>0</v>
      </c>
      <c r="P356" s="26">
        <f t="shared" si="464"/>
        <v>29.700000000000003</v>
      </c>
      <c r="Q356" s="1">
        <f t="shared" si="471"/>
        <v>153.63333333333333</v>
      </c>
      <c r="R356" s="1">
        <f t="shared" si="460"/>
        <v>59.400000000000006</v>
      </c>
      <c r="S356" s="1">
        <f t="shared" si="465"/>
        <v>0.66082349806811247</v>
      </c>
      <c r="T356" s="1">
        <f t="shared" si="466"/>
        <v>0</v>
      </c>
      <c r="U356" s="1">
        <v>1.5</v>
      </c>
      <c r="V356" s="1">
        <f t="shared" si="467"/>
        <v>0.90334128878281628</v>
      </c>
      <c r="W356" s="1">
        <v>3</v>
      </c>
      <c r="X356" s="1">
        <f t="shared" si="468"/>
        <v>1.2954242509439324</v>
      </c>
      <c r="Y356" s="1">
        <f t="shared" si="469"/>
        <v>0</v>
      </c>
      <c r="Z356" s="1">
        <f>'Liquefaction &amp; SBC'!AC356</f>
        <v>6.0302591399246523</v>
      </c>
      <c r="AA356" s="1" t="str">
        <f>'Liquefaction &amp; SBC'!AD356</f>
        <v>NOT LIQUEFIABLE</v>
      </c>
      <c r="AB356" s="1">
        <f t="shared" si="461"/>
        <v>0</v>
      </c>
      <c r="AC356" s="1">
        <f t="shared" si="462"/>
        <v>0</v>
      </c>
      <c r="AD356" s="1">
        <f t="shared" si="470"/>
        <v>0</v>
      </c>
    </row>
    <row r="357" spans="1:3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9"/>
      <c r="Y357" s="19"/>
      <c r="Z357" s="19"/>
      <c r="AA357" s="19"/>
      <c r="AB357" s="19"/>
      <c r="AC357" s="19" t="s">
        <v>312</v>
      </c>
      <c r="AD357" s="19">
        <f>SUM(AD347:AD356)</f>
        <v>169.78667391859244</v>
      </c>
      <c r="AE357" s="19" t="str">
        <f>IF(AD357&lt;= 25, "PASSED", "FAILED")</f>
        <v>FAILED</v>
      </c>
    </row>
    <row r="358" spans="1:31" s="1" customFormat="1" x14ac:dyDescent="0.35">
      <c r="A358" s="9" t="s">
        <v>283</v>
      </c>
      <c r="B358" s="9" t="s">
        <v>0</v>
      </c>
      <c r="C358" s="9" t="s">
        <v>1</v>
      </c>
      <c r="D358" s="9" t="s">
        <v>284</v>
      </c>
      <c r="E358" s="7" t="s">
        <v>285</v>
      </c>
      <c r="F358" s="9" t="s">
        <v>286</v>
      </c>
      <c r="G358" s="9" t="s">
        <v>287</v>
      </c>
      <c r="H358" s="9" t="s">
        <v>288</v>
      </c>
      <c r="I358" s="9" t="s">
        <v>289</v>
      </c>
      <c r="J358" s="10" t="s">
        <v>290</v>
      </c>
      <c r="K358" s="10" t="s">
        <v>291</v>
      </c>
      <c r="L358" s="9" t="s">
        <v>292</v>
      </c>
      <c r="M358" s="9" t="s">
        <v>287</v>
      </c>
      <c r="N358" s="9" t="s">
        <v>293</v>
      </c>
      <c r="O358" s="10" t="s">
        <v>294</v>
      </c>
      <c r="P358" s="11" t="s">
        <v>295</v>
      </c>
      <c r="Q358" s="10" t="s">
        <v>296</v>
      </c>
      <c r="R358" s="10" t="s">
        <v>297</v>
      </c>
      <c r="S358" s="10" t="s">
        <v>298</v>
      </c>
      <c r="T358" s="12" t="s">
        <v>299</v>
      </c>
      <c r="U358" s="9" t="s">
        <v>300</v>
      </c>
      <c r="V358" s="10" t="s">
        <v>301</v>
      </c>
      <c r="W358" s="7" t="s">
        <v>302</v>
      </c>
      <c r="X358" s="10" t="s">
        <v>303</v>
      </c>
      <c r="Y358" s="13" t="s">
        <v>304</v>
      </c>
      <c r="Z358" s="14" t="s">
        <v>26</v>
      </c>
      <c r="AA358" s="14" t="s">
        <v>27</v>
      </c>
      <c r="AB358" s="13" t="s">
        <v>305</v>
      </c>
      <c r="AC358" s="13" t="s">
        <v>306</v>
      </c>
      <c r="AD358" s="13" t="s">
        <v>307</v>
      </c>
      <c r="AE358" s="10" t="s">
        <v>27</v>
      </c>
    </row>
    <row r="359" spans="1:31" x14ac:dyDescent="0.35">
      <c r="A359" s="1" t="s">
        <v>343</v>
      </c>
      <c r="B359" s="23">
        <v>15.439418999999999</v>
      </c>
      <c r="C359" s="23">
        <v>120.58822000000001</v>
      </c>
      <c r="D359" s="23">
        <v>1.5</v>
      </c>
      <c r="E359" s="23">
        <v>1500</v>
      </c>
      <c r="F359" s="23">
        <v>3</v>
      </c>
      <c r="G359" s="23">
        <v>21</v>
      </c>
      <c r="H359" s="23">
        <v>63</v>
      </c>
      <c r="I359" s="23">
        <v>65</v>
      </c>
      <c r="J359" s="1">
        <f t="shared" ref="J359:J368" si="472">E359*0.1</f>
        <v>150</v>
      </c>
      <c r="K359" s="1">
        <f t="shared" ref="K359:K368" si="473">(E359+J359)/(F359*F359)</f>
        <v>183.33333333333334</v>
      </c>
      <c r="L359" s="23">
        <v>1.5</v>
      </c>
      <c r="M359" s="23">
        <v>21</v>
      </c>
      <c r="N359" s="23">
        <v>10</v>
      </c>
      <c r="O359" s="1">
        <f>MAX(0, 9.81 * (L359 - N359))</f>
        <v>0</v>
      </c>
      <c r="P359" s="26">
        <f>(L359 * M359) - O359</f>
        <v>31.5</v>
      </c>
      <c r="Q359" s="1">
        <f>K359-P359</f>
        <v>151.83333333333334</v>
      </c>
      <c r="R359" s="1">
        <f t="shared" ref="R359:R368" si="474">(M359 * ($L$2 + ($F$2 / 2))) - O359</f>
        <v>63</v>
      </c>
      <c r="S359" s="1">
        <f>0.5 + 0.1 * SQRT(Q359 / R359)</f>
        <v>0.65524345107130644</v>
      </c>
      <c r="T359" s="1">
        <f>IF((D359 - (D359/2)) &lt;= L359, 0, IF(( (D359 - (D359/2)) - L359) &gt; (2 * F359), 0, IF(( (D359 - (D359/2)) - L359) &lt;= (F359 / 2), (2 * ( (D359 - (D359/2)) - L359) / F359) * (S359 - 0.1) + 0.1, ((2 * F359) - ( (D359 - (D359/2)) - L359)) / (1.5 * F359) * S359)))</f>
        <v>0</v>
      </c>
      <c r="U359" s="1">
        <v>1.5</v>
      </c>
      <c r="V359" s="1">
        <f>MAX(0.5, 1 - 0.5 * (P359 / Q359))</f>
        <v>0.89626783754116357</v>
      </c>
      <c r="W359" s="1">
        <v>3</v>
      </c>
      <c r="X359" s="1">
        <f>1 + 0.2 *LOG10(10 * W359)</f>
        <v>1.2954242509439324</v>
      </c>
      <c r="Y359" s="1">
        <f>((Q359 / (I359 * 1000)) * T359) * U359 * V359 * X359*1000</f>
        <v>0</v>
      </c>
      <c r="Z359" s="1">
        <f>'Liquefaction &amp; SBC'!AC359</f>
        <v>491194351007.84668</v>
      </c>
      <c r="AA359" s="1" t="str">
        <f>'Liquefaction &amp; SBC'!AD359</f>
        <v>NOT LIQUEFIABLE</v>
      </c>
      <c r="AB359" s="1">
        <f t="shared" ref="AB359:AB368" si="475">IF(AA359="NOT LIQUEFIABLE", 0, IF(Z359&gt;=2, 0, IF(Z359&lt;=0.5, 0.05, (2-Z359)*0.025)))</f>
        <v>0</v>
      </c>
      <c r="AC359" s="1">
        <f t="shared" ref="AC359:AC368" si="476">AB359 * U359*1000</f>
        <v>0</v>
      </c>
      <c r="AD359" s="1">
        <f>Y359+AC359</f>
        <v>0</v>
      </c>
    </row>
    <row r="360" spans="1:31" x14ac:dyDescent="0.35">
      <c r="A360" s="1"/>
      <c r="B360" s="23">
        <v>15.439418999999999</v>
      </c>
      <c r="C360" s="23">
        <v>120.58822000000001</v>
      </c>
      <c r="D360" s="23">
        <v>3</v>
      </c>
      <c r="E360" s="23">
        <v>1500</v>
      </c>
      <c r="F360" s="23">
        <v>3</v>
      </c>
      <c r="G360" s="23">
        <v>21</v>
      </c>
      <c r="H360" s="23">
        <v>79</v>
      </c>
      <c r="I360" s="23">
        <v>65</v>
      </c>
      <c r="J360" s="1">
        <f t="shared" si="472"/>
        <v>150</v>
      </c>
      <c r="K360" s="1">
        <f t="shared" si="473"/>
        <v>183.33333333333334</v>
      </c>
      <c r="L360" s="23">
        <v>1.5</v>
      </c>
      <c r="M360" s="23">
        <v>21</v>
      </c>
      <c r="N360" s="23">
        <v>10</v>
      </c>
      <c r="O360" s="1">
        <f t="shared" ref="O360:O368" si="477">MAX(0, 9.81 * (L360 - N360))</f>
        <v>0</v>
      </c>
      <c r="P360" s="26">
        <f t="shared" ref="P360:P368" si="478">(L360 * M360) - O360</f>
        <v>31.5</v>
      </c>
      <c r="Q360" s="1">
        <f>K360-P360</f>
        <v>151.83333333333334</v>
      </c>
      <c r="R360" s="1">
        <f t="shared" si="474"/>
        <v>63</v>
      </c>
      <c r="S360" s="1">
        <f t="shared" ref="S360:S368" si="479">0.5 + 0.1 * SQRT(Q360 / R360)</f>
        <v>0.65524345107130644</v>
      </c>
      <c r="T360" s="1">
        <f t="shared" ref="T360:T368" si="480">IF(((D360 - (D360 - D359)/2) - L360) &lt;= 0, 0, IF(((D360 - (D360 - D359)/2) - L360) &gt; (2 * F360), 0, IF(((D360 - (D360 - D359)/2) - L360) &lt;= (F360 / 2), (2 * ((D360 - (D360 - D359)/2) - L360) / F360) * (S360 - 0.1) + 0.1, ((2 * F360) - ((D360 - (D360 - D359)/2) - L360)) / (1.5 * F360) * S360)))</f>
        <v>0.37762172553565321</v>
      </c>
      <c r="U360" s="1">
        <v>1.5</v>
      </c>
      <c r="V360" s="1">
        <f t="shared" ref="V360:V368" si="481">MAX(0.5, 1 - 0.5 * (P360 / Q360))</f>
        <v>0.89626783754116357</v>
      </c>
      <c r="W360" s="1">
        <v>3</v>
      </c>
      <c r="X360" s="1">
        <f t="shared" ref="X360:X368" si="482">1 + 0.2 *LOG10(10 * W360)</f>
        <v>1.2954242509439324</v>
      </c>
      <c r="Y360" s="1">
        <f t="shared" ref="Y360:Y368" si="483">((Q360 / (I360 * 1000)) * T360) * U360 * V360 * X360*1000</f>
        <v>1.5362144168434191</v>
      </c>
      <c r="Z360" s="1">
        <f>'Liquefaction &amp; SBC'!AC360</f>
        <v>1.9328390801165206E+33</v>
      </c>
      <c r="AA360" s="1" t="str">
        <f>'Liquefaction &amp; SBC'!AD360</f>
        <v>NOT LIQUEFIABLE</v>
      </c>
      <c r="AB360" s="1">
        <f t="shared" si="475"/>
        <v>0</v>
      </c>
      <c r="AC360" s="1">
        <f t="shared" si="476"/>
        <v>0</v>
      </c>
      <c r="AD360" s="1">
        <f t="shared" ref="AD360:AD368" si="484">Y360+AC360</f>
        <v>1.5362144168434191</v>
      </c>
    </row>
    <row r="361" spans="1:31" x14ac:dyDescent="0.35">
      <c r="A361" s="1"/>
      <c r="B361" s="23">
        <v>15.439418999999999</v>
      </c>
      <c r="C361" s="23">
        <v>120.58822000000001</v>
      </c>
      <c r="D361" s="23">
        <v>4.5</v>
      </c>
      <c r="E361" s="23">
        <v>1500</v>
      </c>
      <c r="F361" s="23">
        <v>3</v>
      </c>
      <c r="G361" s="23">
        <v>23</v>
      </c>
      <c r="H361" s="23">
        <v>100</v>
      </c>
      <c r="I361" s="23">
        <v>6000</v>
      </c>
      <c r="J361" s="1">
        <f t="shared" si="472"/>
        <v>150</v>
      </c>
      <c r="K361" s="1">
        <f t="shared" si="473"/>
        <v>183.33333333333334</v>
      </c>
      <c r="L361" s="23">
        <v>1.5</v>
      </c>
      <c r="M361" s="23">
        <v>23</v>
      </c>
      <c r="N361" s="23">
        <v>10</v>
      </c>
      <c r="O361" s="1">
        <f t="shared" si="477"/>
        <v>0</v>
      </c>
      <c r="P361" s="26">
        <f t="shared" si="478"/>
        <v>34.5</v>
      </c>
      <c r="Q361" s="1">
        <f t="shared" ref="Q361:Q368" si="485">K361-P361</f>
        <v>148.83333333333334</v>
      </c>
      <c r="R361" s="1">
        <f t="shared" si="474"/>
        <v>69</v>
      </c>
      <c r="S361" s="1">
        <f t="shared" si="479"/>
        <v>0.6468674514968471</v>
      </c>
      <c r="T361" s="1">
        <f t="shared" si="480"/>
        <v>0.53905620958070599</v>
      </c>
      <c r="U361" s="1">
        <v>1.5</v>
      </c>
      <c r="V361" s="1">
        <f t="shared" si="481"/>
        <v>0.88409854423292278</v>
      </c>
      <c r="W361" s="1">
        <v>3</v>
      </c>
      <c r="X361" s="1">
        <f t="shared" si="482"/>
        <v>1.2954242509439324</v>
      </c>
      <c r="Y361" s="1">
        <f t="shared" si="483"/>
        <v>2.2971373795909383E-2</v>
      </c>
      <c r="Z361" s="1">
        <f>'Liquefaction &amp; SBC'!AC361</f>
        <v>1.8838933891978264E+74</v>
      </c>
      <c r="AA361" s="1" t="str">
        <f>'Liquefaction &amp; SBC'!AD361</f>
        <v>NOT LIQUEFIABLE</v>
      </c>
      <c r="AB361" s="1">
        <f t="shared" si="475"/>
        <v>0</v>
      </c>
      <c r="AC361" s="1">
        <f t="shared" si="476"/>
        <v>0</v>
      </c>
      <c r="AD361" s="1">
        <f t="shared" si="484"/>
        <v>2.2971373795909383E-2</v>
      </c>
    </row>
    <row r="362" spans="1:31" x14ac:dyDescent="0.35">
      <c r="A362" s="1"/>
      <c r="B362" s="23">
        <v>15.439418999999999</v>
      </c>
      <c r="C362" s="23">
        <v>120.58822000000001</v>
      </c>
      <c r="D362" s="23">
        <v>6</v>
      </c>
      <c r="E362" s="23">
        <v>1500</v>
      </c>
      <c r="F362" s="23">
        <v>3</v>
      </c>
      <c r="G362" s="23">
        <v>23</v>
      </c>
      <c r="H362" s="23">
        <v>100</v>
      </c>
      <c r="I362" s="23">
        <v>6000</v>
      </c>
      <c r="J362" s="1">
        <f t="shared" si="472"/>
        <v>150</v>
      </c>
      <c r="K362" s="1">
        <f t="shared" si="473"/>
        <v>183.33333333333334</v>
      </c>
      <c r="L362" s="23">
        <v>1.5</v>
      </c>
      <c r="M362" s="23">
        <v>23</v>
      </c>
      <c r="N362" s="23">
        <v>10</v>
      </c>
      <c r="O362" s="1">
        <f t="shared" si="477"/>
        <v>0</v>
      </c>
      <c r="P362" s="26">
        <f t="shared" si="478"/>
        <v>34.5</v>
      </c>
      <c r="Q362" s="1">
        <f t="shared" si="485"/>
        <v>148.83333333333334</v>
      </c>
      <c r="R362" s="1">
        <f t="shared" si="474"/>
        <v>69</v>
      </c>
      <c r="S362" s="1">
        <f t="shared" si="479"/>
        <v>0.6468674514968471</v>
      </c>
      <c r="T362" s="1">
        <f t="shared" si="480"/>
        <v>0.32343372574842355</v>
      </c>
      <c r="U362" s="1">
        <v>1.5</v>
      </c>
      <c r="V362" s="1">
        <f t="shared" si="481"/>
        <v>0.88409854423292278</v>
      </c>
      <c r="W362" s="1">
        <v>3</v>
      </c>
      <c r="X362" s="1">
        <f t="shared" si="482"/>
        <v>1.2954242509439324</v>
      </c>
      <c r="Y362" s="1">
        <f t="shared" si="483"/>
        <v>1.3782824277545631E-2</v>
      </c>
      <c r="Z362" s="1">
        <f>'Liquefaction &amp; SBC'!AC362</f>
        <v>7.0148264944721149E+68</v>
      </c>
      <c r="AA362" s="1" t="str">
        <f>'Liquefaction &amp; SBC'!AD362</f>
        <v>NOT LIQUEFIABLE</v>
      </c>
      <c r="AB362" s="1">
        <f t="shared" si="475"/>
        <v>0</v>
      </c>
      <c r="AC362" s="1">
        <f t="shared" si="476"/>
        <v>0</v>
      </c>
      <c r="AD362" s="1">
        <f t="shared" si="484"/>
        <v>1.3782824277545631E-2</v>
      </c>
    </row>
    <row r="363" spans="1:31" x14ac:dyDescent="0.35">
      <c r="A363" s="1"/>
      <c r="B363" s="23">
        <v>15.439418999999999</v>
      </c>
      <c r="C363" s="23">
        <v>120.58822000000001</v>
      </c>
      <c r="D363" s="23">
        <v>7.5</v>
      </c>
      <c r="E363" s="23">
        <v>1500</v>
      </c>
      <c r="F363" s="23">
        <v>3</v>
      </c>
      <c r="G363" s="23">
        <v>23</v>
      </c>
      <c r="H363" s="23">
        <v>100</v>
      </c>
      <c r="I363" s="23">
        <v>6000</v>
      </c>
      <c r="J363" s="1">
        <f t="shared" si="472"/>
        <v>150</v>
      </c>
      <c r="K363" s="1">
        <f t="shared" si="473"/>
        <v>183.33333333333334</v>
      </c>
      <c r="L363" s="23">
        <v>1.5</v>
      </c>
      <c r="M363" s="23">
        <v>23</v>
      </c>
      <c r="N363" s="23">
        <v>10</v>
      </c>
      <c r="O363" s="1">
        <f t="shared" si="477"/>
        <v>0</v>
      </c>
      <c r="P363" s="26">
        <f t="shared" si="478"/>
        <v>34.5</v>
      </c>
      <c r="Q363" s="1">
        <f t="shared" si="485"/>
        <v>148.83333333333334</v>
      </c>
      <c r="R363" s="1">
        <f t="shared" si="474"/>
        <v>69</v>
      </c>
      <c r="S363" s="1">
        <f t="shared" si="479"/>
        <v>0.6468674514968471</v>
      </c>
      <c r="T363" s="1">
        <f t="shared" si="480"/>
        <v>0.10781124191614118</v>
      </c>
      <c r="U363" s="1">
        <v>1.5</v>
      </c>
      <c r="V363" s="1">
        <f t="shared" si="481"/>
        <v>0.88409854423292278</v>
      </c>
      <c r="W363" s="1">
        <v>3</v>
      </c>
      <c r="X363" s="1">
        <f t="shared" si="482"/>
        <v>1.2954242509439324</v>
      </c>
      <c r="Y363" s="1">
        <f t="shared" si="483"/>
        <v>4.5942747591818768E-3</v>
      </c>
      <c r="Z363" s="1">
        <f>'Liquefaction &amp; SBC'!AC363</f>
        <v>1.2203396386202858E+59</v>
      </c>
      <c r="AA363" s="1" t="str">
        <f>'Liquefaction &amp; SBC'!AD363</f>
        <v>NOT LIQUEFIABLE</v>
      </c>
      <c r="AB363" s="1">
        <f t="shared" si="475"/>
        <v>0</v>
      </c>
      <c r="AC363" s="1">
        <f t="shared" si="476"/>
        <v>0</v>
      </c>
      <c r="AD363" s="1">
        <f t="shared" si="484"/>
        <v>4.5942747591818768E-3</v>
      </c>
    </row>
    <row r="364" spans="1:31" x14ac:dyDescent="0.35">
      <c r="A364" s="1"/>
      <c r="B364" s="23">
        <v>15.439418999999999</v>
      </c>
      <c r="C364" s="23">
        <v>120.58822000000001</v>
      </c>
      <c r="D364" s="23">
        <v>9</v>
      </c>
      <c r="E364" s="23">
        <v>1500</v>
      </c>
      <c r="F364" s="23">
        <v>3</v>
      </c>
      <c r="G364" s="23">
        <v>23</v>
      </c>
      <c r="H364" s="23">
        <v>100</v>
      </c>
      <c r="I364" s="23">
        <v>6000</v>
      </c>
      <c r="J364" s="1">
        <f t="shared" si="472"/>
        <v>150</v>
      </c>
      <c r="K364" s="1">
        <f t="shared" si="473"/>
        <v>183.33333333333334</v>
      </c>
      <c r="L364" s="23">
        <v>1.5</v>
      </c>
      <c r="M364" s="23">
        <v>23</v>
      </c>
      <c r="N364" s="23">
        <v>10</v>
      </c>
      <c r="O364" s="1">
        <f t="shared" si="477"/>
        <v>0</v>
      </c>
      <c r="P364" s="26">
        <f t="shared" si="478"/>
        <v>34.5</v>
      </c>
      <c r="Q364" s="1">
        <f t="shared" si="485"/>
        <v>148.83333333333334</v>
      </c>
      <c r="R364" s="1">
        <f t="shared" si="474"/>
        <v>69</v>
      </c>
      <c r="S364" s="1">
        <f t="shared" si="479"/>
        <v>0.6468674514968471</v>
      </c>
      <c r="T364" s="1">
        <f t="shared" si="480"/>
        <v>0</v>
      </c>
      <c r="U364" s="1">
        <v>1.5</v>
      </c>
      <c r="V364" s="1">
        <f t="shared" si="481"/>
        <v>0.88409854423292278</v>
      </c>
      <c r="W364" s="1">
        <v>3</v>
      </c>
      <c r="X364" s="1">
        <f t="shared" si="482"/>
        <v>1.2954242509439324</v>
      </c>
      <c r="Y364" s="1">
        <f t="shared" si="483"/>
        <v>0</v>
      </c>
      <c r="Z364" s="1">
        <f>'Liquefaction &amp; SBC'!AC364</f>
        <v>2.4188320413354124E+49</v>
      </c>
      <c r="AA364" s="1" t="str">
        <f>'Liquefaction &amp; SBC'!AD364</f>
        <v>NOT LIQUEFIABLE</v>
      </c>
      <c r="AB364" s="1">
        <f t="shared" si="475"/>
        <v>0</v>
      </c>
      <c r="AC364" s="1">
        <f t="shared" si="476"/>
        <v>0</v>
      </c>
      <c r="AD364" s="1">
        <f t="shared" si="484"/>
        <v>0</v>
      </c>
    </row>
    <row r="365" spans="1:31" x14ac:dyDescent="0.35">
      <c r="A365" s="1"/>
      <c r="B365" s="23">
        <v>15.439418999999999</v>
      </c>
      <c r="C365" s="23">
        <v>120.58822000000001</v>
      </c>
      <c r="D365" s="23">
        <v>10.5</v>
      </c>
      <c r="E365" s="23">
        <v>1500</v>
      </c>
      <c r="F365" s="23">
        <v>3</v>
      </c>
      <c r="G365" s="23">
        <v>23</v>
      </c>
      <c r="H365" s="23">
        <v>100</v>
      </c>
      <c r="I365" s="23">
        <v>6000</v>
      </c>
      <c r="J365" s="1">
        <f t="shared" si="472"/>
        <v>150</v>
      </c>
      <c r="K365" s="1">
        <f t="shared" si="473"/>
        <v>183.33333333333334</v>
      </c>
      <c r="L365" s="23">
        <v>1.5</v>
      </c>
      <c r="M365" s="23">
        <v>23</v>
      </c>
      <c r="N365" s="23">
        <v>10</v>
      </c>
      <c r="O365" s="1">
        <f t="shared" si="477"/>
        <v>0</v>
      </c>
      <c r="P365" s="26">
        <f t="shared" si="478"/>
        <v>34.5</v>
      </c>
      <c r="Q365" s="1">
        <f t="shared" si="485"/>
        <v>148.83333333333334</v>
      </c>
      <c r="R365" s="1">
        <f t="shared" si="474"/>
        <v>69</v>
      </c>
      <c r="S365" s="1">
        <f t="shared" si="479"/>
        <v>0.6468674514968471</v>
      </c>
      <c r="T365" s="1">
        <f t="shared" si="480"/>
        <v>0</v>
      </c>
      <c r="U365" s="1">
        <v>1.5</v>
      </c>
      <c r="V365" s="1">
        <f t="shared" si="481"/>
        <v>0.88409854423292278</v>
      </c>
      <c r="W365" s="1">
        <v>3</v>
      </c>
      <c r="X365" s="1">
        <f t="shared" si="482"/>
        <v>1.2954242509439324</v>
      </c>
      <c r="Y365" s="1">
        <f t="shared" si="483"/>
        <v>0</v>
      </c>
      <c r="Z365" s="1">
        <f>'Liquefaction &amp; SBC'!AC365</f>
        <v>1.1707215054194409E+42</v>
      </c>
      <c r="AA365" s="1" t="str">
        <f>'Liquefaction &amp; SBC'!AD365</f>
        <v>NOT LIQUEFIABLE</v>
      </c>
      <c r="AB365" s="1">
        <f t="shared" si="475"/>
        <v>0</v>
      </c>
      <c r="AC365" s="1">
        <f t="shared" si="476"/>
        <v>0</v>
      </c>
      <c r="AD365" s="1">
        <f t="shared" si="484"/>
        <v>0</v>
      </c>
    </row>
    <row r="366" spans="1:31" x14ac:dyDescent="0.35">
      <c r="A366" s="1"/>
      <c r="B366" s="23">
        <v>15.439418999999999</v>
      </c>
      <c r="C366" s="23">
        <v>120.58822000000001</v>
      </c>
      <c r="D366" s="23">
        <v>12</v>
      </c>
      <c r="E366" s="23">
        <v>1500</v>
      </c>
      <c r="F366" s="23">
        <v>3</v>
      </c>
      <c r="G366" s="23">
        <v>23</v>
      </c>
      <c r="H366" s="23">
        <v>100</v>
      </c>
      <c r="I366" s="23">
        <v>6000</v>
      </c>
      <c r="J366" s="1">
        <f t="shared" si="472"/>
        <v>150</v>
      </c>
      <c r="K366" s="1">
        <f t="shared" si="473"/>
        <v>183.33333333333334</v>
      </c>
      <c r="L366" s="23">
        <v>1.5</v>
      </c>
      <c r="M366" s="23">
        <v>23</v>
      </c>
      <c r="N366" s="23">
        <v>10</v>
      </c>
      <c r="O366" s="1">
        <f t="shared" si="477"/>
        <v>0</v>
      </c>
      <c r="P366" s="26">
        <f t="shared" si="478"/>
        <v>34.5</v>
      </c>
      <c r="Q366" s="1">
        <f t="shared" si="485"/>
        <v>148.83333333333334</v>
      </c>
      <c r="R366" s="1">
        <f t="shared" si="474"/>
        <v>69</v>
      </c>
      <c r="S366" s="1">
        <f t="shared" si="479"/>
        <v>0.6468674514968471</v>
      </c>
      <c r="T366" s="1">
        <f t="shared" si="480"/>
        <v>0</v>
      </c>
      <c r="U366" s="1">
        <v>1.5</v>
      </c>
      <c r="V366" s="1">
        <f t="shared" si="481"/>
        <v>0.88409854423292278</v>
      </c>
      <c r="W366" s="1">
        <v>3</v>
      </c>
      <c r="X366" s="1">
        <f t="shared" si="482"/>
        <v>1.2954242509439324</v>
      </c>
      <c r="Y366" s="1">
        <f t="shared" si="483"/>
        <v>0</v>
      </c>
      <c r="Z366" s="1">
        <f>'Liquefaction &amp; SBC'!AC366</f>
        <v>5.9364255849443809E+37</v>
      </c>
      <c r="AA366" s="1" t="str">
        <f>'Liquefaction &amp; SBC'!AD366</f>
        <v>NOT LIQUEFIABLE</v>
      </c>
      <c r="AB366" s="1">
        <f t="shared" si="475"/>
        <v>0</v>
      </c>
      <c r="AC366" s="1">
        <f t="shared" si="476"/>
        <v>0</v>
      </c>
      <c r="AD366" s="1">
        <f t="shared" si="484"/>
        <v>0</v>
      </c>
    </row>
    <row r="367" spans="1:31" x14ac:dyDescent="0.35">
      <c r="A367" s="1"/>
      <c r="B367" s="23">
        <v>15.439418999999999</v>
      </c>
      <c r="C367" s="23">
        <v>120.58822000000001</v>
      </c>
      <c r="D367" s="23">
        <v>13.5</v>
      </c>
      <c r="E367" s="23">
        <v>1500</v>
      </c>
      <c r="F367" s="23">
        <v>3</v>
      </c>
      <c r="G367" s="23">
        <v>23</v>
      </c>
      <c r="H367" s="23">
        <v>100</v>
      </c>
      <c r="I367" s="23">
        <v>6000</v>
      </c>
      <c r="J367" s="1">
        <f t="shared" si="472"/>
        <v>150</v>
      </c>
      <c r="K367" s="1">
        <f t="shared" si="473"/>
        <v>183.33333333333334</v>
      </c>
      <c r="L367" s="23">
        <v>1.5</v>
      </c>
      <c r="M367" s="23">
        <v>23</v>
      </c>
      <c r="N367" s="23">
        <v>10</v>
      </c>
      <c r="O367" s="1">
        <f t="shared" si="477"/>
        <v>0</v>
      </c>
      <c r="P367" s="26">
        <f t="shared" si="478"/>
        <v>34.5</v>
      </c>
      <c r="Q367" s="1">
        <f t="shared" si="485"/>
        <v>148.83333333333334</v>
      </c>
      <c r="R367" s="1">
        <f t="shared" si="474"/>
        <v>69</v>
      </c>
      <c r="S367" s="1">
        <f t="shared" si="479"/>
        <v>0.6468674514968471</v>
      </c>
      <c r="T367" s="1">
        <f t="shared" si="480"/>
        <v>0</v>
      </c>
      <c r="U367" s="1">
        <v>1.5</v>
      </c>
      <c r="V367" s="1">
        <f t="shared" si="481"/>
        <v>0.88409854423292278</v>
      </c>
      <c r="W367" s="1">
        <v>3</v>
      </c>
      <c r="X367" s="1">
        <f t="shared" si="482"/>
        <v>1.2954242509439324</v>
      </c>
      <c r="Y367" s="1">
        <f t="shared" si="483"/>
        <v>0</v>
      </c>
      <c r="Z367" s="1">
        <f>'Liquefaction &amp; SBC'!AC367</f>
        <v>8.9256848435177864E+33</v>
      </c>
      <c r="AA367" s="1" t="str">
        <f>'Liquefaction &amp; SBC'!AD367</f>
        <v>NOT LIQUEFIABLE</v>
      </c>
      <c r="AB367" s="1">
        <f t="shared" si="475"/>
        <v>0</v>
      </c>
      <c r="AC367" s="1">
        <f t="shared" si="476"/>
        <v>0</v>
      </c>
      <c r="AD367" s="1">
        <f t="shared" si="484"/>
        <v>0</v>
      </c>
    </row>
    <row r="368" spans="1:31" x14ac:dyDescent="0.35">
      <c r="A368" s="1"/>
      <c r="B368" s="23">
        <v>15.439418999999999</v>
      </c>
      <c r="C368" s="23">
        <v>120.58822000000001</v>
      </c>
      <c r="D368" s="23">
        <v>15</v>
      </c>
      <c r="E368" s="23">
        <v>1500</v>
      </c>
      <c r="F368" s="23">
        <v>3</v>
      </c>
      <c r="G368" s="23">
        <v>23</v>
      </c>
      <c r="H368" s="23">
        <v>100</v>
      </c>
      <c r="I368" s="23">
        <v>6000</v>
      </c>
      <c r="J368" s="1">
        <f t="shared" si="472"/>
        <v>150</v>
      </c>
      <c r="K368" s="1">
        <f t="shared" si="473"/>
        <v>183.33333333333334</v>
      </c>
      <c r="L368" s="23">
        <v>1.5</v>
      </c>
      <c r="M368" s="23">
        <v>23</v>
      </c>
      <c r="N368" s="23">
        <v>10</v>
      </c>
      <c r="O368" s="1">
        <f t="shared" si="477"/>
        <v>0</v>
      </c>
      <c r="P368" s="26">
        <f t="shared" si="478"/>
        <v>34.5</v>
      </c>
      <c r="Q368" s="1">
        <f t="shared" si="485"/>
        <v>148.83333333333334</v>
      </c>
      <c r="R368" s="1">
        <f t="shared" si="474"/>
        <v>69</v>
      </c>
      <c r="S368" s="1">
        <f t="shared" si="479"/>
        <v>0.6468674514968471</v>
      </c>
      <c r="T368" s="1">
        <f t="shared" si="480"/>
        <v>0</v>
      </c>
      <c r="U368" s="1">
        <v>1.5</v>
      </c>
      <c r="V368" s="1">
        <f t="shared" si="481"/>
        <v>0.88409854423292278</v>
      </c>
      <c r="W368" s="1">
        <v>3</v>
      </c>
      <c r="X368" s="1">
        <f t="shared" si="482"/>
        <v>1.2954242509439324</v>
      </c>
      <c r="Y368" s="1">
        <f t="shared" si="483"/>
        <v>0</v>
      </c>
      <c r="Z368" s="1">
        <f>'Liquefaction &amp; SBC'!AC368</f>
        <v>3.6406917955603403E+30</v>
      </c>
      <c r="AA368" s="1" t="str">
        <f>'Liquefaction &amp; SBC'!AD368</f>
        <v>NOT LIQUEFIABLE</v>
      </c>
      <c r="AB368" s="1">
        <f t="shared" si="475"/>
        <v>0</v>
      </c>
      <c r="AC368" s="1">
        <f t="shared" si="476"/>
        <v>0</v>
      </c>
      <c r="AD368" s="1">
        <f t="shared" si="484"/>
        <v>0</v>
      </c>
    </row>
    <row r="369" spans="1:3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9"/>
      <c r="Y369" s="19"/>
      <c r="Z369" s="19"/>
      <c r="AA369" s="19"/>
      <c r="AB369" s="19"/>
      <c r="AC369" s="19" t="s">
        <v>312</v>
      </c>
      <c r="AD369" s="19">
        <f>SUM(AD359:AD368)</f>
        <v>1.5775628896760561</v>
      </c>
      <c r="AE369" s="19" t="str">
        <f>IF(AD369&lt;= 25, "PASSED", "FAILED")</f>
        <v>PASSED</v>
      </c>
    </row>
    <row r="370" spans="1:31" s="1" customFormat="1" x14ac:dyDescent="0.35">
      <c r="A370" s="9" t="s">
        <v>283</v>
      </c>
      <c r="B370" s="9" t="s">
        <v>0</v>
      </c>
      <c r="C370" s="9" t="s">
        <v>1</v>
      </c>
      <c r="D370" s="9" t="s">
        <v>284</v>
      </c>
      <c r="E370" s="7" t="s">
        <v>285</v>
      </c>
      <c r="F370" s="9" t="s">
        <v>286</v>
      </c>
      <c r="G370" s="9" t="s">
        <v>287</v>
      </c>
      <c r="H370" s="9" t="s">
        <v>288</v>
      </c>
      <c r="I370" s="9" t="s">
        <v>289</v>
      </c>
      <c r="J370" s="10" t="s">
        <v>290</v>
      </c>
      <c r="K370" s="10" t="s">
        <v>291</v>
      </c>
      <c r="L370" s="9" t="s">
        <v>292</v>
      </c>
      <c r="M370" s="9" t="s">
        <v>287</v>
      </c>
      <c r="N370" s="9" t="s">
        <v>293</v>
      </c>
      <c r="O370" s="10" t="s">
        <v>294</v>
      </c>
      <c r="P370" s="11" t="s">
        <v>295</v>
      </c>
      <c r="Q370" s="10" t="s">
        <v>296</v>
      </c>
      <c r="R370" s="10" t="s">
        <v>297</v>
      </c>
      <c r="S370" s="10" t="s">
        <v>298</v>
      </c>
      <c r="T370" s="12" t="s">
        <v>299</v>
      </c>
      <c r="U370" s="9" t="s">
        <v>300</v>
      </c>
      <c r="V370" s="10" t="s">
        <v>301</v>
      </c>
      <c r="W370" s="7" t="s">
        <v>302</v>
      </c>
      <c r="X370" s="10" t="s">
        <v>303</v>
      </c>
      <c r="Y370" s="13" t="s">
        <v>304</v>
      </c>
      <c r="Z370" s="14" t="s">
        <v>26</v>
      </c>
      <c r="AA370" s="14" t="s">
        <v>27</v>
      </c>
      <c r="AB370" s="13" t="s">
        <v>305</v>
      </c>
      <c r="AC370" s="13" t="s">
        <v>306</v>
      </c>
      <c r="AD370" s="13" t="s">
        <v>307</v>
      </c>
      <c r="AE370" s="10" t="s">
        <v>27</v>
      </c>
    </row>
    <row r="371" spans="1:31" x14ac:dyDescent="0.35">
      <c r="A371" s="1" t="s">
        <v>344</v>
      </c>
      <c r="B371" s="23">
        <v>15.500038</v>
      </c>
      <c r="C371" s="23">
        <v>120.578579</v>
      </c>
      <c r="D371" s="23">
        <v>1.5</v>
      </c>
      <c r="E371" s="23">
        <v>1500</v>
      </c>
      <c r="F371" s="23">
        <v>3</v>
      </c>
      <c r="G371" s="23">
        <v>21</v>
      </c>
      <c r="H371" s="23">
        <v>21</v>
      </c>
      <c r="I371" s="23">
        <v>27.5</v>
      </c>
      <c r="J371" s="1">
        <f t="shared" ref="J371:J380" si="486">E371*0.1</f>
        <v>150</v>
      </c>
      <c r="K371" s="1">
        <f t="shared" ref="K371:K380" si="487">(E371+J371)/(F371*F371)</f>
        <v>183.33333333333334</v>
      </c>
      <c r="L371" s="23">
        <v>1.5</v>
      </c>
      <c r="M371" s="23">
        <v>21</v>
      </c>
      <c r="N371" s="23">
        <v>4.2</v>
      </c>
      <c r="O371" s="1">
        <f>MAX(0, 9.81 * (L371 - N371))</f>
        <v>0</v>
      </c>
      <c r="P371" s="26">
        <f>(L371 * M371) - O371</f>
        <v>31.5</v>
      </c>
      <c r="Q371" s="1">
        <f>K371-P371</f>
        <v>151.83333333333334</v>
      </c>
      <c r="R371" s="1">
        <f t="shared" ref="R371:R380" si="488">(M371 * ($L$2 + ($F$2 / 2))) - O371</f>
        <v>63</v>
      </c>
      <c r="S371" s="1">
        <f>0.5 + 0.1 * SQRT(Q371 / R371)</f>
        <v>0.65524345107130644</v>
      </c>
      <c r="T371" s="1">
        <f>IF((D371 - (D371/2)) &lt;= L371, 0, IF(( (D371 - (D371/2)) - L371) &gt; (2 * F371), 0, IF(( (D371 - (D371/2)) - L371) &lt;= (F371 / 2), (2 * ( (D371 - (D371/2)) - L371) / F371) * (S371 - 0.1) + 0.1, ((2 * F371) - ( (D371 - (D371/2)) - L371)) / (1.5 * F371) * S371)))</f>
        <v>0</v>
      </c>
      <c r="U371" s="1">
        <v>1.5</v>
      </c>
      <c r="V371" s="1">
        <f>MAX(0.5, 1 - 0.5 * (P371 / Q371))</f>
        <v>0.89626783754116357</v>
      </c>
      <c r="W371" s="1">
        <v>3</v>
      </c>
      <c r="X371" s="1">
        <f>1 + 0.2 *LOG10(10 * W371)</f>
        <v>1.2954242509439324</v>
      </c>
      <c r="Y371" s="1">
        <f>((Q371 / (I371 * 1000)) * T371) * U371 * V371 * X371*1000</f>
        <v>0</v>
      </c>
      <c r="Z371" s="1">
        <f>'Liquefaction &amp; SBC'!AC371</f>
        <v>5.5601522486620247</v>
      </c>
      <c r="AA371" s="1" t="str">
        <f>'Liquefaction &amp; SBC'!AD371</f>
        <v>NOT LIQUEFIABLE</v>
      </c>
      <c r="AB371" s="1">
        <f t="shared" ref="AB371:AB380" si="489">IF(AA371="NOT LIQUEFIABLE", 0, IF(Z371&gt;=2, 0, IF(Z371&lt;=0.5, 0.05, (2-Z371)*0.025)))</f>
        <v>0</v>
      </c>
      <c r="AC371" s="1">
        <f t="shared" ref="AC371:AC380" si="490">AB371 * U371*1000</f>
        <v>0</v>
      </c>
      <c r="AD371" s="1">
        <f>Y371+AC371</f>
        <v>0</v>
      </c>
    </row>
    <row r="372" spans="1:31" x14ac:dyDescent="0.35">
      <c r="A372" s="1"/>
      <c r="B372" s="23">
        <v>15.500038</v>
      </c>
      <c r="C372" s="23">
        <v>120.578579</v>
      </c>
      <c r="D372" s="23">
        <v>3</v>
      </c>
      <c r="E372" s="23">
        <v>1500</v>
      </c>
      <c r="F372" s="23">
        <v>3</v>
      </c>
      <c r="G372" s="23">
        <v>21</v>
      </c>
      <c r="H372" s="23">
        <v>30</v>
      </c>
      <c r="I372" s="23">
        <v>32.5</v>
      </c>
      <c r="J372" s="1">
        <f t="shared" si="486"/>
        <v>150</v>
      </c>
      <c r="K372" s="1">
        <f t="shared" si="487"/>
        <v>183.33333333333334</v>
      </c>
      <c r="L372" s="23">
        <v>1.5</v>
      </c>
      <c r="M372" s="23">
        <v>21</v>
      </c>
      <c r="N372" s="23">
        <v>4.2</v>
      </c>
      <c r="O372" s="1">
        <f t="shared" ref="O372:O380" si="491">MAX(0, 9.81 * (L372 - N372))</f>
        <v>0</v>
      </c>
      <c r="P372" s="26">
        <f t="shared" ref="P372:P380" si="492">(L372 * M372) - O372</f>
        <v>31.5</v>
      </c>
      <c r="Q372" s="1">
        <f>K372-P372</f>
        <v>151.83333333333334</v>
      </c>
      <c r="R372" s="1">
        <f t="shared" si="488"/>
        <v>63</v>
      </c>
      <c r="S372" s="1">
        <f t="shared" ref="S372:S380" si="493">0.5 + 0.1 * SQRT(Q372 / R372)</f>
        <v>0.65524345107130644</v>
      </c>
      <c r="T372" s="1">
        <f t="shared" ref="T372:T380" si="494">IF(((D372 - (D372 - D371)/2) - L372) &lt;= 0, 0, IF(((D372 - (D372 - D371)/2) - L372) &gt; (2 * F372), 0, IF(((D372 - (D372 - D371)/2) - L372) &lt;= (F372 / 2), (2 * ((D372 - (D372 - D371)/2) - L372) / F372) * (S372 - 0.1) + 0.1, ((2 * F372) - ((D372 - (D372 - D371)/2) - L372)) / (1.5 * F372) * S372)))</f>
        <v>0.37762172553565321</v>
      </c>
      <c r="U372" s="1">
        <v>1.5</v>
      </c>
      <c r="V372" s="1">
        <f t="shared" ref="V372:V380" si="495">MAX(0.5, 1 - 0.5 * (P372 / Q372))</f>
        <v>0.89626783754116357</v>
      </c>
      <c r="W372" s="1">
        <v>3</v>
      </c>
      <c r="X372" s="1">
        <f t="shared" ref="X372:X380" si="496">1 + 0.2 *LOG10(10 * W372)</f>
        <v>1.2954242509439324</v>
      </c>
      <c r="Y372" s="1">
        <f t="shared" ref="Y372:Y380" si="497">((Q372 / (I372 * 1000)) * T372) * U372 * V372 * X372*1000</f>
        <v>3.0724288336868382</v>
      </c>
      <c r="Z372" s="1">
        <f>'Liquefaction &amp; SBC'!AC372</f>
        <v>18.85832316562459</v>
      </c>
      <c r="AA372" s="1" t="str">
        <f>'Liquefaction &amp; SBC'!AD372</f>
        <v>NOT LIQUEFIABLE</v>
      </c>
      <c r="AB372" s="1">
        <f t="shared" si="489"/>
        <v>0</v>
      </c>
      <c r="AC372" s="1">
        <f t="shared" si="490"/>
        <v>0</v>
      </c>
      <c r="AD372" s="1">
        <f t="shared" ref="AD372:AD380" si="498">Y372+AC372</f>
        <v>3.0724288336868382</v>
      </c>
    </row>
    <row r="373" spans="1:31" x14ac:dyDescent="0.35">
      <c r="A373" s="1"/>
      <c r="B373" s="23">
        <v>15.500038</v>
      </c>
      <c r="C373" s="23">
        <v>120.578579</v>
      </c>
      <c r="D373" s="23">
        <v>4.5</v>
      </c>
      <c r="E373" s="23">
        <v>1500</v>
      </c>
      <c r="F373" s="23">
        <v>3</v>
      </c>
      <c r="G373" s="23">
        <v>21</v>
      </c>
      <c r="H373" s="23">
        <v>29</v>
      </c>
      <c r="I373" s="23">
        <v>32.5</v>
      </c>
      <c r="J373" s="1">
        <f t="shared" si="486"/>
        <v>150</v>
      </c>
      <c r="K373" s="1">
        <f t="shared" si="487"/>
        <v>183.33333333333334</v>
      </c>
      <c r="L373" s="23">
        <v>1.5</v>
      </c>
      <c r="M373" s="23">
        <v>21</v>
      </c>
      <c r="N373" s="23">
        <v>4.2</v>
      </c>
      <c r="O373" s="1">
        <f t="shared" si="491"/>
        <v>0</v>
      </c>
      <c r="P373" s="26">
        <f t="shared" si="492"/>
        <v>31.5</v>
      </c>
      <c r="Q373" s="1">
        <f t="shared" ref="Q373:Q380" si="499">K373-P373</f>
        <v>151.83333333333334</v>
      </c>
      <c r="R373" s="1">
        <f t="shared" si="488"/>
        <v>63</v>
      </c>
      <c r="S373" s="1">
        <f t="shared" si="493"/>
        <v>0.65524345107130644</v>
      </c>
      <c r="T373" s="1">
        <f t="shared" si="494"/>
        <v>0.54603620922608875</v>
      </c>
      <c r="U373" s="1">
        <v>1.5</v>
      </c>
      <c r="V373" s="1">
        <f t="shared" si="495"/>
        <v>0.89626783754116357</v>
      </c>
      <c r="W373" s="1">
        <v>3</v>
      </c>
      <c r="X373" s="1">
        <f t="shared" si="496"/>
        <v>1.2954242509439324</v>
      </c>
      <c r="Y373" s="1">
        <f t="shared" si="497"/>
        <v>4.4426929914679878</v>
      </c>
      <c r="Z373" s="1">
        <f>'Liquefaction &amp; SBC'!AC373</f>
        <v>4.7376222777583017</v>
      </c>
      <c r="AA373" s="1" t="str">
        <f>'Liquefaction &amp; SBC'!AD373</f>
        <v>NOT LIQUEFIABLE</v>
      </c>
      <c r="AB373" s="1">
        <f t="shared" si="489"/>
        <v>0</v>
      </c>
      <c r="AC373" s="1">
        <f t="shared" si="490"/>
        <v>0</v>
      </c>
      <c r="AD373" s="1">
        <f t="shared" si="498"/>
        <v>4.4426929914679878</v>
      </c>
    </row>
    <row r="374" spans="1:31" x14ac:dyDescent="0.35">
      <c r="A374" s="1"/>
      <c r="B374" s="23">
        <v>15.500038</v>
      </c>
      <c r="C374" s="23">
        <v>120.578579</v>
      </c>
      <c r="D374" s="23">
        <v>6</v>
      </c>
      <c r="E374" s="23">
        <v>1500</v>
      </c>
      <c r="F374" s="23">
        <v>3</v>
      </c>
      <c r="G374" s="23">
        <v>21</v>
      </c>
      <c r="H374" s="23">
        <v>36</v>
      </c>
      <c r="I374" s="23">
        <v>35</v>
      </c>
      <c r="J374" s="1">
        <f t="shared" si="486"/>
        <v>150</v>
      </c>
      <c r="K374" s="1">
        <f t="shared" si="487"/>
        <v>183.33333333333334</v>
      </c>
      <c r="L374" s="23">
        <v>1.5</v>
      </c>
      <c r="M374" s="23">
        <v>21</v>
      </c>
      <c r="N374" s="23">
        <v>4.2</v>
      </c>
      <c r="O374" s="1">
        <f t="shared" si="491"/>
        <v>0</v>
      </c>
      <c r="P374" s="26">
        <f t="shared" si="492"/>
        <v>31.5</v>
      </c>
      <c r="Q374" s="1">
        <f t="shared" si="499"/>
        <v>151.83333333333334</v>
      </c>
      <c r="R374" s="1">
        <f t="shared" si="488"/>
        <v>63</v>
      </c>
      <c r="S374" s="1">
        <f t="shared" si="493"/>
        <v>0.65524345107130644</v>
      </c>
      <c r="T374" s="1">
        <f t="shared" si="494"/>
        <v>0.32762172553565322</v>
      </c>
      <c r="U374" s="1">
        <v>1.5</v>
      </c>
      <c r="V374" s="1">
        <f t="shared" si="495"/>
        <v>0.89626783754116357</v>
      </c>
      <c r="W374" s="1">
        <v>3</v>
      </c>
      <c r="X374" s="1">
        <f t="shared" si="496"/>
        <v>1.2954242509439324</v>
      </c>
      <c r="Y374" s="1">
        <f t="shared" si="497"/>
        <v>2.4752146666750212</v>
      </c>
      <c r="Z374" s="1">
        <f>'Liquefaction &amp; SBC'!AC374</f>
        <v>15.33034296310915</v>
      </c>
      <c r="AA374" s="1" t="str">
        <f>'Liquefaction &amp; SBC'!AD374</f>
        <v>NOT LIQUEFIABLE</v>
      </c>
      <c r="AB374" s="1">
        <f t="shared" si="489"/>
        <v>0</v>
      </c>
      <c r="AC374" s="1">
        <f t="shared" si="490"/>
        <v>0</v>
      </c>
      <c r="AD374" s="1">
        <f t="shared" si="498"/>
        <v>2.4752146666750212</v>
      </c>
    </row>
    <row r="375" spans="1:31" x14ac:dyDescent="0.35">
      <c r="A375" s="1"/>
      <c r="B375" s="23">
        <v>15.500038</v>
      </c>
      <c r="C375" s="23">
        <v>120.578579</v>
      </c>
      <c r="D375" s="23">
        <v>7.5</v>
      </c>
      <c r="E375" s="23">
        <v>1500</v>
      </c>
      <c r="F375" s="23">
        <v>3</v>
      </c>
      <c r="G375" s="23">
        <v>23</v>
      </c>
      <c r="H375" s="23">
        <v>100</v>
      </c>
      <c r="I375" s="23">
        <v>6000</v>
      </c>
      <c r="J375" s="1">
        <f t="shared" si="486"/>
        <v>150</v>
      </c>
      <c r="K375" s="1">
        <f t="shared" si="487"/>
        <v>183.33333333333334</v>
      </c>
      <c r="L375" s="23">
        <v>1.5</v>
      </c>
      <c r="M375" s="23">
        <v>23</v>
      </c>
      <c r="N375" s="23">
        <v>4.2</v>
      </c>
      <c r="O375" s="1">
        <f t="shared" si="491"/>
        <v>0</v>
      </c>
      <c r="P375" s="26">
        <f t="shared" si="492"/>
        <v>34.5</v>
      </c>
      <c r="Q375" s="1">
        <f t="shared" si="499"/>
        <v>148.83333333333334</v>
      </c>
      <c r="R375" s="1">
        <f t="shared" si="488"/>
        <v>69</v>
      </c>
      <c r="S375" s="1">
        <f t="shared" si="493"/>
        <v>0.6468674514968471</v>
      </c>
      <c r="T375" s="1">
        <f t="shared" si="494"/>
        <v>0.10781124191614118</v>
      </c>
      <c r="U375" s="1">
        <v>1.5</v>
      </c>
      <c r="V375" s="1">
        <f t="shared" si="495"/>
        <v>0.88409854423292278</v>
      </c>
      <c r="W375" s="1">
        <v>3</v>
      </c>
      <c r="X375" s="1">
        <f t="shared" si="496"/>
        <v>1.2954242509439324</v>
      </c>
      <c r="Y375" s="1">
        <f t="shared" si="497"/>
        <v>4.5942747591818768E-3</v>
      </c>
      <c r="Z375" s="1">
        <f>'Liquefaction &amp; SBC'!AC375</f>
        <v>4.5185160525207146E+69</v>
      </c>
      <c r="AA375" s="1" t="str">
        <f>'Liquefaction &amp; SBC'!AD375</f>
        <v>NOT LIQUEFIABLE</v>
      </c>
      <c r="AB375" s="1">
        <f t="shared" si="489"/>
        <v>0</v>
      </c>
      <c r="AC375" s="1">
        <f t="shared" si="490"/>
        <v>0</v>
      </c>
      <c r="AD375" s="1">
        <f t="shared" si="498"/>
        <v>4.5942747591818768E-3</v>
      </c>
    </row>
    <row r="376" spans="1:31" x14ac:dyDescent="0.35">
      <c r="A376" s="1"/>
      <c r="B376" s="23">
        <v>15.500038</v>
      </c>
      <c r="C376" s="23">
        <v>120.578579</v>
      </c>
      <c r="D376" s="23">
        <v>9</v>
      </c>
      <c r="E376" s="23">
        <v>1500</v>
      </c>
      <c r="F376" s="23">
        <v>3</v>
      </c>
      <c r="G376" s="23">
        <v>23</v>
      </c>
      <c r="H376" s="23">
        <v>100</v>
      </c>
      <c r="I376" s="23">
        <v>6000</v>
      </c>
      <c r="J376" s="1">
        <f t="shared" si="486"/>
        <v>150</v>
      </c>
      <c r="K376" s="1">
        <f t="shared" si="487"/>
        <v>183.33333333333334</v>
      </c>
      <c r="L376" s="23">
        <v>1.5</v>
      </c>
      <c r="M376" s="23">
        <v>23</v>
      </c>
      <c r="N376" s="23">
        <v>4.2</v>
      </c>
      <c r="O376" s="1">
        <f t="shared" si="491"/>
        <v>0</v>
      </c>
      <c r="P376" s="26">
        <f t="shared" si="492"/>
        <v>34.5</v>
      </c>
      <c r="Q376" s="1">
        <f t="shared" si="499"/>
        <v>148.83333333333334</v>
      </c>
      <c r="R376" s="1">
        <f t="shared" si="488"/>
        <v>69</v>
      </c>
      <c r="S376" s="1">
        <f t="shared" si="493"/>
        <v>0.6468674514968471</v>
      </c>
      <c r="T376" s="1">
        <f t="shared" si="494"/>
        <v>0</v>
      </c>
      <c r="U376" s="1">
        <v>1.5</v>
      </c>
      <c r="V376" s="1">
        <f t="shared" si="495"/>
        <v>0.88409854423292278</v>
      </c>
      <c r="W376" s="1">
        <v>3</v>
      </c>
      <c r="X376" s="1">
        <f t="shared" si="496"/>
        <v>1.2954242509439324</v>
      </c>
      <c r="Y376" s="1">
        <f t="shared" si="497"/>
        <v>0</v>
      </c>
      <c r="Z376" s="1">
        <f>'Liquefaction &amp; SBC'!AC376</f>
        <v>2.1555787478210087E+64</v>
      </c>
      <c r="AA376" s="1" t="str">
        <f>'Liquefaction &amp; SBC'!AD376</f>
        <v>NOT LIQUEFIABLE</v>
      </c>
      <c r="AB376" s="1">
        <f t="shared" si="489"/>
        <v>0</v>
      </c>
      <c r="AC376" s="1">
        <f t="shared" si="490"/>
        <v>0</v>
      </c>
      <c r="AD376" s="1">
        <f t="shared" si="498"/>
        <v>0</v>
      </c>
    </row>
    <row r="377" spans="1:31" x14ac:dyDescent="0.35">
      <c r="A377" s="1"/>
      <c r="B377" s="23">
        <v>15.500038</v>
      </c>
      <c r="C377" s="23">
        <v>120.578579</v>
      </c>
      <c r="D377" s="23">
        <v>10.5</v>
      </c>
      <c r="E377" s="23">
        <v>1500</v>
      </c>
      <c r="F377" s="23">
        <v>3</v>
      </c>
      <c r="G377" s="23">
        <v>23</v>
      </c>
      <c r="H377" s="23">
        <v>100</v>
      </c>
      <c r="I377" s="23">
        <v>6000</v>
      </c>
      <c r="J377" s="1">
        <f t="shared" si="486"/>
        <v>150</v>
      </c>
      <c r="K377" s="1">
        <f t="shared" si="487"/>
        <v>183.33333333333334</v>
      </c>
      <c r="L377" s="23">
        <v>1.5</v>
      </c>
      <c r="M377" s="23">
        <v>23</v>
      </c>
      <c r="N377" s="23">
        <v>4.2</v>
      </c>
      <c r="O377" s="1">
        <f t="shared" si="491"/>
        <v>0</v>
      </c>
      <c r="P377" s="26">
        <f t="shared" si="492"/>
        <v>34.5</v>
      </c>
      <c r="Q377" s="1">
        <f t="shared" si="499"/>
        <v>148.83333333333334</v>
      </c>
      <c r="R377" s="1">
        <f t="shared" si="488"/>
        <v>69</v>
      </c>
      <c r="S377" s="1">
        <f t="shared" si="493"/>
        <v>0.6468674514968471</v>
      </c>
      <c r="T377" s="1">
        <f t="shared" si="494"/>
        <v>0</v>
      </c>
      <c r="U377" s="1">
        <v>1.5</v>
      </c>
      <c r="V377" s="1">
        <f t="shared" si="495"/>
        <v>0.88409854423292278</v>
      </c>
      <c r="W377" s="1">
        <v>3</v>
      </c>
      <c r="X377" s="1">
        <f t="shared" si="496"/>
        <v>1.2954242509439324</v>
      </c>
      <c r="Y377" s="1">
        <f t="shared" si="497"/>
        <v>0</v>
      </c>
      <c r="Z377" s="1">
        <f>'Liquefaction &amp; SBC'!AC377</f>
        <v>3.6236849400733959E+58</v>
      </c>
      <c r="AA377" s="1" t="str">
        <f>'Liquefaction &amp; SBC'!AD377</f>
        <v>NOT LIQUEFIABLE</v>
      </c>
      <c r="AB377" s="1">
        <f t="shared" si="489"/>
        <v>0</v>
      </c>
      <c r="AC377" s="1">
        <f t="shared" si="490"/>
        <v>0</v>
      </c>
      <c r="AD377" s="1">
        <f t="shared" si="498"/>
        <v>0</v>
      </c>
    </row>
    <row r="378" spans="1:31" x14ac:dyDescent="0.35">
      <c r="A378" s="1"/>
      <c r="B378" s="23">
        <v>15.500038</v>
      </c>
      <c r="C378" s="23">
        <v>120.578579</v>
      </c>
      <c r="D378" s="23">
        <v>12</v>
      </c>
      <c r="E378" s="23">
        <v>1500</v>
      </c>
      <c r="F378" s="23">
        <v>3</v>
      </c>
      <c r="G378" s="23">
        <v>23</v>
      </c>
      <c r="H378" s="23">
        <v>100</v>
      </c>
      <c r="I378" s="23">
        <v>6000</v>
      </c>
      <c r="J378" s="1">
        <f t="shared" si="486"/>
        <v>150</v>
      </c>
      <c r="K378" s="1">
        <f t="shared" si="487"/>
        <v>183.33333333333334</v>
      </c>
      <c r="L378" s="23">
        <v>1.5</v>
      </c>
      <c r="M378" s="23">
        <v>23</v>
      </c>
      <c r="N378" s="23">
        <v>4.2</v>
      </c>
      <c r="O378" s="1">
        <f t="shared" si="491"/>
        <v>0</v>
      </c>
      <c r="P378" s="26">
        <f t="shared" si="492"/>
        <v>34.5</v>
      </c>
      <c r="Q378" s="1">
        <f t="shared" si="499"/>
        <v>148.83333333333334</v>
      </c>
      <c r="R378" s="1">
        <f t="shared" si="488"/>
        <v>69</v>
      </c>
      <c r="S378" s="1">
        <f t="shared" si="493"/>
        <v>0.6468674514968471</v>
      </c>
      <c r="T378" s="1">
        <f t="shared" si="494"/>
        <v>0</v>
      </c>
      <c r="U378" s="1">
        <v>1.5</v>
      </c>
      <c r="V378" s="1">
        <f t="shared" si="495"/>
        <v>0.88409854423292278</v>
      </c>
      <c r="W378" s="1">
        <v>3</v>
      </c>
      <c r="X378" s="1">
        <f t="shared" si="496"/>
        <v>1.2954242509439324</v>
      </c>
      <c r="Y378" s="1">
        <f t="shared" si="497"/>
        <v>0</v>
      </c>
      <c r="Z378" s="1">
        <f>'Liquefaction &amp; SBC'!AC378</f>
        <v>7.6207264494303848E+52</v>
      </c>
      <c r="AA378" s="1" t="str">
        <f>'Liquefaction &amp; SBC'!AD378</f>
        <v>NOT LIQUEFIABLE</v>
      </c>
      <c r="AB378" s="1">
        <f t="shared" si="489"/>
        <v>0</v>
      </c>
      <c r="AC378" s="1">
        <f t="shared" si="490"/>
        <v>0</v>
      </c>
      <c r="AD378" s="1">
        <f t="shared" si="498"/>
        <v>0</v>
      </c>
    </row>
    <row r="379" spans="1:31" x14ac:dyDescent="0.35">
      <c r="A379" s="1"/>
      <c r="B379" s="23">
        <v>15.500038</v>
      </c>
      <c r="C379" s="23">
        <v>120.578579</v>
      </c>
      <c r="D379" s="23">
        <v>13.5</v>
      </c>
      <c r="E379" s="23">
        <v>1500</v>
      </c>
      <c r="F379" s="23">
        <v>3</v>
      </c>
      <c r="G379" s="23">
        <v>23</v>
      </c>
      <c r="H379" s="23">
        <v>100</v>
      </c>
      <c r="I379" s="23">
        <v>6000</v>
      </c>
      <c r="J379" s="1">
        <f t="shared" si="486"/>
        <v>150</v>
      </c>
      <c r="K379" s="1">
        <f t="shared" si="487"/>
        <v>183.33333333333334</v>
      </c>
      <c r="L379" s="23">
        <v>1.5</v>
      </c>
      <c r="M379" s="23">
        <v>23</v>
      </c>
      <c r="N379" s="23">
        <v>4.2</v>
      </c>
      <c r="O379" s="1">
        <f t="shared" si="491"/>
        <v>0</v>
      </c>
      <c r="P379" s="26">
        <f t="shared" si="492"/>
        <v>34.5</v>
      </c>
      <c r="Q379" s="1">
        <f t="shared" si="499"/>
        <v>148.83333333333334</v>
      </c>
      <c r="R379" s="1">
        <f t="shared" si="488"/>
        <v>69</v>
      </c>
      <c r="S379" s="1">
        <f t="shared" si="493"/>
        <v>0.6468674514968471</v>
      </c>
      <c r="T379" s="1">
        <f t="shared" si="494"/>
        <v>0</v>
      </c>
      <c r="U379" s="1">
        <v>1.5</v>
      </c>
      <c r="V379" s="1">
        <f t="shared" si="495"/>
        <v>0.88409854423292278</v>
      </c>
      <c r="W379" s="1">
        <v>3</v>
      </c>
      <c r="X379" s="1">
        <f t="shared" si="496"/>
        <v>1.2954242509439324</v>
      </c>
      <c r="Y379" s="1">
        <f t="shared" si="497"/>
        <v>0</v>
      </c>
      <c r="Z379" s="1">
        <f>'Liquefaction &amp; SBC'!AC379</f>
        <v>3.6392242175843481E+47</v>
      </c>
      <c r="AA379" s="1" t="str">
        <f>'Liquefaction &amp; SBC'!AD379</f>
        <v>NOT LIQUEFIABLE</v>
      </c>
      <c r="AB379" s="1">
        <f t="shared" si="489"/>
        <v>0</v>
      </c>
      <c r="AC379" s="1">
        <f t="shared" si="490"/>
        <v>0</v>
      </c>
      <c r="AD379" s="1">
        <f t="shared" si="498"/>
        <v>0</v>
      </c>
    </row>
    <row r="380" spans="1:31" x14ac:dyDescent="0.35">
      <c r="A380" s="1"/>
      <c r="B380" s="23">
        <v>15.500038</v>
      </c>
      <c r="C380" s="23">
        <v>120.578579</v>
      </c>
      <c r="D380" s="23">
        <v>15</v>
      </c>
      <c r="E380" s="23">
        <v>1500</v>
      </c>
      <c r="F380" s="23">
        <v>3</v>
      </c>
      <c r="G380" s="23">
        <v>23</v>
      </c>
      <c r="H380" s="23">
        <v>100</v>
      </c>
      <c r="I380" s="23">
        <v>6000</v>
      </c>
      <c r="J380" s="1">
        <f t="shared" si="486"/>
        <v>150</v>
      </c>
      <c r="K380" s="1">
        <f t="shared" si="487"/>
        <v>183.33333333333334</v>
      </c>
      <c r="L380" s="23">
        <v>1.5</v>
      </c>
      <c r="M380" s="23">
        <v>23</v>
      </c>
      <c r="N380" s="23">
        <v>4.2</v>
      </c>
      <c r="O380" s="1">
        <f t="shared" si="491"/>
        <v>0</v>
      </c>
      <c r="P380" s="26">
        <f t="shared" si="492"/>
        <v>34.5</v>
      </c>
      <c r="Q380" s="1">
        <f t="shared" si="499"/>
        <v>148.83333333333334</v>
      </c>
      <c r="R380" s="1">
        <f t="shared" si="488"/>
        <v>69</v>
      </c>
      <c r="S380" s="1">
        <f t="shared" si="493"/>
        <v>0.6468674514968471</v>
      </c>
      <c r="T380" s="1">
        <f t="shared" si="494"/>
        <v>0</v>
      </c>
      <c r="U380" s="1">
        <v>1.5</v>
      </c>
      <c r="V380" s="1">
        <f t="shared" si="495"/>
        <v>0.88409854423292278</v>
      </c>
      <c r="W380" s="1">
        <v>3</v>
      </c>
      <c r="X380" s="1">
        <f t="shared" si="496"/>
        <v>1.2954242509439324</v>
      </c>
      <c r="Y380" s="1">
        <f t="shared" si="497"/>
        <v>0</v>
      </c>
      <c r="Z380" s="1">
        <f>'Liquefaction &amp; SBC'!AC380</f>
        <v>5.0936253171957994E+42</v>
      </c>
      <c r="AA380" s="1" t="str">
        <f>'Liquefaction &amp; SBC'!AD380</f>
        <v>NOT LIQUEFIABLE</v>
      </c>
      <c r="AB380" s="1">
        <f t="shared" si="489"/>
        <v>0</v>
      </c>
      <c r="AC380" s="1">
        <f t="shared" si="490"/>
        <v>0</v>
      </c>
      <c r="AD380" s="1">
        <f t="shared" si="498"/>
        <v>0</v>
      </c>
    </row>
    <row r="381" spans="1:3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9"/>
      <c r="Y381" s="19"/>
      <c r="Z381" s="19"/>
      <c r="AA381" s="19"/>
      <c r="AB381" s="19"/>
      <c r="AC381" s="19" t="s">
        <v>312</v>
      </c>
      <c r="AD381" s="19">
        <f>SUM(AD371:AD380)</f>
        <v>9.9949307665890288</v>
      </c>
      <c r="AE381" s="19" t="str">
        <f>IF(AD381&lt;= 25, "PASSED", "FAILED")</f>
        <v>PASSED</v>
      </c>
    </row>
    <row r="382" spans="1:31" s="1" customFormat="1" x14ac:dyDescent="0.35">
      <c r="A382" s="9" t="s">
        <v>283</v>
      </c>
      <c r="B382" s="9" t="s">
        <v>0</v>
      </c>
      <c r="C382" s="9" t="s">
        <v>1</v>
      </c>
      <c r="D382" s="9" t="s">
        <v>284</v>
      </c>
      <c r="E382" s="7" t="s">
        <v>285</v>
      </c>
      <c r="F382" s="9" t="s">
        <v>286</v>
      </c>
      <c r="G382" s="9" t="s">
        <v>287</v>
      </c>
      <c r="H382" s="9" t="s">
        <v>288</v>
      </c>
      <c r="I382" s="9" t="s">
        <v>289</v>
      </c>
      <c r="J382" s="10" t="s">
        <v>290</v>
      </c>
      <c r="K382" s="10" t="s">
        <v>291</v>
      </c>
      <c r="L382" s="9" t="s">
        <v>292</v>
      </c>
      <c r="M382" s="9" t="s">
        <v>287</v>
      </c>
      <c r="N382" s="9" t="s">
        <v>293</v>
      </c>
      <c r="O382" s="10" t="s">
        <v>294</v>
      </c>
      <c r="P382" s="11" t="s">
        <v>295</v>
      </c>
      <c r="Q382" s="10" t="s">
        <v>296</v>
      </c>
      <c r="R382" s="10" t="s">
        <v>297</v>
      </c>
      <c r="S382" s="10" t="s">
        <v>298</v>
      </c>
      <c r="T382" s="12" t="s">
        <v>299</v>
      </c>
      <c r="U382" s="9" t="s">
        <v>300</v>
      </c>
      <c r="V382" s="10" t="s">
        <v>301</v>
      </c>
      <c r="W382" s="7" t="s">
        <v>302</v>
      </c>
      <c r="X382" s="10" t="s">
        <v>303</v>
      </c>
      <c r="Y382" s="13" t="s">
        <v>304</v>
      </c>
      <c r="Z382" s="14" t="s">
        <v>26</v>
      </c>
      <c r="AA382" s="14" t="s">
        <v>27</v>
      </c>
      <c r="AB382" s="13" t="s">
        <v>305</v>
      </c>
      <c r="AC382" s="13" t="s">
        <v>306</v>
      </c>
      <c r="AD382" s="13" t="s">
        <v>307</v>
      </c>
      <c r="AE382" s="10" t="s">
        <v>27</v>
      </c>
    </row>
    <row r="383" spans="1:31" x14ac:dyDescent="0.35">
      <c r="A383" s="1" t="s">
        <v>345</v>
      </c>
      <c r="B383" s="23">
        <v>15.500467</v>
      </c>
      <c r="C383" s="23">
        <v>120.576593</v>
      </c>
      <c r="D383" s="23">
        <v>1.5</v>
      </c>
      <c r="E383" s="23">
        <v>1500</v>
      </c>
      <c r="F383" s="23">
        <v>3</v>
      </c>
      <c r="G383" s="23">
        <v>17</v>
      </c>
      <c r="H383" s="23">
        <v>14</v>
      </c>
      <c r="I383" s="23">
        <v>20</v>
      </c>
      <c r="J383" s="1">
        <f t="shared" ref="J383:J392" si="500">E383*0.1</f>
        <v>150</v>
      </c>
      <c r="K383" s="1">
        <f t="shared" ref="K383:K392" si="501">(E383+J383)/(F383*F383)</f>
        <v>183.33333333333334</v>
      </c>
      <c r="L383" s="23">
        <v>1.5</v>
      </c>
      <c r="M383" s="23">
        <v>17</v>
      </c>
      <c r="N383" s="23">
        <v>0.61</v>
      </c>
      <c r="O383" s="1">
        <f>MAX(0, 9.81 * (L383 - N383))</f>
        <v>8.7309000000000001</v>
      </c>
      <c r="P383" s="26">
        <f>(L383 * M383) - O383</f>
        <v>16.769100000000002</v>
      </c>
      <c r="Q383" s="1">
        <f>K383-P383</f>
        <v>166.56423333333333</v>
      </c>
      <c r="R383" s="1">
        <f t="shared" ref="R383:R392" si="502">(M383 * ($L$2 + ($F$2 / 2))) - O383</f>
        <v>42.269100000000002</v>
      </c>
      <c r="S383" s="1">
        <f>0.5 + 0.1 * SQRT(Q383 / R383)</f>
        <v>0.69850862202243869</v>
      </c>
      <c r="T383" s="1">
        <f>IF((D383 - (D383/2)) &lt;= L383, 0, IF(( (D383 - (D383/2)) - L383) &gt; (2 * F383), 0, IF(( (D383 - (D383/2)) - L383) &lt;= (F383 / 2), (2 * ( (D383 - (D383/2)) - L383) / F383) * (S383 - 0.1) + 0.1, ((2 * F383) - ( (D383 - (D383/2)) - L383)) / (1.5 * F383) * S383)))</f>
        <v>0</v>
      </c>
      <c r="U383" s="1">
        <v>1.5</v>
      </c>
      <c r="V383" s="1">
        <f>MAX(0.5, 1 - 0.5 * (P383 / Q383))</f>
        <v>0.94966176211899833</v>
      </c>
      <c r="W383" s="1">
        <v>3</v>
      </c>
      <c r="X383" s="1">
        <f>1 + 0.2 *LOG10(10 * W383)</f>
        <v>1.2954242509439324</v>
      </c>
      <c r="Y383" s="1">
        <f>((Q383 / (I383 * 1000)) * T383) * U383 * V383 * X383*1000</f>
        <v>0</v>
      </c>
      <c r="Z383" s="1">
        <f>'Liquefaction &amp; SBC'!AC383</f>
        <v>1.9497582748890794</v>
      </c>
      <c r="AA383" s="1" t="str">
        <f>'Liquefaction &amp; SBC'!AD383</f>
        <v>NOT LIQUEFIABLE</v>
      </c>
      <c r="AB383" s="1">
        <f t="shared" ref="AB383:AB392" si="503">IF(AA383="NOT LIQUEFIABLE", 0, IF(Z383&gt;=2, 0, IF(Z383&lt;=0.5, 0.05, (2-Z383)*0.025)))</f>
        <v>0</v>
      </c>
      <c r="AC383" s="1">
        <f t="shared" ref="AC383:AC392" si="504">AB383 * U383*1000</f>
        <v>0</v>
      </c>
      <c r="AD383" s="1">
        <f>Y383+AC383</f>
        <v>0</v>
      </c>
    </row>
    <row r="384" spans="1:31" x14ac:dyDescent="0.35">
      <c r="A384" s="1"/>
      <c r="B384" s="23">
        <v>15.500467</v>
      </c>
      <c r="C384" s="23">
        <v>120.576593</v>
      </c>
      <c r="D384" s="23">
        <v>3</v>
      </c>
      <c r="E384" s="23">
        <v>1500</v>
      </c>
      <c r="F384" s="23">
        <v>3</v>
      </c>
      <c r="G384" s="23">
        <v>17</v>
      </c>
      <c r="H384" s="23">
        <v>20</v>
      </c>
      <c r="I384" s="23">
        <v>27.5</v>
      </c>
      <c r="J384" s="1">
        <f t="shared" si="500"/>
        <v>150</v>
      </c>
      <c r="K384" s="1">
        <f t="shared" si="501"/>
        <v>183.33333333333334</v>
      </c>
      <c r="L384" s="23">
        <v>1.5</v>
      </c>
      <c r="M384" s="23">
        <v>17</v>
      </c>
      <c r="N384" s="23">
        <v>0.61</v>
      </c>
      <c r="O384" s="1">
        <f t="shared" ref="O384:O392" si="505">MAX(0, 9.81 * (L384 - N384))</f>
        <v>8.7309000000000001</v>
      </c>
      <c r="P384" s="26">
        <f t="shared" ref="P384:P392" si="506">(L384 * M384) - O384</f>
        <v>16.769100000000002</v>
      </c>
      <c r="Q384" s="1">
        <f>K384-P384</f>
        <v>166.56423333333333</v>
      </c>
      <c r="R384" s="1">
        <f t="shared" si="502"/>
        <v>42.269100000000002</v>
      </c>
      <c r="S384" s="1">
        <f t="shared" ref="S384:S392" si="507">0.5 + 0.1 * SQRT(Q384 / R384)</f>
        <v>0.69850862202243869</v>
      </c>
      <c r="T384" s="1">
        <f t="shared" ref="T384:T392" si="508">IF(((D384 - (D384 - D383)/2) - L384) &lt;= 0, 0, IF(((D384 - (D384 - D383)/2) - L384) &gt; (2 * F384), 0, IF(((D384 - (D384 - D383)/2) - L384) &lt;= (F384 / 2), (2 * ((D384 - (D384 - D383)/2) - L384) / F384) * (S384 - 0.1) + 0.1, ((2 * F384) - ((D384 - (D384 - D383)/2) - L384)) / (1.5 * F384) * S384)))</f>
        <v>0.39925431101121933</v>
      </c>
      <c r="U384" s="1">
        <v>1.5</v>
      </c>
      <c r="V384" s="1">
        <f t="shared" ref="V384:V392" si="509">MAX(0.5, 1 - 0.5 * (P384 / Q384))</f>
        <v>0.94966176211899833</v>
      </c>
      <c r="W384" s="1">
        <v>3</v>
      </c>
      <c r="X384" s="1">
        <f t="shared" ref="X384:X392" si="510">1 + 0.2 *LOG10(10 * W384)</f>
        <v>1.2954242509439324</v>
      </c>
      <c r="Y384" s="1">
        <f t="shared" ref="Y384:Y392" si="511">((Q384 / (I384 * 1000)) * T384) * U384 * V384 * X384*1000</f>
        <v>4.4624247348405</v>
      </c>
      <c r="Z384" s="1">
        <f>'Liquefaction &amp; SBC'!AC384</f>
        <v>4.3132366573653327</v>
      </c>
      <c r="AA384" s="1" t="str">
        <f>'Liquefaction &amp; SBC'!AD384</f>
        <v>NOT LIQUEFIABLE</v>
      </c>
      <c r="AB384" s="1">
        <f t="shared" si="503"/>
        <v>0</v>
      </c>
      <c r="AC384" s="1">
        <f t="shared" si="504"/>
        <v>0</v>
      </c>
      <c r="AD384" s="1">
        <f t="shared" ref="AD384:AD392" si="512">Y384+AC384</f>
        <v>4.4624247348405</v>
      </c>
    </row>
    <row r="385" spans="1:31" x14ac:dyDescent="0.35">
      <c r="A385" s="1"/>
      <c r="B385" s="23">
        <v>15.500467</v>
      </c>
      <c r="C385" s="23">
        <v>120.576593</v>
      </c>
      <c r="D385" s="23">
        <v>4.5</v>
      </c>
      <c r="E385" s="23">
        <v>1500</v>
      </c>
      <c r="F385" s="23">
        <v>3</v>
      </c>
      <c r="G385" s="23">
        <v>19</v>
      </c>
      <c r="H385" s="23">
        <v>20</v>
      </c>
      <c r="I385" s="23">
        <v>32.5</v>
      </c>
      <c r="J385" s="1">
        <f t="shared" si="500"/>
        <v>150</v>
      </c>
      <c r="K385" s="1">
        <f t="shared" si="501"/>
        <v>183.33333333333334</v>
      </c>
      <c r="L385" s="23">
        <v>1.5</v>
      </c>
      <c r="M385" s="23">
        <v>19</v>
      </c>
      <c r="N385" s="23">
        <v>0.61</v>
      </c>
      <c r="O385" s="1">
        <f t="shared" si="505"/>
        <v>8.7309000000000001</v>
      </c>
      <c r="P385" s="26">
        <f t="shared" si="506"/>
        <v>19.769100000000002</v>
      </c>
      <c r="Q385" s="1">
        <f t="shared" ref="Q385:Q392" si="513">K385-P385</f>
        <v>163.56423333333333</v>
      </c>
      <c r="R385" s="1">
        <f t="shared" si="502"/>
        <v>48.269100000000002</v>
      </c>
      <c r="S385" s="1">
        <f t="shared" si="507"/>
        <v>0.68408125669589248</v>
      </c>
      <c r="T385" s="1">
        <f t="shared" si="508"/>
        <v>0.57006771391324373</v>
      </c>
      <c r="U385" s="1">
        <v>1.5</v>
      </c>
      <c r="V385" s="1">
        <f t="shared" si="509"/>
        <v>0.93956777836719396</v>
      </c>
      <c r="W385" s="1">
        <v>3</v>
      </c>
      <c r="X385" s="1">
        <f t="shared" si="510"/>
        <v>1.2954242509439324</v>
      </c>
      <c r="Y385" s="1">
        <f t="shared" si="511"/>
        <v>5.2379677870419545</v>
      </c>
      <c r="Z385" s="1">
        <f>'Liquefaction &amp; SBC'!AC385</f>
        <v>2.3979655826283</v>
      </c>
      <c r="AA385" s="1" t="str">
        <f>'Liquefaction &amp; SBC'!AD385</f>
        <v>NOT LIQUEFIABLE</v>
      </c>
      <c r="AB385" s="1">
        <f t="shared" si="503"/>
        <v>0</v>
      </c>
      <c r="AC385" s="1">
        <f t="shared" si="504"/>
        <v>0</v>
      </c>
      <c r="AD385" s="1">
        <f t="shared" si="512"/>
        <v>5.2379677870419545</v>
      </c>
    </row>
    <row r="386" spans="1:31" x14ac:dyDescent="0.35">
      <c r="A386" s="1"/>
      <c r="B386" s="23">
        <v>15.500467</v>
      </c>
      <c r="C386" s="23">
        <v>120.576593</v>
      </c>
      <c r="D386" s="23">
        <v>6</v>
      </c>
      <c r="E386" s="23">
        <v>1500</v>
      </c>
      <c r="F386" s="23">
        <v>3</v>
      </c>
      <c r="G386" s="23">
        <v>19</v>
      </c>
      <c r="H386" s="23">
        <v>29</v>
      </c>
      <c r="I386" s="23">
        <v>32.5</v>
      </c>
      <c r="J386" s="1">
        <f t="shared" si="500"/>
        <v>150</v>
      </c>
      <c r="K386" s="1">
        <f t="shared" si="501"/>
        <v>183.33333333333334</v>
      </c>
      <c r="L386" s="23">
        <v>1.5</v>
      </c>
      <c r="M386" s="23">
        <v>19</v>
      </c>
      <c r="N386" s="23">
        <v>0.61</v>
      </c>
      <c r="O386" s="1">
        <f t="shared" si="505"/>
        <v>8.7309000000000001</v>
      </c>
      <c r="P386" s="26">
        <f t="shared" si="506"/>
        <v>19.769100000000002</v>
      </c>
      <c r="Q386" s="1">
        <f t="shared" si="513"/>
        <v>163.56423333333333</v>
      </c>
      <c r="R386" s="1">
        <f t="shared" si="502"/>
        <v>48.269100000000002</v>
      </c>
      <c r="S386" s="1">
        <f t="shared" si="507"/>
        <v>0.68408125669589248</v>
      </c>
      <c r="T386" s="1">
        <f t="shared" si="508"/>
        <v>0.34204062834794624</v>
      </c>
      <c r="U386" s="1">
        <v>1.5</v>
      </c>
      <c r="V386" s="1">
        <f t="shared" si="509"/>
        <v>0.93956777836719396</v>
      </c>
      <c r="W386" s="1">
        <v>3</v>
      </c>
      <c r="X386" s="1">
        <f t="shared" si="510"/>
        <v>1.2954242509439324</v>
      </c>
      <c r="Y386" s="1">
        <f t="shared" si="511"/>
        <v>3.1427806722251725</v>
      </c>
      <c r="Z386" s="1">
        <f>'Liquefaction &amp; SBC'!AC386</f>
        <v>12.877486817735663</v>
      </c>
      <c r="AA386" s="1" t="str">
        <f>'Liquefaction &amp; SBC'!AD386</f>
        <v>NOT LIQUEFIABLE</v>
      </c>
      <c r="AB386" s="1">
        <f t="shared" si="503"/>
        <v>0</v>
      </c>
      <c r="AC386" s="1">
        <f t="shared" si="504"/>
        <v>0</v>
      </c>
      <c r="AD386" s="1">
        <f t="shared" si="512"/>
        <v>3.1427806722251725</v>
      </c>
    </row>
    <row r="387" spans="1:31" x14ac:dyDescent="0.35">
      <c r="A387" s="1"/>
      <c r="B387" s="23">
        <v>15.500467</v>
      </c>
      <c r="C387" s="23">
        <v>120.576593</v>
      </c>
      <c r="D387" s="23">
        <v>7.5</v>
      </c>
      <c r="E387" s="23">
        <v>1500</v>
      </c>
      <c r="F387" s="23">
        <v>3</v>
      </c>
      <c r="G387" s="23">
        <v>19</v>
      </c>
      <c r="H387" s="23">
        <v>30</v>
      </c>
      <c r="I387" s="23">
        <v>32.5</v>
      </c>
      <c r="J387" s="1">
        <f t="shared" si="500"/>
        <v>150</v>
      </c>
      <c r="K387" s="1">
        <f t="shared" si="501"/>
        <v>183.33333333333334</v>
      </c>
      <c r="L387" s="23">
        <v>1.5</v>
      </c>
      <c r="M387" s="23">
        <v>19</v>
      </c>
      <c r="N387" s="23">
        <v>0.61</v>
      </c>
      <c r="O387" s="1">
        <f t="shared" si="505"/>
        <v>8.7309000000000001</v>
      </c>
      <c r="P387" s="26">
        <f t="shared" si="506"/>
        <v>19.769100000000002</v>
      </c>
      <c r="Q387" s="1">
        <f t="shared" si="513"/>
        <v>163.56423333333333</v>
      </c>
      <c r="R387" s="1">
        <f t="shared" si="502"/>
        <v>48.269100000000002</v>
      </c>
      <c r="S387" s="1">
        <f t="shared" si="507"/>
        <v>0.68408125669589248</v>
      </c>
      <c r="T387" s="1">
        <f t="shared" si="508"/>
        <v>0.11401354278264875</v>
      </c>
      <c r="U387" s="1">
        <v>1.5</v>
      </c>
      <c r="V387" s="1">
        <f t="shared" si="509"/>
        <v>0.93956777836719396</v>
      </c>
      <c r="W387" s="1">
        <v>3</v>
      </c>
      <c r="X387" s="1">
        <f t="shared" si="510"/>
        <v>1.2954242509439324</v>
      </c>
      <c r="Y387" s="1">
        <f t="shared" si="511"/>
        <v>1.0475935574083908</v>
      </c>
      <c r="Z387" s="1">
        <f>'Liquefaction &amp; SBC'!AC387</f>
        <v>11.436527864974595</v>
      </c>
      <c r="AA387" s="1" t="str">
        <f>'Liquefaction &amp; SBC'!AD387</f>
        <v>NOT LIQUEFIABLE</v>
      </c>
      <c r="AB387" s="1">
        <f t="shared" si="503"/>
        <v>0</v>
      </c>
      <c r="AC387" s="1">
        <f t="shared" si="504"/>
        <v>0</v>
      </c>
      <c r="AD387" s="1">
        <f t="shared" si="512"/>
        <v>1.0475935574083908</v>
      </c>
    </row>
    <row r="388" spans="1:31" x14ac:dyDescent="0.35">
      <c r="A388" s="1"/>
      <c r="B388" s="23">
        <v>15.500467</v>
      </c>
      <c r="C388" s="23">
        <v>120.576593</v>
      </c>
      <c r="D388" s="23">
        <v>9</v>
      </c>
      <c r="E388" s="23">
        <v>1500</v>
      </c>
      <c r="F388" s="23">
        <v>3</v>
      </c>
      <c r="G388" s="23">
        <v>20</v>
      </c>
      <c r="H388" s="23">
        <v>31</v>
      </c>
      <c r="I388" s="23">
        <v>35</v>
      </c>
      <c r="J388" s="1">
        <f t="shared" si="500"/>
        <v>150</v>
      </c>
      <c r="K388" s="1">
        <f t="shared" si="501"/>
        <v>183.33333333333334</v>
      </c>
      <c r="L388" s="23">
        <v>1.5</v>
      </c>
      <c r="M388" s="23">
        <v>20</v>
      </c>
      <c r="N388" s="23">
        <v>0.61</v>
      </c>
      <c r="O388" s="1">
        <f t="shared" si="505"/>
        <v>8.7309000000000001</v>
      </c>
      <c r="P388" s="26">
        <f t="shared" si="506"/>
        <v>21.269100000000002</v>
      </c>
      <c r="Q388" s="1">
        <f t="shared" si="513"/>
        <v>162.06423333333333</v>
      </c>
      <c r="R388" s="1">
        <f t="shared" si="502"/>
        <v>51.269100000000002</v>
      </c>
      <c r="S388" s="1">
        <f t="shared" si="507"/>
        <v>0.67779344401293529</v>
      </c>
      <c r="T388" s="1">
        <f t="shared" si="508"/>
        <v>0</v>
      </c>
      <c r="U388" s="1">
        <v>1.5</v>
      </c>
      <c r="V388" s="1">
        <f t="shared" si="509"/>
        <v>0.93438064783778119</v>
      </c>
      <c r="W388" s="1">
        <v>3</v>
      </c>
      <c r="X388" s="1">
        <f t="shared" si="510"/>
        <v>1.2954242509439324</v>
      </c>
      <c r="Y388" s="1">
        <f t="shared" si="511"/>
        <v>0</v>
      </c>
      <c r="Z388" s="1">
        <f>'Liquefaction &amp; SBC'!AC388</f>
        <v>7.8566064129906126</v>
      </c>
      <c r="AA388" s="1" t="str">
        <f>'Liquefaction &amp; SBC'!AD388</f>
        <v>NOT LIQUEFIABLE</v>
      </c>
      <c r="AB388" s="1">
        <f t="shared" si="503"/>
        <v>0</v>
      </c>
      <c r="AC388" s="1">
        <f t="shared" si="504"/>
        <v>0</v>
      </c>
      <c r="AD388" s="1">
        <f t="shared" si="512"/>
        <v>0</v>
      </c>
    </row>
    <row r="389" spans="1:31" x14ac:dyDescent="0.35">
      <c r="A389" s="1"/>
      <c r="B389" s="23">
        <v>15.500467</v>
      </c>
      <c r="C389" s="23">
        <v>120.576593</v>
      </c>
      <c r="D389" s="23">
        <v>10.5</v>
      </c>
      <c r="E389" s="23">
        <v>1500</v>
      </c>
      <c r="F389" s="23">
        <v>3</v>
      </c>
      <c r="G389" s="23">
        <v>20</v>
      </c>
      <c r="H389" s="23">
        <v>33</v>
      </c>
      <c r="I389" s="23">
        <v>35</v>
      </c>
      <c r="J389" s="1">
        <f t="shared" si="500"/>
        <v>150</v>
      </c>
      <c r="K389" s="1">
        <f t="shared" si="501"/>
        <v>183.33333333333334</v>
      </c>
      <c r="L389" s="23">
        <v>1.5</v>
      </c>
      <c r="M389" s="23">
        <v>20</v>
      </c>
      <c r="N389" s="23">
        <v>0.61</v>
      </c>
      <c r="O389" s="1">
        <f t="shared" si="505"/>
        <v>8.7309000000000001</v>
      </c>
      <c r="P389" s="26">
        <f t="shared" si="506"/>
        <v>21.269100000000002</v>
      </c>
      <c r="Q389" s="1">
        <f t="shared" si="513"/>
        <v>162.06423333333333</v>
      </c>
      <c r="R389" s="1">
        <f t="shared" si="502"/>
        <v>51.269100000000002</v>
      </c>
      <c r="S389" s="1">
        <f t="shared" si="507"/>
        <v>0.67779344401293529</v>
      </c>
      <c r="T389" s="1">
        <f t="shared" si="508"/>
        <v>0</v>
      </c>
      <c r="U389" s="1">
        <v>1.5</v>
      </c>
      <c r="V389" s="1">
        <f t="shared" si="509"/>
        <v>0.93438064783778119</v>
      </c>
      <c r="W389" s="1">
        <v>3</v>
      </c>
      <c r="X389" s="1">
        <f t="shared" si="510"/>
        <v>1.2954242509439324</v>
      </c>
      <c r="Y389" s="1">
        <f t="shared" si="511"/>
        <v>0</v>
      </c>
      <c r="Z389" s="1">
        <f>'Liquefaction &amp; SBC'!AC389</f>
        <v>9.7033091567777596</v>
      </c>
      <c r="AA389" s="1" t="str">
        <f>'Liquefaction &amp; SBC'!AD389</f>
        <v>NOT LIQUEFIABLE</v>
      </c>
      <c r="AB389" s="1">
        <f t="shared" si="503"/>
        <v>0</v>
      </c>
      <c r="AC389" s="1">
        <f t="shared" si="504"/>
        <v>0</v>
      </c>
      <c r="AD389" s="1">
        <f t="shared" si="512"/>
        <v>0</v>
      </c>
    </row>
    <row r="390" spans="1:31" x14ac:dyDescent="0.35">
      <c r="A390" s="1"/>
      <c r="B390" s="23">
        <v>15.500467</v>
      </c>
      <c r="C390" s="23">
        <v>120.576593</v>
      </c>
      <c r="D390" s="23">
        <v>12</v>
      </c>
      <c r="E390" s="23">
        <v>1500</v>
      </c>
      <c r="F390" s="23">
        <v>3</v>
      </c>
      <c r="G390" s="23">
        <v>19</v>
      </c>
      <c r="H390" s="23">
        <v>32</v>
      </c>
      <c r="I390" s="23">
        <v>35</v>
      </c>
      <c r="J390" s="1">
        <f t="shared" si="500"/>
        <v>150</v>
      </c>
      <c r="K390" s="1">
        <f t="shared" si="501"/>
        <v>183.33333333333334</v>
      </c>
      <c r="L390" s="23">
        <v>1.5</v>
      </c>
      <c r="M390" s="23">
        <v>19</v>
      </c>
      <c r="N390" s="23">
        <v>0.61</v>
      </c>
      <c r="O390" s="1">
        <f t="shared" si="505"/>
        <v>8.7309000000000001</v>
      </c>
      <c r="P390" s="26">
        <f t="shared" si="506"/>
        <v>19.769100000000002</v>
      </c>
      <c r="Q390" s="1">
        <f t="shared" si="513"/>
        <v>163.56423333333333</v>
      </c>
      <c r="R390" s="1">
        <f t="shared" si="502"/>
        <v>48.269100000000002</v>
      </c>
      <c r="S390" s="1">
        <f t="shared" si="507"/>
        <v>0.68408125669589248</v>
      </c>
      <c r="T390" s="1">
        <f t="shared" si="508"/>
        <v>0</v>
      </c>
      <c r="U390" s="1">
        <v>1.5</v>
      </c>
      <c r="V390" s="1">
        <f t="shared" si="509"/>
        <v>0.93956777836719396</v>
      </c>
      <c r="W390" s="1">
        <v>3</v>
      </c>
      <c r="X390" s="1">
        <f t="shared" si="510"/>
        <v>1.2954242509439324</v>
      </c>
      <c r="Y390" s="1">
        <f t="shared" si="511"/>
        <v>0</v>
      </c>
      <c r="Z390" s="1">
        <f>'Liquefaction &amp; SBC'!AC390</f>
        <v>5.2809025251044517</v>
      </c>
      <c r="AA390" s="1" t="str">
        <f>'Liquefaction &amp; SBC'!AD390</f>
        <v>NOT LIQUEFIABLE</v>
      </c>
      <c r="AB390" s="1">
        <f t="shared" si="503"/>
        <v>0</v>
      </c>
      <c r="AC390" s="1">
        <f t="shared" si="504"/>
        <v>0</v>
      </c>
      <c r="AD390" s="1">
        <f t="shared" si="512"/>
        <v>0</v>
      </c>
    </row>
    <row r="391" spans="1:31" x14ac:dyDescent="0.35">
      <c r="A391" s="1"/>
      <c r="B391" s="23">
        <v>15.500467</v>
      </c>
      <c r="C391" s="23">
        <v>120.576593</v>
      </c>
      <c r="D391" s="23">
        <v>13.5</v>
      </c>
      <c r="E391" s="23">
        <v>1500</v>
      </c>
      <c r="F391" s="23">
        <v>3</v>
      </c>
      <c r="G391" s="23">
        <v>19</v>
      </c>
      <c r="H391" s="23">
        <v>38</v>
      </c>
      <c r="I391" s="23">
        <v>35</v>
      </c>
      <c r="J391" s="1">
        <f t="shared" si="500"/>
        <v>150</v>
      </c>
      <c r="K391" s="1">
        <f t="shared" si="501"/>
        <v>183.33333333333334</v>
      </c>
      <c r="L391" s="23">
        <v>1.5</v>
      </c>
      <c r="M391" s="23">
        <v>19</v>
      </c>
      <c r="N391" s="23">
        <v>0.61</v>
      </c>
      <c r="O391" s="1">
        <f t="shared" si="505"/>
        <v>8.7309000000000001</v>
      </c>
      <c r="P391" s="26">
        <f t="shared" si="506"/>
        <v>19.769100000000002</v>
      </c>
      <c r="Q391" s="1">
        <f t="shared" si="513"/>
        <v>163.56423333333333</v>
      </c>
      <c r="R391" s="1">
        <f t="shared" si="502"/>
        <v>48.269100000000002</v>
      </c>
      <c r="S391" s="1">
        <f t="shared" si="507"/>
        <v>0.68408125669589248</v>
      </c>
      <c r="T391" s="1">
        <f t="shared" si="508"/>
        <v>0</v>
      </c>
      <c r="U391" s="1">
        <v>1.5</v>
      </c>
      <c r="V391" s="1">
        <f t="shared" si="509"/>
        <v>0.93956777836719396</v>
      </c>
      <c r="W391" s="1">
        <v>3</v>
      </c>
      <c r="X391" s="1">
        <f t="shared" si="510"/>
        <v>1.2954242509439324</v>
      </c>
      <c r="Y391" s="1">
        <f t="shared" si="511"/>
        <v>0</v>
      </c>
      <c r="Z391" s="1">
        <f>'Liquefaction &amp; SBC'!AC391</f>
        <v>19.298392756518673</v>
      </c>
      <c r="AA391" s="1" t="str">
        <f>'Liquefaction &amp; SBC'!AD391</f>
        <v>NOT LIQUEFIABLE</v>
      </c>
      <c r="AB391" s="1">
        <f t="shared" si="503"/>
        <v>0</v>
      </c>
      <c r="AC391" s="1">
        <f t="shared" si="504"/>
        <v>0</v>
      </c>
      <c r="AD391" s="1">
        <f t="shared" si="512"/>
        <v>0</v>
      </c>
    </row>
    <row r="392" spans="1:31" x14ac:dyDescent="0.35">
      <c r="A392" s="1"/>
      <c r="B392" s="23">
        <v>15.500467</v>
      </c>
      <c r="C392" s="23">
        <v>120.576593</v>
      </c>
      <c r="D392" s="23">
        <v>15</v>
      </c>
      <c r="E392" s="23">
        <v>1500</v>
      </c>
      <c r="F392" s="23">
        <v>3</v>
      </c>
      <c r="G392" s="23">
        <v>20</v>
      </c>
      <c r="H392" s="23">
        <v>34</v>
      </c>
      <c r="I392" s="23">
        <v>35</v>
      </c>
      <c r="J392" s="1">
        <f t="shared" si="500"/>
        <v>150</v>
      </c>
      <c r="K392" s="1">
        <f t="shared" si="501"/>
        <v>183.33333333333334</v>
      </c>
      <c r="L392" s="23">
        <v>1.5</v>
      </c>
      <c r="M392" s="23">
        <v>20</v>
      </c>
      <c r="N392" s="23">
        <v>0.61</v>
      </c>
      <c r="O392" s="1">
        <f t="shared" si="505"/>
        <v>8.7309000000000001</v>
      </c>
      <c r="P392" s="26">
        <f t="shared" si="506"/>
        <v>21.269100000000002</v>
      </c>
      <c r="Q392" s="1">
        <f t="shared" si="513"/>
        <v>162.06423333333333</v>
      </c>
      <c r="R392" s="1">
        <f t="shared" si="502"/>
        <v>51.269100000000002</v>
      </c>
      <c r="S392" s="1">
        <f t="shared" si="507"/>
        <v>0.67779344401293529</v>
      </c>
      <c r="T392" s="1">
        <f t="shared" si="508"/>
        <v>0</v>
      </c>
      <c r="U392" s="1">
        <v>1.5</v>
      </c>
      <c r="V392" s="1">
        <f t="shared" si="509"/>
        <v>0.93438064783778119</v>
      </c>
      <c r="W392" s="1">
        <v>3</v>
      </c>
      <c r="X392" s="1">
        <f t="shared" si="510"/>
        <v>1.2954242509439324</v>
      </c>
      <c r="Y392" s="1">
        <f t="shared" si="511"/>
        <v>0</v>
      </c>
      <c r="Z392" s="1">
        <f>'Liquefaction &amp; SBC'!AC392</f>
        <v>4.8255323290277197</v>
      </c>
      <c r="AA392" s="1" t="str">
        <f>'Liquefaction &amp; SBC'!AD392</f>
        <v>NOT LIQUEFIABLE</v>
      </c>
      <c r="AB392" s="1">
        <f t="shared" si="503"/>
        <v>0</v>
      </c>
      <c r="AC392" s="1">
        <f t="shared" si="504"/>
        <v>0</v>
      </c>
      <c r="AD392" s="1">
        <f t="shared" si="512"/>
        <v>0</v>
      </c>
    </row>
    <row r="393" spans="1:3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9"/>
      <c r="Y393" s="19"/>
      <c r="Z393" s="19"/>
      <c r="AA393" s="19"/>
      <c r="AB393" s="19"/>
      <c r="AC393" s="19" t="s">
        <v>312</v>
      </c>
      <c r="AD393" s="19">
        <f>SUM(AD383:AD392)</f>
        <v>13.890766751516018</v>
      </c>
      <c r="AE393" s="19" t="str">
        <f>IF(AD393&lt;= 25, "PASSED", "FAILED")</f>
        <v>PASSED</v>
      </c>
    </row>
    <row r="394" spans="1:31" s="1" customFormat="1" x14ac:dyDescent="0.35">
      <c r="A394" s="9" t="s">
        <v>283</v>
      </c>
      <c r="B394" s="9" t="s">
        <v>0</v>
      </c>
      <c r="C394" s="9" t="s">
        <v>1</v>
      </c>
      <c r="D394" s="9" t="s">
        <v>284</v>
      </c>
      <c r="E394" s="7" t="s">
        <v>285</v>
      </c>
      <c r="F394" s="9" t="s">
        <v>286</v>
      </c>
      <c r="G394" s="9" t="s">
        <v>287</v>
      </c>
      <c r="H394" s="9" t="s">
        <v>288</v>
      </c>
      <c r="I394" s="9" t="s">
        <v>289</v>
      </c>
      <c r="J394" s="10" t="s">
        <v>290</v>
      </c>
      <c r="K394" s="10" t="s">
        <v>291</v>
      </c>
      <c r="L394" s="9" t="s">
        <v>292</v>
      </c>
      <c r="M394" s="9" t="s">
        <v>287</v>
      </c>
      <c r="N394" s="9" t="s">
        <v>293</v>
      </c>
      <c r="O394" s="10" t="s">
        <v>294</v>
      </c>
      <c r="P394" s="11" t="s">
        <v>295</v>
      </c>
      <c r="Q394" s="10" t="s">
        <v>296</v>
      </c>
      <c r="R394" s="10" t="s">
        <v>297</v>
      </c>
      <c r="S394" s="10" t="s">
        <v>298</v>
      </c>
      <c r="T394" s="12" t="s">
        <v>299</v>
      </c>
      <c r="U394" s="9" t="s">
        <v>300</v>
      </c>
      <c r="V394" s="10" t="s">
        <v>301</v>
      </c>
      <c r="W394" s="7" t="s">
        <v>302</v>
      </c>
      <c r="X394" s="10" t="s">
        <v>303</v>
      </c>
      <c r="Y394" s="13" t="s">
        <v>304</v>
      </c>
      <c r="Z394" s="14" t="s">
        <v>26</v>
      </c>
      <c r="AA394" s="14" t="s">
        <v>27</v>
      </c>
      <c r="AB394" s="13" t="s">
        <v>305</v>
      </c>
      <c r="AC394" s="13" t="s">
        <v>306</v>
      </c>
      <c r="AD394" s="13" t="s">
        <v>307</v>
      </c>
      <c r="AE394" s="10" t="s">
        <v>27</v>
      </c>
    </row>
    <row r="395" spans="1:31" x14ac:dyDescent="0.35">
      <c r="A395" s="1" t="s">
        <v>346</v>
      </c>
      <c r="B395" s="23">
        <v>15.45683</v>
      </c>
      <c r="C395" s="23">
        <v>120.62709599999999</v>
      </c>
      <c r="D395" s="23">
        <v>1.5</v>
      </c>
      <c r="E395" s="23">
        <v>1500</v>
      </c>
      <c r="F395" s="23">
        <v>3</v>
      </c>
      <c r="G395" s="23">
        <v>20</v>
      </c>
      <c r="H395" s="23">
        <v>20</v>
      </c>
      <c r="I395" s="23">
        <v>32.5</v>
      </c>
      <c r="J395" s="1">
        <f t="shared" ref="J395:J404" si="514">E395*0.1</f>
        <v>150</v>
      </c>
      <c r="K395" s="1">
        <f t="shared" ref="K395:K404" si="515">(E395+J395)/(F395*F395)</f>
        <v>183.33333333333334</v>
      </c>
      <c r="L395" s="23">
        <v>1.5</v>
      </c>
      <c r="M395" s="23">
        <v>20</v>
      </c>
      <c r="N395" s="23">
        <v>4</v>
      </c>
      <c r="O395" s="1">
        <f>MAX(0, 9.81 * (L395 - N395))</f>
        <v>0</v>
      </c>
      <c r="P395" s="26">
        <f>(L395 * M395) - O395</f>
        <v>30</v>
      </c>
      <c r="Q395" s="1">
        <f>K395-P395</f>
        <v>153.33333333333334</v>
      </c>
      <c r="R395" s="1">
        <f t="shared" ref="R395:R404" si="516">(M395 * ($L$2 + ($F$2 / 2))) - O395</f>
        <v>60</v>
      </c>
      <c r="S395" s="1">
        <f>0.5 + 0.1 * SQRT(Q395 / R395)</f>
        <v>0.65986105077709067</v>
      </c>
      <c r="T395" s="1">
        <f>IF((D395 - (D395/2)) &lt;= L395, 0, IF(( (D395 - (D395/2)) - L395) &gt; (2 * F395), 0, IF(( (D395 - (D395/2)) - L395) &lt;= (F395 / 2), (2 * ( (D395 - (D395/2)) - L395) / F395) * (S395 - 0.1) + 0.1, ((2 * F395) - ( (D395 - (D395/2)) - L395)) / (1.5 * F395) * S395)))</f>
        <v>0</v>
      </c>
      <c r="U395" s="1">
        <v>1.5</v>
      </c>
      <c r="V395" s="1">
        <f>MAX(0.5, 1 - 0.5 * (P395 / Q395))</f>
        <v>0.90217391304347827</v>
      </c>
      <c r="W395" s="1">
        <v>3</v>
      </c>
      <c r="X395" s="1">
        <f>1 + 0.2 *LOG10(10 * W395)</f>
        <v>1.2954242509439324</v>
      </c>
      <c r="Y395" s="1">
        <f>((Q395 / (I395 * 1000)) * T395) * U395 * V395 * X395*1000</f>
        <v>0</v>
      </c>
      <c r="Z395" s="1">
        <f>'Liquefaction &amp; SBC'!AC395</f>
        <v>4.7949538647206067</v>
      </c>
      <c r="AA395" s="1" t="str">
        <f>'Liquefaction &amp; SBC'!AD395</f>
        <v>NOT LIQUEFIABLE</v>
      </c>
      <c r="AB395" s="1">
        <f t="shared" ref="AB395:AB404" si="517">IF(AA395="NOT LIQUEFIABLE", 0, IF(Z395&gt;=2, 0, IF(Z395&lt;=0.5, 0.05, (2-Z395)*0.025)))</f>
        <v>0</v>
      </c>
      <c r="AC395" s="1">
        <f t="shared" ref="AC395:AC404" si="518">AB395 * U395*1000</f>
        <v>0</v>
      </c>
      <c r="AD395" s="1">
        <f>Y395+AC395</f>
        <v>0</v>
      </c>
    </row>
    <row r="396" spans="1:31" x14ac:dyDescent="0.35">
      <c r="A396" s="1"/>
      <c r="B396" s="23">
        <v>15.45683</v>
      </c>
      <c r="C396" s="23">
        <v>120.62709599999999</v>
      </c>
      <c r="D396" s="23">
        <v>3</v>
      </c>
      <c r="E396" s="23">
        <v>1500</v>
      </c>
      <c r="F396" s="23">
        <v>3</v>
      </c>
      <c r="G396" s="23">
        <v>20</v>
      </c>
      <c r="H396" s="23">
        <v>27</v>
      </c>
      <c r="I396" s="23">
        <v>32.5</v>
      </c>
      <c r="J396" s="1">
        <f t="shared" si="514"/>
        <v>150</v>
      </c>
      <c r="K396" s="1">
        <f t="shared" si="515"/>
        <v>183.33333333333334</v>
      </c>
      <c r="L396" s="23">
        <v>1.5</v>
      </c>
      <c r="M396" s="23">
        <v>20</v>
      </c>
      <c r="N396" s="23">
        <v>4</v>
      </c>
      <c r="O396" s="1">
        <f t="shared" ref="O396:O404" si="519">MAX(0, 9.81 * (L396 - N396))</f>
        <v>0</v>
      </c>
      <c r="P396" s="26">
        <f t="shared" ref="P396:P404" si="520">(L396 * M396) - O396</f>
        <v>30</v>
      </c>
      <c r="Q396" s="1">
        <f>K396-P396</f>
        <v>153.33333333333334</v>
      </c>
      <c r="R396" s="1">
        <f t="shared" si="516"/>
        <v>60</v>
      </c>
      <c r="S396" s="1">
        <f t="shared" ref="S396:S404" si="521">0.5 + 0.1 * SQRT(Q396 / R396)</f>
        <v>0.65986105077709067</v>
      </c>
      <c r="T396" s="1">
        <f t="shared" ref="T396:T404" si="522">IF(((D396 - (D396 - D395)/2) - L396) &lt;= 0, 0, IF(((D396 - (D396 - D395)/2) - L396) &gt; (2 * F396), 0, IF(((D396 - (D396 - D395)/2) - L396) &lt;= (F396 / 2), (2 * ((D396 - (D396 - D395)/2) - L396) / F396) * (S396 - 0.1) + 0.1, ((2 * F396) - ((D396 - (D396 - D395)/2) - L396)) / (1.5 * F396) * S396)))</f>
        <v>0.37993052538854533</v>
      </c>
      <c r="U396" s="1">
        <v>1.5</v>
      </c>
      <c r="V396" s="1">
        <f t="shared" ref="V396:V404" si="523">MAX(0.5, 1 - 0.5 * (P396 / Q396))</f>
        <v>0.90217391304347827</v>
      </c>
      <c r="W396" s="1">
        <v>3</v>
      </c>
      <c r="X396" s="1">
        <f t="shared" ref="X396:X404" si="524">1 + 0.2 *LOG10(10 * W396)</f>
        <v>1.2954242509439324</v>
      </c>
      <c r="Y396" s="1">
        <f t="shared" ref="Y396:Y404" si="525">((Q396 / (I396 * 1000)) * T396) * U396 * V396 * X396*1000</f>
        <v>3.1423239192124508</v>
      </c>
      <c r="Z396" s="1">
        <f>'Liquefaction &amp; SBC'!AC396</f>
        <v>9.1168656661191037</v>
      </c>
      <c r="AA396" s="1" t="str">
        <f>'Liquefaction &amp; SBC'!AD396</f>
        <v>NOT LIQUEFIABLE</v>
      </c>
      <c r="AB396" s="1">
        <f t="shared" si="517"/>
        <v>0</v>
      </c>
      <c r="AC396" s="1">
        <f t="shared" si="518"/>
        <v>0</v>
      </c>
      <c r="AD396" s="1">
        <f t="shared" ref="AD396:AD404" si="526">Y396+AC396</f>
        <v>3.1423239192124508</v>
      </c>
    </row>
    <row r="397" spans="1:31" x14ac:dyDescent="0.35">
      <c r="A397" s="1"/>
      <c r="B397" s="23">
        <v>15.45683</v>
      </c>
      <c r="C397" s="23">
        <v>120.62709599999999</v>
      </c>
      <c r="D397" s="23">
        <v>4.5</v>
      </c>
      <c r="E397" s="23">
        <v>1500</v>
      </c>
      <c r="F397" s="23">
        <v>3</v>
      </c>
      <c r="G397" s="23">
        <v>20</v>
      </c>
      <c r="H397" s="23">
        <v>100</v>
      </c>
      <c r="I397" s="23">
        <v>6000</v>
      </c>
      <c r="J397" s="1">
        <f t="shared" si="514"/>
        <v>150</v>
      </c>
      <c r="K397" s="1">
        <f t="shared" si="515"/>
        <v>183.33333333333334</v>
      </c>
      <c r="L397" s="23">
        <v>1.5</v>
      </c>
      <c r="M397" s="23">
        <v>20</v>
      </c>
      <c r="N397" s="23">
        <v>4</v>
      </c>
      <c r="O397" s="1">
        <f t="shared" si="519"/>
        <v>0</v>
      </c>
      <c r="P397" s="26">
        <f t="shared" si="520"/>
        <v>30</v>
      </c>
      <c r="Q397" s="1">
        <f t="shared" ref="Q397:Q404" si="527">K397-P397</f>
        <v>153.33333333333334</v>
      </c>
      <c r="R397" s="1">
        <f t="shared" si="516"/>
        <v>60</v>
      </c>
      <c r="S397" s="1">
        <f t="shared" si="521"/>
        <v>0.65986105077709067</v>
      </c>
      <c r="T397" s="1">
        <f t="shared" si="522"/>
        <v>0.54988420898090895</v>
      </c>
      <c r="U397" s="1">
        <v>1.5</v>
      </c>
      <c r="V397" s="1">
        <f t="shared" si="523"/>
        <v>0.90217391304347827</v>
      </c>
      <c r="W397" s="1">
        <v>3</v>
      </c>
      <c r="X397" s="1">
        <f t="shared" si="524"/>
        <v>1.2954242509439324</v>
      </c>
      <c r="Y397" s="1">
        <f t="shared" si="525"/>
        <v>2.4634861325239267E-2</v>
      </c>
      <c r="Z397" s="1">
        <f>'Liquefaction &amp; SBC'!AC397</f>
        <v>1.1880472282716389E+73</v>
      </c>
      <c r="AA397" s="1" t="str">
        <f>'Liquefaction &amp; SBC'!AD397</f>
        <v>NOT LIQUEFIABLE</v>
      </c>
      <c r="AB397" s="1">
        <f t="shared" si="517"/>
        <v>0</v>
      </c>
      <c r="AC397" s="1">
        <f t="shared" si="518"/>
        <v>0</v>
      </c>
      <c r="AD397" s="1">
        <f t="shared" si="526"/>
        <v>2.4634861325239267E-2</v>
      </c>
    </row>
    <row r="398" spans="1:31" x14ac:dyDescent="0.35">
      <c r="A398" s="1"/>
      <c r="B398" s="23">
        <v>15.45683</v>
      </c>
      <c r="C398" s="23">
        <v>120.62709599999999</v>
      </c>
      <c r="D398" s="23">
        <v>6</v>
      </c>
      <c r="E398" s="23">
        <v>1500</v>
      </c>
      <c r="F398" s="23">
        <v>3</v>
      </c>
      <c r="G398" s="23">
        <v>20</v>
      </c>
      <c r="H398" s="23">
        <v>100</v>
      </c>
      <c r="I398" s="23">
        <v>6000</v>
      </c>
      <c r="J398" s="1">
        <f t="shared" si="514"/>
        <v>150</v>
      </c>
      <c r="K398" s="1">
        <f t="shared" si="515"/>
        <v>183.33333333333334</v>
      </c>
      <c r="L398" s="23">
        <v>1.5</v>
      </c>
      <c r="M398" s="23">
        <v>20</v>
      </c>
      <c r="N398" s="23">
        <v>4</v>
      </c>
      <c r="O398" s="1">
        <f t="shared" si="519"/>
        <v>0</v>
      </c>
      <c r="P398" s="26">
        <f t="shared" si="520"/>
        <v>30</v>
      </c>
      <c r="Q398" s="1">
        <f t="shared" si="527"/>
        <v>153.33333333333334</v>
      </c>
      <c r="R398" s="1">
        <f t="shared" si="516"/>
        <v>60</v>
      </c>
      <c r="S398" s="1">
        <f t="shared" si="521"/>
        <v>0.65986105077709067</v>
      </c>
      <c r="T398" s="1">
        <f t="shared" si="522"/>
        <v>0.32993052538854534</v>
      </c>
      <c r="U398" s="1">
        <v>1.5</v>
      </c>
      <c r="V398" s="1">
        <f t="shared" si="523"/>
        <v>0.90217391304347827</v>
      </c>
      <c r="W398" s="1">
        <v>3</v>
      </c>
      <c r="X398" s="1">
        <f t="shared" si="524"/>
        <v>1.2954242509439324</v>
      </c>
      <c r="Y398" s="1">
        <f t="shared" si="525"/>
        <v>1.4780916795143558E-2</v>
      </c>
      <c r="Z398" s="1">
        <f>'Liquefaction &amp; SBC'!AC398</f>
        <v>1.2584288828883274E+74</v>
      </c>
      <c r="AA398" s="1" t="str">
        <f>'Liquefaction &amp; SBC'!AD398</f>
        <v>NOT LIQUEFIABLE</v>
      </c>
      <c r="AB398" s="1">
        <f t="shared" si="517"/>
        <v>0</v>
      </c>
      <c r="AC398" s="1">
        <f t="shared" si="518"/>
        <v>0</v>
      </c>
      <c r="AD398" s="1">
        <f t="shared" si="526"/>
        <v>1.4780916795143558E-2</v>
      </c>
    </row>
    <row r="399" spans="1:31" x14ac:dyDescent="0.35">
      <c r="A399" s="1"/>
      <c r="B399" s="23">
        <v>15.45683</v>
      </c>
      <c r="C399" s="23">
        <v>120.62709599999999</v>
      </c>
      <c r="D399" s="23">
        <v>7.5</v>
      </c>
      <c r="E399" s="23">
        <v>1500</v>
      </c>
      <c r="F399" s="23">
        <v>3</v>
      </c>
      <c r="G399" s="23">
        <v>21</v>
      </c>
      <c r="H399" s="23">
        <v>40</v>
      </c>
      <c r="I399" s="23">
        <v>35</v>
      </c>
      <c r="J399" s="1">
        <f t="shared" si="514"/>
        <v>150</v>
      </c>
      <c r="K399" s="1">
        <f t="shared" si="515"/>
        <v>183.33333333333334</v>
      </c>
      <c r="L399" s="23">
        <v>1.5</v>
      </c>
      <c r="M399" s="23">
        <v>21</v>
      </c>
      <c r="N399" s="23">
        <v>4</v>
      </c>
      <c r="O399" s="1">
        <f t="shared" si="519"/>
        <v>0</v>
      </c>
      <c r="P399" s="26">
        <f t="shared" si="520"/>
        <v>31.5</v>
      </c>
      <c r="Q399" s="1">
        <f t="shared" si="527"/>
        <v>151.83333333333334</v>
      </c>
      <c r="R399" s="1">
        <f t="shared" si="516"/>
        <v>63</v>
      </c>
      <c r="S399" s="1">
        <f t="shared" si="521"/>
        <v>0.65524345107130644</v>
      </c>
      <c r="T399" s="1">
        <f t="shared" si="522"/>
        <v>0.10920724184521774</v>
      </c>
      <c r="U399" s="1">
        <v>1.5</v>
      </c>
      <c r="V399" s="1">
        <f t="shared" si="523"/>
        <v>0.89626783754116357</v>
      </c>
      <c r="W399" s="1">
        <v>3</v>
      </c>
      <c r="X399" s="1">
        <f t="shared" si="524"/>
        <v>1.2954242509439324</v>
      </c>
      <c r="Y399" s="1">
        <f t="shared" si="525"/>
        <v>0.82507155555834033</v>
      </c>
      <c r="Z399" s="1">
        <f>'Liquefaction &amp; SBC'!AC399</f>
        <v>9.1442635944595363</v>
      </c>
      <c r="AA399" s="1" t="str">
        <f>'Liquefaction &amp; SBC'!AD399</f>
        <v>NOT LIQUEFIABLE</v>
      </c>
      <c r="AB399" s="1">
        <f t="shared" si="517"/>
        <v>0</v>
      </c>
      <c r="AC399" s="1">
        <f t="shared" si="518"/>
        <v>0</v>
      </c>
      <c r="AD399" s="1">
        <f t="shared" si="526"/>
        <v>0.82507155555834033</v>
      </c>
    </row>
    <row r="400" spans="1:31" x14ac:dyDescent="0.35">
      <c r="A400" s="1"/>
      <c r="B400" s="23">
        <v>15.45683</v>
      </c>
      <c r="C400" s="23">
        <v>120.62709599999999</v>
      </c>
      <c r="D400" s="23">
        <v>9</v>
      </c>
      <c r="E400" s="23">
        <v>1500</v>
      </c>
      <c r="F400" s="23">
        <v>3</v>
      </c>
      <c r="G400" s="23">
        <v>21</v>
      </c>
      <c r="H400" s="23">
        <v>49</v>
      </c>
      <c r="I400" s="23">
        <v>35</v>
      </c>
      <c r="J400" s="1">
        <f t="shared" si="514"/>
        <v>150</v>
      </c>
      <c r="K400" s="1">
        <f t="shared" si="515"/>
        <v>183.33333333333334</v>
      </c>
      <c r="L400" s="23">
        <v>1.5</v>
      </c>
      <c r="M400" s="23">
        <v>21</v>
      </c>
      <c r="N400" s="23">
        <v>4</v>
      </c>
      <c r="O400" s="1">
        <f t="shared" si="519"/>
        <v>0</v>
      </c>
      <c r="P400" s="26">
        <f t="shared" si="520"/>
        <v>31.5</v>
      </c>
      <c r="Q400" s="1">
        <f t="shared" si="527"/>
        <v>151.83333333333334</v>
      </c>
      <c r="R400" s="1">
        <f t="shared" si="516"/>
        <v>63</v>
      </c>
      <c r="S400" s="1">
        <f t="shared" si="521"/>
        <v>0.65524345107130644</v>
      </c>
      <c r="T400" s="1">
        <f t="shared" si="522"/>
        <v>0</v>
      </c>
      <c r="U400" s="1">
        <v>1.5</v>
      </c>
      <c r="V400" s="1">
        <f t="shared" si="523"/>
        <v>0.89626783754116357</v>
      </c>
      <c r="W400" s="1">
        <v>3</v>
      </c>
      <c r="X400" s="1">
        <f t="shared" si="524"/>
        <v>1.2954242509439324</v>
      </c>
      <c r="Y400" s="1">
        <f t="shared" si="525"/>
        <v>0</v>
      </c>
      <c r="Z400" s="1">
        <f>'Liquefaction &amp; SBC'!AC400</f>
        <v>126.94719621500373</v>
      </c>
      <c r="AA400" s="1" t="str">
        <f>'Liquefaction &amp; SBC'!AD400</f>
        <v>NOT LIQUEFIABLE</v>
      </c>
      <c r="AB400" s="1">
        <f t="shared" si="517"/>
        <v>0</v>
      </c>
      <c r="AC400" s="1">
        <f t="shared" si="518"/>
        <v>0</v>
      </c>
      <c r="AD400" s="1">
        <f t="shared" si="526"/>
        <v>0</v>
      </c>
    </row>
    <row r="401" spans="1:31" x14ac:dyDescent="0.35">
      <c r="A401" s="1"/>
      <c r="B401" s="23">
        <v>15.45683</v>
      </c>
      <c r="C401" s="23">
        <v>120.62709599999999</v>
      </c>
      <c r="D401" s="23">
        <v>10.5</v>
      </c>
      <c r="E401" s="23">
        <v>1500</v>
      </c>
      <c r="F401" s="23">
        <v>3</v>
      </c>
      <c r="G401" s="23">
        <v>21</v>
      </c>
      <c r="H401" s="23">
        <v>55</v>
      </c>
      <c r="I401" s="23">
        <v>65</v>
      </c>
      <c r="J401" s="1">
        <f t="shared" si="514"/>
        <v>150</v>
      </c>
      <c r="K401" s="1">
        <f t="shared" si="515"/>
        <v>183.33333333333334</v>
      </c>
      <c r="L401" s="23">
        <v>1.5</v>
      </c>
      <c r="M401" s="23">
        <v>21</v>
      </c>
      <c r="N401" s="23">
        <v>4</v>
      </c>
      <c r="O401" s="1">
        <f t="shared" si="519"/>
        <v>0</v>
      </c>
      <c r="P401" s="26">
        <f t="shared" si="520"/>
        <v>31.5</v>
      </c>
      <c r="Q401" s="1">
        <f t="shared" si="527"/>
        <v>151.83333333333334</v>
      </c>
      <c r="R401" s="1">
        <f t="shared" si="516"/>
        <v>63</v>
      </c>
      <c r="S401" s="1">
        <f t="shared" si="521"/>
        <v>0.65524345107130644</v>
      </c>
      <c r="T401" s="1">
        <f t="shared" si="522"/>
        <v>0</v>
      </c>
      <c r="U401" s="1">
        <v>1.5</v>
      </c>
      <c r="V401" s="1">
        <f t="shared" si="523"/>
        <v>0.89626783754116357</v>
      </c>
      <c r="W401" s="1">
        <v>3</v>
      </c>
      <c r="X401" s="1">
        <f t="shared" si="524"/>
        <v>1.2954242509439324</v>
      </c>
      <c r="Y401" s="1">
        <f t="shared" si="525"/>
        <v>0</v>
      </c>
      <c r="Z401" s="1">
        <f>'Liquefaction &amp; SBC'!AC401</f>
        <v>1389.0315499277419</v>
      </c>
      <c r="AA401" s="1" t="str">
        <f>'Liquefaction &amp; SBC'!AD401</f>
        <v>NOT LIQUEFIABLE</v>
      </c>
      <c r="AB401" s="1">
        <f t="shared" si="517"/>
        <v>0</v>
      </c>
      <c r="AC401" s="1">
        <f t="shared" si="518"/>
        <v>0</v>
      </c>
      <c r="AD401" s="1">
        <f t="shared" si="526"/>
        <v>0</v>
      </c>
    </row>
    <row r="402" spans="1:31" x14ac:dyDescent="0.35">
      <c r="A402" s="1"/>
      <c r="B402" s="23">
        <v>15.45683</v>
      </c>
      <c r="C402" s="23">
        <v>120.62709599999999</v>
      </c>
      <c r="D402" s="23">
        <v>12</v>
      </c>
      <c r="E402" s="23">
        <v>1500</v>
      </c>
      <c r="F402" s="23">
        <v>3</v>
      </c>
      <c r="G402" s="23">
        <v>21</v>
      </c>
      <c r="H402" s="23">
        <v>69</v>
      </c>
      <c r="I402" s="23">
        <v>65</v>
      </c>
      <c r="J402" s="1">
        <f t="shared" si="514"/>
        <v>150</v>
      </c>
      <c r="K402" s="1">
        <f t="shared" si="515"/>
        <v>183.33333333333334</v>
      </c>
      <c r="L402" s="23">
        <v>1.5</v>
      </c>
      <c r="M402" s="23">
        <v>21</v>
      </c>
      <c r="N402" s="23">
        <v>4</v>
      </c>
      <c r="O402" s="1">
        <f t="shared" si="519"/>
        <v>0</v>
      </c>
      <c r="P402" s="26">
        <f t="shared" si="520"/>
        <v>31.5</v>
      </c>
      <c r="Q402" s="1">
        <f t="shared" si="527"/>
        <v>151.83333333333334</v>
      </c>
      <c r="R402" s="1">
        <f t="shared" si="516"/>
        <v>63</v>
      </c>
      <c r="S402" s="1">
        <f t="shared" si="521"/>
        <v>0.65524345107130644</v>
      </c>
      <c r="T402" s="1">
        <f t="shared" si="522"/>
        <v>0</v>
      </c>
      <c r="U402" s="1">
        <v>1.5</v>
      </c>
      <c r="V402" s="1">
        <f t="shared" si="523"/>
        <v>0.89626783754116357</v>
      </c>
      <c r="W402" s="1">
        <v>3</v>
      </c>
      <c r="X402" s="1">
        <f t="shared" si="524"/>
        <v>1.2954242509439324</v>
      </c>
      <c r="Y402" s="1">
        <f t="shared" si="525"/>
        <v>0</v>
      </c>
      <c r="Z402" s="1">
        <f>'Liquefaction &amp; SBC'!AC402</f>
        <v>619717142.49432909</v>
      </c>
      <c r="AA402" s="1" t="str">
        <f>'Liquefaction &amp; SBC'!AD402</f>
        <v>NOT LIQUEFIABLE</v>
      </c>
      <c r="AB402" s="1">
        <f t="shared" si="517"/>
        <v>0</v>
      </c>
      <c r="AC402" s="1">
        <f t="shared" si="518"/>
        <v>0</v>
      </c>
      <c r="AD402" s="1">
        <f t="shared" si="526"/>
        <v>0</v>
      </c>
    </row>
    <row r="403" spans="1:31" x14ac:dyDescent="0.35">
      <c r="A403" s="1"/>
      <c r="B403" s="23">
        <v>15.45683</v>
      </c>
      <c r="C403" s="23">
        <v>120.62709599999999</v>
      </c>
      <c r="D403" s="23">
        <v>13.5</v>
      </c>
      <c r="E403" s="23">
        <v>1500</v>
      </c>
      <c r="F403" s="23">
        <v>3</v>
      </c>
      <c r="G403" s="23">
        <v>21</v>
      </c>
      <c r="H403" s="23">
        <v>76</v>
      </c>
      <c r="I403" s="23">
        <v>65</v>
      </c>
      <c r="J403" s="1">
        <f t="shared" si="514"/>
        <v>150</v>
      </c>
      <c r="K403" s="1">
        <f t="shared" si="515"/>
        <v>183.33333333333334</v>
      </c>
      <c r="L403" s="23">
        <v>1.5</v>
      </c>
      <c r="M403" s="23">
        <v>21</v>
      </c>
      <c r="N403" s="23">
        <v>4</v>
      </c>
      <c r="O403" s="1">
        <f t="shared" si="519"/>
        <v>0</v>
      </c>
      <c r="P403" s="26">
        <f t="shared" si="520"/>
        <v>31.5</v>
      </c>
      <c r="Q403" s="1">
        <f t="shared" si="527"/>
        <v>151.83333333333334</v>
      </c>
      <c r="R403" s="1">
        <f t="shared" si="516"/>
        <v>63</v>
      </c>
      <c r="S403" s="1">
        <f t="shared" si="521"/>
        <v>0.65524345107130644</v>
      </c>
      <c r="T403" s="1">
        <f t="shared" si="522"/>
        <v>0</v>
      </c>
      <c r="U403" s="1">
        <v>1.5</v>
      </c>
      <c r="V403" s="1">
        <f t="shared" si="523"/>
        <v>0.89626783754116357</v>
      </c>
      <c r="W403" s="1">
        <v>3</v>
      </c>
      <c r="X403" s="1">
        <f t="shared" si="524"/>
        <v>1.2954242509439324</v>
      </c>
      <c r="Y403" s="1">
        <f t="shared" si="525"/>
        <v>0</v>
      </c>
      <c r="Z403" s="1">
        <f>'Liquefaction &amp; SBC'!AC403</f>
        <v>6208534543168.9883</v>
      </c>
      <c r="AA403" s="1" t="str">
        <f>'Liquefaction &amp; SBC'!AD403</f>
        <v>NOT LIQUEFIABLE</v>
      </c>
      <c r="AB403" s="1">
        <f t="shared" si="517"/>
        <v>0</v>
      </c>
      <c r="AC403" s="1">
        <f t="shared" si="518"/>
        <v>0</v>
      </c>
      <c r="AD403" s="1">
        <f t="shared" si="526"/>
        <v>0</v>
      </c>
    </row>
    <row r="404" spans="1:31" x14ac:dyDescent="0.35">
      <c r="A404" s="1"/>
      <c r="B404" s="23">
        <v>15.45683</v>
      </c>
      <c r="C404" s="23">
        <v>120.62709599999999</v>
      </c>
      <c r="D404" s="23">
        <v>15</v>
      </c>
      <c r="E404" s="23">
        <v>1500</v>
      </c>
      <c r="F404" s="23">
        <v>3</v>
      </c>
      <c r="G404" s="23">
        <v>21</v>
      </c>
      <c r="H404" s="23">
        <v>87</v>
      </c>
      <c r="I404" s="23">
        <v>65</v>
      </c>
      <c r="J404" s="1">
        <f t="shared" si="514"/>
        <v>150</v>
      </c>
      <c r="K404" s="1">
        <f t="shared" si="515"/>
        <v>183.33333333333334</v>
      </c>
      <c r="L404" s="23">
        <v>1.5</v>
      </c>
      <c r="M404" s="23">
        <v>21</v>
      </c>
      <c r="N404" s="23">
        <v>4</v>
      </c>
      <c r="O404" s="1">
        <f t="shared" si="519"/>
        <v>0</v>
      </c>
      <c r="P404" s="26">
        <f t="shared" si="520"/>
        <v>31.5</v>
      </c>
      <c r="Q404" s="1">
        <f t="shared" si="527"/>
        <v>151.83333333333334</v>
      </c>
      <c r="R404" s="1">
        <f t="shared" si="516"/>
        <v>63</v>
      </c>
      <c r="S404" s="1">
        <f t="shared" si="521"/>
        <v>0.65524345107130644</v>
      </c>
      <c r="T404" s="1">
        <f t="shared" si="522"/>
        <v>0</v>
      </c>
      <c r="U404" s="1">
        <v>1.5</v>
      </c>
      <c r="V404" s="1">
        <f t="shared" si="523"/>
        <v>0.89626783754116357</v>
      </c>
      <c r="W404" s="1">
        <v>3</v>
      </c>
      <c r="X404" s="1">
        <f t="shared" si="524"/>
        <v>1.2954242509439324</v>
      </c>
      <c r="Y404" s="1">
        <f t="shared" si="525"/>
        <v>0</v>
      </c>
      <c r="Z404" s="1">
        <f>'Liquefaction &amp; SBC'!AC404</f>
        <v>2.3756258256994191E+23</v>
      </c>
      <c r="AA404" s="1" t="str">
        <f>'Liquefaction &amp; SBC'!AD404</f>
        <v>NOT LIQUEFIABLE</v>
      </c>
      <c r="AB404" s="1">
        <f t="shared" si="517"/>
        <v>0</v>
      </c>
      <c r="AC404" s="1">
        <f t="shared" si="518"/>
        <v>0</v>
      </c>
      <c r="AD404" s="1">
        <f t="shared" si="526"/>
        <v>0</v>
      </c>
    </row>
    <row r="405" spans="1:3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9"/>
      <c r="Y405" s="19"/>
      <c r="Z405" s="19"/>
      <c r="AA405" s="19"/>
      <c r="AB405" s="19"/>
      <c r="AC405" s="19" t="s">
        <v>312</v>
      </c>
      <c r="AD405" s="19">
        <f>SUM(AD395:AD404)</f>
        <v>4.0068112528911737</v>
      </c>
      <c r="AE405" s="19" t="str">
        <f>IF(AD405&lt;= 25, "PASSED", "FAILED")</f>
        <v>PASSED</v>
      </c>
    </row>
    <row r="406" spans="1:31" s="1" customFormat="1" x14ac:dyDescent="0.35">
      <c r="A406" s="9" t="s">
        <v>283</v>
      </c>
      <c r="B406" s="9" t="s">
        <v>0</v>
      </c>
      <c r="C406" s="9" t="s">
        <v>1</v>
      </c>
      <c r="D406" s="9" t="s">
        <v>284</v>
      </c>
      <c r="E406" s="7" t="s">
        <v>285</v>
      </c>
      <c r="F406" s="9" t="s">
        <v>286</v>
      </c>
      <c r="G406" s="9" t="s">
        <v>287</v>
      </c>
      <c r="H406" s="9" t="s">
        <v>288</v>
      </c>
      <c r="I406" s="9" t="s">
        <v>289</v>
      </c>
      <c r="J406" s="10" t="s">
        <v>290</v>
      </c>
      <c r="K406" s="10" t="s">
        <v>291</v>
      </c>
      <c r="L406" s="9" t="s">
        <v>292</v>
      </c>
      <c r="M406" s="9" t="s">
        <v>287</v>
      </c>
      <c r="N406" s="9" t="s">
        <v>293</v>
      </c>
      <c r="O406" s="10" t="s">
        <v>294</v>
      </c>
      <c r="P406" s="11" t="s">
        <v>295</v>
      </c>
      <c r="Q406" s="10" t="s">
        <v>296</v>
      </c>
      <c r="R406" s="10" t="s">
        <v>297</v>
      </c>
      <c r="S406" s="10" t="s">
        <v>298</v>
      </c>
      <c r="T406" s="12" t="s">
        <v>299</v>
      </c>
      <c r="U406" s="9" t="s">
        <v>300</v>
      </c>
      <c r="V406" s="10" t="s">
        <v>301</v>
      </c>
      <c r="W406" s="7" t="s">
        <v>302</v>
      </c>
      <c r="X406" s="10" t="s">
        <v>303</v>
      </c>
      <c r="Y406" s="13" t="s">
        <v>304</v>
      </c>
      <c r="Z406" s="14" t="s">
        <v>26</v>
      </c>
      <c r="AA406" s="14" t="s">
        <v>27</v>
      </c>
      <c r="AB406" s="13" t="s">
        <v>305</v>
      </c>
      <c r="AC406" s="13" t="s">
        <v>306</v>
      </c>
      <c r="AD406" s="13" t="s">
        <v>307</v>
      </c>
      <c r="AE406" s="10" t="s">
        <v>27</v>
      </c>
    </row>
    <row r="407" spans="1:31" x14ac:dyDescent="0.35">
      <c r="A407" s="1" t="s">
        <v>347</v>
      </c>
      <c r="B407" s="23">
        <v>15.618822</v>
      </c>
      <c r="C407" s="23">
        <v>120.431117</v>
      </c>
      <c r="D407" s="23">
        <v>1.5</v>
      </c>
      <c r="E407" s="23">
        <v>1500</v>
      </c>
      <c r="F407" s="23">
        <v>3</v>
      </c>
      <c r="G407" s="23">
        <v>21</v>
      </c>
      <c r="H407" s="23">
        <v>36</v>
      </c>
      <c r="I407" s="23">
        <v>35</v>
      </c>
      <c r="J407" s="1">
        <f t="shared" ref="J407:J416" si="528">E407*0.1</f>
        <v>150</v>
      </c>
      <c r="K407" s="1">
        <f t="shared" ref="K407:K416" si="529">(E407+J407)/(F407*F407)</f>
        <v>183.33333333333334</v>
      </c>
      <c r="L407" s="23">
        <v>1.5</v>
      </c>
      <c r="M407" s="23">
        <v>21</v>
      </c>
      <c r="N407" s="1"/>
      <c r="O407" s="1">
        <f>MAX(0, 9.81 * (L407 - N407))</f>
        <v>14.715</v>
      </c>
      <c r="P407" s="26">
        <f>(L407 * M407) - O407</f>
        <v>16.785</v>
      </c>
      <c r="Q407" s="1">
        <f>K407-P407</f>
        <v>166.54833333333335</v>
      </c>
      <c r="R407" s="1">
        <f t="shared" ref="R407:R416" si="530">(M407 * ($L$2 + ($F$2 / 2))) - O407</f>
        <v>48.284999999999997</v>
      </c>
      <c r="S407" s="1">
        <f>0.5 + 0.1 * SQRT(Q407 / R407)</f>
        <v>0.68572228899811583</v>
      </c>
      <c r="T407" s="1">
        <f>IF((D407 - (D407/2)) &lt;= L407, 0, IF(( (D407 - (D407/2)) - L407) &gt; (2 * F407), 0, IF(( (D407 - (D407/2)) - L407) &lt;= (F407 / 2), (2 * ( (D407 - (D407/2)) - L407) / F407) * (S407 - 0.1) + 0.1, ((2 * F407) - ( (D407 - (D407/2)) - L407)) / (1.5 * F407) * S407)))</f>
        <v>0</v>
      </c>
      <c r="U407" s="1">
        <v>1.5</v>
      </c>
      <c r="V407" s="1">
        <f>MAX(0.5, 1 - 0.5 * (P407 / Q407))</f>
        <v>0.94960922254800906</v>
      </c>
      <c r="W407" s="1">
        <v>3</v>
      </c>
      <c r="X407" s="1">
        <f>1 + 0.2 *LOG10(10 * W407)</f>
        <v>1.2954242509439324</v>
      </c>
      <c r="Y407" s="1">
        <f>((Q407 / (I407 * 1000)) * T407) * U407 * V407 * X407*1000</f>
        <v>0</v>
      </c>
      <c r="Z407" s="1">
        <f>'Liquefaction &amp; SBC'!AC407</f>
        <v>18651.150508851642</v>
      </c>
      <c r="AA407" s="1" t="str">
        <f>'Liquefaction &amp; SBC'!AD407</f>
        <v>NOT LIQUEFIABLE</v>
      </c>
      <c r="AB407" s="1">
        <f t="shared" ref="AB407:AB416" si="531">IF(AA407="NOT LIQUEFIABLE", 0, IF(Z407&gt;=2, 0, IF(Z407&lt;=0.5, 0.05, (2-Z407)*0.025)))</f>
        <v>0</v>
      </c>
      <c r="AC407" s="1">
        <f t="shared" ref="AC407:AC416" si="532">AB407 * U407*1000</f>
        <v>0</v>
      </c>
      <c r="AD407" s="1">
        <f>Y407+AC407</f>
        <v>0</v>
      </c>
    </row>
    <row r="408" spans="1:31" x14ac:dyDescent="0.35">
      <c r="A408" s="1"/>
      <c r="B408" s="23">
        <v>15.618822</v>
      </c>
      <c r="C408" s="23">
        <v>120.431117</v>
      </c>
      <c r="D408" s="23">
        <v>3</v>
      </c>
      <c r="E408" s="23">
        <v>1500</v>
      </c>
      <c r="F408" s="23">
        <v>3</v>
      </c>
      <c r="G408" s="23">
        <v>21</v>
      </c>
      <c r="H408" s="23">
        <v>44</v>
      </c>
      <c r="I408" s="23">
        <v>35</v>
      </c>
      <c r="J408" s="1">
        <f t="shared" si="528"/>
        <v>150</v>
      </c>
      <c r="K408" s="1">
        <f t="shared" si="529"/>
        <v>183.33333333333334</v>
      </c>
      <c r="L408" s="23">
        <v>1.5</v>
      </c>
      <c r="M408" s="23">
        <v>21</v>
      </c>
      <c r="N408" s="1"/>
      <c r="O408" s="1">
        <f t="shared" ref="O408:O416" si="533">MAX(0, 9.81 * (L408 - N408))</f>
        <v>14.715</v>
      </c>
      <c r="P408" s="26">
        <f t="shared" ref="P408:P416" si="534">(L408 * M408) - O408</f>
        <v>16.785</v>
      </c>
      <c r="Q408" s="1">
        <f>K408-P408</f>
        <v>166.54833333333335</v>
      </c>
      <c r="R408" s="1">
        <f t="shared" si="530"/>
        <v>48.284999999999997</v>
      </c>
      <c r="S408" s="1">
        <f t="shared" ref="S408:S416" si="535">0.5 + 0.1 * SQRT(Q408 / R408)</f>
        <v>0.68572228899811583</v>
      </c>
      <c r="T408" s="1">
        <f t="shared" ref="T408:T416" si="536">IF(((D408 - (D408 - D407)/2) - L408) &lt;= 0, 0, IF(((D408 - (D408 - D407)/2) - L408) &gt; (2 * F408), 0, IF(((D408 - (D408 - D407)/2) - L408) &lt;= (F408 / 2), (2 * ((D408 - (D408 - D407)/2) - L408) / F408) * (S408 - 0.1) + 0.1, ((2 * F408) - ((D408 - (D408 - D407)/2) - L408)) / (1.5 * F408) * S408)))</f>
        <v>0.39286114449905796</v>
      </c>
      <c r="U408" s="1">
        <v>1.5</v>
      </c>
      <c r="V408" s="1">
        <f t="shared" ref="V408:V416" si="537">MAX(0.5, 1 - 0.5 * (P408 / Q408))</f>
        <v>0.94960922254800906</v>
      </c>
      <c r="W408" s="1">
        <v>3</v>
      </c>
      <c r="X408" s="1">
        <f t="shared" ref="X408:X416" si="538">1 + 0.2 *LOG10(10 * W408)</f>
        <v>1.2954242509439324</v>
      </c>
      <c r="Y408" s="1">
        <f t="shared" ref="Y408:Y416" si="539">((Q408 / (I408 * 1000)) * T408) * U408 * V408 * X408*1000</f>
        <v>3.449526852653197</v>
      </c>
      <c r="Z408" s="1">
        <f>'Liquefaction &amp; SBC'!AC408</f>
        <v>40630.197692750451</v>
      </c>
      <c r="AA408" s="1" t="str">
        <f>'Liquefaction &amp; SBC'!AD408</f>
        <v>NOT LIQUEFIABLE</v>
      </c>
      <c r="AB408" s="1">
        <f t="shared" si="531"/>
        <v>0</v>
      </c>
      <c r="AC408" s="1">
        <f t="shared" si="532"/>
        <v>0</v>
      </c>
      <c r="AD408" s="1">
        <f t="shared" ref="AD408:AD416" si="540">Y408+AC408</f>
        <v>3.449526852653197</v>
      </c>
    </row>
    <row r="409" spans="1:31" x14ac:dyDescent="0.35">
      <c r="A409" s="1"/>
      <c r="B409" s="23">
        <v>15.618822</v>
      </c>
      <c r="C409" s="23">
        <v>120.431117</v>
      </c>
      <c r="D409" s="23">
        <v>4.5</v>
      </c>
      <c r="E409" s="23">
        <v>1500</v>
      </c>
      <c r="F409" s="23">
        <v>3</v>
      </c>
      <c r="G409" s="23">
        <v>21</v>
      </c>
      <c r="H409" s="23">
        <v>58</v>
      </c>
      <c r="I409" s="23">
        <v>65</v>
      </c>
      <c r="J409" s="1">
        <f t="shared" si="528"/>
        <v>150</v>
      </c>
      <c r="K409" s="1">
        <f t="shared" si="529"/>
        <v>183.33333333333334</v>
      </c>
      <c r="L409" s="23">
        <v>1.5</v>
      </c>
      <c r="M409" s="23">
        <v>21</v>
      </c>
      <c r="N409" s="1"/>
      <c r="O409" s="1">
        <f t="shared" si="533"/>
        <v>14.715</v>
      </c>
      <c r="P409" s="26">
        <f t="shared" si="534"/>
        <v>16.785</v>
      </c>
      <c r="Q409" s="1">
        <f t="shared" ref="Q409:Q416" si="541">K409-P409</f>
        <v>166.54833333333335</v>
      </c>
      <c r="R409" s="1">
        <f t="shared" si="530"/>
        <v>48.284999999999997</v>
      </c>
      <c r="S409" s="1">
        <f t="shared" si="535"/>
        <v>0.68572228899811583</v>
      </c>
      <c r="T409" s="1">
        <f t="shared" si="536"/>
        <v>0.57143524083176322</v>
      </c>
      <c r="U409" s="1">
        <v>1.5</v>
      </c>
      <c r="V409" s="1">
        <f t="shared" si="537"/>
        <v>0.94960922254800906</v>
      </c>
      <c r="W409" s="1">
        <v>3</v>
      </c>
      <c r="X409" s="1">
        <f t="shared" si="538"/>
        <v>1.2954242509439324</v>
      </c>
      <c r="Y409" s="1">
        <f t="shared" si="539"/>
        <v>2.7017313384164976</v>
      </c>
      <c r="Z409" s="1">
        <f>'Liquefaction &amp; SBC'!AC409</f>
        <v>201478327938.25098</v>
      </c>
      <c r="AA409" s="1" t="str">
        <f>'Liquefaction &amp; SBC'!AD409</f>
        <v>NOT LIQUEFIABLE</v>
      </c>
      <c r="AB409" s="1">
        <f t="shared" si="531"/>
        <v>0</v>
      </c>
      <c r="AC409" s="1">
        <f t="shared" si="532"/>
        <v>0</v>
      </c>
      <c r="AD409" s="1">
        <f t="shared" si="540"/>
        <v>2.7017313384164976</v>
      </c>
    </row>
    <row r="410" spans="1:31" x14ac:dyDescent="0.35">
      <c r="A410" s="1"/>
      <c r="B410" s="23">
        <v>15.618822</v>
      </c>
      <c r="C410" s="23">
        <v>120.431117</v>
      </c>
      <c r="D410" s="23">
        <v>6</v>
      </c>
      <c r="E410" s="23">
        <v>1500</v>
      </c>
      <c r="F410" s="23">
        <v>3</v>
      </c>
      <c r="G410" s="23">
        <v>23</v>
      </c>
      <c r="H410" s="23">
        <v>100</v>
      </c>
      <c r="I410" s="23">
        <v>6000</v>
      </c>
      <c r="J410" s="1">
        <f t="shared" si="528"/>
        <v>150</v>
      </c>
      <c r="K410" s="1">
        <f t="shared" si="529"/>
        <v>183.33333333333334</v>
      </c>
      <c r="L410" s="23">
        <v>1.5</v>
      </c>
      <c r="M410" s="23">
        <v>23</v>
      </c>
      <c r="N410" s="1"/>
      <c r="O410" s="1">
        <f t="shared" si="533"/>
        <v>14.715</v>
      </c>
      <c r="P410" s="26">
        <f t="shared" si="534"/>
        <v>19.785</v>
      </c>
      <c r="Q410" s="1">
        <f t="shared" si="541"/>
        <v>163.54833333333335</v>
      </c>
      <c r="R410" s="1">
        <f t="shared" si="530"/>
        <v>54.284999999999997</v>
      </c>
      <c r="S410" s="1">
        <f t="shared" si="535"/>
        <v>0.67357338787609355</v>
      </c>
      <c r="T410" s="1">
        <f t="shared" si="536"/>
        <v>0.33678669393804678</v>
      </c>
      <c r="U410" s="1">
        <v>1.5</v>
      </c>
      <c r="V410" s="1">
        <f t="shared" si="537"/>
        <v>0.9395132937256061</v>
      </c>
      <c r="W410" s="1">
        <v>3</v>
      </c>
      <c r="X410" s="1">
        <f t="shared" si="538"/>
        <v>1.2954242509439324</v>
      </c>
      <c r="Y410" s="1">
        <f t="shared" si="539"/>
        <v>1.6759305152454985E-2</v>
      </c>
      <c r="Z410" s="1">
        <f>'Liquefaction &amp; SBC'!AC410</f>
        <v>1.973550538664501E+67</v>
      </c>
      <c r="AA410" s="1" t="str">
        <f>'Liquefaction &amp; SBC'!AD410</f>
        <v>NOT LIQUEFIABLE</v>
      </c>
      <c r="AB410" s="1">
        <f t="shared" si="531"/>
        <v>0</v>
      </c>
      <c r="AC410" s="1">
        <f t="shared" si="532"/>
        <v>0</v>
      </c>
      <c r="AD410" s="1">
        <f t="shared" si="540"/>
        <v>1.6759305152454985E-2</v>
      </c>
    </row>
    <row r="411" spans="1:31" x14ac:dyDescent="0.35">
      <c r="A411" s="1"/>
      <c r="B411" s="23">
        <v>15.618822</v>
      </c>
      <c r="C411" s="23">
        <v>120.431117</v>
      </c>
      <c r="D411" s="23">
        <v>7.5</v>
      </c>
      <c r="E411" s="23">
        <v>1500</v>
      </c>
      <c r="F411" s="23">
        <v>3</v>
      </c>
      <c r="G411" s="23">
        <v>23</v>
      </c>
      <c r="H411" s="23">
        <v>100</v>
      </c>
      <c r="I411" s="23">
        <v>6000</v>
      </c>
      <c r="J411" s="1">
        <f t="shared" si="528"/>
        <v>150</v>
      </c>
      <c r="K411" s="1">
        <f t="shared" si="529"/>
        <v>183.33333333333334</v>
      </c>
      <c r="L411" s="23">
        <v>1.5</v>
      </c>
      <c r="M411" s="23">
        <v>23</v>
      </c>
      <c r="N411" s="1"/>
      <c r="O411" s="1">
        <f t="shared" si="533"/>
        <v>14.715</v>
      </c>
      <c r="P411" s="26">
        <f t="shared" si="534"/>
        <v>19.785</v>
      </c>
      <c r="Q411" s="1">
        <f t="shared" si="541"/>
        <v>163.54833333333335</v>
      </c>
      <c r="R411" s="1">
        <f t="shared" si="530"/>
        <v>54.284999999999997</v>
      </c>
      <c r="S411" s="1">
        <f t="shared" si="535"/>
        <v>0.67357338787609355</v>
      </c>
      <c r="T411" s="1">
        <f t="shared" si="536"/>
        <v>0.11226223131268226</v>
      </c>
      <c r="U411" s="1">
        <v>1.5</v>
      </c>
      <c r="V411" s="1">
        <f t="shared" si="537"/>
        <v>0.9395132937256061</v>
      </c>
      <c r="W411" s="1">
        <v>3</v>
      </c>
      <c r="X411" s="1">
        <f t="shared" si="538"/>
        <v>1.2954242509439324</v>
      </c>
      <c r="Y411" s="1">
        <f t="shared" si="539"/>
        <v>5.5864350508183294E-3</v>
      </c>
      <c r="Z411" s="1">
        <f>'Liquefaction &amp; SBC'!AC411</f>
        <v>4.0194617684294156E+73</v>
      </c>
      <c r="AA411" s="1" t="str">
        <f>'Liquefaction &amp; SBC'!AD411</f>
        <v>NOT LIQUEFIABLE</v>
      </c>
      <c r="AB411" s="1">
        <f t="shared" si="531"/>
        <v>0</v>
      </c>
      <c r="AC411" s="1">
        <f t="shared" si="532"/>
        <v>0</v>
      </c>
      <c r="AD411" s="1">
        <f t="shared" si="540"/>
        <v>5.5864350508183294E-3</v>
      </c>
    </row>
    <row r="412" spans="1:31" x14ac:dyDescent="0.35">
      <c r="A412" s="1"/>
      <c r="B412" s="23">
        <v>15.618822</v>
      </c>
      <c r="C412" s="23">
        <v>120.431117</v>
      </c>
      <c r="D412" s="23">
        <v>9</v>
      </c>
      <c r="E412" s="23">
        <v>1500</v>
      </c>
      <c r="F412" s="23">
        <v>3</v>
      </c>
      <c r="G412" s="23">
        <v>23</v>
      </c>
      <c r="H412" s="23">
        <v>100</v>
      </c>
      <c r="I412" s="23">
        <v>6000</v>
      </c>
      <c r="J412" s="1">
        <f t="shared" si="528"/>
        <v>150</v>
      </c>
      <c r="K412" s="1">
        <f t="shared" si="529"/>
        <v>183.33333333333334</v>
      </c>
      <c r="L412" s="23">
        <v>1.5</v>
      </c>
      <c r="M412" s="23">
        <v>23</v>
      </c>
      <c r="N412" s="1"/>
      <c r="O412" s="1">
        <f t="shared" si="533"/>
        <v>14.715</v>
      </c>
      <c r="P412" s="26">
        <f t="shared" si="534"/>
        <v>19.785</v>
      </c>
      <c r="Q412" s="1">
        <f t="shared" si="541"/>
        <v>163.54833333333335</v>
      </c>
      <c r="R412" s="1">
        <f t="shared" si="530"/>
        <v>54.284999999999997</v>
      </c>
      <c r="S412" s="1">
        <f t="shared" si="535"/>
        <v>0.67357338787609355</v>
      </c>
      <c r="T412" s="1">
        <f t="shared" si="536"/>
        <v>0</v>
      </c>
      <c r="U412" s="1">
        <v>1.5</v>
      </c>
      <c r="V412" s="1">
        <f t="shared" si="537"/>
        <v>0.9395132937256061</v>
      </c>
      <c r="W412" s="1">
        <v>3</v>
      </c>
      <c r="X412" s="1">
        <f t="shared" si="538"/>
        <v>1.2954242509439324</v>
      </c>
      <c r="Y412" s="1">
        <f t="shared" si="539"/>
        <v>0</v>
      </c>
      <c r="Z412" s="1">
        <f>'Liquefaction &amp; SBC'!AC412</f>
        <v>1.2987872417422153E+73</v>
      </c>
      <c r="AA412" s="1" t="str">
        <f>'Liquefaction &amp; SBC'!AD412</f>
        <v>NOT LIQUEFIABLE</v>
      </c>
      <c r="AB412" s="1">
        <f t="shared" si="531"/>
        <v>0</v>
      </c>
      <c r="AC412" s="1">
        <f t="shared" si="532"/>
        <v>0</v>
      </c>
      <c r="AD412" s="1">
        <f t="shared" si="540"/>
        <v>0</v>
      </c>
    </row>
    <row r="413" spans="1:31" x14ac:dyDescent="0.35">
      <c r="A413" s="1"/>
      <c r="B413" s="23">
        <v>15.618822</v>
      </c>
      <c r="C413" s="23">
        <v>120.431117</v>
      </c>
      <c r="D413" s="23">
        <v>10.5</v>
      </c>
      <c r="E413" s="23">
        <v>1500</v>
      </c>
      <c r="F413" s="23">
        <v>3</v>
      </c>
      <c r="G413" s="23">
        <v>23</v>
      </c>
      <c r="H413" s="23">
        <v>100</v>
      </c>
      <c r="I413" s="23">
        <v>6000</v>
      </c>
      <c r="J413" s="1">
        <f t="shared" si="528"/>
        <v>150</v>
      </c>
      <c r="K413" s="1">
        <f t="shared" si="529"/>
        <v>183.33333333333334</v>
      </c>
      <c r="L413" s="23">
        <v>1.5</v>
      </c>
      <c r="M413" s="23">
        <v>23</v>
      </c>
      <c r="N413" s="1"/>
      <c r="O413" s="1">
        <f t="shared" si="533"/>
        <v>14.715</v>
      </c>
      <c r="P413" s="26">
        <f t="shared" si="534"/>
        <v>19.785</v>
      </c>
      <c r="Q413" s="1">
        <f t="shared" si="541"/>
        <v>163.54833333333335</v>
      </c>
      <c r="R413" s="1">
        <f t="shared" si="530"/>
        <v>54.284999999999997</v>
      </c>
      <c r="S413" s="1">
        <f t="shared" si="535"/>
        <v>0.67357338787609355</v>
      </c>
      <c r="T413" s="1">
        <f t="shared" si="536"/>
        <v>0</v>
      </c>
      <c r="U413" s="1">
        <v>1.5</v>
      </c>
      <c r="V413" s="1">
        <f t="shared" si="537"/>
        <v>0.9395132937256061</v>
      </c>
      <c r="W413" s="1">
        <v>3</v>
      </c>
      <c r="X413" s="1">
        <f t="shared" si="538"/>
        <v>1.2954242509439324</v>
      </c>
      <c r="Y413" s="1">
        <f t="shared" si="539"/>
        <v>0</v>
      </c>
      <c r="Z413" s="1">
        <f>'Liquefaction &amp; SBC'!AC413</f>
        <v>1.6295243080651454E+69</v>
      </c>
      <c r="AA413" s="1" t="str">
        <f>'Liquefaction &amp; SBC'!AD413</f>
        <v>NOT LIQUEFIABLE</v>
      </c>
      <c r="AB413" s="1">
        <f t="shared" si="531"/>
        <v>0</v>
      </c>
      <c r="AC413" s="1">
        <f t="shared" si="532"/>
        <v>0</v>
      </c>
      <c r="AD413" s="1">
        <f t="shared" si="540"/>
        <v>0</v>
      </c>
    </row>
    <row r="414" spans="1:31" x14ac:dyDescent="0.35">
      <c r="A414" s="1"/>
      <c r="B414" s="23">
        <v>15.618822</v>
      </c>
      <c r="C414" s="23">
        <v>120.431117</v>
      </c>
      <c r="D414" s="23">
        <v>12</v>
      </c>
      <c r="E414" s="23">
        <v>1500</v>
      </c>
      <c r="F414" s="23">
        <v>3</v>
      </c>
      <c r="G414" s="23">
        <v>23</v>
      </c>
      <c r="H414" s="23">
        <v>100</v>
      </c>
      <c r="I414" s="23">
        <v>6000</v>
      </c>
      <c r="J414" s="1">
        <f t="shared" si="528"/>
        <v>150</v>
      </c>
      <c r="K414" s="1">
        <f t="shared" si="529"/>
        <v>183.33333333333334</v>
      </c>
      <c r="L414" s="23">
        <v>1.5</v>
      </c>
      <c r="M414" s="23">
        <v>23</v>
      </c>
      <c r="N414" s="1"/>
      <c r="O414" s="1">
        <f t="shared" si="533"/>
        <v>14.715</v>
      </c>
      <c r="P414" s="26">
        <f t="shared" si="534"/>
        <v>19.785</v>
      </c>
      <c r="Q414" s="1">
        <f t="shared" si="541"/>
        <v>163.54833333333335</v>
      </c>
      <c r="R414" s="1">
        <f t="shared" si="530"/>
        <v>54.284999999999997</v>
      </c>
      <c r="S414" s="1">
        <f t="shared" si="535"/>
        <v>0.67357338787609355</v>
      </c>
      <c r="T414" s="1">
        <f t="shared" si="536"/>
        <v>0</v>
      </c>
      <c r="U414" s="1">
        <v>1.5</v>
      </c>
      <c r="V414" s="1">
        <f t="shared" si="537"/>
        <v>0.9395132937256061</v>
      </c>
      <c r="W414" s="1">
        <v>3</v>
      </c>
      <c r="X414" s="1">
        <f t="shared" si="538"/>
        <v>1.2954242509439324</v>
      </c>
      <c r="Y414" s="1">
        <f t="shared" si="539"/>
        <v>0</v>
      </c>
      <c r="Z414" s="1">
        <f>'Liquefaction &amp; SBC'!AC414</f>
        <v>7.1948660691696382E+63</v>
      </c>
      <c r="AA414" s="1" t="str">
        <f>'Liquefaction &amp; SBC'!AD414</f>
        <v>NOT LIQUEFIABLE</v>
      </c>
      <c r="AB414" s="1">
        <f t="shared" si="531"/>
        <v>0</v>
      </c>
      <c r="AC414" s="1">
        <f t="shared" si="532"/>
        <v>0</v>
      </c>
      <c r="AD414" s="1">
        <f t="shared" si="540"/>
        <v>0</v>
      </c>
    </row>
    <row r="415" spans="1:31" x14ac:dyDescent="0.35">
      <c r="A415" s="1"/>
      <c r="B415" s="23">
        <v>15.618822</v>
      </c>
      <c r="C415" s="23">
        <v>120.431117</v>
      </c>
      <c r="D415" s="23">
        <v>13.5</v>
      </c>
      <c r="E415" s="23">
        <v>1500</v>
      </c>
      <c r="F415" s="23">
        <v>3</v>
      </c>
      <c r="G415" s="23">
        <v>23</v>
      </c>
      <c r="H415" s="23">
        <v>100</v>
      </c>
      <c r="I415" s="23">
        <v>6000</v>
      </c>
      <c r="J415" s="1">
        <f t="shared" si="528"/>
        <v>150</v>
      </c>
      <c r="K415" s="1">
        <f t="shared" si="529"/>
        <v>183.33333333333334</v>
      </c>
      <c r="L415" s="23">
        <v>1.5</v>
      </c>
      <c r="M415" s="23">
        <v>23</v>
      </c>
      <c r="N415" s="1"/>
      <c r="O415" s="1">
        <f t="shared" si="533"/>
        <v>14.715</v>
      </c>
      <c r="P415" s="26">
        <f t="shared" si="534"/>
        <v>19.785</v>
      </c>
      <c r="Q415" s="1">
        <f t="shared" si="541"/>
        <v>163.54833333333335</v>
      </c>
      <c r="R415" s="1">
        <f t="shared" si="530"/>
        <v>54.284999999999997</v>
      </c>
      <c r="S415" s="1">
        <f t="shared" si="535"/>
        <v>0.67357338787609355</v>
      </c>
      <c r="T415" s="1">
        <f t="shared" si="536"/>
        <v>0</v>
      </c>
      <c r="U415" s="1">
        <v>1.5</v>
      </c>
      <c r="V415" s="1">
        <f t="shared" si="537"/>
        <v>0.9395132937256061</v>
      </c>
      <c r="W415" s="1">
        <v>3</v>
      </c>
      <c r="X415" s="1">
        <f t="shared" si="538"/>
        <v>1.2954242509439324</v>
      </c>
      <c r="Y415" s="1">
        <f t="shared" si="539"/>
        <v>0</v>
      </c>
      <c r="Z415" s="1">
        <f>'Liquefaction &amp; SBC'!AC415</f>
        <v>1.243089254326455E+58</v>
      </c>
      <c r="AA415" s="1" t="str">
        <f>'Liquefaction &amp; SBC'!AD415</f>
        <v>NOT LIQUEFIABLE</v>
      </c>
      <c r="AB415" s="1">
        <f t="shared" si="531"/>
        <v>0</v>
      </c>
      <c r="AC415" s="1">
        <f t="shared" si="532"/>
        <v>0</v>
      </c>
      <c r="AD415" s="1">
        <f t="shared" si="540"/>
        <v>0</v>
      </c>
    </row>
    <row r="416" spans="1:31" x14ac:dyDescent="0.35">
      <c r="A416" s="1"/>
      <c r="B416" s="23">
        <v>15.618822</v>
      </c>
      <c r="C416" s="23">
        <v>120.431117</v>
      </c>
      <c r="D416" s="23">
        <v>15</v>
      </c>
      <c r="E416" s="23">
        <v>1500</v>
      </c>
      <c r="F416" s="23">
        <v>3</v>
      </c>
      <c r="G416" s="23">
        <v>23</v>
      </c>
      <c r="H416" s="23">
        <v>100</v>
      </c>
      <c r="I416" s="23">
        <v>6000</v>
      </c>
      <c r="J416" s="1">
        <f t="shared" si="528"/>
        <v>150</v>
      </c>
      <c r="K416" s="1">
        <f t="shared" si="529"/>
        <v>183.33333333333334</v>
      </c>
      <c r="L416" s="23">
        <v>1.5</v>
      </c>
      <c r="M416" s="23">
        <v>23</v>
      </c>
      <c r="N416" s="1"/>
      <c r="O416" s="1">
        <f t="shared" si="533"/>
        <v>14.715</v>
      </c>
      <c r="P416" s="26">
        <f t="shared" si="534"/>
        <v>19.785</v>
      </c>
      <c r="Q416" s="1">
        <f t="shared" si="541"/>
        <v>163.54833333333335</v>
      </c>
      <c r="R416" s="1">
        <f t="shared" si="530"/>
        <v>54.284999999999997</v>
      </c>
      <c r="S416" s="1">
        <f t="shared" si="535"/>
        <v>0.67357338787609355</v>
      </c>
      <c r="T416" s="1">
        <f t="shared" si="536"/>
        <v>0</v>
      </c>
      <c r="U416" s="1">
        <v>1.5</v>
      </c>
      <c r="V416" s="1">
        <f t="shared" si="537"/>
        <v>0.9395132937256061</v>
      </c>
      <c r="W416" s="1">
        <v>3</v>
      </c>
      <c r="X416" s="1">
        <f t="shared" si="538"/>
        <v>1.2954242509439324</v>
      </c>
      <c r="Y416" s="1">
        <f t="shared" si="539"/>
        <v>0</v>
      </c>
      <c r="Z416" s="1">
        <f>'Liquefaction &amp; SBC'!AC416</f>
        <v>2.8164175277786969E+52</v>
      </c>
      <c r="AA416" s="1" t="str">
        <f>'Liquefaction &amp; SBC'!AD416</f>
        <v>NOT LIQUEFIABLE</v>
      </c>
      <c r="AB416" s="1">
        <f t="shared" si="531"/>
        <v>0</v>
      </c>
      <c r="AC416" s="1">
        <f t="shared" si="532"/>
        <v>0</v>
      </c>
      <c r="AD416" s="1">
        <f t="shared" si="540"/>
        <v>0</v>
      </c>
    </row>
    <row r="417" spans="1:3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9"/>
      <c r="Y417" s="19"/>
      <c r="Z417" s="19"/>
      <c r="AA417" s="19"/>
      <c r="AB417" s="19"/>
      <c r="AC417" s="19" t="s">
        <v>312</v>
      </c>
      <c r="AD417" s="19">
        <f>SUM(AD407:AD416)</f>
        <v>6.173603931272968</v>
      </c>
      <c r="AE417" s="19" t="str">
        <f>IF(AD417&lt;= 25, "PASSED", "FAILED")</f>
        <v>PASSED</v>
      </c>
    </row>
    <row r="418" spans="1:31" s="1" customFormat="1" x14ac:dyDescent="0.35">
      <c r="A418" s="9" t="s">
        <v>283</v>
      </c>
      <c r="B418" s="9" t="s">
        <v>0</v>
      </c>
      <c r="C418" s="9" t="s">
        <v>1</v>
      </c>
      <c r="D418" s="9" t="s">
        <v>284</v>
      </c>
      <c r="E418" s="7" t="s">
        <v>285</v>
      </c>
      <c r="F418" s="9" t="s">
        <v>286</v>
      </c>
      <c r="G418" s="9" t="s">
        <v>287</v>
      </c>
      <c r="H418" s="9" t="s">
        <v>288</v>
      </c>
      <c r="I418" s="9" t="s">
        <v>289</v>
      </c>
      <c r="J418" s="10" t="s">
        <v>290</v>
      </c>
      <c r="K418" s="10" t="s">
        <v>291</v>
      </c>
      <c r="L418" s="9" t="s">
        <v>292</v>
      </c>
      <c r="M418" s="9" t="s">
        <v>287</v>
      </c>
      <c r="N418" s="9" t="s">
        <v>293</v>
      </c>
      <c r="O418" s="10" t="s">
        <v>294</v>
      </c>
      <c r="P418" s="11" t="s">
        <v>295</v>
      </c>
      <c r="Q418" s="10" t="s">
        <v>296</v>
      </c>
      <c r="R418" s="10" t="s">
        <v>297</v>
      </c>
      <c r="S418" s="10" t="s">
        <v>298</v>
      </c>
      <c r="T418" s="12" t="s">
        <v>299</v>
      </c>
      <c r="U418" s="9" t="s">
        <v>300</v>
      </c>
      <c r="V418" s="10" t="s">
        <v>301</v>
      </c>
      <c r="W418" s="7" t="s">
        <v>302</v>
      </c>
      <c r="X418" s="10" t="s">
        <v>303</v>
      </c>
      <c r="Y418" s="13" t="s">
        <v>304</v>
      </c>
      <c r="Z418" s="14" t="s">
        <v>26</v>
      </c>
      <c r="AA418" s="14" t="s">
        <v>27</v>
      </c>
      <c r="AB418" s="13" t="s">
        <v>305</v>
      </c>
      <c r="AC418" s="13" t="s">
        <v>306</v>
      </c>
      <c r="AD418" s="13" t="s">
        <v>307</v>
      </c>
      <c r="AE418" s="10" t="s">
        <v>27</v>
      </c>
    </row>
    <row r="419" spans="1:31" x14ac:dyDescent="0.35">
      <c r="A419" s="1" t="s">
        <v>348</v>
      </c>
      <c r="B419" s="23" t="s">
        <v>166</v>
      </c>
      <c r="C419" s="23" t="s">
        <v>167</v>
      </c>
      <c r="D419" s="23">
        <v>1.5</v>
      </c>
      <c r="E419" s="23">
        <v>1500</v>
      </c>
      <c r="F419" s="23">
        <v>3</v>
      </c>
      <c r="G419" s="23">
        <v>20</v>
      </c>
      <c r="H419" s="23">
        <v>12</v>
      </c>
      <c r="I419" s="23">
        <v>32.5</v>
      </c>
      <c r="J419" s="1">
        <f t="shared" ref="J419:J428" si="542">E419*0.1</f>
        <v>150</v>
      </c>
      <c r="K419" s="1">
        <f t="shared" ref="K419:K428" si="543">(E419+J419)/(F419*F419)</f>
        <v>183.33333333333334</v>
      </c>
      <c r="L419" s="23">
        <v>1.5</v>
      </c>
      <c r="M419" s="23">
        <v>20</v>
      </c>
      <c r="N419" s="23">
        <v>8.5</v>
      </c>
      <c r="O419" s="1">
        <f>MAX(0, 9.81 * (L419 - N419))</f>
        <v>0</v>
      </c>
      <c r="P419" s="26">
        <f>(L419 * M419) - O419</f>
        <v>30</v>
      </c>
      <c r="Q419" s="1">
        <f>K419-P419</f>
        <v>153.33333333333334</v>
      </c>
      <c r="R419" s="1">
        <f t="shared" ref="R419:R428" si="544">(M419 * ($L$2 + ($F$2 / 2))) - O419</f>
        <v>60</v>
      </c>
      <c r="S419" s="1">
        <f>0.5 + 0.1 * SQRT(Q419 / R419)</f>
        <v>0.65986105077709067</v>
      </c>
      <c r="T419" s="1">
        <f>IF((D419 - (D419/2)) &lt;= L419, 0, IF(( (D419 - (D419/2)) - L419) &gt; (2 * F419), 0, IF(( (D419 - (D419/2)) - L419) &lt;= (F419 / 2), (2 * ( (D419 - (D419/2)) - L419) / F419) * (S419 - 0.1) + 0.1, ((2 * F419) - ( (D419 - (D419/2)) - L419)) / (1.5 * F419) * S419)))</f>
        <v>0</v>
      </c>
      <c r="U419" s="1">
        <v>1.5</v>
      </c>
      <c r="V419" s="1">
        <f>MAX(0.5, 1 - 0.5 * (P419 / Q419))</f>
        <v>0.90217391304347827</v>
      </c>
      <c r="W419" s="1">
        <v>3</v>
      </c>
      <c r="X419" s="1">
        <f>1 + 0.2 *LOG10(10 * W419)</f>
        <v>1.2954242509439324</v>
      </c>
      <c r="Y419" s="1">
        <f>((Q419 / (I419 * 1000)) * T419) * U419 * V419 * X419*1000</f>
        <v>0</v>
      </c>
      <c r="Z419" s="1">
        <f>'Liquefaction &amp; SBC'!AC419</f>
        <v>1.214232598520917</v>
      </c>
      <c r="AA419" s="1" t="str">
        <f>'Liquefaction &amp; SBC'!AD419</f>
        <v>NOT LIQUEFIABLE</v>
      </c>
      <c r="AB419" s="1">
        <f t="shared" ref="AB419:AB428" si="545">IF(AA419="NOT LIQUEFIABLE", 0, IF(Z419&gt;=2, 0, IF(Z419&lt;=0.5, 0.05, (2-Z419)*0.025)))</f>
        <v>0</v>
      </c>
      <c r="AC419" s="1">
        <f t="shared" ref="AC419:AC428" si="546">AB419 * U419*1000</f>
        <v>0</v>
      </c>
      <c r="AD419" s="1">
        <f>Y419+AC419</f>
        <v>0</v>
      </c>
    </row>
    <row r="420" spans="1:31" x14ac:dyDescent="0.35">
      <c r="A420" s="1"/>
      <c r="B420" s="23" t="s">
        <v>166</v>
      </c>
      <c r="C420" s="23" t="s">
        <v>167</v>
      </c>
      <c r="D420" s="23">
        <v>3</v>
      </c>
      <c r="E420" s="23">
        <v>1500</v>
      </c>
      <c r="F420" s="23">
        <v>3</v>
      </c>
      <c r="G420" s="23">
        <v>20</v>
      </c>
      <c r="H420" s="23">
        <v>26</v>
      </c>
      <c r="I420" s="23">
        <v>32.5</v>
      </c>
      <c r="J420" s="1">
        <f t="shared" si="542"/>
        <v>150</v>
      </c>
      <c r="K420" s="1">
        <f t="shared" si="543"/>
        <v>183.33333333333334</v>
      </c>
      <c r="L420" s="23">
        <v>1.5</v>
      </c>
      <c r="M420" s="23">
        <v>20</v>
      </c>
      <c r="N420" s="23">
        <v>8.5</v>
      </c>
      <c r="O420" s="1">
        <f t="shared" ref="O420:O428" si="547">MAX(0, 9.81 * (L420 - N420))</f>
        <v>0</v>
      </c>
      <c r="P420" s="26">
        <f t="shared" ref="P420:P428" si="548">(L420 * M420) - O420</f>
        <v>30</v>
      </c>
      <c r="Q420" s="1">
        <f>K420-P420</f>
        <v>153.33333333333334</v>
      </c>
      <c r="R420" s="1">
        <f t="shared" si="544"/>
        <v>60</v>
      </c>
      <c r="S420" s="1">
        <f t="shared" ref="S420:S428" si="549">0.5 + 0.1 * SQRT(Q420 / R420)</f>
        <v>0.65986105077709067</v>
      </c>
      <c r="T420" s="1">
        <f t="shared" ref="T420:T428" si="550">IF(((D420 - (D420 - D419)/2) - L420) &lt;= 0, 0, IF(((D420 - (D420 - D419)/2) - L420) &gt; (2 * F420), 0, IF(((D420 - (D420 - D419)/2) - L420) &lt;= (F420 / 2), (2 * ((D420 - (D420 - D419)/2) - L420) / F420) * (S420 - 0.1) + 0.1, ((2 * F420) - ((D420 - (D420 - D419)/2) - L420)) / (1.5 * F420) * S420)))</f>
        <v>0.37993052538854533</v>
      </c>
      <c r="U420" s="1">
        <v>1.5</v>
      </c>
      <c r="V420" s="1">
        <f t="shared" ref="V420:V428" si="551">MAX(0.5, 1 - 0.5 * (P420 / Q420))</f>
        <v>0.90217391304347827</v>
      </c>
      <c r="W420" s="1">
        <v>3</v>
      </c>
      <c r="X420" s="1">
        <f t="shared" ref="X420:X428" si="552">1 + 0.2 *LOG10(10 * W420)</f>
        <v>1.2954242509439324</v>
      </c>
      <c r="Y420" s="1">
        <f t="shared" ref="Y420:Y428" si="553">((Q420 / (I420 * 1000)) * T420) * U420 * V420 * X420*1000</f>
        <v>3.1423239192124508</v>
      </c>
      <c r="Z420" s="1">
        <f>'Liquefaction &amp; SBC'!AC420</f>
        <v>6.0879186333105739</v>
      </c>
      <c r="AA420" s="1" t="str">
        <f>'Liquefaction &amp; SBC'!AD420</f>
        <v>NOT LIQUEFIABLE</v>
      </c>
      <c r="AB420" s="1">
        <f t="shared" si="545"/>
        <v>0</v>
      </c>
      <c r="AC420" s="1">
        <f t="shared" si="546"/>
        <v>0</v>
      </c>
      <c r="AD420" s="1">
        <f t="shared" ref="AD420:AD428" si="554">Y420+AC420</f>
        <v>3.1423239192124508</v>
      </c>
    </row>
    <row r="421" spans="1:31" x14ac:dyDescent="0.35">
      <c r="A421" s="1"/>
      <c r="B421" s="23" t="s">
        <v>166</v>
      </c>
      <c r="C421" s="23" t="s">
        <v>167</v>
      </c>
      <c r="D421" s="23">
        <v>4.5</v>
      </c>
      <c r="E421" s="23">
        <v>1500</v>
      </c>
      <c r="F421" s="23">
        <v>3</v>
      </c>
      <c r="G421" s="23">
        <v>20</v>
      </c>
      <c r="H421" s="23">
        <v>29</v>
      </c>
      <c r="I421" s="23">
        <v>32.5</v>
      </c>
      <c r="J421" s="1">
        <f t="shared" si="542"/>
        <v>150</v>
      </c>
      <c r="K421" s="1">
        <f t="shared" si="543"/>
        <v>183.33333333333334</v>
      </c>
      <c r="L421" s="23">
        <v>1.5</v>
      </c>
      <c r="M421" s="23">
        <v>20</v>
      </c>
      <c r="N421" s="23">
        <v>8.5</v>
      </c>
      <c r="O421" s="1">
        <f t="shared" si="547"/>
        <v>0</v>
      </c>
      <c r="P421" s="26">
        <f t="shared" si="548"/>
        <v>30</v>
      </c>
      <c r="Q421" s="1">
        <f t="shared" ref="Q421:Q428" si="555">K421-P421</f>
        <v>153.33333333333334</v>
      </c>
      <c r="R421" s="1">
        <f t="shared" si="544"/>
        <v>60</v>
      </c>
      <c r="S421" s="1">
        <f t="shared" si="549"/>
        <v>0.65986105077709067</v>
      </c>
      <c r="T421" s="1">
        <f t="shared" si="550"/>
        <v>0.54988420898090895</v>
      </c>
      <c r="U421" s="1">
        <v>1.5</v>
      </c>
      <c r="V421" s="1">
        <f t="shared" si="551"/>
        <v>0.90217391304347827</v>
      </c>
      <c r="W421" s="1">
        <v>3</v>
      </c>
      <c r="X421" s="1">
        <f t="shared" si="552"/>
        <v>1.2954242509439324</v>
      </c>
      <c r="Y421" s="1">
        <f t="shared" si="553"/>
        <v>4.5479743985057111</v>
      </c>
      <c r="Z421" s="1">
        <f>'Liquefaction &amp; SBC'!AC421</f>
        <v>5.6085566180754949</v>
      </c>
      <c r="AA421" s="1" t="str">
        <f>'Liquefaction &amp; SBC'!AD421</f>
        <v>NOT LIQUEFIABLE</v>
      </c>
      <c r="AB421" s="1">
        <f t="shared" si="545"/>
        <v>0</v>
      </c>
      <c r="AC421" s="1">
        <f t="shared" si="546"/>
        <v>0</v>
      </c>
      <c r="AD421" s="1">
        <f t="shared" si="554"/>
        <v>4.5479743985057111</v>
      </c>
    </row>
    <row r="422" spans="1:31" x14ac:dyDescent="0.35">
      <c r="A422" s="1"/>
      <c r="B422" s="23" t="s">
        <v>166</v>
      </c>
      <c r="C422" s="23" t="s">
        <v>167</v>
      </c>
      <c r="D422" s="23">
        <v>6</v>
      </c>
      <c r="E422" s="23">
        <v>1500</v>
      </c>
      <c r="F422" s="23">
        <v>3</v>
      </c>
      <c r="G422" s="23">
        <v>21</v>
      </c>
      <c r="H422" s="23">
        <v>31</v>
      </c>
      <c r="I422" s="23">
        <v>35</v>
      </c>
      <c r="J422" s="1">
        <f t="shared" si="542"/>
        <v>150</v>
      </c>
      <c r="K422" s="1">
        <f t="shared" si="543"/>
        <v>183.33333333333334</v>
      </c>
      <c r="L422" s="23">
        <v>1.5</v>
      </c>
      <c r="M422" s="23">
        <v>21</v>
      </c>
      <c r="N422" s="23">
        <v>8.5</v>
      </c>
      <c r="O422" s="1">
        <f t="shared" si="547"/>
        <v>0</v>
      </c>
      <c r="P422" s="26">
        <f t="shared" si="548"/>
        <v>31.5</v>
      </c>
      <c r="Q422" s="1">
        <f t="shared" si="555"/>
        <v>151.83333333333334</v>
      </c>
      <c r="R422" s="1">
        <f t="shared" si="544"/>
        <v>63</v>
      </c>
      <c r="S422" s="1">
        <f t="shared" si="549"/>
        <v>0.65524345107130644</v>
      </c>
      <c r="T422" s="1">
        <f t="shared" si="550"/>
        <v>0.32762172553565322</v>
      </c>
      <c r="U422" s="1">
        <v>1.5</v>
      </c>
      <c r="V422" s="1">
        <f t="shared" si="551"/>
        <v>0.89626783754116357</v>
      </c>
      <c r="W422" s="1">
        <v>3</v>
      </c>
      <c r="X422" s="1">
        <f t="shared" si="552"/>
        <v>1.2954242509439324</v>
      </c>
      <c r="Y422" s="1">
        <f t="shared" si="553"/>
        <v>2.4752146666750212</v>
      </c>
      <c r="Z422" s="1">
        <f>'Liquefaction &amp; SBC'!AC422</f>
        <v>4.2309950982398652</v>
      </c>
      <c r="AA422" s="1" t="str">
        <f>'Liquefaction &amp; SBC'!AD422</f>
        <v>NOT LIQUEFIABLE</v>
      </c>
      <c r="AB422" s="1">
        <f t="shared" si="545"/>
        <v>0</v>
      </c>
      <c r="AC422" s="1">
        <f t="shared" si="546"/>
        <v>0</v>
      </c>
      <c r="AD422" s="1">
        <f t="shared" si="554"/>
        <v>2.4752146666750212</v>
      </c>
    </row>
    <row r="423" spans="1:31" x14ac:dyDescent="0.35">
      <c r="A423" s="1"/>
      <c r="B423" s="23" t="s">
        <v>166</v>
      </c>
      <c r="C423" s="23" t="s">
        <v>167</v>
      </c>
      <c r="D423" s="23">
        <v>7.5</v>
      </c>
      <c r="E423" s="23">
        <v>1500</v>
      </c>
      <c r="F423" s="23">
        <v>3</v>
      </c>
      <c r="G423" s="23">
        <v>20</v>
      </c>
      <c r="H423" s="23">
        <v>27</v>
      </c>
      <c r="I423" s="23">
        <v>32.5</v>
      </c>
      <c r="J423" s="1">
        <f t="shared" si="542"/>
        <v>150</v>
      </c>
      <c r="K423" s="1">
        <f t="shared" si="543"/>
        <v>183.33333333333334</v>
      </c>
      <c r="L423" s="23">
        <v>1.5</v>
      </c>
      <c r="M423" s="23">
        <v>20</v>
      </c>
      <c r="N423" s="23">
        <v>8.5</v>
      </c>
      <c r="O423" s="1">
        <f t="shared" si="547"/>
        <v>0</v>
      </c>
      <c r="P423" s="26">
        <f t="shared" si="548"/>
        <v>30</v>
      </c>
      <c r="Q423" s="1">
        <f t="shared" si="555"/>
        <v>153.33333333333334</v>
      </c>
      <c r="R423" s="1">
        <f t="shared" si="544"/>
        <v>60</v>
      </c>
      <c r="S423" s="1">
        <f t="shared" si="549"/>
        <v>0.65986105077709067</v>
      </c>
      <c r="T423" s="1">
        <f t="shared" si="550"/>
        <v>0.10997684179618178</v>
      </c>
      <c r="U423" s="1">
        <v>1.5</v>
      </c>
      <c r="V423" s="1">
        <f t="shared" si="551"/>
        <v>0.90217391304347827</v>
      </c>
      <c r="W423" s="1">
        <v>3</v>
      </c>
      <c r="X423" s="1">
        <f t="shared" si="552"/>
        <v>1.2954242509439324</v>
      </c>
      <c r="Y423" s="1">
        <f t="shared" si="553"/>
        <v>0.90959487970114217</v>
      </c>
      <c r="Z423" s="1">
        <f>'Liquefaction &amp; SBC'!AC423</f>
        <v>1.5742925677317288</v>
      </c>
      <c r="AA423" s="1" t="str">
        <f>'Liquefaction &amp; SBC'!AD423</f>
        <v>NOT LIQUEFIABLE</v>
      </c>
      <c r="AB423" s="1">
        <f t="shared" si="545"/>
        <v>0</v>
      </c>
      <c r="AC423" s="1">
        <f t="shared" si="546"/>
        <v>0</v>
      </c>
      <c r="AD423" s="1">
        <f t="shared" si="554"/>
        <v>0.90959487970114217</v>
      </c>
    </row>
    <row r="424" spans="1:31" x14ac:dyDescent="0.35">
      <c r="A424" s="1"/>
      <c r="B424" s="23" t="s">
        <v>166</v>
      </c>
      <c r="C424" s="23" t="s">
        <v>167</v>
      </c>
      <c r="D424" s="23">
        <v>9</v>
      </c>
      <c r="E424" s="23">
        <v>1500</v>
      </c>
      <c r="F424" s="23">
        <v>3</v>
      </c>
      <c r="G424" s="23">
        <v>21</v>
      </c>
      <c r="H424" s="23">
        <v>33</v>
      </c>
      <c r="I424" s="23">
        <v>35</v>
      </c>
      <c r="J424" s="1">
        <f t="shared" si="542"/>
        <v>150</v>
      </c>
      <c r="K424" s="1">
        <f t="shared" si="543"/>
        <v>183.33333333333334</v>
      </c>
      <c r="L424" s="23">
        <v>1.5</v>
      </c>
      <c r="M424" s="23">
        <v>21</v>
      </c>
      <c r="N424" s="23">
        <v>8.5</v>
      </c>
      <c r="O424" s="1">
        <f t="shared" si="547"/>
        <v>0</v>
      </c>
      <c r="P424" s="26">
        <f t="shared" si="548"/>
        <v>31.5</v>
      </c>
      <c r="Q424" s="1">
        <f t="shared" si="555"/>
        <v>151.83333333333334</v>
      </c>
      <c r="R424" s="1">
        <f t="shared" si="544"/>
        <v>63</v>
      </c>
      <c r="S424" s="1">
        <f t="shared" si="549"/>
        <v>0.65524345107130644</v>
      </c>
      <c r="T424" s="1">
        <f t="shared" si="550"/>
        <v>0</v>
      </c>
      <c r="U424" s="1">
        <v>1.5</v>
      </c>
      <c r="V424" s="1">
        <f t="shared" si="551"/>
        <v>0.89626783754116357</v>
      </c>
      <c r="W424" s="1">
        <v>3</v>
      </c>
      <c r="X424" s="1">
        <f t="shared" si="552"/>
        <v>1.2954242509439324</v>
      </c>
      <c r="Y424" s="1">
        <f t="shared" si="553"/>
        <v>0</v>
      </c>
      <c r="Z424" s="1">
        <f>'Liquefaction &amp; SBC'!AC424</f>
        <v>2.6158620154001695</v>
      </c>
      <c r="AA424" s="1" t="str">
        <f>'Liquefaction &amp; SBC'!AD424</f>
        <v>NOT LIQUEFIABLE</v>
      </c>
      <c r="AB424" s="1">
        <f t="shared" si="545"/>
        <v>0</v>
      </c>
      <c r="AC424" s="1">
        <f t="shared" si="546"/>
        <v>0</v>
      </c>
      <c r="AD424" s="1">
        <f t="shared" si="554"/>
        <v>0</v>
      </c>
    </row>
    <row r="425" spans="1:31" x14ac:dyDescent="0.35">
      <c r="A425" s="1"/>
      <c r="B425" s="23" t="s">
        <v>166</v>
      </c>
      <c r="C425" s="23" t="s">
        <v>167</v>
      </c>
      <c r="D425" s="23">
        <v>10.5</v>
      </c>
      <c r="E425" s="23">
        <v>1500</v>
      </c>
      <c r="F425" s="23">
        <v>3</v>
      </c>
      <c r="G425" s="23">
        <v>21</v>
      </c>
      <c r="H425" s="23">
        <v>45</v>
      </c>
      <c r="I425" s="23">
        <v>35</v>
      </c>
      <c r="J425" s="1">
        <f t="shared" si="542"/>
        <v>150</v>
      </c>
      <c r="K425" s="1">
        <f t="shared" si="543"/>
        <v>183.33333333333334</v>
      </c>
      <c r="L425" s="23">
        <v>1.5</v>
      </c>
      <c r="M425" s="23">
        <v>21</v>
      </c>
      <c r="N425" s="23">
        <v>8.5</v>
      </c>
      <c r="O425" s="1">
        <f t="shared" si="547"/>
        <v>0</v>
      </c>
      <c r="P425" s="26">
        <f t="shared" si="548"/>
        <v>31.5</v>
      </c>
      <c r="Q425" s="1">
        <f t="shared" si="555"/>
        <v>151.83333333333334</v>
      </c>
      <c r="R425" s="1">
        <f t="shared" si="544"/>
        <v>63</v>
      </c>
      <c r="S425" s="1">
        <f t="shared" si="549"/>
        <v>0.65524345107130644</v>
      </c>
      <c r="T425" s="1">
        <f t="shared" si="550"/>
        <v>0</v>
      </c>
      <c r="U425" s="1">
        <v>1.5</v>
      </c>
      <c r="V425" s="1">
        <f t="shared" si="551"/>
        <v>0.89626783754116357</v>
      </c>
      <c r="W425" s="1">
        <v>3</v>
      </c>
      <c r="X425" s="1">
        <f t="shared" si="552"/>
        <v>1.2954242509439324</v>
      </c>
      <c r="Y425" s="1">
        <f t="shared" si="553"/>
        <v>0</v>
      </c>
      <c r="Z425" s="1">
        <f>'Liquefaction &amp; SBC'!AC425</f>
        <v>28.692901493643138</v>
      </c>
      <c r="AA425" s="1" t="str">
        <f>'Liquefaction &amp; SBC'!AD425</f>
        <v>NOT LIQUEFIABLE</v>
      </c>
      <c r="AB425" s="1">
        <f t="shared" si="545"/>
        <v>0</v>
      </c>
      <c r="AC425" s="1">
        <f t="shared" si="546"/>
        <v>0</v>
      </c>
      <c r="AD425" s="1">
        <f t="shared" si="554"/>
        <v>0</v>
      </c>
    </row>
    <row r="426" spans="1:31" x14ac:dyDescent="0.35">
      <c r="A426" s="1"/>
      <c r="B426" s="23" t="s">
        <v>166</v>
      </c>
      <c r="C426" s="23" t="s">
        <v>167</v>
      </c>
      <c r="D426" s="23">
        <v>12</v>
      </c>
      <c r="E426" s="23">
        <v>1500</v>
      </c>
      <c r="F426" s="23">
        <v>3</v>
      </c>
      <c r="G426" s="23">
        <v>21</v>
      </c>
      <c r="H426" s="23">
        <v>49</v>
      </c>
      <c r="I426" s="23">
        <v>35</v>
      </c>
      <c r="J426" s="1">
        <f t="shared" si="542"/>
        <v>150</v>
      </c>
      <c r="K426" s="1">
        <f t="shared" si="543"/>
        <v>183.33333333333334</v>
      </c>
      <c r="L426" s="23">
        <v>1.5</v>
      </c>
      <c r="M426" s="23">
        <v>21</v>
      </c>
      <c r="N426" s="23">
        <v>8.5</v>
      </c>
      <c r="O426" s="1">
        <f t="shared" si="547"/>
        <v>0</v>
      </c>
      <c r="P426" s="26">
        <f t="shared" si="548"/>
        <v>31.5</v>
      </c>
      <c r="Q426" s="1">
        <f t="shared" si="555"/>
        <v>151.83333333333334</v>
      </c>
      <c r="R426" s="1">
        <f t="shared" si="544"/>
        <v>63</v>
      </c>
      <c r="S426" s="1">
        <f t="shared" si="549"/>
        <v>0.65524345107130644</v>
      </c>
      <c r="T426" s="1">
        <f t="shared" si="550"/>
        <v>0</v>
      </c>
      <c r="U426" s="1">
        <v>1.5</v>
      </c>
      <c r="V426" s="1">
        <f t="shared" si="551"/>
        <v>0.89626783754116357</v>
      </c>
      <c r="W426" s="1">
        <v>3</v>
      </c>
      <c r="X426" s="1">
        <f t="shared" si="552"/>
        <v>1.2954242509439324</v>
      </c>
      <c r="Y426" s="1">
        <f t="shared" si="553"/>
        <v>0</v>
      </c>
      <c r="Z426" s="1">
        <f>'Liquefaction &amp; SBC'!AC426</f>
        <v>79.669324297701465</v>
      </c>
      <c r="AA426" s="1" t="str">
        <f>'Liquefaction &amp; SBC'!AD426</f>
        <v>NOT LIQUEFIABLE</v>
      </c>
      <c r="AB426" s="1">
        <f t="shared" si="545"/>
        <v>0</v>
      </c>
      <c r="AC426" s="1">
        <f t="shared" si="546"/>
        <v>0</v>
      </c>
      <c r="AD426" s="1">
        <f t="shared" si="554"/>
        <v>0</v>
      </c>
    </row>
    <row r="427" spans="1:31" x14ac:dyDescent="0.35">
      <c r="A427" s="1"/>
      <c r="B427" s="23" t="s">
        <v>166</v>
      </c>
      <c r="C427" s="23" t="s">
        <v>167</v>
      </c>
      <c r="D427" s="23">
        <v>13.5</v>
      </c>
      <c r="E427" s="23">
        <v>1500</v>
      </c>
      <c r="F427" s="23">
        <v>3</v>
      </c>
      <c r="G427" s="23">
        <v>21</v>
      </c>
      <c r="H427" s="23">
        <v>59</v>
      </c>
      <c r="I427" s="23">
        <v>65</v>
      </c>
      <c r="J427" s="1">
        <f t="shared" si="542"/>
        <v>150</v>
      </c>
      <c r="K427" s="1">
        <f t="shared" si="543"/>
        <v>183.33333333333334</v>
      </c>
      <c r="L427" s="23">
        <v>1.5</v>
      </c>
      <c r="M427" s="23">
        <v>21</v>
      </c>
      <c r="N427" s="23">
        <v>8.5</v>
      </c>
      <c r="O427" s="1">
        <f t="shared" si="547"/>
        <v>0</v>
      </c>
      <c r="P427" s="26">
        <f t="shared" si="548"/>
        <v>31.5</v>
      </c>
      <c r="Q427" s="1">
        <f t="shared" si="555"/>
        <v>151.83333333333334</v>
      </c>
      <c r="R427" s="1">
        <f t="shared" si="544"/>
        <v>63</v>
      </c>
      <c r="S427" s="1">
        <f t="shared" si="549"/>
        <v>0.65524345107130644</v>
      </c>
      <c r="T427" s="1">
        <f t="shared" si="550"/>
        <v>0</v>
      </c>
      <c r="U427" s="1">
        <v>1.5</v>
      </c>
      <c r="V427" s="1">
        <f t="shared" si="551"/>
        <v>0.89626783754116357</v>
      </c>
      <c r="W427" s="1">
        <v>3</v>
      </c>
      <c r="X427" s="1">
        <f t="shared" si="552"/>
        <v>1.2954242509439324</v>
      </c>
      <c r="Y427" s="1">
        <f t="shared" si="553"/>
        <v>0</v>
      </c>
      <c r="Z427" s="1">
        <f>'Liquefaction &amp; SBC'!AC427</f>
        <v>16353.726689364205</v>
      </c>
      <c r="AA427" s="1" t="str">
        <f>'Liquefaction &amp; SBC'!AD427</f>
        <v>NOT LIQUEFIABLE</v>
      </c>
      <c r="AB427" s="1">
        <f t="shared" si="545"/>
        <v>0</v>
      </c>
      <c r="AC427" s="1">
        <f t="shared" si="546"/>
        <v>0</v>
      </c>
      <c r="AD427" s="1">
        <f t="shared" si="554"/>
        <v>0</v>
      </c>
    </row>
    <row r="428" spans="1:31" x14ac:dyDescent="0.35">
      <c r="A428" s="1"/>
      <c r="B428" s="23" t="s">
        <v>166</v>
      </c>
      <c r="C428" s="23" t="s">
        <v>167</v>
      </c>
      <c r="D428" s="23">
        <v>15</v>
      </c>
      <c r="E428" s="23">
        <v>1500</v>
      </c>
      <c r="F428" s="23">
        <v>3</v>
      </c>
      <c r="G428" s="23">
        <v>21</v>
      </c>
      <c r="H428" s="23">
        <v>71</v>
      </c>
      <c r="I428" s="23">
        <v>65</v>
      </c>
      <c r="J428" s="1">
        <f t="shared" si="542"/>
        <v>150</v>
      </c>
      <c r="K428" s="1">
        <f t="shared" si="543"/>
        <v>183.33333333333334</v>
      </c>
      <c r="L428" s="23">
        <v>1.5</v>
      </c>
      <c r="M428" s="23">
        <v>21</v>
      </c>
      <c r="N428" s="23">
        <v>8.5</v>
      </c>
      <c r="O428" s="1">
        <f t="shared" si="547"/>
        <v>0</v>
      </c>
      <c r="P428" s="26">
        <f t="shared" si="548"/>
        <v>31.5</v>
      </c>
      <c r="Q428" s="1">
        <f t="shared" si="555"/>
        <v>151.83333333333334</v>
      </c>
      <c r="R428" s="1">
        <f t="shared" si="544"/>
        <v>63</v>
      </c>
      <c r="S428" s="1">
        <f t="shared" si="549"/>
        <v>0.65524345107130644</v>
      </c>
      <c r="T428" s="1">
        <f t="shared" si="550"/>
        <v>0</v>
      </c>
      <c r="U428" s="1">
        <v>1.5</v>
      </c>
      <c r="V428" s="1">
        <f t="shared" si="551"/>
        <v>0.89626783754116357</v>
      </c>
      <c r="W428" s="1">
        <v>3</v>
      </c>
      <c r="X428" s="1">
        <f t="shared" si="552"/>
        <v>1.2954242509439324</v>
      </c>
      <c r="Y428" s="1">
        <f t="shared" si="553"/>
        <v>0</v>
      </c>
      <c r="Z428" s="1">
        <f>'Liquefaction &amp; SBC'!AC428</f>
        <v>4925376241.8050041</v>
      </c>
      <c r="AA428" s="1" t="str">
        <f>'Liquefaction &amp; SBC'!AD428</f>
        <v>NOT LIQUEFIABLE</v>
      </c>
      <c r="AB428" s="1">
        <f t="shared" si="545"/>
        <v>0</v>
      </c>
      <c r="AC428" s="1">
        <f t="shared" si="546"/>
        <v>0</v>
      </c>
      <c r="AD428" s="1">
        <f t="shared" si="554"/>
        <v>0</v>
      </c>
    </row>
    <row r="429" spans="1:3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9"/>
      <c r="Y429" s="19"/>
      <c r="Z429" s="19"/>
      <c r="AA429" s="19"/>
      <c r="AB429" s="19"/>
      <c r="AC429" s="19" t="s">
        <v>312</v>
      </c>
      <c r="AD429" s="19">
        <f>SUM(AD419:AD428)</f>
        <v>11.075107864094324</v>
      </c>
      <c r="AE429" s="19" t="str">
        <f>IF(AD429&lt;= 25, "PASSED", "FAILED")</f>
        <v>PASSED</v>
      </c>
    </row>
    <row r="430" spans="1:31" s="1" customFormat="1" x14ac:dyDescent="0.35">
      <c r="A430" s="9" t="s">
        <v>283</v>
      </c>
      <c r="B430" s="9" t="s">
        <v>0</v>
      </c>
      <c r="C430" s="9" t="s">
        <v>1</v>
      </c>
      <c r="D430" s="9" t="s">
        <v>284</v>
      </c>
      <c r="E430" s="7" t="s">
        <v>285</v>
      </c>
      <c r="F430" s="9" t="s">
        <v>286</v>
      </c>
      <c r="G430" s="9" t="s">
        <v>287</v>
      </c>
      <c r="H430" s="9" t="s">
        <v>288</v>
      </c>
      <c r="I430" s="9" t="s">
        <v>289</v>
      </c>
      <c r="J430" s="10" t="s">
        <v>290</v>
      </c>
      <c r="K430" s="10" t="s">
        <v>291</v>
      </c>
      <c r="L430" s="9" t="s">
        <v>292</v>
      </c>
      <c r="M430" s="9" t="s">
        <v>287</v>
      </c>
      <c r="N430" s="9" t="s">
        <v>293</v>
      </c>
      <c r="O430" s="10" t="s">
        <v>294</v>
      </c>
      <c r="P430" s="11" t="s">
        <v>295</v>
      </c>
      <c r="Q430" s="10" t="s">
        <v>296</v>
      </c>
      <c r="R430" s="10" t="s">
        <v>297</v>
      </c>
      <c r="S430" s="10" t="s">
        <v>298</v>
      </c>
      <c r="T430" s="12" t="s">
        <v>299</v>
      </c>
      <c r="U430" s="9" t="s">
        <v>300</v>
      </c>
      <c r="V430" s="10" t="s">
        <v>301</v>
      </c>
      <c r="W430" s="7" t="s">
        <v>302</v>
      </c>
      <c r="X430" s="10" t="s">
        <v>303</v>
      </c>
      <c r="Y430" s="13" t="s">
        <v>304</v>
      </c>
      <c r="Z430" s="14" t="s">
        <v>26</v>
      </c>
      <c r="AA430" s="14" t="s">
        <v>27</v>
      </c>
      <c r="AB430" s="13" t="s">
        <v>305</v>
      </c>
      <c r="AC430" s="13" t="s">
        <v>306</v>
      </c>
      <c r="AD430" s="13" t="s">
        <v>307</v>
      </c>
      <c r="AE430" s="10" t="s">
        <v>27</v>
      </c>
    </row>
    <row r="431" spans="1:31" x14ac:dyDescent="0.35">
      <c r="A431" s="1" t="s">
        <v>349</v>
      </c>
      <c r="B431" s="23">
        <v>15.359730000000001</v>
      </c>
      <c r="C431" s="23">
        <v>120.5295</v>
      </c>
      <c r="D431" s="23">
        <v>1.5</v>
      </c>
      <c r="E431" s="23">
        <v>1500</v>
      </c>
      <c r="F431" s="23">
        <v>3</v>
      </c>
      <c r="G431" s="23">
        <v>20</v>
      </c>
      <c r="H431" s="23">
        <v>10</v>
      </c>
      <c r="I431" s="23">
        <v>20</v>
      </c>
      <c r="J431" s="1">
        <f t="shared" ref="J431:J440" si="556">E431*0.1</f>
        <v>150</v>
      </c>
      <c r="K431" s="1">
        <f t="shared" ref="K431:K440" si="557">(E431+J431)/(F431*F431)</f>
        <v>183.33333333333334</v>
      </c>
      <c r="L431" s="23">
        <v>1.5</v>
      </c>
      <c r="M431" s="23">
        <v>20</v>
      </c>
      <c r="N431" s="23">
        <v>3</v>
      </c>
      <c r="O431" s="1">
        <f>MAX(0, 9.81 * (L431 - N431))</f>
        <v>0</v>
      </c>
      <c r="P431" s="26">
        <f>(L431 * M431) - O431</f>
        <v>30</v>
      </c>
      <c r="Q431" s="1">
        <f>K431-P431</f>
        <v>153.33333333333334</v>
      </c>
      <c r="R431" s="1">
        <f t="shared" ref="R431:R440" si="558">(M431 * ($L$2 + ($F$2 / 2))) - O431</f>
        <v>60</v>
      </c>
      <c r="S431" s="1">
        <f>0.5 + 0.1 * SQRT(Q431 / R431)</f>
        <v>0.65986105077709067</v>
      </c>
      <c r="T431" s="1">
        <f>IF((D431 - (D431/2)) &lt;= L431, 0, IF(( (D431 - (D431/2)) - L431) &gt; (2 * F431), 0, IF(( (D431 - (D431/2)) - L431) &lt;= (F431 / 2), (2 * ( (D431 - (D431/2)) - L431) / F431) * (S431 - 0.1) + 0.1, ((2 * F431) - ( (D431 - (D431/2)) - L431)) / (1.5 * F431) * S431)))</f>
        <v>0</v>
      </c>
      <c r="U431" s="1">
        <v>1.5</v>
      </c>
      <c r="V431" s="1">
        <f>MAX(0.5, 1 - 0.5 * (P431 / Q431))</f>
        <v>0.90217391304347827</v>
      </c>
      <c r="W431" s="1">
        <v>3</v>
      </c>
      <c r="X431" s="1">
        <f>1 + 0.2 *LOG10(10 * W431)</f>
        <v>1.2954242509439324</v>
      </c>
      <c r="Y431" s="1">
        <f>((Q431 / (I431 * 1000)) * T431) * U431 * V431 * X431*1000</f>
        <v>0</v>
      </c>
      <c r="Z431" s="1">
        <f>'Liquefaction &amp; SBC'!AC431</f>
        <v>1.1156104765241601</v>
      </c>
      <c r="AA431" s="1" t="str">
        <f>'Liquefaction &amp; SBC'!AD431</f>
        <v>NOT LIQUEFIABLE</v>
      </c>
      <c r="AB431" s="1">
        <f t="shared" ref="AB431:AB440" si="559">IF(AA431="NOT LIQUEFIABLE", 0, IF(Z431&gt;=2, 0, IF(Z431&lt;=0.5, 0.05, (2-Z431)*0.025)))</f>
        <v>0</v>
      </c>
      <c r="AC431" s="1">
        <f t="shared" ref="AC431:AC440" si="560">AB431 * U431*1000</f>
        <v>0</v>
      </c>
      <c r="AD431" s="1">
        <f>Y431+AC431</f>
        <v>0</v>
      </c>
    </row>
    <row r="432" spans="1:31" x14ac:dyDescent="0.35">
      <c r="A432" s="1"/>
      <c r="B432" s="23">
        <v>15.359730000000001</v>
      </c>
      <c r="C432" s="23">
        <v>120.5295</v>
      </c>
      <c r="D432" s="23">
        <v>3</v>
      </c>
      <c r="E432" s="23">
        <v>1500</v>
      </c>
      <c r="F432" s="23">
        <v>3</v>
      </c>
      <c r="G432" s="23">
        <v>20</v>
      </c>
      <c r="H432" s="23">
        <v>13</v>
      </c>
      <c r="I432" s="23">
        <v>20</v>
      </c>
      <c r="J432" s="1">
        <f t="shared" si="556"/>
        <v>150</v>
      </c>
      <c r="K432" s="1">
        <f t="shared" si="557"/>
        <v>183.33333333333334</v>
      </c>
      <c r="L432" s="23">
        <v>1.5</v>
      </c>
      <c r="M432" s="23">
        <v>20</v>
      </c>
      <c r="N432" s="23">
        <v>3</v>
      </c>
      <c r="O432" s="1">
        <f t="shared" ref="O432:O440" si="561">MAX(0, 9.81 * (L432 - N432))</f>
        <v>0</v>
      </c>
      <c r="P432" s="26">
        <f t="shared" ref="P432:P440" si="562">(L432 * M432) - O432</f>
        <v>30</v>
      </c>
      <c r="Q432" s="1">
        <f>K432-P432</f>
        <v>153.33333333333334</v>
      </c>
      <c r="R432" s="1">
        <f t="shared" si="558"/>
        <v>60</v>
      </c>
      <c r="S432" s="1">
        <f t="shared" ref="S432:S440" si="563">0.5 + 0.1 * SQRT(Q432 / R432)</f>
        <v>0.65986105077709067</v>
      </c>
      <c r="T432" s="1">
        <f t="shared" ref="T432:T440" si="564">IF(((D432 - (D432 - D431)/2) - L432) &lt;= 0, 0, IF(((D432 - (D432 - D431)/2) - L432) &gt; (2 * F432), 0, IF(((D432 - (D432 - D431)/2) - L432) &lt;= (F432 / 2), (2 * ((D432 - (D432 - D431)/2) - L432) / F432) * (S432 - 0.1) + 0.1, ((2 * F432) - ((D432 - (D432 - D431)/2) - L432)) / (1.5 * F432) * S432)))</f>
        <v>0.37993052538854533</v>
      </c>
      <c r="U432" s="1">
        <v>1.5</v>
      </c>
      <c r="V432" s="1">
        <f t="shared" ref="V432:V440" si="565">MAX(0.5, 1 - 0.5 * (P432 / Q432))</f>
        <v>0.90217391304347827</v>
      </c>
      <c r="W432" s="1">
        <v>3</v>
      </c>
      <c r="X432" s="1">
        <f t="shared" ref="X432:X440" si="566">1 + 0.2 *LOG10(10 * W432)</f>
        <v>1.2954242509439324</v>
      </c>
      <c r="Y432" s="1">
        <f t="shared" ref="Y432:Y440" si="567">((Q432 / (I432 * 1000)) * T432) * U432 * V432 * X432*1000</f>
        <v>5.1062763687202333</v>
      </c>
      <c r="Z432" s="1">
        <f>'Liquefaction &amp; SBC'!AC432</f>
        <v>1.0745509990462303</v>
      </c>
      <c r="AA432" s="1" t="str">
        <f>'Liquefaction &amp; SBC'!AD432</f>
        <v>NOT LIQUEFIABLE</v>
      </c>
      <c r="AB432" s="1">
        <f t="shared" si="559"/>
        <v>0</v>
      </c>
      <c r="AC432" s="1">
        <f t="shared" si="560"/>
        <v>0</v>
      </c>
      <c r="AD432" s="1">
        <f t="shared" ref="AD432:AD440" si="568">Y432+AC432</f>
        <v>5.1062763687202333</v>
      </c>
    </row>
    <row r="433" spans="1:31" x14ac:dyDescent="0.35">
      <c r="A433" s="1"/>
      <c r="B433" s="23">
        <v>15.359730000000001</v>
      </c>
      <c r="C433" s="23">
        <v>120.5295</v>
      </c>
      <c r="D433" s="23">
        <v>4.5</v>
      </c>
      <c r="E433" s="23">
        <v>1500</v>
      </c>
      <c r="F433" s="23">
        <v>3</v>
      </c>
      <c r="G433" s="23">
        <v>21</v>
      </c>
      <c r="H433" s="23">
        <v>16</v>
      </c>
      <c r="I433" s="23">
        <v>27.5</v>
      </c>
      <c r="J433" s="1">
        <f t="shared" si="556"/>
        <v>150</v>
      </c>
      <c r="K433" s="1">
        <f t="shared" si="557"/>
        <v>183.33333333333334</v>
      </c>
      <c r="L433" s="23">
        <v>1.5</v>
      </c>
      <c r="M433" s="23">
        <v>21</v>
      </c>
      <c r="N433" s="23">
        <v>3</v>
      </c>
      <c r="O433" s="1">
        <f t="shared" si="561"/>
        <v>0</v>
      </c>
      <c r="P433" s="26">
        <f t="shared" si="562"/>
        <v>31.5</v>
      </c>
      <c r="Q433" s="1">
        <f t="shared" ref="Q433:Q440" si="569">K433-P433</f>
        <v>151.83333333333334</v>
      </c>
      <c r="R433" s="1">
        <f t="shared" si="558"/>
        <v>63</v>
      </c>
      <c r="S433" s="1">
        <f t="shared" si="563"/>
        <v>0.65524345107130644</v>
      </c>
      <c r="T433" s="1">
        <f t="shared" si="564"/>
        <v>0.54603620922608875</v>
      </c>
      <c r="U433" s="1">
        <v>1.5</v>
      </c>
      <c r="V433" s="1">
        <f t="shared" si="565"/>
        <v>0.89626783754116357</v>
      </c>
      <c r="W433" s="1">
        <v>3</v>
      </c>
      <c r="X433" s="1">
        <f t="shared" si="566"/>
        <v>1.2954242509439324</v>
      </c>
      <c r="Y433" s="1">
        <f t="shared" si="567"/>
        <v>5.2504553535530754</v>
      </c>
      <c r="Z433" s="1">
        <f>'Liquefaction &amp; SBC'!AC433</f>
        <v>1.0177670268317149</v>
      </c>
      <c r="AA433" s="1" t="str">
        <f>'Liquefaction &amp; SBC'!AD433</f>
        <v>NOT LIQUEFIABLE</v>
      </c>
      <c r="AB433" s="1">
        <f t="shared" si="559"/>
        <v>0</v>
      </c>
      <c r="AC433" s="1">
        <f t="shared" si="560"/>
        <v>0</v>
      </c>
      <c r="AD433" s="1">
        <f t="shared" si="568"/>
        <v>5.2504553535530754</v>
      </c>
    </row>
    <row r="434" spans="1:31" x14ac:dyDescent="0.35">
      <c r="A434" s="1"/>
      <c r="B434" s="23">
        <v>15.359730000000001</v>
      </c>
      <c r="C434" s="23">
        <v>120.5295</v>
      </c>
      <c r="D434" s="23">
        <v>6</v>
      </c>
      <c r="E434" s="23">
        <v>1500</v>
      </c>
      <c r="F434" s="23">
        <v>3</v>
      </c>
      <c r="G434" s="23">
        <v>21</v>
      </c>
      <c r="H434" s="23">
        <v>23</v>
      </c>
      <c r="I434" s="23">
        <v>27.5</v>
      </c>
      <c r="J434" s="1">
        <f t="shared" si="556"/>
        <v>150</v>
      </c>
      <c r="K434" s="1">
        <f t="shared" si="557"/>
        <v>183.33333333333334</v>
      </c>
      <c r="L434" s="23">
        <v>1.5</v>
      </c>
      <c r="M434" s="23">
        <v>21</v>
      </c>
      <c r="N434" s="23">
        <v>3</v>
      </c>
      <c r="O434" s="1">
        <f t="shared" si="561"/>
        <v>0</v>
      </c>
      <c r="P434" s="26">
        <f t="shared" si="562"/>
        <v>31.5</v>
      </c>
      <c r="Q434" s="1">
        <f t="shared" si="569"/>
        <v>151.83333333333334</v>
      </c>
      <c r="R434" s="1">
        <f t="shared" si="558"/>
        <v>63</v>
      </c>
      <c r="S434" s="1">
        <f t="shared" si="563"/>
        <v>0.65524345107130644</v>
      </c>
      <c r="T434" s="1">
        <f t="shared" si="564"/>
        <v>0.32762172553565322</v>
      </c>
      <c r="U434" s="1">
        <v>1.5</v>
      </c>
      <c r="V434" s="1">
        <f t="shared" si="565"/>
        <v>0.89626783754116357</v>
      </c>
      <c r="W434" s="1">
        <v>3</v>
      </c>
      <c r="X434" s="1">
        <f t="shared" si="566"/>
        <v>1.2954242509439324</v>
      </c>
      <c r="Y434" s="1">
        <f t="shared" si="567"/>
        <v>3.1502732121318453</v>
      </c>
      <c r="Z434" s="1">
        <f>'Liquefaction &amp; SBC'!AC434</f>
        <v>1.6559830301847978</v>
      </c>
      <c r="AA434" s="1" t="str">
        <f>'Liquefaction &amp; SBC'!AD434</f>
        <v>NOT LIQUEFIABLE</v>
      </c>
      <c r="AB434" s="1">
        <f t="shared" si="559"/>
        <v>0</v>
      </c>
      <c r="AC434" s="1">
        <f t="shared" si="560"/>
        <v>0</v>
      </c>
      <c r="AD434" s="1">
        <f t="shared" si="568"/>
        <v>3.1502732121318453</v>
      </c>
    </row>
    <row r="435" spans="1:31" x14ac:dyDescent="0.35">
      <c r="A435" s="1"/>
      <c r="B435" s="23">
        <v>15.359730000000001</v>
      </c>
      <c r="C435" s="23">
        <v>120.5295</v>
      </c>
      <c r="D435" s="23">
        <v>7.5</v>
      </c>
      <c r="E435" s="23">
        <v>1500</v>
      </c>
      <c r="F435" s="23">
        <v>3</v>
      </c>
      <c r="G435" s="23">
        <v>21</v>
      </c>
      <c r="H435" s="23">
        <v>23</v>
      </c>
      <c r="I435" s="23">
        <v>27.5</v>
      </c>
      <c r="J435" s="1">
        <f t="shared" si="556"/>
        <v>150</v>
      </c>
      <c r="K435" s="1">
        <f t="shared" si="557"/>
        <v>183.33333333333334</v>
      </c>
      <c r="L435" s="23">
        <v>1.5</v>
      </c>
      <c r="M435" s="23">
        <v>21</v>
      </c>
      <c r="N435" s="23">
        <v>3</v>
      </c>
      <c r="O435" s="1">
        <f t="shared" si="561"/>
        <v>0</v>
      </c>
      <c r="P435" s="26">
        <f t="shared" si="562"/>
        <v>31.5</v>
      </c>
      <c r="Q435" s="1">
        <f t="shared" si="569"/>
        <v>151.83333333333334</v>
      </c>
      <c r="R435" s="1">
        <f t="shared" si="558"/>
        <v>63</v>
      </c>
      <c r="S435" s="1">
        <f t="shared" si="563"/>
        <v>0.65524345107130644</v>
      </c>
      <c r="T435" s="1">
        <f t="shared" si="564"/>
        <v>0.10920724184521774</v>
      </c>
      <c r="U435" s="1">
        <v>1.5</v>
      </c>
      <c r="V435" s="1">
        <f t="shared" si="565"/>
        <v>0.89626783754116357</v>
      </c>
      <c r="W435" s="1">
        <v>3</v>
      </c>
      <c r="X435" s="1">
        <f t="shared" si="566"/>
        <v>1.2954242509439324</v>
      </c>
      <c r="Y435" s="1">
        <f t="shared" si="567"/>
        <v>1.050091070710615</v>
      </c>
      <c r="Z435" s="1">
        <f>'Liquefaction &amp; SBC'!AC435</f>
        <v>1.3034785455095907</v>
      </c>
      <c r="AA435" s="1" t="str">
        <f>'Liquefaction &amp; SBC'!AD435</f>
        <v>NOT LIQUEFIABLE</v>
      </c>
      <c r="AB435" s="1">
        <f t="shared" si="559"/>
        <v>0</v>
      </c>
      <c r="AC435" s="1">
        <f t="shared" si="560"/>
        <v>0</v>
      </c>
      <c r="AD435" s="1">
        <f t="shared" si="568"/>
        <v>1.050091070710615</v>
      </c>
    </row>
    <row r="436" spans="1:31" x14ac:dyDescent="0.35">
      <c r="A436" s="1"/>
      <c r="B436" s="23">
        <v>15.359730000000001</v>
      </c>
      <c r="C436" s="23">
        <v>120.5295</v>
      </c>
      <c r="D436" s="23">
        <v>9</v>
      </c>
      <c r="E436" s="23">
        <v>1500</v>
      </c>
      <c r="F436" s="23">
        <v>3</v>
      </c>
      <c r="G436" s="23">
        <v>21</v>
      </c>
      <c r="H436" s="23">
        <v>31</v>
      </c>
      <c r="I436" s="23">
        <v>55</v>
      </c>
      <c r="J436" s="1">
        <f t="shared" si="556"/>
        <v>150</v>
      </c>
      <c r="K436" s="1">
        <f t="shared" si="557"/>
        <v>183.33333333333334</v>
      </c>
      <c r="L436" s="23">
        <v>1.5</v>
      </c>
      <c r="M436" s="23">
        <v>21</v>
      </c>
      <c r="N436" s="23">
        <v>3</v>
      </c>
      <c r="O436" s="1">
        <f t="shared" si="561"/>
        <v>0</v>
      </c>
      <c r="P436" s="26">
        <f t="shared" si="562"/>
        <v>31.5</v>
      </c>
      <c r="Q436" s="1">
        <f t="shared" si="569"/>
        <v>151.83333333333334</v>
      </c>
      <c r="R436" s="1">
        <f t="shared" si="558"/>
        <v>63</v>
      </c>
      <c r="S436" s="1">
        <f t="shared" si="563"/>
        <v>0.65524345107130644</v>
      </c>
      <c r="T436" s="1">
        <f t="shared" si="564"/>
        <v>0</v>
      </c>
      <c r="U436" s="1">
        <v>1.5</v>
      </c>
      <c r="V436" s="1">
        <f t="shared" si="565"/>
        <v>0.89626783754116357</v>
      </c>
      <c r="W436" s="1">
        <v>3</v>
      </c>
      <c r="X436" s="1">
        <f t="shared" si="566"/>
        <v>1.2954242509439324</v>
      </c>
      <c r="Y436" s="1">
        <f t="shared" si="567"/>
        <v>0</v>
      </c>
      <c r="Z436" s="1">
        <f>'Liquefaction &amp; SBC'!AC436</f>
        <v>3.2833788496547425</v>
      </c>
      <c r="AA436" s="1" t="str">
        <f>'Liquefaction &amp; SBC'!AD436</f>
        <v>NOT LIQUEFIABLE</v>
      </c>
      <c r="AB436" s="1">
        <f t="shared" si="559"/>
        <v>0</v>
      </c>
      <c r="AC436" s="1">
        <f t="shared" si="560"/>
        <v>0</v>
      </c>
      <c r="AD436" s="1">
        <f t="shared" si="568"/>
        <v>0</v>
      </c>
    </row>
    <row r="437" spans="1:31" x14ac:dyDescent="0.35">
      <c r="A437" s="1"/>
      <c r="B437" s="23">
        <v>15.359730000000001</v>
      </c>
      <c r="C437" s="23">
        <v>120.5295</v>
      </c>
      <c r="D437" s="23">
        <v>10.5</v>
      </c>
      <c r="E437" s="23">
        <v>1500</v>
      </c>
      <c r="F437" s="23">
        <v>3</v>
      </c>
      <c r="G437" s="23">
        <v>21</v>
      </c>
      <c r="H437" s="23">
        <v>35</v>
      </c>
      <c r="I437" s="23">
        <v>35</v>
      </c>
      <c r="J437" s="1">
        <f t="shared" si="556"/>
        <v>150</v>
      </c>
      <c r="K437" s="1">
        <f t="shared" si="557"/>
        <v>183.33333333333334</v>
      </c>
      <c r="L437" s="23">
        <v>1.5</v>
      </c>
      <c r="M437" s="23">
        <v>21</v>
      </c>
      <c r="N437" s="23">
        <v>3</v>
      </c>
      <c r="O437" s="1">
        <f t="shared" si="561"/>
        <v>0</v>
      </c>
      <c r="P437" s="26">
        <f t="shared" si="562"/>
        <v>31.5</v>
      </c>
      <c r="Q437" s="1">
        <f t="shared" si="569"/>
        <v>151.83333333333334</v>
      </c>
      <c r="R437" s="1">
        <f t="shared" si="558"/>
        <v>63</v>
      </c>
      <c r="S437" s="1">
        <f t="shared" si="563"/>
        <v>0.65524345107130644</v>
      </c>
      <c r="T437" s="1">
        <f t="shared" si="564"/>
        <v>0</v>
      </c>
      <c r="U437" s="1">
        <v>1.5</v>
      </c>
      <c r="V437" s="1">
        <f t="shared" si="565"/>
        <v>0.89626783754116357</v>
      </c>
      <c r="W437" s="1">
        <v>3</v>
      </c>
      <c r="X437" s="1">
        <f t="shared" si="566"/>
        <v>1.2954242509439324</v>
      </c>
      <c r="Y437" s="1">
        <f t="shared" si="567"/>
        <v>0</v>
      </c>
      <c r="Z437" s="1">
        <f>'Liquefaction &amp; SBC'!AC437</f>
        <v>4.9209735799638912</v>
      </c>
      <c r="AA437" s="1" t="str">
        <f>'Liquefaction &amp; SBC'!AD437</f>
        <v>NOT LIQUEFIABLE</v>
      </c>
      <c r="AB437" s="1">
        <f t="shared" si="559"/>
        <v>0</v>
      </c>
      <c r="AC437" s="1">
        <f t="shared" si="560"/>
        <v>0</v>
      </c>
      <c r="AD437" s="1">
        <f t="shared" si="568"/>
        <v>0</v>
      </c>
    </row>
    <row r="438" spans="1:31" x14ac:dyDescent="0.35">
      <c r="A438" s="1"/>
      <c r="B438" s="23">
        <v>15.359730000000001</v>
      </c>
      <c r="C438" s="23">
        <v>120.5295</v>
      </c>
      <c r="D438" s="23">
        <v>12</v>
      </c>
      <c r="E438" s="23">
        <v>1500</v>
      </c>
      <c r="F438" s="23">
        <v>3</v>
      </c>
      <c r="G438" s="23">
        <v>21</v>
      </c>
      <c r="H438" s="23">
        <v>37</v>
      </c>
      <c r="I438" s="23">
        <v>35</v>
      </c>
      <c r="J438" s="1">
        <f t="shared" si="556"/>
        <v>150</v>
      </c>
      <c r="K438" s="1">
        <f t="shared" si="557"/>
        <v>183.33333333333334</v>
      </c>
      <c r="L438" s="23">
        <v>1.5</v>
      </c>
      <c r="M438" s="23">
        <v>21</v>
      </c>
      <c r="N438" s="23">
        <v>3</v>
      </c>
      <c r="O438" s="1">
        <f t="shared" si="561"/>
        <v>0</v>
      </c>
      <c r="P438" s="26">
        <f t="shared" si="562"/>
        <v>31.5</v>
      </c>
      <c r="Q438" s="1">
        <f t="shared" si="569"/>
        <v>151.83333333333334</v>
      </c>
      <c r="R438" s="1">
        <f t="shared" si="558"/>
        <v>63</v>
      </c>
      <c r="S438" s="1">
        <f t="shared" si="563"/>
        <v>0.65524345107130644</v>
      </c>
      <c r="T438" s="1">
        <f t="shared" si="564"/>
        <v>0</v>
      </c>
      <c r="U438" s="1">
        <v>1.5</v>
      </c>
      <c r="V438" s="1">
        <f t="shared" si="565"/>
        <v>0.89626783754116357</v>
      </c>
      <c r="W438" s="1">
        <v>3</v>
      </c>
      <c r="X438" s="1">
        <f t="shared" si="566"/>
        <v>1.2954242509439324</v>
      </c>
      <c r="Y438" s="1">
        <f t="shared" si="567"/>
        <v>0</v>
      </c>
      <c r="Z438" s="1">
        <f>'Liquefaction &amp; SBC'!AC438</f>
        <v>5.5095351972054871</v>
      </c>
      <c r="AA438" s="1" t="str">
        <f>'Liquefaction &amp; SBC'!AD438</f>
        <v>NOT LIQUEFIABLE</v>
      </c>
      <c r="AB438" s="1">
        <f t="shared" si="559"/>
        <v>0</v>
      </c>
      <c r="AC438" s="1">
        <f t="shared" si="560"/>
        <v>0</v>
      </c>
      <c r="AD438" s="1">
        <f t="shared" si="568"/>
        <v>0</v>
      </c>
    </row>
    <row r="439" spans="1:31" x14ac:dyDescent="0.35">
      <c r="A439" s="1"/>
      <c r="B439" s="23">
        <v>15.359730000000001</v>
      </c>
      <c r="C439" s="23">
        <v>120.5295</v>
      </c>
      <c r="D439" s="23">
        <v>13.5</v>
      </c>
      <c r="E439" s="23">
        <v>1500</v>
      </c>
      <c r="F439" s="23">
        <v>3</v>
      </c>
      <c r="G439" s="23">
        <v>21</v>
      </c>
      <c r="H439" s="23">
        <v>45</v>
      </c>
      <c r="I439" s="23">
        <v>35</v>
      </c>
      <c r="J439" s="1">
        <f t="shared" si="556"/>
        <v>150</v>
      </c>
      <c r="K439" s="1">
        <f t="shared" si="557"/>
        <v>183.33333333333334</v>
      </c>
      <c r="L439" s="23">
        <v>1.5</v>
      </c>
      <c r="M439" s="23">
        <v>21</v>
      </c>
      <c r="N439" s="23">
        <v>3</v>
      </c>
      <c r="O439" s="1">
        <f t="shared" si="561"/>
        <v>0</v>
      </c>
      <c r="P439" s="26">
        <f t="shared" si="562"/>
        <v>31.5</v>
      </c>
      <c r="Q439" s="1">
        <f t="shared" si="569"/>
        <v>151.83333333333334</v>
      </c>
      <c r="R439" s="1">
        <f t="shared" si="558"/>
        <v>63</v>
      </c>
      <c r="S439" s="1">
        <f t="shared" si="563"/>
        <v>0.65524345107130644</v>
      </c>
      <c r="T439" s="1">
        <f t="shared" si="564"/>
        <v>0</v>
      </c>
      <c r="U439" s="1">
        <v>1.5</v>
      </c>
      <c r="V439" s="1">
        <f t="shared" si="565"/>
        <v>0.89626783754116357</v>
      </c>
      <c r="W439" s="1">
        <v>3</v>
      </c>
      <c r="X439" s="1">
        <f t="shared" si="566"/>
        <v>1.2954242509439324</v>
      </c>
      <c r="Y439" s="1">
        <f t="shared" si="567"/>
        <v>0</v>
      </c>
      <c r="Z439" s="1">
        <f>'Liquefaction &amp; SBC'!AC439</f>
        <v>47.243927004667</v>
      </c>
      <c r="AA439" s="1" t="str">
        <f>'Liquefaction &amp; SBC'!AD439</f>
        <v>NOT LIQUEFIABLE</v>
      </c>
      <c r="AB439" s="1">
        <f t="shared" si="559"/>
        <v>0</v>
      </c>
      <c r="AC439" s="1">
        <f t="shared" si="560"/>
        <v>0</v>
      </c>
      <c r="AD439" s="1">
        <f t="shared" si="568"/>
        <v>0</v>
      </c>
    </row>
    <row r="440" spans="1:31" x14ac:dyDescent="0.35">
      <c r="A440" s="1"/>
      <c r="B440" s="23">
        <v>15.359730000000001</v>
      </c>
      <c r="C440" s="23">
        <v>120.5295</v>
      </c>
      <c r="D440" s="23">
        <v>15</v>
      </c>
      <c r="E440" s="23">
        <v>1500</v>
      </c>
      <c r="F440" s="23">
        <v>3</v>
      </c>
      <c r="G440" s="23">
        <v>21</v>
      </c>
      <c r="H440" s="23">
        <v>50</v>
      </c>
      <c r="I440" s="23">
        <v>35</v>
      </c>
      <c r="J440" s="1">
        <f t="shared" si="556"/>
        <v>150</v>
      </c>
      <c r="K440" s="1">
        <f t="shared" si="557"/>
        <v>183.33333333333334</v>
      </c>
      <c r="L440" s="23">
        <v>1.5</v>
      </c>
      <c r="M440" s="23">
        <v>21</v>
      </c>
      <c r="N440" s="23">
        <v>3</v>
      </c>
      <c r="O440" s="1">
        <f t="shared" si="561"/>
        <v>0</v>
      </c>
      <c r="P440" s="26">
        <f t="shared" si="562"/>
        <v>31.5</v>
      </c>
      <c r="Q440" s="1">
        <f t="shared" si="569"/>
        <v>151.83333333333334</v>
      </c>
      <c r="R440" s="1">
        <f t="shared" si="558"/>
        <v>63</v>
      </c>
      <c r="S440" s="1">
        <f t="shared" si="563"/>
        <v>0.65524345107130644</v>
      </c>
      <c r="T440" s="1">
        <f t="shared" si="564"/>
        <v>0</v>
      </c>
      <c r="U440" s="1">
        <v>1.5</v>
      </c>
      <c r="V440" s="1">
        <f t="shared" si="565"/>
        <v>0.89626783754116357</v>
      </c>
      <c r="W440" s="1">
        <v>3</v>
      </c>
      <c r="X440" s="1">
        <f t="shared" si="566"/>
        <v>1.2954242509439324</v>
      </c>
      <c r="Y440" s="1">
        <f t="shared" si="567"/>
        <v>0</v>
      </c>
      <c r="Z440" s="1">
        <f>'Liquefaction &amp; SBC'!AC440</f>
        <v>250.97806907713365</v>
      </c>
      <c r="AA440" s="1" t="str">
        <f>'Liquefaction &amp; SBC'!AD440</f>
        <v>NOT LIQUEFIABLE</v>
      </c>
      <c r="AB440" s="1">
        <f t="shared" si="559"/>
        <v>0</v>
      </c>
      <c r="AC440" s="1">
        <f t="shared" si="560"/>
        <v>0</v>
      </c>
      <c r="AD440" s="1">
        <f t="shared" si="568"/>
        <v>0</v>
      </c>
    </row>
    <row r="441" spans="1:3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9"/>
      <c r="Y441" s="19"/>
      <c r="Z441" s="19"/>
      <c r="AA441" s="19"/>
      <c r="AB441" s="19"/>
      <c r="AC441" s="19" t="s">
        <v>312</v>
      </c>
      <c r="AD441" s="19">
        <f>SUM(AD431:AD440)</f>
        <v>14.557096005115769</v>
      </c>
      <c r="AE441" s="19" t="str">
        <f>IF(AD441&lt;= 25, "PASSED", "FAILED")</f>
        <v>PASSED</v>
      </c>
    </row>
    <row r="442" spans="1:31" s="1" customFormat="1" x14ac:dyDescent="0.35">
      <c r="A442" s="9" t="s">
        <v>283</v>
      </c>
      <c r="B442" s="9" t="s">
        <v>0</v>
      </c>
      <c r="C442" s="9" t="s">
        <v>1</v>
      </c>
      <c r="D442" s="9" t="s">
        <v>284</v>
      </c>
      <c r="E442" s="7" t="s">
        <v>285</v>
      </c>
      <c r="F442" s="9" t="s">
        <v>286</v>
      </c>
      <c r="G442" s="9" t="s">
        <v>287</v>
      </c>
      <c r="H442" s="9" t="s">
        <v>288</v>
      </c>
      <c r="I442" s="9" t="s">
        <v>289</v>
      </c>
      <c r="J442" s="10" t="s">
        <v>290</v>
      </c>
      <c r="K442" s="10" t="s">
        <v>291</v>
      </c>
      <c r="L442" s="9" t="s">
        <v>292</v>
      </c>
      <c r="M442" s="9" t="s">
        <v>287</v>
      </c>
      <c r="N442" s="9" t="s">
        <v>293</v>
      </c>
      <c r="O442" s="10" t="s">
        <v>294</v>
      </c>
      <c r="P442" s="11" t="s">
        <v>295</v>
      </c>
      <c r="Q442" s="10" t="s">
        <v>296</v>
      </c>
      <c r="R442" s="10" t="s">
        <v>297</v>
      </c>
      <c r="S442" s="10" t="s">
        <v>298</v>
      </c>
      <c r="T442" s="12" t="s">
        <v>299</v>
      </c>
      <c r="U442" s="9" t="s">
        <v>300</v>
      </c>
      <c r="V442" s="10" t="s">
        <v>301</v>
      </c>
      <c r="W442" s="7" t="s">
        <v>302</v>
      </c>
      <c r="X442" s="10" t="s">
        <v>303</v>
      </c>
      <c r="Y442" s="13" t="s">
        <v>304</v>
      </c>
      <c r="Z442" s="14" t="s">
        <v>26</v>
      </c>
      <c r="AA442" s="14" t="s">
        <v>27</v>
      </c>
      <c r="AB442" s="13" t="s">
        <v>305</v>
      </c>
      <c r="AC442" s="13" t="s">
        <v>306</v>
      </c>
      <c r="AD442" s="13" t="s">
        <v>307</v>
      </c>
      <c r="AE442" s="10" t="s">
        <v>27</v>
      </c>
    </row>
    <row r="443" spans="1:31" x14ac:dyDescent="0.35">
      <c r="A443" s="1" t="s">
        <v>350</v>
      </c>
      <c r="B443" s="23">
        <v>15.317069999999999</v>
      </c>
      <c r="C443" s="23">
        <v>120.5446</v>
      </c>
      <c r="D443" s="23">
        <v>1.5</v>
      </c>
      <c r="E443" s="23">
        <v>1500</v>
      </c>
      <c r="F443" s="23">
        <v>3</v>
      </c>
      <c r="G443" s="23">
        <v>20</v>
      </c>
      <c r="H443" s="23">
        <v>10</v>
      </c>
      <c r="I443" s="23">
        <v>20</v>
      </c>
      <c r="J443" s="1">
        <f t="shared" ref="J443:J452" si="570">E443*0.1</f>
        <v>150</v>
      </c>
      <c r="K443" s="1">
        <f t="shared" ref="K443:K452" si="571">(E443+J443)/(F443*F443)</f>
        <v>183.33333333333334</v>
      </c>
      <c r="L443" s="23">
        <v>1.5</v>
      </c>
      <c r="M443" s="23">
        <v>20</v>
      </c>
      <c r="N443" s="23">
        <v>12</v>
      </c>
      <c r="O443" s="1">
        <f>MAX(0, 9.81 * (L443 - N443))</f>
        <v>0</v>
      </c>
      <c r="P443" s="26">
        <f>(L443 * M443) - O443</f>
        <v>30</v>
      </c>
      <c r="Q443" s="1">
        <f>K443-P443</f>
        <v>153.33333333333334</v>
      </c>
      <c r="R443" s="1">
        <f t="shared" ref="R443:R452" si="572">(M443 * ($L$2 + ($F$2 / 2))) - O443</f>
        <v>60</v>
      </c>
      <c r="S443" s="1">
        <f>0.5 + 0.1 * SQRT(Q443 / R443)</f>
        <v>0.65986105077709067</v>
      </c>
      <c r="T443" s="1">
        <f>IF((D443 - (D443/2)) &lt;= L443, 0, IF(( (D443 - (D443/2)) - L443) &gt; (2 * F443), 0, IF(( (D443 - (D443/2)) - L443) &lt;= (F443 / 2), (2 * ( (D443 - (D443/2)) - L443) / F443) * (S443 - 0.1) + 0.1, ((2 * F443) - ( (D443 - (D443/2)) - L443)) / (1.5 * F443) * S443)))</f>
        <v>0</v>
      </c>
      <c r="U443" s="1">
        <v>1.5</v>
      </c>
      <c r="V443" s="1">
        <f>MAX(0.5, 1 - 0.5 * (P443 / Q443))</f>
        <v>0.90217391304347827</v>
      </c>
      <c r="W443" s="1">
        <v>3</v>
      </c>
      <c r="X443" s="1">
        <f>1 + 0.2 *LOG10(10 * W443)</f>
        <v>1.2954242509439324</v>
      </c>
      <c r="Y443" s="1">
        <f>((Q443 / (I443 * 1000)) * T443) * U443 * V443 * X443*1000</f>
        <v>0</v>
      </c>
      <c r="Z443" s="1">
        <f>'Liquefaction &amp; SBC'!AC443</f>
        <v>1.1143171193651964</v>
      </c>
      <c r="AA443" s="1" t="str">
        <f>'Liquefaction &amp; SBC'!AD443</f>
        <v>NOT LIQUEFIABLE</v>
      </c>
      <c r="AB443" s="1">
        <f t="shared" ref="AB443:AB452" si="573">IF(AA443="NOT LIQUEFIABLE", 0, IF(Z443&gt;=2, 0, IF(Z443&lt;=0.5, 0.05, (2-Z443)*0.025)))</f>
        <v>0</v>
      </c>
      <c r="AC443" s="1">
        <f t="shared" ref="AC443:AC452" si="574">AB443 * U443*1000</f>
        <v>0</v>
      </c>
      <c r="AD443" s="1">
        <f>Y443+AC443</f>
        <v>0</v>
      </c>
    </row>
    <row r="444" spans="1:31" x14ac:dyDescent="0.35">
      <c r="A444" s="1"/>
      <c r="B444" s="23">
        <v>15.317069999999999</v>
      </c>
      <c r="C444" s="23">
        <v>120.5446</v>
      </c>
      <c r="D444" s="23">
        <v>3</v>
      </c>
      <c r="E444" s="23">
        <v>1500</v>
      </c>
      <c r="F444" s="23">
        <v>3</v>
      </c>
      <c r="G444" s="23">
        <v>21</v>
      </c>
      <c r="H444" s="23">
        <v>19</v>
      </c>
      <c r="I444" s="23">
        <v>27.5</v>
      </c>
      <c r="J444" s="1">
        <f t="shared" si="570"/>
        <v>150</v>
      </c>
      <c r="K444" s="1">
        <f t="shared" si="571"/>
        <v>183.33333333333334</v>
      </c>
      <c r="L444" s="23">
        <v>1.5</v>
      </c>
      <c r="M444" s="23">
        <v>21</v>
      </c>
      <c r="N444" s="23">
        <v>12</v>
      </c>
      <c r="O444" s="1">
        <f t="shared" ref="O444:O452" si="575">MAX(0, 9.81 * (L444 - N444))</f>
        <v>0</v>
      </c>
      <c r="P444" s="26">
        <f t="shared" ref="P444:P452" si="576">(L444 * M444) - O444</f>
        <v>31.5</v>
      </c>
      <c r="Q444" s="1">
        <f>K444-P444</f>
        <v>151.83333333333334</v>
      </c>
      <c r="R444" s="1">
        <f t="shared" si="572"/>
        <v>63</v>
      </c>
      <c r="S444" s="1">
        <f t="shared" ref="S444:S452" si="577">0.5 + 0.1 * SQRT(Q444 / R444)</f>
        <v>0.65524345107130644</v>
      </c>
      <c r="T444" s="1">
        <f t="shared" ref="T444:T452" si="578">IF(((D444 - (D444 - D443)/2) - L444) &lt;= 0, 0, IF(((D444 - (D444 - D443)/2) - L444) &gt; (2 * F444), 0, IF(((D444 - (D444 - D443)/2) - L444) &lt;= (F444 / 2), (2 * ((D444 - (D444 - D443)/2) - L444) / F444) * (S444 - 0.1) + 0.1, ((2 * F444) - ((D444 - (D444 - D443)/2) - L444)) / (1.5 * F444) * S444)))</f>
        <v>0.37762172553565321</v>
      </c>
      <c r="U444" s="1">
        <v>1.5</v>
      </c>
      <c r="V444" s="1">
        <f t="shared" ref="V444:V452" si="579">MAX(0.5, 1 - 0.5 * (P444 / Q444))</f>
        <v>0.89626783754116357</v>
      </c>
      <c r="W444" s="1">
        <v>3</v>
      </c>
      <c r="X444" s="1">
        <f t="shared" ref="X444:X452" si="580">1 + 0.2 *LOG10(10 * W444)</f>
        <v>1.2954242509439324</v>
      </c>
      <c r="Y444" s="1">
        <f t="shared" ref="Y444:Y452" si="581">((Q444 / (I444 * 1000)) * T444) * U444 * V444 * X444*1000</f>
        <v>3.6310522579935363</v>
      </c>
      <c r="Z444" s="1">
        <f>'Liquefaction &amp; SBC'!AC444</f>
        <v>1.9981780368247066</v>
      </c>
      <c r="AA444" s="1" t="str">
        <f>'Liquefaction &amp; SBC'!AD444</f>
        <v>NOT LIQUEFIABLE</v>
      </c>
      <c r="AB444" s="1">
        <f t="shared" si="573"/>
        <v>0</v>
      </c>
      <c r="AC444" s="1">
        <f t="shared" si="574"/>
        <v>0</v>
      </c>
      <c r="AD444" s="1">
        <f t="shared" ref="AD444:AD452" si="582">Y444+AC444</f>
        <v>3.6310522579935363</v>
      </c>
    </row>
    <row r="445" spans="1:31" x14ac:dyDescent="0.35">
      <c r="A445" s="1"/>
      <c r="B445" s="23">
        <v>15.317069999999999</v>
      </c>
      <c r="C445" s="23">
        <v>120.5446</v>
      </c>
      <c r="D445" s="23">
        <v>4.5</v>
      </c>
      <c r="E445" s="23">
        <v>1500</v>
      </c>
      <c r="F445" s="23">
        <v>3</v>
      </c>
      <c r="G445" s="23">
        <v>23</v>
      </c>
      <c r="H445" s="23">
        <v>100</v>
      </c>
      <c r="I445" s="23">
        <v>650</v>
      </c>
      <c r="J445" s="1">
        <f t="shared" si="570"/>
        <v>150</v>
      </c>
      <c r="K445" s="1">
        <f t="shared" si="571"/>
        <v>183.33333333333334</v>
      </c>
      <c r="L445" s="23">
        <v>1.5</v>
      </c>
      <c r="M445" s="23">
        <v>23</v>
      </c>
      <c r="N445" s="23">
        <v>12</v>
      </c>
      <c r="O445" s="1">
        <f t="shared" si="575"/>
        <v>0</v>
      </c>
      <c r="P445" s="26">
        <f t="shared" si="576"/>
        <v>34.5</v>
      </c>
      <c r="Q445" s="1">
        <f t="shared" ref="Q445:Q452" si="583">K445-P445</f>
        <v>148.83333333333334</v>
      </c>
      <c r="R445" s="1">
        <f t="shared" si="572"/>
        <v>69</v>
      </c>
      <c r="S445" s="1">
        <f t="shared" si="577"/>
        <v>0.6468674514968471</v>
      </c>
      <c r="T445" s="1">
        <f t="shared" si="578"/>
        <v>0.53905620958070599</v>
      </c>
      <c r="U445" s="1">
        <v>1.5</v>
      </c>
      <c r="V445" s="1">
        <f t="shared" si="579"/>
        <v>0.88409854423292278</v>
      </c>
      <c r="W445" s="1">
        <v>3</v>
      </c>
      <c r="X445" s="1">
        <f t="shared" si="580"/>
        <v>1.2954242509439324</v>
      </c>
      <c r="Y445" s="1">
        <f t="shared" si="581"/>
        <v>0.2120434504237789</v>
      </c>
      <c r="Z445" s="1">
        <f>'Liquefaction &amp; SBC'!AC445</f>
        <v>1.6565765723304402E+74</v>
      </c>
      <c r="AA445" s="1" t="str">
        <f>'Liquefaction &amp; SBC'!AD445</f>
        <v>NOT LIQUEFIABLE</v>
      </c>
      <c r="AB445" s="1">
        <f t="shared" si="573"/>
        <v>0</v>
      </c>
      <c r="AC445" s="1">
        <f t="shared" si="574"/>
        <v>0</v>
      </c>
      <c r="AD445" s="1">
        <f t="shared" si="582"/>
        <v>0.2120434504237789</v>
      </c>
    </row>
    <row r="446" spans="1:31" x14ac:dyDescent="0.35">
      <c r="A446" s="1"/>
      <c r="B446" s="23">
        <v>15.317069999999999</v>
      </c>
      <c r="C446" s="23">
        <v>120.5446</v>
      </c>
      <c r="D446" s="23">
        <v>6</v>
      </c>
      <c r="E446" s="23">
        <v>1500</v>
      </c>
      <c r="F446" s="23">
        <v>3</v>
      </c>
      <c r="G446" s="23">
        <v>23</v>
      </c>
      <c r="H446" s="23">
        <v>100</v>
      </c>
      <c r="I446" s="23">
        <v>650</v>
      </c>
      <c r="J446" s="1">
        <f t="shared" si="570"/>
        <v>150</v>
      </c>
      <c r="K446" s="1">
        <f t="shared" si="571"/>
        <v>183.33333333333334</v>
      </c>
      <c r="L446" s="23">
        <v>1.5</v>
      </c>
      <c r="M446" s="23">
        <v>23</v>
      </c>
      <c r="N446" s="23">
        <v>12</v>
      </c>
      <c r="O446" s="1">
        <f t="shared" si="575"/>
        <v>0</v>
      </c>
      <c r="P446" s="26">
        <f t="shared" si="576"/>
        <v>34.5</v>
      </c>
      <c r="Q446" s="1">
        <f t="shared" si="583"/>
        <v>148.83333333333334</v>
      </c>
      <c r="R446" s="1">
        <f t="shared" si="572"/>
        <v>69</v>
      </c>
      <c r="S446" s="1">
        <f t="shared" si="577"/>
        <v>0.6468674514968471</v>
      </c>
      <c r="T446" s="1">
        <f t="shared" si="578"/>
        <v>0.32343372574842355</v>
      </c>
      <c r="U446" s="1">
        <v>1.5</v>
      </c>
      <c r="V446" s="1">
        <f t="shared" si="579"/>
        <v>0.88409854423292278</v>
      </c>
      <c r="W446" s="1">
        <v>3</v>
      </c>
      <c r="X446" s="1">
        <f t="shared" si="580"/>
        <v>1.2954242509439324</v>
      </c>
      <c r="Y446" s="1">
        <f t="shared" si="581"/>
        <v>0.12722607025426733</v>
      </c>
      <c r="Z446" s="1">
        <f>'Liquefaction &amp; SBC'!AC446</f>
        <v>1.5098742000678054E+69</v>
      </c>
      <c r="AA446" s="1" t="str">
        <f>'Liquefaction &amp; SBC'!AD446</f>
        <v>NOT LIQUEFIABLE</v>
      </c>
      <c r="AB446" s="1">
        <f t="shared" si="573"/>
        <v>0</v>
      </c>
      <c r="AC446" s="1">
        <f t="shared" si="574"/>
        <v>0</v>
      </c>
      <c r="AD446" s="1">
        <f t="shared" si="582"/>
        <v>0.12722607025426733</v>
      </c>
    </row>
    <row r="447" spans="1:31" x14ac:dyDescent="0.35">
      <c r="A447" s="1"/>
      <c r="B447" s="23">
        <v>15.317069999999999</v>
      </c>
      <c r="C447" s="23">
        <v>120.5446</v>
      </c>
      <c r="D447" s="23">
        <v>7.5</v>
      </c>
      <c r="E447" s="23">
        <v>1500</v>
      </c>
      <c r="F447" s="23">
        <v>3</v>
      </c>
      <c r="G447" s="23">
        <v>23</v>
      </c>
      <c r="H447" s="23">
        <v>100</v>
      </c>
      <c r="I447" s="23">
        <v>650</v>
      </c>
      <c r="J447" s="1">
        <f t="shared" si="570"/>
        <v>150</v>
      </c>
      <c r="K447" s="1">
        <f t="shared" si="571"/>
        <v>183.33333333333334</v>
      </c>
      <c r="L447" s="23">
        <v>1.5</v>
      </c>
      <c r="M447" s="23">
        <v>23</v>
      </c>
      <c r="N447" s="23">
        <v>12</v>
      </c>
      <c r="O447" s="1">
        <f t="shared" si="575"/>
        <v>0</v>
      </c>
      <c r="P447" s="26">
        <f t="shared" si="576"/>
        <v>34.5</v>
      </c>
      <c r="Q447" s="1">
        <f t="shared" si="583"/>
        <v>148.83333333333334</v>
      </c>
      <c r="R447" s="1">
        <f t="shared" si="572"/>
        <v>69</v>
      </c>
      <c r="S447" s="1">
        <f t="shared" si="577"/>
        <v>0.6468674514968471</v>
      </c>
      <c r="T447" s="1">
        <f t="shared" si="578"/>
        <v>0.10781124191614118</v>
      </c>
      <c r="U447" s="1">
        <v>1.5</v>
      </c>
      <c r="V447" s="1">
        <f t="shared" si="579"/>
        <v>0.88409854423292278</v>
      </c>
      <c r="W447" s="1">
        <v>3</v>
      </c>
      <c r="X447" s="1">
        <f t="shared" si="580"/>
        <v>1.2954242509439324</v>
      </c>
      <c r="Y447" s="1">
        <f t="shared" si="581"/>
        <v>4.2408690084755785E-2</v>
      </c>
      <c r="Z447" s="1">
        <f>'Liquefaction &amp; SBC'!AC447</f>
        <v>3.0207802439632872E+59</v>
      </c>
      <c r="AA447" s="1" t="str">
        <f>'Liquefaction &amp; SBC'!AD447</f>
        <v>NOT LIQUEFIABLE</v>
      </c>
      <c r="AB447" s="1">
        <f t="shared" si="573"/>
        <v>0</v>
      </c>
      <c r="AC447" s="1">
        <f t="shared" si="574"/>
        <v>0</v>
      </c>
      <c r="AD447" s="1">
        <f t="shared" si="582"/>
        <v>4.2408690084755785E-2</v>
      </c>
    </row>
    <row r="448" spans="1:31" x14ac:dyDescent="0.35">
      <c r="A448" s="1"/>
      <c r="B448" s="23">
        <v>15.317069999999999</v>
      </c>
      <c r="C448" s="23">
        <v>120.5446</v>
      </c>
      <c r="D448" s="23">
        <v>9</v>
      </c>
      <c r="E448" s="23">
        <v>1500</v>
      </c>
      <c r="F448" s="23">
        <v>3</v>
      </c>
      <c r="G448" s="23">
        <v>23</v>
      </c>
      <c r="H448" s="23">
        <v>100</v>
      </c>
      <c r="I448" s="23">
        <v>650</v>
      </c>
      <c r="J448" s="1">
        <f t="shared" si="570"/>
        <v>150</v>
      </c>
      <c r="K448" s="1">
        <f t="shared" si="571"/>
        <v>183.33333333333334</v>
      </c>
      <c r="L448" s="23">
        <v>1.5</v>
      </c>
      <c r="M448" s="23">
        <v>23</v>
      </c>
      <c r="N448" s="23">
        <v>12</v>
      </c>
      <c r="O448" s="1">
        <f t="shared" si="575"/>
        <v>0</v>
      </c>
      <c r="P448" s="26">
        <f t="shared" si="576"/>
        <v>34.5</v>
      </c>
      <c r="Q448" s="1">
        <f t="shared" si="583"/>
        <v>148.83333333333334</v>
      </c>
      <c r="R448" s="1">
        <f t="shared" si="572"/>
        <v>69</v>
      </c>
      <c r="S448" s="1">
        <f t="shared" si="577"/>
        <v>0.6468674514968471</v>
      </c>
      <c r="T448" s="1">
        <f t="shared" si="578"/>
        <v>0</v>
      </c>
      <c r="U448" s="1">
        <v>1.5</v>
      </c>
      <c r="V448" s="1">
        <f t="shared" si="579"/>
        <v>0.88409854423292278</v>
      </c>
      <c r="W448" s="1">
        <v>3</v>
      </c>
      <c r="X448" s="1">
        <f t="shared" si="580"/>
        <v>1.2954242509439324</v>
      </c>
      <c r="Y448" s="1">
        <f t="shared" si="581"/>
        <v>0</v>
      </c>
      <c r="Z448" s="1">
        <f>'Liquefaction &amp; SBC'!AC448</f>
        <v>5.4585504657527198E+49</v>
      </c>
      <c r="AA448" s="1" t="str">
        <f>'Liquefaction &amp; SBC'!AD448</f>
        <v>NOT LIQUEFIABLE</v>
      </c>
      <c r="AB448" s="1">
        <f t="shared" si="573"/>
        <v>0</v>
      </c>
      <c r="AC448" s="1">
        <f t="shared" si="574"/>
        <v>0</v>
      </c>
      <c r="AD448" s="1">
        <f t="shared" si="582"/>
        <v>0</v>
      </c>
    </row>
    <row r="449" spans="1:31" x14ac:dyDescent="0.35">
      <c r="A449" s="1"/>
      <c r="B449" s="23">
        <v>15.317069999999999</v>
      </c>
      <c r="C449" s="23">
        <v>120.5446</v>
      </c>
      <c r="D449" s="23">
        <v>10.5</v>
      </c>
      <c r="E449" s="23">
        <v>1500</v>
      </c>
      <c r="F449" s="23">
        <v>3</v>
      </c>
      <c r="G449" s="23">
        <v>23</v>
      </c>
      <c r="H449" s="23">
        <v>100</v>
      </c>
      <c r="I449" s="23">
        <v>650</v>
      </c>
      <c r="J449" s="1">
        <f t="shared" si="570"/>
        <v>150</v>
      </c>
      <c r="K449" s="1">
        <f t="shared" si="571"/>
        <v>183.33333333333334</v>
      </c>
      <c r="L449" s="23">
        <v>1.5</v>
      </c>
      <c r="M449" s="23">
        <v>23</v>
      </c>
      <c r="N449" s="23">
        <v>12</v>
      </c>
      <c r="O449" s="1">
        <f t="shared" si="575"/>
        <v>0</v>
      </c>
      <c r="P449" s="26">
        <f t="shared" si="576"/>
        <v>34.5</v>
      </c>
      <c r="Q449" s="1">
        <f t="shared" si="583"/>
        <v>148.83333333333334</v>
      </c>
      <c r="R449" s="1">
        <f t="shared" si="572"/>
        <v>69</v>
      </c>
      <c r="S449" s="1">
        <f t="shared" si="577"/>
        <v>0.6468674514968471</v>
      </c>
      <c r="T449" s="1">
        <f t="shared" si="578"/>
        <v>0</v>
      </c>
      <c r="U449" s="1">
        <v>1.5</v>
      </c>
      <c r="V449" s="1">
        <f t="shared" si="579"/>
        <v>0.88409854423292278</v>
      </c>
      <c r="W449" s="1">
        <v>3</v>
      </c>
      <c r="X449" s="1">
        <f t="shared" si="580"/>
        <v>1.2954242509439324</v>
      </c>
      <c r="Y449" s="1">
        <f t="shared" si="581"/>
        <v>0</v>
      </c>
      <c r="Z449" s="1">
        <f>'Liquefaction &amp; SBC'!AC449</f>
        <v>1.8188432546811842E+41</v>
      </c>
      <c r="AA449" s="1" t="str">
        <f>'Liquefaction &amp; SBC'!AD449</f>
        <v>NOT LIQUEFIABLE</v>
      </c>
      <c r="AB449" s="1">
        <f t="shared" si="573"/>
        <v>0</v>
      </c>
      <c r="AC449" s="1">
        <f t="shared" si="574"/>
        <v>0</v>
      </c>
      <c r="AD449" s="1">
        <f t="shared" si="582"/>
        <v>0</v>
      </c>
    </row>
    <row r="450" spans="1:31" x14ac:dyDescent="0.35">
      <c r="A450" s="1"/>
      <c r="B450" s="23">
        <v>15.317069999999999</v>
      </c>
      <c r="C450" s="23">
        <v>120.5446</v>
      </c>
      <c r="D450" s="23">
        <v>12</v>
      </c>
      <c r="E450" s="23">
        <v>1500</v>
      </c>
      <c r="F450" s="23">
        <v>3</v>
      </c>
      <c r="G450" s="23">
        <v>23</v>
      </c>
      <c r="H450" s="23">
        <v>100</v>
      </c>
      <c r="I450" s="23">
        <v>650</v>
      </c>
      <c r="J450" s="1">
        <f t="shared" si="570"/>
        <v>150</v>
      </c>
      <c r="K450" s="1">
        <f t="shared" si="571"/>
        <v>183.33333333333334</v>
      </c>
      <c r="L450" s="23">
        <v>1.5</v>
      </c>
      <c r="M450" s="23">
        <v>23</v>
      </c>
      <c r="N450" s="23">
        <v>12</v>
      </c>
      <c r="O450" s="1">
        <f t="shared" si="575"/>
        <v>0</v>
      </c>
      <c r="P450" s="26">
        <f t="shared" si="576"/>
        <v>34.5</v>
      </c>
      <c r="Q450" s="1">
        <f t="shared" si="583"/>
        <v>148.83333333333334</v>
      </c>
      <c r="R450" s="1">
        <f t="shared" si="572"/>
        <v>69</v>
      </c>
      <c r="S450" s="1">
        <f t="shared" si="577"/>
        <v>0.6468674514968471</v>
      </c>
      <c r="T450" s="1">
        <f t="shared" si="578"/>
        <v>0</v>
      </c>
      <c r="U450" s="1">
        <v>1.5</v>
      </c>
      <c r="V450" s="1">
        <f t="shared" si="579"/>
        <v>0.88409854423292278</v>
      </c>
      <c r="W450" s="1">
        <v>3</v>
      </c>
      <c r="X450" s="1">
        <f t="shared" si="580"/>
        <v>1.2954242509439324</v>
      </c>
      <c r="Y450" s="1">
        <f t="shared" si="581"/>
        <v>0</v>
      </c>
      <c r="Z450" s="1">
        <f>'Liquefaction &amp; SBC'!AC450</f>
        <v>1.7633394659525757E+34</v>
      </c>
      <c r="AA450" s="1" t="str">
        <f>'Liquefaction &amp; SBC'!AD450</f>
        <v>NOT LIQUEFIABLE</v>
      </c>
      <c r="AB450" s="1">
        <f t="shared" si="573"/>
        <v>0</v>
      </c>
      <c r="AC450" s="1">
        <f t="shared" si="574"/>
        <v>0</v>
      </c>
      <c r="AD450" s="1">
        <f t="shared" si="582"/>
        <v>0</v>
      </c>
    </row>
    <row r="451" spans="1:31" x14ac:dyDescent="0.35">
      <c r="A451" s="1"/>
      <c r="B451" s="23">
        <v>15.317069999999999</v>
      </c>
      <c r="C451" s="23">
        <v>120.5446</v>
      </c>
      <c r="D451" s="23">
        <v>13.5</v>
      </c>
      <c r="E451" s="23">
        <v>1500</v>
      </c>
      <c r="F451" s="23">
        <v>3</v>
      </c>
      <c r="G451" s="23">
        <v>23</v>
      </c>
      <c r="H451" s="23">
        <v>100</v>
      </c>
      <c r="I451" s="23">
        <v>650</v>
      </c>
      <c r="J451" s="1">
        <f t="shared" si="570"/>
        <v>150</v>
      </c>
      <c r="K451" s="1">
        <f t="shared" si="571"/>
        <v>183.33333333333334</v>
      </c>
      <c r="L451" s="23">
        <v>1.5</v>
      </c>
      <c r="M451" s="23">
        <v>23</v>
      </c>
      <c r="N451" s="23">
        <v>12</v>
      </c>
      <c r="O451" s="1">
        <f t="shared" si="575"/>
        <v>0</v>
      </c>
      <c r="P451" s="26">
        <f t="shared" si="576"/>
        <v>34.5</v>
      </c>
      <c r="Q451" s="1">
        <f t="shared" si="583"/>
        <v>148.83333333333334</v>
      </c>
      <c r="R451" s="1">
        <f t="shared" si="572"/>
        <v>69</v>
      </c>
      <c r="S451" s="1">
        <f t="shared" si="577"/>
        <v>0.6468674514968471</v>
      </c>
      <c r="T451" s="1">
        <f t="shared" si="578"/>
        <v>0</v>
      </c>
      <c r="U451" s="1">
        <v>1.5</v>
      </c>
      <c r="V451" s="1">
        <f t="shared" si="579"/>
        <v>0.88409854423292278</v>
      </c>
      <c r="W451" s="1">
        <v>3</v>
      </c>
      <c r="X451" s="1">
        <f t="shared" si="580"/>
        <v>1.2954242509439324</v>
      </c>
      <c r="Y451" s="1">
        <f t="shared" si="581"/>
        <v>0</v>
      </c>
      <c r="Z451" s="1">
        <f>'Liquefaction &amp; SBC'!AC451</f>
        <v>6.5506019305903235E+30</v>
      </c>
      <c r="AA451" s="1" t="str">
        <f>'Liquefaction &amp; SBC'!AD451</f>
        <v>NOT LIQUEFIABLE</v>
      </c>
      <c r="AB451" s="1">
        <f t="shared" si="573"/>
        <v>0</v>
      </c>
      <c r="AC451" s="1">
        <f t="shared" si="574"/>
        <v>0</v>
      </c>
      <c r="AD451" s="1">
        <f t="shared" si="582"/>
        <v>0</v>
      </c>
    </row>
    <row r="452" spans="1:31" x14ac:dyDescent="0.35">
      <c r="A452" s="1"/>
      <c r="B452" s="23">
        <v>15.317069999999999</v>
      </c>
      <c r="C452" s="23">
        <v>120.5446</v>
      </c>
      <c r="D452" s="23">
        <v>15</v>
      </c>
      <c r="E452" s="23">
        <v>1500</v>
      </c>
      <c r="F452" s="23">
        <v>3</v>
      </c>
      <c r="G452" s="23">
        <v>23</v>
      </c>
      <c r="H452" s="23">
        <v>100</v>
      </c>
      <c r="I452" s="23">
        <v>650</v>
      </c>
      <c r="J452" s="1">
        <f t="shared" si="570"/>
        <v>150</v>
      </c>
      <c r="K452" s="1">
        <f t="shared" si="571"/>
        <v>183.33333333333334</v>
      </c>
      <c r="L452" s="23">
        <v>1.5</v>
      </c>
      <c r="M452" s="23">
        <v>23</v>
      </c>
      <c r="N452" s="23">
        <v>12</v>
      </c>
      <c r="O452" s="1">
        <f t="shared" si="575"/>
        <v>0</v>
      </c>
      <c r="P452" s="26">
        <f t="shared" si="576"/>
        <v>34.5</v>
      </c>
      <c r="Q452" s="1">
        <f t="shared" si="583"/>
        <v>148.83333333333334</v>
      </c>
      <c r="R452" s="1">
        <f t="shared" si="572"/>
        <v>69</v>
      </c>
      <c r="S452" s="1">
        <f t="shared" si="577"/>
        <v>0.6468674514968471</v>
      </c>
      <c r="T452" s="1">
        <f t="shared" si="578"/>
        <v>0</v>
      </c>
      <c r="U452" s="1">
        <v>1.5</v>
      </c>
      <c r="V452" s="1">
        <f t="shared" si="579"/>
        <v>0.88409854423292278</v>
      </c>
      <c r="W452" s="1">
        <v>3</v>
      </c>
      <c r="X452" s="1">
        <f t="shared" si="580"/>
        <v>1.2954242509439324</v>
      </c>
      <c r="Y452" s="1">
        <f t="shared" si="581"/>
        <v>0</v>
      </c>
      <c r="Z452" s="1">
        <f>'Liquefaction &amp; SBC'!AC452</f>
        <v>6.0361758659719714E+27</v>
      </c>
      <c r="AA452" s="1" t="str">
        <f>'Liquefaction &amp; SBC'!AD452</f>
        <v>NOT LIQUEFIABLE</v>
      </c>
      <c r="AB452" s="1">
        <f t="shared" si="573"/>
        <v>0</v>
      </c>
      <c r="AC452" s="1">
        <f t="shared" si="574"/>
        <v>0</v>
      </c>
      <c r="AD452" s="1">
        <f t="shared" si="582"/>
        <v>0</v>
      </c>
    </row>
    <row r="453" spans="1:3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9"/>
      <c r="Y453" s="19"/>
      <c r="Z453" s="19"/>
      <c r="AA453" s="19"/>
      <c r="AB453" s="19"/>
      <c r="AC453" s="19" t="s">
        <v>312</v>
      </c>
      <c r="AD453" s="19">
        <f>SUM(AD443:AD452)</f>
        <v>4.0127304687563381</v>
      </c>
      <c r="AE453" s="19" t="str">
        <f>IF(AD453&lt;= 25, "PASSED", "FAILED")</f>
        <v>PASSED</v>
      </c>
    </row>
    <row r="454" spans="1:31" s="1" customFormat="1" x14ac:dyDescent="0.35">
      <c r="A454" s="9" t="s">
        <v>283</v>
      </c>
      <c r="B454" s="9" t="s">
        <v>0</v>
      </c>
      <c r="C454" s="9" t="s">
        <v>1</v>
      </c>
      <c r="D454" s="9" t="s">
        <v>284</v>
      </c>
      <c r="E454" s="7" t="s">
        <v>285</v>
      </c>
      <c r="F454" s="9" t="s">
        <v>286</v>
      </c>
      <c r="G454" s="9" t="s">
        <v>287</v>
      </c>
      <c r="H454" s="9" t="s">
        <v>288</v>
      </c>
      <c r="I454" s="9" t="s">
        <v>289</v>
      </c>
      <c r="J454" s="10" t="s">
        <v>290</v>
      </c>
      <c r="K454" s="10" t="s">
        <v>291</v>
      </c>
      <c r="L454" s="9" t="s">
        <v>292</v>
      </c>
      <c r="M454" s="9" t="s">
        <v>287</v>
      </c>
      <c r="N454" s="9" t="s">
        <v>293</v>
      </c>
      <c r="O454" s="10" t="s">
        <v>294</v>
      </c>
      <c r="P454" s="11" t="s">
        <v>295</v>
      </c>
      <c r="Q454" s="10" t="s">
        <v>296</v>
      </c>
      <c r="R454" s="10" t="s">
        <v>297</v>
      </c>
      <c r="S454" s="10" t="s">
        <v>298</v>
      </c>
      <c r="T454" s="12" t="s">
        <v>299</v>
      </c>
      <c r="U454" s="9" t="s">
        <v>300</v>
      </c>
      <c r="V454" s="10" t="s">
        <v>301</v>
      </c>
      <c r="W454" s="7" t="s">
        <v>302</v>
      </c>
      <c r="X454" s="10" t="s">
        <v>303</v>
      </c>
      <c r="Y454" s="13" t="s">
        <v>304</v>
      </c>
      <c r="Z454" s="14" t="s">
        <v>26</v>
      </c>
      <c r="AA454" s="14" t="s">
        <v>27</v>
      </c>
      <c r="AB454" s="13" t="s">
        <v>305</v>
      </c>
      <c r="AC454" s="13" t="s">
        <v>306</v>
      </c>
      <c r="AD454" s="13" t="s">
        <v>307</v>
      </c>
      <c r="AE454" s="10" t="s">
        <v>27</v>
      </c>
    </row>
    <row r="455" spans="1:31" x14ac:dyDescent="0.35">
      <c r="A455" s="1" t="s">
        <v>351</v>
      </c>
      <c r="B455" s="23">
        <v>15.317</v>
      </c>
      <c r="C455" s="23">
        <v>120.5442</v>
      </c>
      <c r="D455" s="23">
        <v>1.5</v>
      </c>
      <c r="E455" s="23">
        <v>1500</v>
      </c>
      <c r="F455" s="23">
        <v>3</v>
      </c>
      <c r="G455" s="23">
        <v>20</v>
      </c>
      <c r="H455" s="23">
        <v>10</v>
      </c>
      <c r="I455" s="23">
        <v>20</v>
      </c>
      <c r="J455" s="1">
        <f t="shared" ref="J455:J464" si="584">E455*0.1</f>
        <v>150</v>
      </c>
      <c r="K455" s="1">
        <f t="shared" ref="K455:K464" si="585">(E455+J455)/(F455*F455)</f>
        <v>183.33333333333334</v>
      </c>
      <c r="L455" s="23">
        <v>1.5</v>
      </c>
      <c r="M455" s="23">
        <v>20</v>
      </c>
      <c r="N455" s="23">
        <v>10</v>
      </c>
      <c r="O455" s="1">
        <f>MAX(0, 9.81 * (L455 - N455))</f>
        <v>0</v>
      </c>
      <c r="P455" s="26">
        <f>(L455 * M455) - O455</f>
        <v>30</v>
      </c>
      <c r="Q455" s="1">
        <f>K455-P455</f>
        <v>153.33333333333334</v>
      </c>
      <c r="R455" s="1">
        <f t="shared" ref="R455:R464" si="586">(M455 * ($L$2 + ($F$2 / 2))) - O455</f>
        <v>60</v>
      </c>
      <c r="S455" s="1">
        <f>0.5 + 0.1 * SQRT(Q455 / R455)</f>
        <v>0.65986105077709067</v>
      </c>
      <c r="T455" s="1">
        <f>IF((D455 - (D455/2)) &lt;= L455, 0, IF(( (D455 - (D455/2)) - L455) &gt; (2 * F455), 0, IF(( (D455 - (D455/2)) - L455) &lt;= (F455 / 2), (2 * ( (D455 - (D455/2)) - L455) / F455) * (S455 - 0.1) + 0.1, ((2 * F455) - ( (D455 - (D455/2)) - L455)) / (1.5 * F455) * S455)))</f>
        <v>0</v>
      </c>
      <c r="U455" s="1">
        <v>1.5</v>
      </c>
      <c r="V455" s="1">
        <f>MAX(0.5, 1 - 0.5 * (P455 / Q455))</f>
        <v>0.90217391304347827</v>
      </c>
      <c r="W455" s="1">
        <v>3</v>
      </c>
      <c r="X455" s="1">
        <f>1 + 0.2 *LOG10(10 * W455)</f>
        <v>1.2954242509439324</v>
      </c>
      <c r="Y455" s="1">
        <f>((Q455 / (I455 * 1000)) * T455) * U455 * V455 * X455*1000</f>
        <v>0</v>
      </c>
      <c r="Z455" s="1">
        <f>'Liquefaction &amp; SBC'!AC455</f>
        <v>1.1144794084527652</v>
      </c>
      <c r="AA455" s="1" t="str">
        <f>'Liquefaction &amp; SBC'!AD455</f>
        <v>NOT LIQUEFIABLE</v>
      </c>
      <c r="AB455" s="1">
        <f t="shared" ref="AB455:AB464" si="587">IF(AA455="NOT LIQUEFIABLE", 0, IF(Z455&gt;=2, 0, IF(Z455&lt;=0.5, 0.05, (2-Z455)*0.025)))</f>
        <v>0</v>
      </c>
      <c r="AC455" s="1">
        <f t="shared" ref="AC455:AC464" si="588">AB455 * U455*1000</f>
        <v>0</v>
      </c>
      <c r="AD455" s="1">
        <f>Y455+AC455</f>
        <v>0</v>
      </c>
    </row>
    <row r="456" spans="1:31" x14ac:dyDescent="0.35">
      <c r="A456" s="1"/>
      <c r="B456" s="23">
        <v>15.317</v>
      </c>
      <c r="C456" s="23">
        <v>120.5442</v>
      </c>
      <c r="D456" s="23">
        <v>3</v>
      </c>
      <c r="E456" s="23">
        <v>1500</v>
      </c>
      <c r="F456" s="23">
        <v>3</v>
      </c>
      <c r="G456" s="23">
        <v>21</v>
      </c>
      <c r="H456" s="23">
        <v>19</v>
      </c>
      <c r="I456" s="23">
        <v>27.5</v>
      </c>
      <c r="J456" s="1">
        <f t="shared" si="584"/>
        <v>150</v>
      </c>
      <c r="K456" s="1">
        <f t="shared" si="585"/>
        <v>183.33333333333334</v>
      </c>
      <c r="L456" s="23">
        <v>1.5</v>
      </c>
      <c r="M456" s="23">
        <v>21</v>
      </c>
      <c r="N456" s="23">
        <v>10</v>
      </c>
      <c r="O456" s="1">
        <f t="shared" ref="O456:O464" si="589">MAX(0, 9.81 * (L456 - N456))</f>
        <v>0</v>
      </c>
      <c r="P456" s="26">
        <f t="shared" ref="P456:P464" si="590">(L456 * M456) - O456</f>
        <v>31.5</v>
      </c>
      <c r="Q456" s="1">
        <f>K456-P456</f>
        <v>151.83333333333334</v>
      </c>
      <c r="R456" s="1">
        <f t="shared" si="586"/>
        <v>63</v>
      </c>
      <c r="S456" s="1">
        <f t="shared" ref="S456:S464" si="591">0.5 + 0.1 * SQRT(Q456 / R456)</f>
        <v>0.65524345107130644</v>
      </c>
      <c r="T456" s="1">
        <f t="shared" ref="T456:T464" si="592">IF(((D456 - (D456 - D455)/2) - L456) &lt;= 0, 0, IF(((D456 - (D456 - D455)/2) - L456) &gt; (2 * F456), 0, IF(((D456 - (D456 - D455)/2) - L456) &lt;= (F456 / 2), (2 * ((D456 - (D456 - D455)/2) - L456) / F456) * (S456 - 0.1) + 0.1, ((2 * F456) - ((D456 - (D456 - D455)/2) - L456)) / (1.5 * F456) * S456)))</f>
        <v>0.37762172553565321</v>
      </c>
      <c r="U456" s="1">
        <v>1.5</v>
      </c>
      <c r="V456" s="1">
        <f t="shared" ref="V456:V464" si="593">MAX(0.5, 1 - 0.5 * (P456 / Q456))</f>
        <v>0.89626783754116357</v>
      </c>
      <c r="W456" s="1">
        <v>3</v>
      </c>
      <c r="X456" s="1">
        <f t="shared" ref="X456:X464" si="594">1 + 0.2 *LOG10(10 * W456)</f>
        <v>1.2954242509439324</v>
      </c>
      <c r="Y456" s="1">
        <f t="shared" ref="Y456:Y464" si="595">((Q456 / (I456 * 1000)) * T456) * U456 * V456 * X456*1000</f>
        <v>3.6310522579935363</v>
      </c>
      <c r="Z456" s="1">
        <f>'Liquefaction &amp; SBC'!AC456</f>
        <v>1.9976544392239972</v>
      </c>
      <c r="AA456" s="1" t="str">
        <f>'Liquefaction &amp; SBC'!AD456</f>
        <v>NOT LIQUEFIABLE</v>
      </c>
      <c r="AB456" s="1">
        <f t="shared" si="587"/>
        <v>0</v>
      </c>
      <c r="AC456" s="1">
        <f t="shared" si="588"/>
        <v>0</v>
      </c>
      <c r="AD456" s="1">
        <f t="shared" ref="AD456:AD464" si="596">Y456+AC456</f>
        <v>3.6310522579935363</v>
      </c>
    </row>
    <row r="457" spans="1:31" x14ac:dyDescent="0.35">
      <c r="A457" s="1"/>
      <c r="B457" s="23">
        <v>15.317</v>
      </c>
      <c r="C457" s="23">
        <v>120.5442</v>
      </c>
      <c r="D457" s="23">
        <v>4.5</v>
      </c>
      <c r="E457" s="23">
        <v>1500</v>
      </c>
      <c r="F457" s="23">
        <v>3</v>
      </c>
      <c r="G457" s="23">
        <v>23</v>
      </c>
      <c r="H457" s="23">
        <v>100</v>
      </c>
      <c r="I457" s="23">
        <v>650</v>
      </c>
      <c r="J457" s="1">
        <f t="shared" si="584"/>
        <v>150</v>
      </c>
      <c r="K457" s="1">
        <f t="shared" si="585"/>
        <v>183.33333333333334</v>
      </c>
      <c r="L457" s="23">
        <v>1.5</v>
      </c>
      <c r="M457" s="23">
        <v>23</v>
      </c>
      <c r="N457" s="23">
        <v>10</v>
      </c>
      <c r="O457" s="1">
        <f t="shared" si="589"/>
        <v>0</v>
      </c>
      <c r="P457" s="26">
        <f t="shared" si="590"/>
        <v>34.5</v>
      </c>
      <c r="Q457" s="1">
        <f t="shared" ref="Q457:Q464" si="597">K457-P457</f>
        <v>148.83333333333334</v>
      </c>
      <c r="R457" s="1">
        <f t="shared" si="586"/>
        <v>69</v>
      </c>
      <c r="S457" s="1">
        <f t="shared" si="591"/>
        <v>0.6468674514968471</v>
      </c>
      <c r="T457" s="1">
        <f t="shared" si="592"/>
        <v>0.53905620958070599</v>
      </c>
      <c r="U457" s="1">
        <v>1.5</v>
      </c>
      <c r="V457" s="1">
        <f t="shared" si="593"/>
        <v>0.88409854423292278</v>
      </c>
      <c r="W457" s="1">
        <v>3</v>
      </c>
      <c r="X457" s="1">
        <f t="shared" si="594"/>
        <v>1.2954242509439324</v>
      </c>
      <c r="Y457" s="1">
        <f t="shared" si="595"/>
        <v>0.2120434504237789</v>
      </c>
      <c r="Z457" s="1">
        <f>'Liquefaction &amp; SBC'!AC457</f>
        <v>1.6565765723304402E+74</v>
      </c>
      <c r="AA457" s="1" t="str">
        <f>'Liquefaction &amp; SBC'!AD457</f>
        <v>NOT LIQUEFIABLE</v>
      </c>
      <c r="AB457" s="1">
        <f t="shared" si="587"/>
        <v>0</v>
      </c>
      <c r="AC457" s="1">
        <f t="shared" si="588"/>
        <v>0</v>
      </c>
      <c r="AD457" s="1">
        <f t="shared" si="596"/>
        <v>0.2120434504237789</v>
      </c>
    </row>
    <row r="458" spans="1:31" x14ac:dyDescent="0.35">
      <c r="A458" s="1"/>
      <c r="B458" s="23">
        <v>15.317</v>
      </c>
      <c r="C458" s="23">
        <v>120.5442</v>
      </c>
      <c r="D458" s="23">
        <v>6</v>
      </c>
      <c r="E458" s="23">
        <v>1500</v>
      </c>
      <c r="F458" s="23">
        <v>3</v>
      </c>
      <c r="G458" s="23">
        <v>23</v>
      </c>
      <c r="H458" s="23">
        <v>100</v>
      </c>
      <c r="I458" s="23">
        <v>650</v>
      </c>
      <c r="J458" s="1">
        <f t="shared" si="584"/>
        <v>150</v>
      </c>
      <c r="K458" s="1">
        <f t="shared" si="585"/>
        <v>183.33333333333334</v>
      </c>
      <c r="L458" s="23">
        <v>1.5</v>
      </c>
      <c r="M458" s="23">
        <v>23</v>
      </c>
      <c r="N458" s="23">
        <v>10</v>
      </c>
      <c r="O458" s="1">
        <f t="shared" si="589"/>
        <v>0</v>
      </c>
      <c r="P458" s="26">
        <f t="shared" si="590"/>
        <v>34.5</v>
      </c>
      <c r="Q458" s="1">
        <f t="shared" si="597"/>
        <v>148.83333333333334</v>
      </c>
      <c r="R458" s="1">
        <f t="shared" si="586"/>
        <v>69</v>
      </c>
      <c r="S458" s="1">
        <f t="shared" si="591"/>
        <v>0.6468674514968471</v>
      </c>
      <c r="T458" s="1">
        <f t="shared" si="592"/>
        <v>0.32343372574842355</v>
      </c>
      <c r="U458" s="1">
        <v>1.5</v>
      </c>
      <c r="V458" s="1">
        <f t="shared" si="593"/>
        <v>0.88409854423292278</v>
      </c>
      <c r="W458" s="1">
        <v>3</v>
      </c>
      <c r="X458" s="1">
        <f t="shared" si="594"/>
        <v>1.2954242509439324</v>
      </c>
      <c r="Y458" s="1">
        <f t="shared" si="595"/>
        <v>0.12722607025426733</v>
      </c>
      <c r="Z458" s="1">
        <f>'Liquefaction &amp; SBC'!AC458</f>
        <v>1.5098742000678054E+69</v>
      </c>
      <c r="AA458" s="1" t="str">
        <f>'Liquefaction &amp; SBC'!AD458</f>
        <v>NOT LIQUEFIABLE</v>
      </c>
      <c r="AB458" s="1">
        <f t="shared" si="587"/>
        <v>0</v>
      </c>
      <c r="AC458" s="1">
        <f t="shared" si="588"/>
        <v>0</v>
      </c>
      <c r="AD458" s="1">
        <f t="shared" si="596"/>
        <v>0.12722607025426733</v>
      </c>
    </row>
    <row r="459" spans="1:31" x14ac:dyDescent="0.35">
      <c r="A459" s="1"/>
      <c r="B459" s="23">
        <v>15.317</v>
      </c>
      <c r="C459" s="23">
        <v>120.5442</v>
      </c>
      <c r="D459" s="23">
        <v>7.5</v>
      </c>
      <c r="E459" s="23">
        <v>1500</v>
      </c>
      <c r="F459" s="23">
        <v>3</v>
      </c>
      <c r="G459" s="23">
        <v>23</v>
      </c>
      <c r="H459" s="23">
        <v>100</v>
      </c>
      <c r="I459" s="23">
        <v>650</v>
      </c>
      <c r="J459" s="1">
        <f t="shared" si="584"/>
        <v>150</v>
      </c>
      <c r="K459" s="1">
        <f t="shared" si="585"/>
        <v>183.33333333333334</v>
      </c>
      <c r="L459" s="23">
        <v>1.5</v>
      </c>
      <c r="M459" s="23">
        <v>23</v>
      </c>
      <c r="N459" s="23">
        <v>10</v>
      </c>
      <c r="O459" s="1">
        <f t="shared" si="589"/>
        <v>0</v>
      </c>
      <c r="P459" s="26">
        <f t="shared" si="590"/>
        <v>34.5</v>
      </c>
      <c r="Q459" s="1">
        <f t="shared" si="597"/>
        <v>148.83333333333334</v>
      </c>
      <c r="R459" s="1">
        <f t="shared" si="586"/>
        <v>69</v>
      </c>
      <c r="S459" s="1">
        <f t="shared" si="591"/>
        <v>0.6468674514968471</v>
      </c>
      <c r="T459" s="1">
        <f t="shared" si="592"/>
        <v>0.10781124191614118</v>
      </c>
      <c r="U459" s="1">
        <v>1.5</v>
      </c>
      <c r="V459" s="1">
        <f t="shared" si="593"/>
        <v>0.88409854423292278</v>
      </c>
      <c r="W459" s="1">
        <v>3</v>
      </c>
      <c r="X459" s="1">
        <f t="shared" si="594"/>
        <v>1.2954242509439324</v>
      </c>
      <c r="Y459" s="1">
        <f t="shared" si="595"/>
        <v>4.2408690084755785E-2</v>
      </c>
      <c r="Z459" s="1">
        <f>'Liquefaction &amp; SBC'!AC459</f>
        <v>3.0207802439632872E+59</v>
      </c>
      <c r="AA459" s="1" t="str">
        <f>'Liquefaction &amp; SBC'!AD459</f>
        <v>NOT LIQUEFIABLE</v>
      </c>
      <c r="AB459" s="1">
        <f t="shared" si="587"/>
        <v>0</v>
      </c>
      <c r="AC459" s="1">
        <f t="shared" si="588"/>
        <v>0</v>
      </c>
      <c r="AD459" s="1">
        <f t="shared" si="596"/>
        <v>4.2408690084755785E-2</v>
      </c>
    </row>
    <row r="460" spans="1:31" x14ac:dyDescent="0.35">
      <c r="A460" s="1"/>
      <c r="B460" s="23">
        <v>15.317</v>
      </c>
      <c r="C460" s="23">
        <v>120.5442</v>
      </c>
      <c r="D460" s="23">
        <v>9</v>
      </c>
      <c r="E460" s="23">
        <v>1500</v>
      </c>
      <c r="F460" s="23">
        <v>3</v>
      </c>
      <c r="G460" s="23">
        <v>23</v>
      </c>
      <c r="H460" s="23">
        <v>100</v>
      </c>
      <c r="I460" s="23">
        <v>650</v>
      </c>
      <c r="J460" s="1">
        <f t="shared" si="584"/>
        <v>150</v>
      </c>
      <c r="K460" s="1">
        <f t="shared" si="585"/>
        <v>183.33333333333334</v>
      </c>
      <c r="L460" s="23">
        <v>1.5</v>
      </c>
      <c r="M460" s="23">
        <v>23</v>
      </c>
      <c r="N460" s="23">
        <v>10</v>
      </c>
      <c r="O460" s="1">
        <f t="shared" si="589"/>
        <v>0</v>
      </c>
      <c r="P460" s="26">
        <f t="shared" si="590"/>
        <v>34.5</v>
      </c>
      <c r="Q460" s="1">
        <f t="shared" si="597"/>
        <v>148.83333333333334</v>
      </c>
      <c r="R460" s="1">
        <f t="shared" si="586"/>
        <v>69</v>
      </c>
      <c r="S460" s="1">
        <f t="shared" si="591"/>
        <v>0.6468674514968471</v>
      </c>
      <c r="T460" s="1">
        <f t="shared" si="592"/>
        <v>0</v>
      </c>
      <c r="U460" s="1">
        <v>1.5</v>
      </c>
      <c r="V460" s="1">
        <f t="shared" si="593"/>
        <v>0.88409854423292278</v>
      </c>
      <c r="W460" s="1">
        <v>3</v>
      </c>
      <c r="X460" s="1">
        <f t="shared" si="594"/>
        <v>1.2954242509439324</v>
      </c>
      <c r="Y460" s="1">
        <f t="shared" si="595"/>
        <v>0</v>
      </c>
      <c r="Z460" s="1">
        <f>'Liquefaction &amp; SBC'!AC460</f>
        <v>5.4585504657527198E+49</v>
      </c>
      <c r="AA460" s="1" t="str">
        <f>'Liquefaction &amp; SBC'!AD460</f>
        <v>NOT LIQUEFIABLE</v>
      </c>
      <c r="AB460" s="1">
        <f t="shared" si="587"/>
        <v>0</v>
      </c>
      <c r="AC460" s="1">
        <f t="shared" si="588"/>
        <v>0</v>
      </c>
      <c r="AD460" s="1">
        <f t="shared" si="596"/>
        <v>0</v>
      </c>
    </row>
    <row r="461" spans="1:31" x14ac:dyDescent="0.35">
      <c r="A461" s="1"/>
      <c r="B461" s="23">
        <v>15.317</v>
      </c>
      <c r="C461" s="23">
        <v>120.5442</v>
      </c>
      <c r="D461" s="23">
        <v>10.5</v>
      </c>
      <c r="E461" s="23">
        <v>1500</v>
      </c>
      <c r="F461" s="23">
        <v>3</v>
      </c>
      <c r="G461" s="23">
        <v>23</v>
      </c>
      <c r="H461" s="23">
        <v>100</v>
      </c>
      <c r="I461" s="23">
        <v>650</v>
      </c>
      <c r="J461" s="1">
        <f t="shared" si="584"/>
        <v>150</v>
      </c>
      <c r="K461" s="1">
        <f t="shared" si="585"/>
        <v>183.33333333333334</v>
      </c>
      <c r="L461" s="23">
        <v>1.5</v>
      </c>
      <c r="M461" s="23">
        <v>23</v>
      </c>
      <c r="N461" s="23">
        <v>10</v>
      </c>
      <c r="O461" s="1">
        <f t="shared" si="589"/>
        <v>0</v>
      </c>
      <c r="P461" s="26">
        <f t="shared" si="590"/>
        <v>34.5</v>
      </c>
      <c r="Q461" s="1">
        <f t="shared" si="597"/>
        <v>148.83333333333334</v>
      </c>
      <c r="R461" s="1">
        <f t="shared" si="586"/>
        <v>69</v>
      </c>
      <c r="S461" s="1">
        <f t="shared" si="591"/>
        <v>0.6468674514968471</v>
      </c>
      <c r="T461" s="1">
        <f t="shared" si="592"/>
        <v>0</v>
      </c>
      <c r="U461" s="1">
        <v>1.5</v>
      </c>
      <c r="V461" s="1">
        <f t="shared" si="593"/>
        <v>0.88409854423292278</v>
      </c>
      <c r="W461" s="1">
        <v>3</v>
      </c>
      <c r="X461" s="1">
        <f t="shared" si="594"/>
        <v>1.2954242509439324</v>
      </c>
      <c r="Y461" s="1">
        <f t="shared" si="595"/>
        <v>0</v>
      </c>
      <c r="Z461" s="1">
        <f>'Liquefaction &amp; SBC'!AC461</f>
        <v>2.3299951163348937E+42</v>
      </c>
      <c r="AA461" s="1" t="str">
        <f>'Liquefaction &amp; SBC'!AD461</f>
        <v>NOT LIQUEFIABLE</v>
      </c>
      <c r="AB461" s="1">
        <f t="shared" si="587"/>
        <v>0</v>
      </c>
      <c r="AC461" s="1">
        <f t="shared" si="588"/>
        <v>0</v>
      </c>
      <c r="AD461" s="1">
        <f t="shared" si="596"/>
        <v>0</v>
      </c>
    </row>
    <row r="462" spans="1:31" x14ac:dyDescent="0.35">
      <c r="A462" s="1"/>
      <c r="B462" s="23">
        <v>15.317</v>
      </c>
      <c r="C462" s="23">
        <v>120.5442</v>
      </c>
      <c r="D462" s="23">
        <v>12</v>
      </c>
      <c r="E462" s="23">
        <v>1500</v>
      </c>
      <c r="F462" s="23">
        <v>3</v>
      </c>
      <c r="G462" s="23">
        <v>23</v>
      </c>
      <c r="H462" s="23">
        <v>100</v>
      </c>
      <c r="I462" s="23">
        <v>650</v>
      </c>
      <c r="J462" s="1">
        <f t="shared" si="584"/>
        <v>150</v>
      </c>
      <c r="K462" s="1">
        <f t="shared" si="585"/>
        <v>183.33333333333334</v>
      </c>
      <c r="L462" s="23">
        <v>1.5</v>
      </c>
      <c r="M462" s="23">
        <v>23</v>
      </c>
      <c r="N462" s="23">
        <v>10</v>
      </c>
      <c r="O462" s="1">
        <f t="shared" si="589"/>
        <v>0</v>
      </c>
      <c r="P462" s="26">
        <f t="shared" si="590"/>
        <v>34.5</v>
      </c>
      <c r="Q462" s="1">
        <f t="shared" si="597"/>
        <v>148.83333333333334</v>
      </c>
      <c r="R462" s="1">
        <f t="shared" si="586"/>
        <v>69</v>
      </c>
      <c r="S462" s="1">
        <f t="shared" si="591"/>
        <v>0.6468674514968471</v>
      </c>
      <c r="T462" s="1">
        <f t="shared" si="592"/>
        <v>0</v>
      </c>
      <c r="U462" s="1">
        <v>1.5</v>
      </c>
      <c r="V462" s="1">
        <f t="shared" si="593"/>
        <v>0.88409854423292278</v>
      </c>
      <c r="W462" s="1">
        <v>3</v>
      </c>
      <c r="X462" s="1">
        <f t="shared" si="594"/>
        <v>1.2954242509439324</v>
      </c>
      <c r="Y462" s="1">
        <f t="shared" si="595"/>
        <v>0</v>
      </c>
      <c r="Z462" s="1">
        <f>'Liquefaction &amp; SBC'!AC462</f>
        <v>1.085722285439432E+38</v>
      </c>
      <c r="AA462" s="1" t="str">
        <f>'Liquefaction &amp; SBC'!AD462</f>
        <v>NOT LIQUEFIABLE</v>
      </c>
      <c r="AB462" s="1">
        <f t="shared" si="587"/>
        <v>0</v>
      </c>
      <c r="AC462" s="1">
        <f t="shared" si="588"/>
        <v>0</v>
      </c>
      <c r="AD462" s="1">
        <f t="shared" si="596"/>
        <v>0</v>
      </c>
    </row>
    <row r="463" spans="1:31" x14ac:dyDescent="0.35">
      <c r="A463" s="1"/>
      <c r="B463" s="23">
        <v>15.317</v>
      </c>
      <c r="C463" s="23">
        <v>120.5442</v>
      </c>
      <c r="D463" s="23">
        <v>13.5</v>
      </c>
      <c r="E463" s="23">
        <v>1500</v>
      </c>
      <c r="F463" s="23">
        <v>3</v>
      </c>
      <c r="G463" s="23">
        <v>23</v>
      </c>
      <c r="H463" s="23">
        <v>100</v>
      </c>
      <c r="I463" s="23">
        <v>650</v>
      </c>
      <c r="J463" s="1">
        <f t="shared" si="584"/>
        <v>150</v>
      </c>
      <c r="K463" s="1">
        <f t="shared" si="585"/>
        <v>183.33333333333334</v>
      </c>
      <c r="L463" s="23">
        <v>1.5</v>
      </c>
      <c r="M463" s="23">
        <v>23</v>
      </c>
      <c r="N463" s="23">
        <v>10</v>
      </c>
      <c r="O463" s="1">
        <f t="shared" si="589"/>
        <v>0</v>
      </c>
      <c r="P463" s="26">
        <f t="shared" si="590"/>
        <v>34.5</v>
      </c>
      <c r="Q463" s="1">
        <f t="shared" si="597"/>
        <v>148.83333333333334</v>
      </c>
      <c r="R463" s="1">
        <f t="shared" si="586"/>
        <v>69</v>
      </c>
      <c r="S463" s="1">
        <f t="shared" si="591"/>
        <v>0.6468674514968471</v>
      </c>
      <c r="T463" s="1">
        <f t="shared" si="592"/>
        <v>0</v>
      </c>
      <c r="U463" s="1">
        <v>1.5</v>
      </c>
      <c r="V463" s="1">
        <f t="shared" si="593"/>
        <v>0.88409854423292278</v>
      </c>
      <c r="W463" s="1">
        <v>3</v>
      </c>
      <c r="X463" s="1">
        <f t="shared" si="594"/>
        <v>1.2954242509439324</v>
      </c>
      <c r="Y463" s="1">
        <f t="shared" si="595"/>
        <v>0</v>
      </c>
      <c r="Z463" s="1">
        <f>'Liquefaction &amp; SBC'!AC463</f>
        <v>1.5084245128174224E+34</v>
      </c>
      <c r="AA463" s="1" t="str">
        <f>'Liquefaction &amp; SBC'!AD463</f>
        <v>NOT LIQUEFIABLE</v>
      </c>
      <c r="AB463" s="1">
        <f t="shared" si="587"/>
        <v>0</v>
      </c>
      <c r="AC463" s="1">
        <f t="shared" si="588"/>
        <v>0</v>
      </c>
      <c r="AD463" s="1">
        <f t="shared" si="596"/>
        <v>0</v>
      </c>
    </row>
    <row r="464" spans="1:31" x14ac:dyDescent="0.35">
      <c r="A464" s="1"/>
      <c r="B464" s="23">
        <v>15.317</v>
      </c>
      <c r="C464" s="23">
        <v>120.5442</v>
      </c>
      <c r="D464" s="23">
        <v>15</v>
      </c>
      <c r="E464" s="23">
        <v>1500</v>
      </c>
      <c r="F464" s="23">
        <v>3</v>
      </c>
      <c r="G464" s="23">
        <v>23</v>
      </c>
      <c r="H464" s="23">
        <v>100</v>
      </c>
      <c r="I464" s="23">
        <v>650</v>
      </c>
      <c r="J464" s="1">
        <f t="shared" si="584"/>
        <v>150</v>
      </c>
      <c r="K464" s="1">
        <f t="shared" si="585"/>
        <v>183.33333333333334</v>
      </c>
      <c r="L464" s="23">
        <v>1.5</v>
      </c>
      <c r="M464" s="23">
        <v>23</v>
      </c>
      <c r="N464" s="23">
        <v>10</v>
      </c>
      <c r="O464" s="1">
        <f t="shared" si="589"/>
        <v>0</v>
      </c>
      <c r="P464" s="26">
        <f t="shared" si="590"/>
        <v>34.5</v>
      </c>
      <c r="Q464" s="1">
        <f t="shared" si="597"/>
        <v>148.83333333333334</v>
      </c>
      <c r="R464" s="1">
        <f t="shared" si="586"/>
        <v>69</v>
      </c>
      <c r="S464" s="1">
        <f t="shared" si="591"/>
        <v>0.6468674514968471</v>
      </c>
      <c r="T464" s="1">
        <f t="shared" si="592"/>
        <v>0</v>
      </c>
      <c r="U464" s="1">
        <v>1.5</v>
      </c>
      <c r="V464" s="1">
        <f t="shared" si="593"/>
        <v>0.88409854423292278</v>
      </c>
      <c r="W464" s="1">
        <v>3</v>
      </c>
      <c r="X464" s="1">
        <f t="shared" si="594"/>
        <v>1.2954242509439324</v>
      </c>
      <c r="Y464" s="1">
        <f t="shared" si="595"/>
        <v>0</v>
      </c>
      <c r="Z464" s="1">
        <f>'Liquefaction &amp; SBC'!AC464</f>
        <v>9.7951382830106915E+36</v>
      </c>
      <c r="AA464" s="1" t="str">
        <f>'Liquefaction &amp; SBC'!AD464</f>
        <v>NOT LIQUEFIABLE</v>
      </c>
      <c r="AB464" s="1">
        <f t="shared" si="587"/>
        <v>0</v>
      </c>
      <c r="AC464" s="1">
        <f t="shared" si="588"/>
        <v>0</v>
      </c>
      <c r="AD464" s="1">
        <f t="shared" si="596"/>
        <v>0</v>
      </c>
    </row>
    <row r="465" spans="1:3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9"/>
      <c r="Y465" s="19"/>
      <c r="Z465" s="19"/>
      <c r="AA465" s="19"/>
      <c r="AB465" s="19"/>
      <c r="AC465" s="19" t="s">
        <v>312</v>
      </c>
      <c r="AD465" s="19">
        <f>SUM(AD455:AD464)</f>
        <v>4.0127304687563381</v>
      </c>
      <c r="AE465" s="19" t="str">
        <f>IF(AD465&lt;= 25, "PASSED", "FAILED")</f>
        <v>PASSED</v>
      </c>
    </row>
    <row r="466" spans="1:31" s="1" customFormat="1" x14ac:dyDescent="0.35">
      <c r="A466" s="9" t="s">
        <v>283</v>
      </c>
      <c r="B466" s="9" t="s">
        <v>0</v>
      </c>
      <c r="C466" s="9" t="s">
        <v>1</v>
      </c>
      <c r="D466" s="9" t="s">
        <v>284</v>
      </c>
      <c r="E466" s="7" t="s">
        <v>285</v>
      </c>
      <c r="F466" s="9" t="s">
        <v>286</v>
      </c>
      <c r="G466" s="9" t="s">
        <v>287</v>
      </c>
      <c r="H466" s="9" t="s">
        <v>288</v>
      </c>
      <c r="I466" s="9" t="s">
        <v>289</v>
      </c>
      <c r="J466" s="10" t="s">
        <v>290</v>
      </c>
      <c r="K466" s="10" t="s">
        <v>291</v>
      </c>
      <c r="L466" s="9" t="s">
        <v>292</v>
      </c>
      <c r="M466" s="9" t="s">
        <v>287</v>
      </c>
      <c r="N466" s="9" t="s">
        <v>293</v>
      </c>
      <c r="O466" s="10" t="s">
        <v>294</v>
      </c>
      <c r="P466" s="11" t="s">
        <v>295</v>
      </c>
      <c r="Q466" s="10" t="s">
        <v>296</v>
      </c>
      <c r="R466" s="10" t="s">
        <v>297</v>
      </c>
      <c r="S466" s="10" t="s">
        <v>298</v>
      </c>
      <c r="T466" s="12" t="s">
        <v>299</v>
      </c>
      <c r="U466" s="9" t="s">
        <v>300</v>
      </c>
      <c r="V466" s="10" t="s">
        <v>301</v>
      </c>
      <c r="W466" s="7" t="s">
        <v>302</v>
      </c>
      <c r="X466" s="10" t="s">
        <v>303</v>
      </c>
      <c r="Y466" s="13" t="s">
        <v>304</v>
      </c>
      <c r="Z466" s="14" t="s">
        <v>26</v>
      </c>
      <c r="AA466" s="14" t="s">
        <v>27</v>
      </c>
      <c r="AB466" s="13" t="s">
        <v>305</v>
      </c>
      <c r="AC466" s="13" t="s">
        <v>306</v>
      </c>
      <c r="AD466" s="13" t="s">
        <v>307</v>
      </c>
      <c r="AE466" s="10" t="s">
        <v>27</v>
      </c>
    </row>
    <row r="467" spans="1:31" x14ac:dyDescent="0.35">
      <c r="A467" s="1" t="s">
        <v>352</v>
      </c>
      <c r="B467" s="23">
        <v>15.360749999999999</v>
      </c>
      <c r="C467" s="23">
        <v>120.53019999999999</v>
      </c>
      <c r="D467" s="23">
        <v>1.5</v>
      </c>
      <c r="E467" s="23">
        <v>1500</v>
      </c>
      <c r="F467" s="23">
        <v>3</v>
      </c>
      <c r="G467" s="23">
        <v>20</v>
      </c>
      <c r="H467" s="23">
        <v>10</v>
      </c>
      <c r="I467" s="23">
        <v>20</v>
      </c>
      <c r="J467" s="1">
        <f t="shared" ref="J467:J476" si="598">E467*0.1</f>
        <v>150</v>
      </c>
      <c r="K467" s="1">
        <f t="shared" ref="K467:K476" si="599">(E467+J467)/(F467*F467)</f>
        <v>183.33333333333334</v>
      </c>
      <c r="L467" s="23">
        <v>1.5</v>
      </c>
      <c r="M467" s="23">
        <v>20</v>
      </c>
      <c r="N467" s="23">
        <v>9.5</v>
      </c>
      <c r="O467" s="1">
        <f>MAX(0, 9.81 * (L467 - N467))</f>
        <v>0</v>
      </c>
      <c r="P467" s="26">
        <f>(L467 * M467) - O467</f>
        <v>30</v>
      </c>
      <c r="Q467" s="1">
        <f>K467-P467</f>
        <v>153.33333333333334</v>
      </c>
      <c r="R467" s="1">
        <f t="shared" ref="R467:R476" si="600">(M467 * ($L$2 + ($F$2 / 2))) - O467</f>
        <v>60</v>
      </c>
      <c r="S467" s="1">
        <f>0.5 + 0.1 * SQRT(Q467 / R467)</f>
        <v>0.65986105077709067</v>
      </c>
      <c r="T467" s="1">
        <f>IF((D467 - (D467/2)) &lt;= L467, 0, IF(( (D467 - (D467/2)) - L467) &gt; (2 * F467), 0, IF(( (D467 - (D467/2)) - L467) &lt;= (F467 / 2), (2 * ( (D467 - (D467/2)) - L467) / F467) * (S467 - 0.1) + 0.1, ((2 * F467) - ( (D467 - (D467/2)) - L467)) / (1.5 * F467) * S467)))</f>
        <v>0</v>
      </c>
      <c r="U467" s="1">
        <v>1.5</v>
      </c>
      <c r="V467" s="1">
        <f>MAX(0.5, 1 - 0.5 * (P467 / Q467))</f>
        <v>0.90217391304347827</v>
      </c>
      <c r="W467" s="1">
        <v>3</v>
      </c>
      <c r="X467" s="1">
        <f>1 + 0.2 *LOG10(10 * W467)</f>
        <v>1.2954242509439324</v>
      </c>
      <c r="Y467" s="1">
        <f>((Q467 / (I467 * 1000)) * T467) * U467 * V467 * X467*1000</f>
        <v>0</v>
      </c>
      <c r="Z467" s="1">
        <f>'Liquefaction &amp; SBC'!AC467</f>
        <v>1.1107818452717544</v>
      </c>
      <c r="AA467" s="1" t="str">
        <f>'Liquefaction &amp; SBC'!AD467</f>
        <v>NOT LIQUEFIABLE</v>
      </c>
      <c r="AB467" s="1">
        <f t="shared" ref="AB467:AB476" si="601">IF(AA467="NOT LIQUEFIABLE", 0, IF(Z467&gt;=2, 0, IF(Z467&lt;=0.5, 0.05, (2-Z467)*0.025)))</f>
        <v>0</v>
      </c>
      <c r="AC467" s="1">
        <f t="shared" ref="AC467:AC476" si="602">AB467 * U467*1000</f>
        <v>0</v>
      </c>
      <c r="AD467" s="1">
        <f>Y467+AC467</f>
        <v>0</v>
      </c>
    </row>
    <row r="468" spans="1:31" x14ac:dyDescent="0.35">
      <c r="A468" s="1"/>
      <c r="B468" s="23">
        <v>15.360749999999999</v>
      </c>
      <c r="C468" s="23">
        <v>120.53019999999999</v>
      </c>
      <c r="D468" s="23">
        <v>3</v>
      </c>
      <c r="E468" s="23">
        <v>1500</v>
      </c>
      <c r="F468" s="23">
        <v>3</v>
      </c>
      <c r="G468" s="23">
        <v>21</v>
      </c>
      <c r="H468" s="23">
        <v>15</v>
      </c>
      <c r="I468" s="23">
        <v>27.5</v>
      </c>
      <c r="J468" s="1">
        <f t="shared" si="598"/>
        <v>150</v>
      </c>
      <c r="K468" s="1">
        <f t="shared" si="599"/>
        <v>183.33333333333334</v>
      </c>
      <c r="L468" s="23">
        <v>1.5</v>
      </c>
      <c r="M468" s="23">
        <v>21</v>
      </c>
      <c r="N468" s="23">
        <v>9.5</v>
      </c>
      <c r="O468" s="1">
        <f t="shared" ref="O468:O476" si="603">MAX(0, 9.81 * (L468 - N468))</f>
        <v>0</v>
      </c>
      <c r="P468" s="26">
        <f t="shared" ref="P468:P476" si="604">(L468 * M468) - O468</f>
        <v>31.5</v>
      </c>
      <c r="Q468" s="1">
        <f>K468-P468</f>
        <v>151.83333333333334</v>
      </c>
      <c r="R468" s="1">
        <f t="shared" si="600"/>
        <v>63</v>
      </c>
      <c r="S468" s="1">
        <f t="shared" ref="S468:S476" si="605">0.5 + 0.1 * SQRT(Q468 / R468)</f>
        <v>0.65524345107130644</v>
      </c>
      <c r="T468" s="1">
        <f t="shared" ref="T468:T476" si="606">IF(((D468 - (D468 - D467)/2) - L468) &lt;= 0, 0, IF(((D468 - (D468 - D467)/2) - L468) &gt; (2 * F468), 0, IF(((D468 - (D468 - D467)/2) - L468) &lt;= (F468 / 2), (2 * ((D468 - (D468 - D467)/2) - L468) / F468) * (S468 - 0.1) + 0.1, ((2 * F468) - ((D468 - (D468 - D467)/2) - L468)) / (1.5 * F468) * S468)))</f>
        <v>0.37762172553565321</v>
      </c>
      <c r="U468" s="1">
        <v>1.5</v>
      </c>
      <c r="V468" s="1">
        <f t="shared" ref="V468:V476" si="607">MAX(0.5, 1 - 0.5 * (P468 / Q468))</f>
        <v>0.89626783754116357</v>
      </c>
      <c r="W468" s="1">
        <v>3</v>
      </c>
      <c r="X468" s="1">
        <f t="shared" ref="X468:X476" si="608">1 + 0.2 *LOG10(10 * W468)</f>
        <v>1.2954242509439324</v>
      </c>
      <c r="Y468" s="1">
        <f t="shared" ref="Y468:Y476" si="609">((Q468 / (I468 * 1000)) * T468) * U468 * V468 * X468*1000</f>
        <v>3.6310522579935363</v>
      </c>
      <c r="Z468" s="1">
        <f>'Liquefaction &amp; SBC'!AC468</f>
        <v>1.2614732884593292</v>
      </c>
      <c r="AA468" s="1" t="str">
        <f>'Liquefaction &amp; SBC'!AD468</f>
        <v>NOT LIQUEFIABLE</v>
      </c>
      <c r="AB468" s="1">
        <f t="shared" si="601"/>
        <v>0</v>
      </c>
      <c r="AC468" s="1">
        <f t="shared" si="602"/>
        <v>0</v>
      </c>
      <c r="AD468" s="1">
        <f t="shared" ref="AD468:AD476" si="610">Y468+AC468</f>
        <v>3.6310522579935363</v>
      </c>
    </row>
    <row r="469" spans="1:31" x14ac:dyDescent="0.35">
      <c r="A469" s="1"/>
      <c r="B469" s="23">
        <v>15.360749999999999</v>
      </c>
      <c r="C469" s="23">
        <v>120.53019999999999</v>
      </c>
      <c r="D469" s="23">
        <v>4.5</v>
      </c>
      <c r="E469" s="23">
        <v>1500</v>
      </c>
      <c r="F469" s="23">
        <v>3</v>
      </c>
      <c r="G469" s="23">
        <v>21</v>
      </c>
      <c r="H469" s="23">
        <v>22</v>
      </c>
      <c r="I469" s="23">
        <v>27.5</v>
      </c>
      <c r="J469" s="1">
        <f t="shared" si="598"/>
        <v>150</v>
      </c>
      <c r="K469" s="1">
        <f t="shared" si="599"/>
        <v>183.33333333333334</v>
      </c>
      <c r="L469" s="23">
        <v>1.5</v>
      </c>
      <c r="M469" s="23">
        <v>21</v>
      </c>
      <c r="N469" s="23">
        <v>9.5</v>
      </c>
      <c r="O469" s="1">
        <f t="shared" si="603"/>
        <v>0</v>
      </c>
      <c r="P469" s="26">
        <f t="shared" si="604"/>
        <v>31.5</v>
      </c>
      <c r="Q469" s="1">
        <f t="shared" ref="Q469:Q476" si="611">K469-P469</f>
        <v>151.83333333333334</v>
      </c>
      <c r="R469" s="1">
        <f t="shared" si="600"/>
        <v>63</v>
      </c>
      <c r="S469" s="1">
        <f t="shared" si="605"/>
        <v>0.65524345107130644</v>
      </c>
      <c r="T469" s="1">
        <f t="shared" si="606"/>
        <v>0.54603620922608875</v>
      </c>
      <c r="U469" s="1">
        <v>1.5</v>
      </c>
      <c r="V469" s="1">
        <f t="shared" si="607"/>
        <v>0.89626783754116357</v>
      </c>
      <c r="W469" s="1">
        <v>3</v>
      </c>
      <c r="X469" s="1">
        <f t="shared" si="608"/>
        <v>1.2954242509439324</v>
      </c>
      <c r="Y469" s="1">
        <f t="shared" si="609"/>
        <v>5.2504553535530754</v>
      </c>
      <c r="Z469" s="1">
        <f>'Liquefaction &amp; SBC'!AC469</f>
        <v>1.8701284111594161</v>
      </c>
      <c r="AA469" s="1" t="str">
        <f>'Liquefaction &amp; SBC'!AD469</f>
        <v>NOT LIQUEFIABLE</v>
      </c>
      <c r="AB469" s="1">
        <f t="shared" si="601"/>
        <v>0</v>
      </c>
      <c r="AC469" s="1">
        <f t="shared" si="602"/>
        <v>0</v>
      </c>
      <c r="AD469" s="1">
        <f t="shared" si="610"/>
        <v>5.2504553535530754</v>
      </c>
    </row>
    <row r="470" spans="1:31" x14ac:dyDescent="0.35">
      <c r="A470" s="1"/>
      <c r="B470" s="23">
        <v>15.360749999999999</v>
      </c>
      <c r="C470" s="23">
        <v>120.53019999999999</v>
      </c>
      <c r="D470" s="23">
        <v>6</v>
      </c>
      <c r="E470" s="23">
        <v>1500</v>
      </c>
      <c r="F470" s="23">
        <v>3</v>
      </c>
      <c r="G470" s="23">
        <v>21</v>
      </c>
      <c r="H470" s="23">
        <v>30</v>
      </c>
      <c r="I470" s="23">
        <v>27.5</v>
      </c>
      <c r="J470" s="1">
        <f t="shared" si="598"/>
        <v>150</v>
      </c>
      <c r="K470" s="1">
        <f t="shared" si="599"/>
        <v>183.33333333333334</v>
      </c>
      <c r="L470" s="23">
        <v>1.5</v>
      </c>
      <c r="M470" s="23">
        <v>21</v>
      </c>
      <c r="N470" s="23">
        <v>9.5</v>
      </c>
      <c r="O470" s="1">
        <f t="shared" si="603"/>
        <v>0</v>
      </c>
      <c r="P470" s="26">
        <f t="shared" si="604"/>
        <v>31.5</v>
      </c>
      <c r="Q470" s="1">
        <f t="shared" si="611"/>
        <v>151.83333333333334</v>
      </c>
      <c r="R470" s="1">
        <f t="shared" si="600"/>
        <v>63</v>
      </c>
      <c r="S470" s="1">
        <f t="shared" si="605"/>
        <v>0.65524345107130644</v>
      </c>
      <c r="T470" s="1">
        <f t="shared" si="606"/>
        <v>0.32762172553565322</v>
      </c>
      <c r="U470" s="1">
        <v>1.5</v>
      </c>
      <c r="V470" s="1">
        <f t="shared" si="607"/>
        <v>0.89626783754116357</v>
      </c>
      <c r="W470" s="1">
        <v>3</v>
      </c>
      <c r="X470" s="1">
        <f t="shared" si="608"/>
        <v>1.2954242509439324</v>
      </c>
      <c r="Y470" s="1">
        <f t="shared" si="609"/>
        <v>3.1502732121318453</v>
      </c>
      <c r="Z470" s="1">
        <f>'Liquefaction &amp; SBC'!AC470</f>
        <v>3.923574021352962</v>
      </c>
      <c r="AA470" s="1" t="str">
        <f>'Liquefaction &amp; SBC'!AD470</f>
        <v>NOT LIQUEFIABLE</v>
      </c>
      <c r="AB470" s="1">
        <f t="shared" si="601"/>
        <v>0</v>
      </c>
      <c r="AC470" s="1">
        <f t="shared" si="602"/>
        <v>0</v>
      </c>
      <c r="AD470" s="1">
        <f t="shared" si="610"/>
        <v>3.1502732121318453</v>
      </c>
    </row>
    <row r="471" spans="1:31" x14ac:dyDescent="0.35">
      <c r="A471" s="1"/>
      <c r="B471" s="23">
        <v>15.360749999999999</v>
      </c>
      <c r="C471" s="23">
        <v>120.53019999999999</v>
      </c>
      <c r="D471" s="23">
        <v>7.5</v>
      </c>
      <c r="E471" s="23">
        <v>1500</v>
      </c>
      <c r="F471" s="23">
        <v>3</v>
      </c>
      <c r="G471" s="23">
        <v>21</v>
      </c>
      <c r="H471" s="23">
        <v>35</v>
      </c>
      <c r="I471" s="23">
        <v>55</v>
      </c>
      <c r="J471" s="1">
        <f t="shared" si="598"/>
        <v>150</v>
      </c>
      <c r="K471" s="1">
        <f t="shared" si="599"/>
        <v>183.33333333333334</v>
      </c>
      <c r="L471" s="23">
        <v>1.5</v>
      </c>
      <c r="M471" s="23">
        <v>21</v>
      </c>
      <c r="N471" s="23">
        <v>9.5</v>
      </c>
      <c r="O471" s="1">
        <f t="shared" si="603"/>
        <v>0</v>
      </c>
      <c r="P471" s="26">
        <f t="shared" si="604"/>
        <v>31.5</v>
      </c>
      <c r="Q471" s="1">
        <f t="shared" si="611"/>
        <v>151.83333333333334</v>
      </c>
      <c r="R471" s="1">
        <f t="shared" si="600"/>
        <v>63</v>
      </c>
      <c r="S471" s="1">
        <f t="shared" si="605"/>
        <v>0.65524345107130644</v>
      </c>
      <c r="T471" s="1">
        <f t="shared" si="606"/>
        <v>0.10920724184521774</v>
      </c>
      <c r="U471" s="1">
        <v>1.5</v>
      </c>
      <c r="V471" s="1">
        <f t="shared" si="607"/>
        <v>0.89626783754116357</v>
      </c>
      <c r="W471" s="1">
        <v>3</v>
      </c>
      <c r="X471" s="1">
        <f t="shared" si="608"/>
        <v>1.2954242509439324</v>
      </c>
      <c r="Y471" s="1">
        <f t="shared" si="609"/>
        <v>0.52504553535530751</v>
      </c>
      <c r="Z471" s="1">
        <f>'Liquefaction &amp; SBC'!AC471</f>
        <v>5.9546491187543555</v>
      </c>
      <c r="AA471" s="1" t="str">
        <f>'Liquefaction &amp; SBC'!AD471</f>
        <v>NOT LIQUEFIABLE</v>
      </c>
      <c r="AB471" s="1">
        <f t="shared" si="601"/>
        <v>0</v>
      </c>
      <c r="AC471" s="1">
        <f t="shared" si="602"/>
        <v>0</v>
      </c>
      <c r="AD471" s="1">
        <f t="shared" si="610"/>
        <v>0.52504553535530751</v>
      </c>
    </row>
    <row r="472" spans="1:31" x14ac:dyDescent="0.35">
      <c r="A472" s="1"/>
      <c r="B472" s="23">
        <v>15.360749999999999</v>
      </c>
      <c r="C472" s="23">
        <v>120.53019999999999</v>
      </c>
      <c r="D472" s="23">
        <v>9</v>
      </c>
      <c r="E472" s="23">
        <v>1500</v>
      </c>
      <c r="F472" s="23">
        <v>3</v>
      </c>
      <c r="G472" s="23">
        <v>21</v>
      </c>
      <c r="H472" s="23">
        <v>44</v>
      </c>
      <c r="I472" s="23">
        <v>55</v>
      </c>
      <c r="J472" s="1">
        <f t="shared" si="598"/>
        <v>150</v>
      </c>
      <c r="K472" s="1">
        <f t="shared" si="599"/>
        <v>183.33333333333334</v>
      </c>
      <c r="L472" s="23">
        <v>1.5</v>
      </c>
      <c r="M472" s="23">
        <v>21</v>
      </c>
      <c r="N472" s="23">
        <v>9.5</v>
      </c>
      <c r="O472" s="1">
        <f t="shared" si="603"/>
        <v>0</v>
      </c>
      <c r="P472" s="26">
        <f t="shared" si="604"/>
        <v>31.5</v>
      </c>
      <c r="Q472" s="1">
        <f t="shared" si="611"/>
        <v>151.83333333333334</v>
      </c>
      <c r="R472" s="1">
        <f t="shared" si="600"/>
        <v>63</v>
      </c>
      <c r="S472" s="1">
        <f t="shared" si="605"/>
        <v>0.65524345107130644</v>
      </c>
      <c r="T472" s="1">
        <f t="shared" si="606"/>
        <v>0</v>
      </c>
      <c r="U472" s="1">
        <v>1.5</v>
      </c>
      <c r="V472" s="1">
        <f t="shared" si="607"/>
        <v>0.89626783754116357</v>
      </c>
      <c r="W472" s="1">
        <v>3</v>
      </c>
      <c r="X472" s="1">
        <f t="shared" si="608"/>
        <v>1.2954242509439324</v>
      </c>
      <c r="Y472" s="1">
        <f t="shared" si="609"/>
        <v>0</v>
      </c>
      <c r="Z472" s="1">
        <f>'Liquefaction &amp; SBC'!AC472</f>
        <v>34.418138505951134</v>
      </c>
      <c r="AA472" s="1" t="str">
        <f>'Liquefaction &amp; SBC'!AD472</f>
        <v>NOT LIQUEFIABLE</v>
      </c>
      <c r="AB472" s="1">
        <f t="shared" si="601"/>
        <v>0</v>
      </c>
      <c r="AC472" s="1">
        <f t="shared" si="602"/>
        <v>0</v>
      </c>
      <c r="AD472" s="1">
        <f t="shared" si="610"/>
        <v>0</v>
      </c>
    </row>
    <row r="473" spans="1:31" x14ac:dyDescent="0.35">
      <c r="A473" s="1"/>
      <c r="B473" s="23">
        <v>15.360749999999999</v>
      </c>
      <c r="C473" s="23">
        <v>120.53019999999999</v>
      </c>
      <c r="D473" s="23">
        <v>10.5</v>
      </c>
      <c r="E473" s="23">
        <v>1500</v>
      </c>
      <c r="F473" s="23">
        <v>3</v>
      </c>
      <c r="G473" s="23">
        <v>21</v>
      </c>
      <c r="H473" s="23">
        <v>56</v>
      </c>
      <c r="I473" s="23">
        <v>55</v>
      </c>
      <c r="J473" s="1">
        <f t="shared" si="598"/>
        <v>150</v>
      </c>
      <c r="K473" s="1">
        <f t="shared" si="599"/>
        <v>183.33333333333334</v>
      </c>
      <c r="L473" s="23">
        <v>1.5</v>
      </c>
      <c r="M473" s="23">
        <v>21</v>
      </c>
      <c r="N473" s="23">
        <v>9.5</v>
      </c>
      <c r="O473" s="1">
        <f t="shared" si="603"/>
        <v>0</v>
      </c>
      <c r="P473" s="26">
        <f t="shared" si="604"/>
        <v>31.5</v>
      </c>
      <c r="Q473" s="1">
        <f t="shared" si="611"/>
        <v>151.83333333333334</v>
      </c>
      <c r="R473" s="1">
        <f t="shared" si="600"/>
        <v>63</v>
      </c>
      <c r="S473" s="1">
        <f t="shared" si="605"/>
        <v>0.65524345107130644</v>
      </c>
      <c r="T473" s="1">
        <f t="shared" si="606"/>
        <v>0</v>
      </c>
      <c r="U473" s="1">
        <v>1.5</v>
      </c>
      <c r="V473" s="1">
        <f t="shared" si="607"/>
        <v>0.89626783754116357</v>
      </c>
      <c r="W473" s="1">
        <v>3</v>
      </c>
      <c r="X473" s="1">
        <f t="shared" si="608"/>
        <v>1.2954242509439324</v>
      </c>
      <c r="Y473" s="1">
        <f t="shared" si="609"/>
        <v>0</v>
      </c>
      <c r="Z473" s="1">
        <f>'Liquefaction &amp; SBC'!AC473</f>
        <v>7727.8030925388484</v>
      </c>
      <c r="AA473" s="1" t="str">
        <f>'Liquefaction &amp; SBC'!AD473</f>
        <v>NOT LIQUEFIABLE</v>
      </c>
      <c r="AB473" s="1">
        <f t="shared" si="601"/>
        <v>0</v>
      </c>
      <c r="AC473" s="1">
        <f t="shared" si="602"/>
        <v>0</v>
      </c>
      <c r="AD473" s="1">
        <f t="shared" si="610"/>
        <v>0</v>
      </c>
    </row>
    <row r="474" spans="1:31" x14ac:dyDescent="0.35">
      <c r="A474" s="1"/>
      <c r="B474" s="23">
        <v>15.360749999999999</v>
      </c>
      <c r="C474" s="23">
        <v>120.53019999999999</v>
      </c>
      <c r="D474" s="23">
        <v>12</v>
      </c>
      <c r="E474" s="23">
        <v>1500</v>
      </c>
      <c r="F474" s="23">
        <v>3</v>
      </c>
      <c r="G474" s="23">
        <v>21</v>
      </c>
      <c r="H474" s="23">
        <v>69</v>
      </c>
      <c r="I474" s="23">
        <v>55</v>
      </c>
      <c r="J474" s="1">
        <f t="shared" si="598"/>
        <v>150</v>
      </c>
      <c r="K474" s="1">
        <f t="shared" si="599"/>
        <v>183.33333333333334</v>
      </c>
      <c r="L474" s="23">
        <v>1.5</v>
      </c>
      <c r="M474" s="23">
        <v>21</v>
      </c>
      <c r="N474" s="23">
        <v>9.5</v>
      </c>
      <c r="O474" s="1">
        <f t="shared" si="603"/>
        <v>0</v>
      </c>
      <c r="P474" s="26">
        <f t="shared" si="604"/>
        <v>31.5</v>
      </c>
      <c r="Q474" s="1">
        <f t="shared" si="611"/>
        <v>151.83333333333334</v>
      </c>
      <c r="R474" s="1">
        <f t="shared" si="600"/>
        <v>63</v>
      </c>
      <c r="S474" s="1">
        <f t="shared" si="605"/>
        <v>0.65524345107130644</v>
      </c>
      <c r="T474" s="1">
        <f t="shared" si="606"/>
        <v>0</v>
      </c>
      <c r="U474" s="1">
        <v>1.5</v>
      </c>
      <c r="V474" s="1">
        <f t="shared" si="607"/>
        <v>0.89626783754116357</v>
      </c>
      <c r="W474" s="1">
        <v>3</v>
      </c>
      <c r="X474" s="1">
        <f t="shared" si="608"/>
        <v>1.2954242509439324</v>
      </c>
      <c r="Y474" s="1">
        <f t="shared" si="609"/>
        <v>0</v>
      </c>
      <c r="Z474" s="1">
        <f>'Liquefaction &amp; SBC'!AC474</f>
        <v>4439178976.2271366</v>
      </c>
      <c r="AA474" s="1" t="str">
        <f>'Liquefaction &amp; SBC'!AD474</f>
        <v>NOT LIQUEFIABLE</v>
      </c>
      <c r="AB474" s="1">
        <f t="shared" si="601"/>
        <v>0</v>
      </c>
      <c r="AC474" s="1">
        <f t="shared" si="602"/>
        <v>0</v>
      </c>
      <c r="AD474" s="1">
        <f t="shared" si="610"/>
        <v>0</v>
      </c>
    </row>
    <row r="475" spans="1:31" x14ac:dyDescent="0.35">
      <c r="A475" s="1"/>
      <c r="B475" s="23">
        <v>15.360749999999999</v>
      </c>
      <c r="C475" s="23">
        <v>120.53019999999999</v>
      </c>
      <c r="D475" s="23">
        <v>13.5</v>
      </c>
      <c r="E475" s="23">
        <v>1500</v>
      </c>
      <c r="F475" s="23">
        <v>3</v>
      </c>
      <c r="G475" s="23">
        <v>21</v>
      </c>
      <c r="H475" s="23">
        <v>77</v>
      </c>
      <c r="I475" s="23">
        <v>55</v>
      </c>
      <c r="J475" s="1">
        <f t="shared" si="598"/>
        <v>150</v>
      </c>
      <c r="K475" s="1">
        <f t="shared" si="599"/>
        <v>183.33333333333334</v>
      </c>
      <c r="L475" s="23">
        <v>1.5</v>
      </c>
      <c r="M475" s="23">
        <v>21</v>
      </c>
      <c r="N475" s="23">
        <v>9.5</v>
      </c>
      <c r="O475" s="1">
        <f t="shared" si="603"/>
        <v>0</v>
      </c>
      <c r="P475" s="26">
        <f t="shared" si="604"/>
        <v>31.5</v>
      </c>
      <c r="Q475" s="1">
        <f t="shared" si="611"/>
        <v>151.83333333333334</v>
      </c>
      <c r="R475" s="1">
        <f t="shared" si="600"/>
        <v>63</v>
      </c>
      <c r="S475" s="1">
        <f t="shared" si="605"/>
        <v>0.65524345107130644</v>
      </c>
      <c r="T475" s="1">
        <f t="shared" si="606"/>
        <v>0</v>
      </c>
      <c r="U475" s="1">
        <v>1.5</v>
      </c>
      <c r="V475" s="1">
        <f t="shared" si="607"/>
        <v>0.89626783754116357</v>
      </c>
      <c r="W475" s="1">
        <v>3</v>
      </c>
      <c r="X475" s="1">
        <f t="shared" si="608"/>
        <v>1.2954242509439324</v>
      </c>
      <c r="Y475" s="1">
        <f t="shared" si="609"/>
        <v>0</v>
      </c>
      <c r="Z475" s="1">
        <f>'Liquefaction &amp; SBC'!AC475</f>
        <v>1025572811276634.4</v>
      </c>
      <c r="AA475" s="1" t="str">
        <f>'Liquefaction &amp; SBC'!AD475</f>
        <v>NOT LIQUEFIABLE</v>
      </c>
      <c r="AB475" s="1">
        <f t="shared" si="601"/>
        <v>0</v>
      </c>
      <c r="AC475" s="1">
        <f t="shared" si="602"/>
        <v>0</v>
      </c>
      <c r="AD475" s="1">
        <f t="shared" si="610"/>
        <v>0</v>
      </c>
    </row>
    <row r="476" spans="1:31" x14ac:dyDescent="0.35">
      <c r="A476" s="1"/>
      <c r="B476" s="23">
        <v>15.360749999999999</v>
      </c>
      <c r="C476" s="23">
        <v>120.53019999999999</v>
      </c>
      <c r="D476" s="23">
        <v>15</v>
      </c>
      <c r="E476" s="23">
        <v>1500</v>
      </c>
      <c r="F476" s="23">
        <v>3</v>
      </c>
      <c r="G476" s="23">
        <v>21</v>
      </c>
      <c r="H476" s="23">
        <v>86</v>
      </c>
      <c r="I476" s="23">
        <v>55</v>
      </c>
      <c r="J476" s="1">
        <f t="shared" si="598"/>
        <v>150</v>
      </c>
      <c r="K476" s="1">
        <f t="shared" si="599"/>
        <v>183.33333333333334</v>
      </c>
      <c r="L476" s="23">
        <v>1.5</v>
      </c>
      <c r="M476" s="23">
        <v>21</v>
      </c>
      <c r="N476" s="23">
        <v>9.5</v>
      </c>
      <c r="O476" s="1">
        <f t="shared" si="603"/>
        <v>0</v>
      </c>
      <c r="P476" s="26">
        <f t="shared" si="604"/>
        <v>31.5</v>
      </c>
      <c r="Q476" s="1">
        <f t="shared" si="611"/>
        <v>151.83333333333334</v>
      </c>
      <c r="R476" s="1">
        <f t="shared" si="600"/>
        <v>63</v>
      </c>
      <c r="S476" s="1">
        <f t="shared" si="605"/>
        <v>0.65524345107130644</v>
      </c>
      <c r="T476" s="1">
        <f t="shared" si="606"/>
        <v>0</v>
      </c>
      <c r="U476" s="1">
        <v>1.5</v>
      </c>
      <c r="V476" s="1">
        <f t="shared" si="607"/>
        <v>0.89626783754116357</v>
      </c>
      <c r="W476" s="1">
        <v>3</v>
      </c>
      <c r="X476" s="1">
        <f t="shared" si="608"/>
        <v>1.2954242509439324</v>
      </c>
      <c r="Y476" s="1">
        <f t="shared" si="609"/>
        <v>0</v>
      </c>
      <c r="Z476" s="1">
        <f>'Liquefaction &amp; SBC'!AC476</f>
        <v>1.079549336157721E+24</v>
      </c>
      <c r="AA476" s="1" t="str">
        <f>'Liquefaction &amp; SBC'!AD476</f>
        <v>NOT LIQUEFIABLE</v>
      </c>
      <c r="AB476" s="1">
        <f t="shared" si="601"/>
        <v>0</v>
      </c>
      <c r="AC476" s="1">
        <f t="shared" si="602"/>
        <v>0</v>
      </c>
      <c r="AD476" s="1">
        <f t="shared" si="610"/>
        <v>0</v>
      </c>
    </row>
    <row r="477" spans="1:31" x14ac:dyDescent="0.35">
      <c r="A477" s="1"/>
      <c r="B477" s="1"/>
      <c r="C477" s="1"/>
      <c r="D477" s="1"/>
      <c r="E477" s="1"/>
      <c r="F477" s="1"/>
      <c r="G477" s="1"/>
      <c r="H477" s="1"/>
      <c r="I477" s="1"/>
      <c r="J477" s="1"/>
      <c r="K477" s="1"/>
      <c r="L477" s="1"/>
      <c r="M477" s="1"/>
      <c r="N477" s="1"/>
      <c r="O477" s="1"/>
      <c r="P477" s="1" t="s">
        <v>310</v>
      </c>
      <c r="Q477" s="1"/>
      <c r="R477" s="1"/>
      <c r="S477" s="1"/>
      <c r="T477" s="1" t="s">
        <v>311</v>
      </c>
      <c r="U477" s="1"/>
      <c r="V477" s="1"/>
      <c r="W477" s="1"/>
      <c r="X477" s="19"/>
      <c r="Y477" s="19"/>
      <c r="Z477" s="19"/>
      <c r="AA477" s="19"/>
      <c r="AB477" s="19"/>
      <c r="AC477" s="19" t="s">
        <v>312</v>
      </c>
      <c r="AD477" s="19">
        <f>SUM(AD467:AD476)</f>
        <v>12.556826359033764</v>
      </c>
      <c r="AE477" s="19" t="str">
        <f>IF(AD477&lt;= 25, "PASSED", "FAILED")</f>
        <v>PASSED</v>
      </c>
    </row>
    <row r="478" spans="1:31" s="1" customFormat="1" x14ac:dyDescent="0.35">
      <c r="A478" s="9" t="s">
        <v>283</v>
      </c>
      <c r="B478" s="9" t="s">
        <v>0</v>
      </c>
      <c r="C478" s="9" t="s">
        <v>1</v>
      </c>
      <c r="D478" s="9" t="s">
        <v>284</v>
      </c>
      <c r="E478" s="7" t="s">
        <v>285</v>
      </c>
      <c r="F478" s="9" t="s">
        <v>286</v>
      </c>
      <c r="G478" s="9" t="s">
        <v>287</v>
      </c>
      <c r="H478" s="9" t="s">
        <v>288</v>
      </c>
      <c r="I478" s="9" t="s">
        <v>289</v>
      </c>
      <c r="J478" s="10" t="s">
        <v>290</v>
      </c>
      <c r="K478" s="10" t="s">
        <v>291</v>
      </c>
      <c r="L478" s="9" t="s">
        <v>292</v>
      </c>
      <c r="M478" s="9" t="s">
        <v>287</v>
      </c>
      <c r="N478" s="9" t="s">
        <v>293</v>
      </c>
      <c r="O478" s="10" t="s">
        <v>294</v>
      </c>
      <c r="P478" s="11" t="s">
        <v>295</v>
      </c>
      <c r="Q478" s="10" t="s">
        <v>296</v>
      </c>
      <c r="R478" s="10" t="s">
        <v>297</v>
      </c>
      <c r="S478" s="10" t="s">
        <v>298</v>
      </c>
      <c r="T478" s="12" t="s">
        <v>299</v>
      </c>
      <c r="U478" s="9" t="s">
        <v>300</v>
      </c>
      <c r="V478" s="10" t="s">
        <v>301</v>
      </c>
      <c r="W478" s="7" t="s">
        <v>302</v>
      </c>
      <c r="X478" s="10" t="s">
        <v>303</v>
      </c>
      <c r="Y478" s="13" t="s">
        <v>304</v>
      </c>
      <c r="Z478" s="14" t="s">
        <v>26</v>
      </c>
      <c r="AA478" s="14" t="s">
        <v>27</v>
      </c>
      <c r="AB478" s="13" t="s">
        <v>305</v>
      </c>
      <c r="AC478" s="13" t="s">
        <v>306</v>
      </c>
      <c r="AD478" s="13" t="s">
        <v>307</v>
      </c>
      <c r="AE478" s="10" t="s">
        <v>27</v>
      </c>
    </row>
    <row r="479" spans="1:31" x14ac:dyDescent="0.35">
      <c r="A479" s="1" t="s">
        <v>353</v>
      </c>
      <c r="B479" s="23">
        <v>15.358980000000001</v>
      </c>
      <c r="C479" s="23">
        <v>120.52970000000001</v>
      </c>
      <c r="D479" s="23">
        <v>1.5</v>
      </c>
      <c r="E479" s="23">
        <v>1500</v>
      </c>
      <c r="F479" s="23">
        <v>3</v>
      </c>
      <c r="G479" s="23">
        <v>20</v>
      </c>
      <c r="H479" s="23">
        <v>14</v>
      </c>
      <c r="I479" s="23">
        <v>20</v>
      </c>
      <c r="J479" s="1">
        <f t="shared" ref="J479:J488" si="612">E479*0.1</f>
        <v>150</v>
      </c>
      <c r="K479" s="1">
        <f t="shared" ref="K479:K488" si="613">(E479+J479)/(F479*F479)</f>
        <v>183.33333333333334</v>
      </c>
      <c r="L479" s="23">
        <v>1.5</v>
      </c>
      <c r="M479" s="23">
        <v>20</v>
      </c>
      <c r="N479" s="23">
        <v>1.5</v>
      </c>
      <c r="O479" s="1">
        <f>MAX(0, 9.81 * (L479 - N479))</f>
        <v>0</v>
      </c>
      <c r="P479" s="26">
        <f>(L479 * M479) - O479</f>
        <v>30</v>
      </c>
      <c r="Q479" s="1">
        <f>K479-P479</f>
        <v>153.33333333333334</v>
      </c>
      <c r="R479" s="1">
        <f t="shared" ref="R479:R488" si="614">(M479 * ($L$2 + ($F$2 / 2))) - O479</f>
        <v>60</v>
      </c>
      <c r="S479" s="1">
        <f>0.5 + 0.1 * SQRT(Q479 / R479)</f>
        <v>0.65986105077709067</v>
      </c>
      <c r="T479" s="1">
        <f>IF((D479 - (D479/2)) &lt;= L479, 0, IF(( (D479 - (D479/2)) - L479) &gt; (2 * F479), 0, IF(( (D479 - (D479/2)) - L479) &lt;= (F479 / 2), (2 * ( (D479 - (D479/2)) - L479) / F479) * (S479 - 0.1) + 0.1, ((2 * F479) - ( (D479 - (D479/2)) - L479)) / (1.5 * F479) * S479)))</f>
        <v>0</v>
      </c>
      <c r="U479" s="1">
        <v>1.5</v>
      </c>
      <c r="V479" s="1">
        <f>MAX(0.5, 1 - 0.5 * (P479 / Q479))</f>
        <v>0.90217391304347827</v>
      </c>
      <c r="W479" s="1">
        <v>3</v>
      </c>
      <c r="X479" s="1">
        <f>1 + 0.2 *LOG10(10 * W479)</f>
        <v>1.2954242509439324</v>
      </c>
      <c r="Y479" s="1">
        <f>((Q479 / (I479 * 1000)) * T479) * U479 * V479 * X479*1000</f>
        <v>0</v>
      </c>
      <c r="Z479" s="1">
        <f>'Liquefaction &amp; SBC'!AC479</f>
        <v>1.7874740653158103</v>
      </c>
      <c r="AA479" s="1" t="str">
        <f>'Liquefaction &amp; SBC'!AD479</f>
        <v>NOT LIQUEFIABLE</v>
      </c>
      <c r="AB479" s="1">
        <f t="shared" ref="AB479:AB488" si="615">IF(AA479="NOT LIQUEFIABLE", 0, IF(Z479&gt;=2, 0, IF(Z479&lt;=0.5, 0.05, (2-Z479)*0.025)))</f>
        <v>0</v>
      </c>
      <c r="AC479" s="1">
        <f t="shared" ref="AC479:AC488" si="616">AB479 * U479*1000</f>
        <v>0</v>
      </c>
      <c r="AD479" s="1">
        <f>Y479+AC479</f>
        <v>0</v>
      </c>
    </row>
    <row r="480" spans="1:31" x14ac:dyDescent="0.35">
      <c r="A480" s="1"/>
      <c r="B480" s="23">
        <v>15.358980000000001</v>
      </c>
      <c r="C480" s="23">
        <v>120.52970000000001</v>
      </c>
      <c r="D480" s="23">
        <v>3</v>
      </c>
      <c r="E480" s="23">
        <v>1500</v>
      </c>
      <c r="F480" s="23">
        <v>3</v>
      </c>
      <c r="G480" s="23">
        <v>21</v>
      </c>
      <c r="H480" s="23">
        <v>16</v>
      </c>
      <c r="I480" s="23">
        <v>27.5</v>
      </c>
      <c r="J480" s="1">
        <f t="shared" si="612"/>
        <v>150</v>
      </c>
      <c r="K480" s="1">
        <f t="shared" si="613"/>
        <v>183.33333333333334</v>
      </c>
      <c r="L480" s="23">
        <v>1.5</v>
      </c>
      <c r="M480" s="23">
        <v>21</v>
      </c>
      <c r="N480" s="23">
        <v>1.5</v>
      </c>
      <c r="O480" s="1">
        <f t="shared" ref="O480:O488" si="617">MAX(0, 9.81 * (L480 - N480))</f>
        <v>0</v>
      </c>
      <c r="P480" s="26">
        <f t="shared" ref="P480:P488" si="618">(L480 * M480) - O480</f>
        <v>31.5</v>
      </c>
      <c r="Q480" s="1">
        <f>K480-P480</f>
        <v>151.83333333333334</v>
      </c>
      <c r="R480" s="1">
        <f t="shared" si="614"/>
        <v>63</v>
      </c>
      <c r="S480" s="1">
        <f t="shared" ref="S480:S488" si="619">0.5 + 0.1 * SQRT(Q480 / R480)</f>
        <v>0.65524345107130644</v>
      </c>
      <c r="T480" s="1">
        <f t="shared" ref="T480:T488" si="620">IF(((D480 - (D480 - D479)/2) - L480) &lt;= 0, 0, IF(((D480 - (D480 - D479)/2) - L480) &gt; (2 * F480), 0, IF(((D480 - (D480 - D479)/2) - L480) &lt;= (F480 / 2), (2 * ((D480 - (D480 - D479)/2) - L480) / F480) * (S480 - 0.1) + 0.1, ((2 * F480) - ((D480 - (D480 - D479)/2) - L480)) / (1.5 * F480) * S480)))</f>
        <v>0.37762172553565321</v>
      </c>
      <c r="U480" s="1">
        <v>1.5</v>
      </c>
      <c r="V480" s="1">
        <f t="shared" ref="V480:V488" si="621">MAX(0.5, 1 - 0.5 * (P480 / Q480))</f>
        <v>0.89626783754116357</v>
      </c>
      <c r="W480" s="1">
        <v>3</v>
      </c>
      <c r="X480" s="1">
        <f t="shared" ref="X480:X488" si="622">1 + 0.2 *LOG10(10 * W480)</f>
        <v>1.2954242509439324</v>
      </c>
      <c r="Y480" s="1">
        <f t="shared" ref="Y480:Y488" si="623">((Q480 / (I480 * 1000)) * T480) * U480 * V480 * X480*1000</f>
        <v>3.6310522579935363</v>
      </c>
      <c r="Z480" s="1">
        <f>'Liquefaction &amp; SBC'!AC480</f>
        <v>1.2960694935398409</v>
      </c>
      <c r="AA480" s="1" t="str">
        <f>'Liquefaction &amp; SBC'!AD480</f>
        <v>NOT LIQUEFIABLE</v>
      </c>
      <c r="AB480" s="1">
        <f t="shared" si="615"/>
        <v>0</v>
      </c>
      <c r="AC480" s="1">
        <f t="shared" si="616"/>
        <v>0</v>
      </c>
      <c r="AD480" s="1">
        <f t="shared" ref="AD480:AD488" si="624">Y480+AC480</f>
        <v>3.6310522579935363</v>
      </c>
    </row>
    <row r="481" spans="1:31" x14ac:dyDescent="0.35">
      <c r="A481" s="1"/>
      <c r="B481" s="23">
        <v>15.358980000000001</v>
      </c>
      <c r="C481" s="23">
        <v>120.52970000000001</v>
      </c>
      <c r="D481" s="23">
        <v>4.5</v>
      </c>
      <c r="E481" s="23">
        <v>1500</v>
      </c>
      <c r="F481" s="23">
        <v>3</v>
      </c>
      <c r="G481" s="23">
        <v>21</v>
      </c>
      <c r="H481" s="23">
        <v>21</v>
      </c>
      <c r="I481" s="23">
        <v>27.5</v>
      </c>
      <c r="J481" s="1">
        <f t="shared" si="612"/>
        <v>150</v>
      </c>
      <c r="K481" s="1">
        <f t="shared" si="613"/>
        <v>183.33333333333334</v>
      </c>
      <c r="L481" s="23">
        <v>1.5</v>
      </c>
      <c r="M481" s="23">
        <v>21</v>
      </c>
      <c r="N481" s="23">
        <v>1.5</v>
      </c>
      <c r="O481" s="1">
        <f t="shared" si="617"/>
        <v>0</v>
      </c>
      <c r="P481" s="26">
        <f t="shared" si="618"/>
        <v>31.5</v>
      </c>
      <c r="Q481" s="1">
        <f t="shared" ref="Q481:Q488" si="625">K481-P481</f>
        <v>151.83333333333334</v>
      </c>
      <c r="R481" s="1">
        <f t="shared" si="614"/>
        <v>63</v>
      </c>
      <c r="S481" s="1">
        <f t="shared" si="619"/>
        <v>0.65524345107130644</v>
      </c>
      <c r="T481" s="1">
        <f t="shared" si="620"/>
        <v>0.54603620922608875</v>
      </c>
      <c r="U481" s="1">
        <v>1.5</v>
      </c>
      <c r="V481" s="1">
        <f t="shared" si="621"/>
        <v>0.89626783754116357</v>
      </c>
      <c r="W481" s="1">
        <v>3</v>
      </c>
      <c r="X481" s="1">
        <f t="shared" si="622"/>
        <v>1.2954242509439324</v>
      </c>
      <c r="Y481" s="1">
        <f t="shared" si="623"/>
        <v>5.2504553535530754</v>
      </c>
      <c r="Z481" s="1">
        <f>'Liquefaction &amp; SBC'!AC481</f>
        <v>1.8007425203906753</v>
      </c>
      <c r="AA481" s="1" t="str">
        <f>'Liquefaction &amp; SBC'!AD481</f>
        <v>NOT LIQUEFIABLE</v>
      </c>
      <c r="AB481" s="1">
        <f t="shared" si="615"/>
        <v>0</v>
      </c>
      <c r="AC481" s="1">
        <f t="shared" si="616"/>
        <v>0</v>
      </c>
      <c r="AD481" s="1">
        <f t="shared" si="624"/>
        <v>5.2504553535530754</v>
      </c>
    </row>
    <row r="482" spans="1:31" x14ac:dyDescent="0.35">
      <c r="A482" s="1"/>
      <c r="B482" s="23">
        <v>15.358980000000001</v>
      </c>
      <c r="C482" s="23">
        <v>120.52970000000001</v>
      </c>
      <c r="D482" s="23">
        <v>6</v>
      </c>
      <c r="E482" s="23">
        <v>1500</v>
      </c>
      <c r="F482" s="23">
        <v>3</v>
      </c>
      <c r="G482" s="23">
        <v>21</v>
      </c>
      <c r="H482" s="23">
        <v>26</v>
      </c>
      <c r="I482" s="23">
        <v>27.5</v>
      </c>
      <c r="J482" s="1">
        <f t="shared" si="612"/>
        <v>150</v>
      </c>
      <c r="K482" s="1">
        <f t="shared" si="613"/>
        <v>183.33333333333334</v>
      </c>
      <c r="L482" s="23">
        <v>1.5</v>
      </c>
      <c r="M482" s="23">
        <v>21</v>
      </c>
      <c r="N482" s="23">
        <v>1.5</v>
      </c>
      <c r="O482" s="1">
        <f t="shared" si="617"/>
        <v>0</v>
      </c>
      <c r="P482" s="26">
        <f t="shared" si="618"/>
        <v>31.5</v>
      </c>
      <c r="Q482" s="1">
        <f t="shared" si="625"/>
        <v>151.83333333333334</v>
      </c>
      <c r="R482" s="1">
        <f t="shared" si="614"/>
        <v>63</v>
      </c>
      <c r="S482" s="1">
        <f t="shared" si="619"/>
        <v>0.65524345107130644</v>
      </c>
      <c r="T482" s="1">
        <f t="shared" si="620"/>
        <v>0.32762172553565322</v>
      </c>
      <c r="U482" s="1">
        <v>1.5</v>
      </c>
      <c r="V482" s="1">
        <f t="shared" si="621"/>
        <v>0.89626783754116357</v>
      </c>
      <c r="W482" s="1">
        <v>3</v>
      </c>
      <c r="X482" s="1">
        <f t="shared" si="622"/>
        <v>1.2954242509439324</v>
      </c>
      <c r="Y482" s="1">
        <f t="shared" si="623"/>
        <v>3.1502732121318453</v>
      </c>
      <c r="Z482" s="1">
        <f>'Liquefaction &amp; SBC'!AC482</f>
        <v>2.9249758652891789</v>
      </c>
      <c r="AA482" s="1" t="str">
        <f>'Liquefaction &amp; SBC'!AD482</f>
        <v>NOT LIQUEFIABLE</v>
      </c>
      <c r="AB482" s="1">
        <f t="shared" si="615"/>
        <v>0</v>
      </c>
      <c r="AC482" s="1">
        <f t="shared" si="616"/>
        <v>0</v>
      </c>
      <c r="AD482" s="1">
        <f t="shared" si="624"/>
        <v>3.1502732121318453</v>
      </c>
    </row>
    <row r="483" spans="1:31" x14ac:dyDescent="0.35">
      <c r="A483" s="1"/>
      <c r="B483" s="23">
        <v>15.358980000000001</v>
      </c>
      <c r="C483" s="23">
        <v>120.52970000000001</v>
      </c>
      <c r="D483" s="23">
        <v>7.5</v>
      </c>
      <c r="E483" s="23">
        <v>1500</v>
      </c>
      <c r="F483" s="23">
        <v>3</v>
      </c>
      <c r="G483" s="23">
        <v>21</v>
      </c>
      <c r="H483" s="23">
        <v>30</v>
      </c>
      <c r="I483" s="23">
        <v>27.5</v>
      </c>
      <c r="J483" s="1">
        <f t="shared" si="612"/>
        <v>150</v>
      </c>
      <c r="K483" s="1">
        <f t="shared" si="613"/>
        <v>183.33333333333334</v>
      </c>
      <c r="L483" s="23">
        <v>1.5</v>
      </c>
      <c r="M483" s="23">
        <v>21</v>
      </c>
      <c r="N483" s="23">
        <v>1.5</v>
      </c>
      <c r="O483" s="1">
        <f t="shared" si="617"/>
        <v>0</v>
      </c>
      <c r="P483" s="26">
        <f t="shared" si="618"/>
        <v>31.5</v>
      </c>
      <c r="Q483" s="1">
        <f t="shared" si="625"/>
        <v>151.83333333333334</v>
      </c>
      <c r="R483" s="1">
        <f t="shared" si="614"/>
        <v>63</v>
      </c>
      <c r="S483" s="1">
        <f t="shared" si="619"/>
        <v>0.65524345107130644</v>
      </c>
      <c r="T483" s="1">
        <f t="shared" si="620"/>
        <v>0.10920724184521774</v>
      </c>
      <c r="U483" s="1">
        <v>1.5</v>
      </c>
      <c r="V483" s="1">
        <f t="shared" si="621"/>
        <v>0.89626783754116357</v>
      </c>
      <c r="W483" s="1">
        <v>3</v>
      </c>
      <c r="X483" s="1">
        <f t="shared" si="622"/>
        <v>1.2954242509439324</v>
      </c>
      <c r="Y483" s="1">
        <f t="shared" si="623"/>
        <v>1.050091070710615</v>
      </c>
      <c r="Z483" s="1">
        <f>'Liquefaction &amp; SBC'!AC483</f>
        <v>4.4851222220690596</v>
      </c>
      <c r="AA483" s="1" t="str">
        <f>'Liquefaction &amp; SBC'!AD483</f>
        <v>NOT LIQUEFIABLE</v>
      </c>
      <c r="AB483" s="1">
        <f t="shared" si="615"/>
        <v>0</v>
      </c>
      <c r="AC483" s="1">
        <f t="shared" si="616"/>
        <v>0</v>
      </c>
      <c r="AD483" s="1">
        <f t="shared" si="624"/>
        <v>1.050091070710615</v>
      </c>
    </row>
    <row r="484" spans="1:31" x14ac:dyDescent="0.35">
      <c r="A484" s="1"/>
      <c r="B484" s="23">
        <v>15.358980000000001</v>
      </c>
      <c r="C484" s="23">
        <v>120.52970000000001</v>
      </c>
      <c r="D484" s="23">
        <v>9</v>
      </c>
      <c r="E484" s="23">
        <v>1500</v>
      </c>
      <c r="F484" s="23">
        <v>3</v>
      </c>
      <c r="G484" s="23">
        <v>21</v>
      </c>
      <c r="H484" s="23">
        <v>32</v>
      </c>
      <c r="I484" s="23">
        <v>55</v>
      </c>
      <c r="J484" s="1">
        <f t="shared" si="612"/>
        <v>150</v>
      </c>
      <c r="K484" s="1">
        <f t="shared" si="613"/>
        <v>183.33333333333334</v>
      </c>
      <c r="L484" s="23">
        <v>1.5</v>
      </c>
      <c r="M484" s="23">
        <v>21</v>
      </c>
      <c r="N484" s="23">
        <v>1.5</v>
      </c>
      <c r="O484" s="1">
        <f t="shared" si="617"/>
        <v>0</v>
      </c>
      <c r="P484" s="26">
        <f t="shared" si="618"/>
        <v>31.5</v>
      </c>
      <c r="Q484" s="1">
        <f t="shared" si="625"/>
        <v>151.83333333333334</v>
      </c>
      <c r="R484" s="1">
        <f t="shared" si="614"/>
        <v>63</v>
      </c>
      <c r="S484" s="1">
        <f t="shared" si="619"/>
        <v>0.65524345107130644</v>
      </c>
      <c r="T484" s="1">
        <f t="shared" si="620"/>
        <v>0</v>
      </c>
      <c r="U484" s="1">
        <v>1.5</v>
      </c>
      <c r="V484" s="1">
        <f t="shared" si="621"/>
        <v>0.89626783754116357</v>
      </c>
      <c r="W484" s="1">
        <v>3</v>
      </c>
      <c r="X484" s="1">
        <f t="shared" si="622"/>
        <v>1.2954242509439324</v>
      </c>
      <c r="Y484" s="1">
        <f t="shared" si="623"/>
        <v>0</v>
      </c>
      <c r="Z484" s="1">
        <f>'Liquefaction &amp; SBC'!AC484</f>
        <v>4.7087853232006331</v>
      </c>
      <c r="AA484" s="1" t="str">
        <f>'Liquefaction &amp; SBC'!AD484</f>
        <v>NOT LIQUEFIABLE</v>
      </c>
      <c r="AB484" s="1">
        <f t="shared" si="615"/>
        <v>0</v>
      </c>
      <c r="AC484" s="1">
        <f t="shared" si="616"/>
        <v>0</v>
      </c>
      <c r="AD484" s="1">
        <f t="shared" si="624"/>
        <v>0</v>
      </c>
    </row>
    <row r="485" spans="1:31" x14ac:dyDescent="0.35">
      <c r="A485" s="1"/>
      <c r="B485" s="23">
        <v>15.358980000000001</v>
      </c>
      <c r="C485" s="23">
        <v>120.52970000000001</v>
      </c>
      <c r="D485" s="23">
        <v>10.5</v>
      </c>
      <c r="E485" s="23">
        <v>1500</v>
      </c>
      <c r="F485" s="23">
        <v>3</v>
      </c>
      <c r="G485" s="23">
        <v>21</v>
      </c>
      <c r="H485" s="23">
        <v>33</v>
      </c>
      <c r="I485" s="23">
        <v>35</v>
      </c>
      <c r="J485" s="1">
        <f t="shared" si="612"/>
        <v>150</v>
      </c>
      <c r="K485" s="1">
        <f t="shared" si="613"/>
        <v>183.33333333333334</v>
      </c>
      <c r="L485" s="23">
        <v>1.5</v>
      </c>
      <c r="M485" s="23">
        <v>21</v>
      </c>
      <c r="N485" s="23">
        <v>1.5</v>
      </c>
      <c r="O485" s="1">
        <f t="shared" si="617"/>
        <v>0</v>
      </c>
      <c r="P485" s="26">
        <f t="shared" si="618"/>
        <v>31.5</v>
      </c>
      <c r="Q485" s="1">
        <f t="shared" si="625"/>
        <v>151.83333333333334</v>
      </c>
      <c r="R485" s="1">
        <f t="shared" si="614"/>
        <v>63</v>
      </c>
      <c r="S485" s="1">
        <f t="shared" si="619"/>
        <v>0.65524345107130644</v>
      </c>
      <c r="T485" s="1">
        <f t="shared" si="620"/>
        <v>0</v>
      </c>
      <c r="U485" s="1">
        <v>1.5</v>
      </c>
      <c r="V485" s="1">
        <f t="shared" si="621"/>
        <v>0.89626783754116357</v>
      </c>
      <c r="W485" s="1">
        <v>3</v>
      </c>
      <c r="X485" s="1">
        <f t="shared" si="622"/>
        <v>1.2954242509439324</v>
      </c>
      <c r="Y485" s="1">
        <f t="shared" si="623"/>
        <v>0</v>
      </c>
      <c r="Z485" s="1">
        <f>'Liquefaction &amp; SBC'!AC485</f>
        <v>3.7715072214095118</v>
      </c>
      <c r="AA485" s="1" t="str">
        <f>'Liquefaction &amp; SBC'!AD485</f>
        <v>NOT LIQUEFIABLE</v>
      </c>
      <c r="AB485" s="1">
        <f t="shared" si="615"/>
        <v>0</v>
      </c>
      <c r="AC485" s="1">
        <f t="shared" si="616"/>
        <v>0</v>
      </c>
      <c r="AD485" s="1">
        <f t="shared" si="624"/>
        <v>0</v>
      </c>
    </row>
    <row r="486" spans="1:31" x14ac:dyDescent="0.35">
      <c r="A486" s="1"/>
      <c r="B486" s="23">
        <v>15.358980000000001</v>
      </c>
      <c r="C486" s="23">
        <v>120.52970000000001</v>
      </c>
      <c r="D486" s="23">
        <v>12</v>
      </c>
      <c r="E486" s="23">
        <v>1500</v>
      </c>
      <c r="F486" s="23">
        <v>3</v>
      </c>
      <c r="G486" s="23">
        <v>21</v>
      </c>
      <c r="H486" s="23">
        <v>40</v>
      </c>
      <c r="I486" s="23">
        <v>35</v>
      </c>
      <c r="J486" s="1">
        <f t="shared" si="612"/>
        <v>150</v>
      </c>
      <c r="K486" s="1">
        <f t="shared" si="613"/>
        <v>183.33333333333334</v>
      </c>
      <c r="L486" s="23">
        <v>1.5</v>
      </c>
      <c r="M486" s="23">
        <v>21</v>
      </c>
      <c r="N486" s="23">
        <v>1.5</v>
      </c>
      <c r="O486" s="1">
        <f t="shared" si="617"/>
        <v>0</v>
      </c>
      <c r="P486" s="26">
        <f t="shared" si="618"/>
        <v>31.5</v>
      </c>
      <c r="Q486" s="1">
        <f t="shared" si="625"/>
        <v>151.83333333333334</v>
      </c>
      <c r="R486" s="1">
        <f t="shared" si="614"/>
        <v>63</v>
      </c>
      <c r="S486" s="1">
        <f t="shared" si="619"/>
        <v>0.65524345107130644</v>
      </c>
      <c r="T486" s="1">
        <f t="shared" si="620"/>
        <v>0</v>
      </c>
      <c r="U486" s="1">
        <v>1.5</v>
      </c>
      <c r="V486" s="1">
        <f t="shared" si="621"/>
        <v>0.89626783754116357</v>
      </c>
      <c r="W486" s="1">
        <v>3</v>
      </c>
      <c r="X486" s="1">
        <f t="shared" si="622"/>
        <v>1.2954242509439324</v>
      </c>
      <c r="Y486" s="1">
        <f t="shared" si="623"/>
        <v>0</v>
      </c>
      <c r="Z486" s="1">
        <f>'Liquefaction &amp; SBC'!AC486</f>
        <v>16.238999348421569</v>
      </c>
      <c r="AA486" s="1" t="str">
        <f>'Liquefaction &amp; SBC'!AD486</f>
        <v>NOT LIQUEFIABLE</v>
      </c>
      <c r="AB486" s="1">
        <f t="shared" si="615"/>
        <v>0</v>
      </c>
      <c r="AC486" s="1">
        <f t="shared" si="616"/>
        <v>0</v>
      </c>
      <c r="AD486" s="1">
        <f t="shared" si="624"/>
        <v>0</v>
      </c>
    </row>
    <row r="487" spans="1:31" x14ac:dyDescent="0.35">
      <c r="A487" s="1"/>
      <c r="B487" s="23">
        <v>15.358980000000001</v>
      </c>
      <c r="C487" s="23">
        <v>120.52970000000001</v>
      </c>
      <c r="D487" s="23">
        <v>13.5</v>
      </c>
      <c r="E487" s="23">
        <v>1500</v>
      </c>
      <c r="F487" s="23">
        <v>3</v>
      </c>
      <c r="G487" s="23">
        <v>21</v>
      </c>
      <c r="H487" s="23">
        <v>45</v>
      </c>
      <c r="I487" s="23">
        <v>35</v>
      </c>
      <c r="J487" s="1">
        <f t="shared" si="612"/>
        <v>150</v>
      </c>
      <c r="K487" s="1">
        <f t="shared" si="613"/>
        <v>183.33333333333334</v>
      </c>
      <c r="L487" s="23">
        <v>1.5</v>
      </c>
      <c r="M487" s="23">
        <v>21</v>
      </c>
      <c r="N487" s="23">
        <v>1.5</v>
      </c>
      <c r="O487" s="1">
        <f t="shared" si="617"/>
        <v>0</v>
      </c>
      <c r="P487" s="26">
        <f t="shared" si="618"/>
        <v>31.5</v>
      </c>
      <c r="Q487" s="1">
        <f t="shared" si="625"/>
        <v>151.83333333333334</v>
      </c>
      <c r="R487" s="1">
        <f t="shared" si="614"/>
        <v>63</v>
      </c>
      <c r="S487" s="1">
        <f t="shared" si="619"/>
        <v>0.65524345107130644</v>
      </c>
      <c r="T487" s="1">
        <f t="shared" si="620"/>
        <v>0</v>
      </c>
      <c r="U487" s="1">
        <v>1.5</v>
      </c>
      <c r="V487" s="1">
        <f t="shared" si="621"/>
        <v>0.89626783754116357</v>
      </c>
      <c r="W487" s="1">
        <v>3</v>
      </c>
      <c r="X487" s="1">
        <f t="shared" si="622"/>
        <v>1.2954242509439324</v>
      </c>
      <c r="Y487" s="1">
        <f t="shared" si="623"/>
        <v>0</v>
      </c>
      <c r="Z487" s="1">
        <f>'Liquefaction &amp; SBC'!AC487</f>
        <v>68.485399703048444</v>
      </c>
      <c r="AA487" s="1" t="str">
        <f>'Liquefaction &amp; SBC'!AD487</f>
        <v>NOT LIQUEFIABLE</v>
      </c>
      <c r="AB487" s="1">
        <f t="shared" si="615"/>
        <v>0</v>
      </c>
      <c r="AC487" s="1">
        <f t="shared" si="616"/>
        <v>0</v>
      </c>
      <c r="AD487" s="1">
        <f t="shared" si="624"/>
        <v>0</v>
      </c>
    </row>
    <row r="488" spans="1:31" x14ac:dyDescent="0.35">
      <c r="A488" s="1"/>
      <c r="B488" s="23">
        <v>15.358980000000001</v>
      </c>
      <c r="C488" s="23">
        <v>120.52970000000001</v>
      </c>
      <c r="D488" s="23">
        <v>15</v>
      </c>
      <c r="E488" s="23">
        <v>1500</v>
      </c>
      <c r="F488" s="23">
        <v>3</v>
      </c>
      <c r="G488" s="23">
        <v>21</v>
      </c>
      <c r="H488" s="23">
        <v>54</v>
      </c>
      <c r="I488" s="23">
        <v>65</v>
      </c>
      <c r="J488" s="1">
        <f t="shared" si="612"/>
        <v>150</v>
      </c>
      <c r="K488" s="1">
        <f t="shared" si="613"/>
        <v>183.33333333333334</v>
      </c>
      <c r="L488" s="23">
        <v>1.5</v>
      </c>
      <c r="M488" s="23">
        <v>21</v>
      </c>
      <c r="N488" s="23">
        <v>1.5</v>
      </c>
      <c r="O488" s="1">
        <f t="shared" si="617"/>
        <v>0</v>
      </c>
      <c r="P488" s="26">
        <f t="shared" si="618"/>
        <v>31.5</v>
      </c>
      <c r="Q488" s="1">
        <f t="shared" si="625"/>
        <v>151.83333333333334</v>
      </c>
      <c r="R488" s="1">
        <f t="shared" si="614"/>
        <v>63</v>
      </c>
      <c r="S488" s="1">
        <f t="shared" si="619"/>
        <v>0.65524345107130644</v>
      </c>
      <c r="T488" s="1">
        <f t="shared" si="620"/>
        <v>0</v>
      </c>
      <c r="U488" s="1">
        <v>1.5</v>
      </c>
      <c r="V488" s="1">
        <f t="shared" si="621"/>
        <v>0.89626783754116357</v>
      </c>
      <c r="W488" s="1">
        <v>3</v>
      </c>
      <c r="X488" s="1">
        <f t="shared" si="622"/>
        <v>1.2954242509439324</v>
      </c>
      <c r="Y488" s="1">
        <f t="shared" si="623"/>
        <v>0</v>
      </c>
      <c r="Z488" s="1">
        <f>'Liquefaction &amp; SBC'!AC488</f>
        <v>3693.8286152996843</v>
      </c>
      <c r="AA488" s="1" t="str">
        <f>'Liquefaction &amp; SBC'!AD488</f>
        <v>NOT LIQUEFIABLE</v>
      </c>
      <c r="AB488" s="1">
        <f t="shared" si="615"/>
        <v>0</v>
      </c>
      <c r="AC488" s="1">
        <f t="shared" si="616"/>
        <v>0</v>
      </c>
      <c r="AD488" s="1">
        <f t="shared" si="624"/>
        <v>0</v>
      </c>
    </row>
    <row r="489" spans="1:3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9"/>
      <c r="Y489" s="19"/>
      <c r="Z489" s="19"/>
      <c r="AA489" s="19"/>
      <c r="AB489" s="19"/>
      <c r="AC489" s="19" t="s">
        <v>312</v>
      </c>
      <c r="AD489" s="19">
        <f>SUM(AD479:AD488)</f>
        <v>13.081871894389071</v>
      </c>
      <c r="AE489" s="19" t="str">
        <f>IF(AD489&lt;= 25, "PASSED", "FAILED")</f>
        <v>PASSED</v>
      </c>
    </row>
    <row r="490" spans="1:31" s="1" customFormat="1" x14ac:dyDescent="0.35">
      <c r="A490" s="9" t="s">
        <v>283</v>
      </c>
      <c r="B490" s="9" t="s">
        <v>0</v>
      </c>
      <c r="C490" s="9" t="s">
        <v>1</v>
      </c>
      <c r="D490" s="9" t="s">
        <v>284</v>
      </c>
      <c r="E490" s="7" t="s">
        <v>285</v>
      </c>
      <c r="F490" s="9" t="s">
        <v>286</v>
      </c>
      <c r="G490" s="9" t="s">
        <v>287</v>
      </c>
      <c r="H490" s="9" t="s">
        <v>288</v>
      </c>
      <c r="I490" s="9" t="s">
        <v>289</v>
      </c>
      <c r="J490" s="10" t="s">
        <v>290</v>
      </c>
      <c r="K490" s="10" t="s">
        <v>291</v>
      </c>
      <c r="L490" s="9" t="s">
        <v>292</v>
      </c>
      <c r="M490" s="9" t="s">
        <v>287</v>
      </c>
      <c r="N490" s="9" t="s">
        <v>293</v>
      </c>
      <c r="O490" s="10" t="s">
        <v>294</v>
      </c>
      <c r="P490" s="11" t="s">
        <v>295</v>
      </c>
      <c r="Q490" s="10" t="s">
        <v>296</v>
      </c>
      <c r="R490" s="10" t="s">
        <v>297</v>
      </c>
      <c r="S490" s="10" t="s">
        <v>298</v>
      </c>
      <c r="T490" s="12" t="s">
        <v>299</v>
      </c>
      <c r="U490" s="9" t="s">
        <v>300</v>
      </c>
      <c r="V490" s="10" t="s">
        <v>301</v>
      </c>
      <c r="W490" s="7" t="s">
        <v>302</v>
      </c>
      <c r="X490" s="10" t="s">
        <v>303</v>
      </c>
      <c r="Y490" s="13" t="s">
        <v>304</v>
      </c>
      <c r="Z490" s="14" t="s">
        <v>26</v>
      </c>
      <c r="AA490" s="14" t="s">
        <v>27</v>
      </c>
      <c r="AB490" s="13" t="s">
        <v>305</v>
      </c>
      <c r="AC490" s="13" t="s">
        <v>306</v>
      </c>
      <c r="AD490" s="13" t="s">
        <v>307</v>
      </c>
      <c r="AE490" s="10" t="s">
        <v>27</v>
      </c>
    </row>
    <row r="491" spans="1:31" x14ac:dyDescent="0.35">
      <c r="A491" s="1" t="s">
        <v>354</v>
      </c>
      <c r="B491" s="23">
        <v>15.35891</v>
      </c>
      <c r="C491" s="23">
        <v>120.52930000000001</v>
      </c>
      <c r="D491" s="23">
        <v>1.5</v>
      </c>
      <c r="E491" s="23">
        <v>1500</v>
      </c>
      <c r="F491" s="23">
        <v>3</v>
      </c>
      <c r="G491" s="23">
        <v>19.5</v>
      </c>
      <c r="H491" s="23">
        <v>7</v>
      </c>
      <c r="I491" s="23">
        <v>10.5</v>
      </c>
      <c r="J491" s="1">
        <f t="shared" ref="J491:J500" si="626">E491*0.1</f>
        <v>150</v>
      </c>
      <c r="K491" s="1">
        <f t="shared" ref="K491:K500" si="627">(E491+J491)/(F491*F491)</f>
        <v>183.33333333333334</v>
      </c>
      <c r="L491" s="23">
        <v>1.5</v>
      </c>
      <c r="M491" s="23">
        <v>19.5</v>
      </c>
      <c r="N491" s="23">
        <v>7.5</v>
      </c>
      <c r="O491" s="1">
        <f>MAX(0, 9.81 * (L491 - N491))</f>
        <v>0</v>
      </c>
      <c r="P491" s="26">
        <f>(L491 * M491) - O491</f>
        <v>29.25</v>
      </c>
      <c r="Q491" s="1">
        <f>K491-P491</f>
        <v>154.08333333333334</v>
      </c>
      <c r="R491" s="1">
        <f t="shared" ref="R491:R500" si="628">(M491 * ($L$2 + ($F$2 / 2))) - O491</f>
        <v>58.5</v>
      </c>
      <c r="S491" s="1">
        <f>0.5 + 0.1 * SQRT(Q491 / R491)</f>
        <v>0.66229304156072544</v>
      </c>
      <c r="T491" s="1">
        <f>IF((D491 - (D491/2)) &lt;= L491, 0, IF(( (D491 - (D491/2)) - L491) &gt; (2 * F491), 0, IF(( (D491 - (D491/2)) - L491) &lt;= (F491 / 2), (2 * ( (D491 - (D491/2)) - L491) / F491) * (S491 - 0.1) + 0.1, ((2 * F491) - ( (D491 - (D491/2)) - L491)) / (1.5 * F491) * S491)))</f>
        <v>0</v>
      </c>
      <c r="U491" s="1">
        <v>1.5</v>
      </c>
      <c r="V491" s="1">
        <f>MAX(0.5, 1 - 0.5 * (P491 / Q491))</f>
        <v>0.90508382909680907</v>
      </c>
      <c r="W491" s="1">
        <v>3</v>
      </c>
      <c r="X491" s="1">
        <f>1 + 0.2 *LOG10(10 * W491)</f>
        <v>1.2954242509439324</v>
      </c>
      <c r="Y491" s="1">
        <f>((Q491 / (I491 * 1000)) * T491) * U491 * V491 * X491*1000</f>
        <v>0</v>
      </c>
      <c r="Z491" s="1">
        <f>'Liquefaction &amp; SBC'!AC491</f>
        <v>0.8124782876336194</v>
      </c>
      <c r="AA491" s="1" t="str">
        <f>'Liquefaction &amp; SBC'!AD491</f>
        <v>LIQUEFIABLE</v>
      </c>
      <c r="AB491" s="1">
        <f t="shared" ref="AB491:AB500" si="629">IF(AA491="NOT LIQUEFIABLE", 0, IF(Z491&gt;=2, 0, IF(Z491&lt;=0.5, 0.05, (2-Z491)*0.025)))</f>
        <v>2.9688042809159515E-2</v>
      </c>
      <c r="AC491" s="1">
        <f t="shared" ref="AC491:AC500" si="630">AB491 * U491*1000</f>
        <v>44.532064213739275</v>
      </c>
      <c r="AD491" s="1">
        <f>Y491+AC491</f>
        <v>44.532064213739275</v>
      </c>
    </row>
    <row r="492" spans="1:31" x14ac:dyDescent="0.35">
      <c r="A492" s="1"/>
      <c r="B492" s="23">
        <v>15.35891</v>
      </c>
      <c r="C492" s="23">
        <v>120.52930000000001</v>
      </c>
      <c r="D492" s="23">
        <v>3</v>
      </c>
      <c r="E492" s="23">
        <v>1500</v>
      </c>
      <c r="F492" s="23">
        <v>3</v>
      </c>
      <c r="G492" s="23">
        <v>20</v>
      </c>
      <c r="H492" s="23">
        <v>10</v>
      </c>
      <c r="I492" s="23">
        <v>20</v>
      </c>
      <c r="J492" s="1">
        <f t="shared" si="626"/>
        <v>150</v>
      </c>
      <c r="K492" s="1">
        <f t="shared" si="627"/>
        <v>183.33333333333334</v>
      </c>
      <c r="L492" s="23">
        <v>1.5</v>
      </c>
      <c r="M492" s="23">
        <v>20</v>
      </c>
      <c r="N492" s="23">
        <v>7.5</v>
      </c>
      <c r="O492" s="1">
        <f t="shared" ref="O492:O500" si="631">MAX(0, 9.81 * (L492 - N492))</f>
        <v>0</v>
      </c>
      <c r="P492" s="26">
        <f t="shared" ref="P492:P500" si="632">(L492 * M492) - O492</f>
        <v>30</v>
      </c>
      <c r="Q492" s="1">
        <f>K492-P492</f>
        <v>153.33333333333334</v>
      </c>
      <c r="R492" s="1">
        <f t="shared" si="628"/>
        <v>60</v>
      </c>
      <c r="S492" s="1">
        <f t="shared" ref="S492:S500" si="633">0.5 + 0.1 * SQRT(Q492 / R492)</f>
        <v>0.65986105077709067</v>
      </c>
      <c r="T492" s="1">
        <f t="shared" ref="T492:T500" si="634">IF(((D492 - (D492 - D491)/2) - L492) &lt;= 0, 0, IF(((D492 - (D492 - D491)/2) - L492) &gt; (2 * F492), 0, IF(((D492 - (D492 - D491)/2) - L492) &lt;= (F492 / 2), (2 * ((D492 - (D492 - D491)/2) - L492) / F492) * (S492 - 0.1) + 0.1, ((2 * F492) - ((D492 - (D492 - D491)/2) - L492)) / (1.5 * F492) * S492)))</f>
        <v>0.37993052538854533</v>
      </c>
      <c r="U492" s="1">
        <v>1.5</v>
      </c>
      <c r="V492" s="1">
        <f t="shared" ref="V492:V500" si="635">MAX(0.5, 1 - 0.5 * (P492 / Q492))</f>
        <v>0.90217391304347827</v>
      </c>
      <c r="W492" s="1">
        <v>3</v>
      </c>
      <c r="X492" s="1">
        <f t="shared" ref="X492:X500" si="636">1 + 0.2 *LOG10(10 * W492)</f>
        <v>1.2954242509439324</v>
      </c>
      <c r="Y492" s="1">
        <f t="shared" ref="Y492:Y500" si="637">((Q492 / (I492 * 1000)) * T492) * U492 * V492 * X492*1000</f>
        <v>5.1062763687202333</v>
      </c>
      <c r="Z492" s="1">
        <f>'Liquefaction &amp; SBC'!AC492</f>
        <v>0.84502633807617078</v>
      </c>
      <c r="AA492" s="1" t="str">
        <f>'Liquefaction &amp; SBC'!AD492</f>
        <v>LIQUEFIABLE</v>
      </c>
      <c r="AB492" s="1">
        <f t="shared" si="629"/>
        <v>2.887434154809573E-2</v>
      </c>
      <c r="AC492" s="1">
        <f t="shared" si="630"/>
        <v>43.311512322143592</v>
      </c>
      <c r="AD492" s="1">
        <f t="shared" ref="AD492:AD500" si="638">Y492+AC492</f>
        <v>48.417788690863823</v>
      </c>
    </row>
    <row r="493" spans="1:31" x14ac:dyDescent="0.35">
      <c r="A493" s="1"/>
      <c r="B493" s="23">
        <v>15.35891</v>
      </c>
      <c r="C493" s="23">
        <v>120.52930000000001</v>
      </c>
      <c r="D493" s="23">
        <v>4.5</v>
      </c>
      <c r="E493" s="23">
        <v>1500</v>
      </c>
      <c r="F493" s="23">
        <v>3</v>
      </c>
      <c r="G493" s="23">
        <v>20</v>
      </c>
      <c r="H493" s="23">
        <v>13</v>
      </c>
      <c r="I493" s="23">
        <v>20</v>
      </c>
      <c r="J493" s="1">
        <f t="shared" si="626"/>
        <v>150</v>
      </c>
      <c r="K493" s="1">
        <f t="shared" si="627"/>
        <v>183.33333333333334</v>
      </c>
      <c r="L493" s="23">
        <v>1.5</v>
      </c>
      <c r="M493" s="23">
        <v>20</v>
      </c>
      <c r="N493" s="23">
        <v>7.5</v>
      </c>
      <c r="O493" s="1">
        <f t="shared" si="631"/>
        <v>0</v>
      </c>
      <c r="P493" s="26">
        <f t="shared" si="632"/>
        <v>30</v>
      </c>
      <c r="Q493" s="1">
        <f t="shared" ref="Q493:Q500" si="639">K493-P493</f>
        <v>153.33333333333334</v>
      </c>
      <c r="R493" s="1">
        <f t="shared" si="628"/>
        <v>60</v>
      </c>
      <c r="S493" s="1">
        <f t="shared" si="633"/>
        <v>0.65986105077709067</v>
      </c>
      <c r="T493" s="1">
        <f t="shared" si="634"/>
        <v>0.54988420898090895</v>
      </c>
      <c r="U493" s="1">
        <v>1.5</v>
      </c>
      <c r="V493" s="1">
        <f t="shared" si="635"/>
        <v>0.90217391304347827</v>
      </c>
      <c r="W493" s="1">
        <v>3</v>
      </c>
      <c r="X493" s="1">
        <f t="shared" si="636"/>
        <v>1.2954242509439324</v>
      </c>
      <c r="Y493" s="1">
        <f t="shared" si="637"/>
        <v>7.3904583975717797</v>
      </c>
      <c r="Z493" s="1">
        <f>'Liquefaction &amp; SBC'!AC493</f>
        <v>0.87936464577308682</v>
      </c>
      <c r="AA493" s="1" t="str">
        <f>'Liquefaction &amp; SBC'!AD493</f>
        <v>LIQUEFIABLE</v>
      </c>
      <c r="AB493" s="1">
        <f t="shared" si="629"/>
        <v>2.801588385567283E-2</v>
      </c>
      <c r="AC493" s="1">
        <f t="shared" si="630"/>
        <v>42.023825783509245</v>
      </c>
      <c r="AD493" s="1">
        <f t="shared" si="638"/>
        <v>49.414284181081022</v>
      </c>
    </row>
    <row r="494" spans="1:31" x14ac:dyDescent="0.35">
      <c r="A494" s="1"/>
      <c r="B494" s="23">
        <v>15.35891</v>
      </c>
      <c r="C494" s="23">
        <v>120.52930000000001</v>
      </c>
      <c r="D494" s="23">
        <v>6</v>
      </c>
      <c r="E494" s="23">
        <v>1500</v>
      </c>
      <c r="F494" s="23">
        <v>3</v>
      </c>
      <c r="G494" s="23">
        <v>21</v>
      </c>
      <c r="H494" s="23">
        <v>17</v>
      </c>
      <c r="I494" s="23">
        <v>27.5</v>
      </c>
      <c r="J494" s="1">
        <f t="shared" si="626"/>
        <v>150</v>
      </c>
      <c r="K494" s="1">
        <f t="shared" si="627"/>
        <v>183.33333333333334</v>
      </c>
      <c r="L494" s="23">
        <v>1.5</v>
      </c>
      <c r="M494" s="23">
        <v>21</v>
      </c>
      <c r="N494" s="23">
        <v>7.5</v>
      </c>
      <c r="O494" s="1">
        <f t="shared" si="631"/>
        <v>0</v>
      </c>
      <c r="P494" s="26">
        <f t="shared" si="632"/>
        <v>31.5</v>
      </c>
      <c r="Q494" s="1">
        <f t="shared" si="639"/>
        <v>151.83333333333334</v>
      </c>
      <c r="R494" s="1">
        <f t="shared" si="628"/>
        <v>63</v>
      </c>
      <c r="S494" s="1">
        <f t="shared" si="633"/>
        <v>0.65524345107130644</v>
      </c>
      <c r="T494" s="1">
        <f t="shared" si="634"/>
        <v>0.32762172553565322</v>
      </c>
      <c r="U494" s="1">
        <v>1.5</v>
      </c>
      <c r="V494" s="1">
        <f t="shared" si="635"/>
        <v>0.89626783754116357</v>
      </c>
      <c r="W494" s="1">
        <v>3</v>
      </c>
      <c r="X494" s="1">
        <f t="shared" si="636"/>
        <v>1.2954242509439324</v>
      </c>
      <c r="Y494" s="1">
        <f t="shared" si="637"/>
        <v>3.1502732121318453</v>
      </c>
      <c r="Z494" s="1">
        <f>'Liquefaction &amp; SBC'!AC494</f>
        <v>0.98960746383284326</v>
      </c>
      <c r="AA494" s="1" t="str">
        <f>'Liquefaction &amp; SBC'!AD494</f>
        <v>LIQUEFIABLE</v>
      </c>
      <c r="AB494" s="1">
        <f t="shared" si="629"/>
        <v>2.5259813404178922E-2</v>
      </c>
      <c r="AC494" s="1">
        <f t="shared" si="630"/>
        <v>37.889720106268385</v>
      </c>
      <c r="AD494" s="1">
        <f t="shared" si="638"/>
        <v>41.039993318400228</v>
      </c>
    </row>
    <row r="495" spans="1:31" x14ac:dyDescent="0.35">
      <c r="A495" s="1"/>
      <c r="B495" s="23">
        <v>15.35891</v>
      </c>
      <c r="C495" s="23">
        <v>120.52930000000001</v>
      </c>
      <c r="D495" s="23">
        <v>7.5</v>
      </c>
      <c r="E495" s="23">
        <v>1500</v>
      </c>
      <c r="F495" s="23">
        <v>3</v>
      </c>
      <c r="G495" s="23">
        <v>21</v>
      </c>
      <c r="H495" s="23">
        <v>21</v>
      </c>
      <c r="I495" s="23">
        <v>27.5</v>
      </c>
      <c r="J495" s="1">
        <f t="shared" si="626"/>
        <v>150</v>
      </c>
      <c r="K495" s="1">
        <f t="shared" si="627"/>
        <v>183.33333333333334</v>
      </c>
      <c r="L495" s="23">
        <v>1.5</v>
      </c>
      <c r="M495" s="23">
        <v>21</v>
      </c>
      <c r="N495" s="23">
        <v>7.5</v>
      </c>
      <c r="O495" s="1">
        <f t="shared" si="631"/>
        <v>0</v>
      </c>
      <c r="P495" s="26">
        <f t="shared" si="632"/>
        <v>31.5</v>
      </c>
      <c r="Q495" s="1">
        <f t="shared" si="639"/>
        <v>151.83333333333334</v>
      </c>
      <c r="R495" s="1">
        <f t="shared" si="628"/>
        <v>63</v>
      </c>
      <c r="S495" s="1">
        <f t="shared" si="633"/>
        <v>0.65524345107130644</v>
      </c>
      <c r="T495" s="1">
        <f t="shared" si="634"/>
        <v>0.10920724184521774</v>
      </c>
      <c r="U495" s="1">
        <v>1.5</v>
      </c>
      <c r="V495" s="1">
        <f t="shared" si="635"/>
        <v>0.89626783754116357</v>
      </c>
      <c r="W495" s="1">
        <v>3</v>
      </c>
      <c r="X495" s="1">
        <f t="shared" si="636"/>
        <v>1.2954242509439324</v>
      </c>
      <c r="Y495" s="1">
        <f t="shared" si="637"/>
        <v>1.050091070710615</v>
      </c>
      <c r="Z495" s="1">
        <f>'Liquefaction &amp; SBC'!AC495</f>
        <v>1.1299455093224129</v>
      </c>
      <c r="AA495" s="1" t="str">
        <f>'Liquefaction &amp; SBC'!AD495</f>
        <v>NOT LIQUEFIABLE</v>
      </c>
      <c r="AB495" s="1">
        <f t="shared" si="629"/>
        <v>0</v>
      </c>
      <c r="AC495" s="1">
        <f t="shared" si="630"/>
        <v>0</v>
      </c>
      <c r="AD495" s="1">
        <f t="shared" si="638"/>
        <v>1.050091070710615</v>
      </c>
    </row>
    <row r="496" spans="1:31" x14ac:dyDescent="0.35">
      <c r="A496" s="1"/>
      <c r="B496" s="23">
        <v>15.35891</v>
      </c>
      <c r="C496" s="23">
        <v>120.52930000000001</v>
      </c>
      <c r="D496" s="23">
        <v>9</v>
      </c>
      <c r="E496" s="23">
        <v>1500</v>
      </c>
      <c r="F496" s="23">
        <v>3</v>
      </c>
      <c r="G496" s="23">
        <v>20</v>
      </c>
      <c r="H496" s="23">
        <v>27</v>
      </c>
      <c r="I496" s="23">
        <v>32.5</v>
      </c>
      <c r="J496" s="1">
        <f t="shared" si="626"/>
        <v>150</v>
      </c>
      <c r="K496" s="1">
        <f t="shared" si="627"/>
        <v>183.33333333333334</v>
      </c>
      <c r="L496" s="23">
        <v>1.5</v>
      </c>
      <c r="M496" s="23">
        <v>20</v>
      </c>
      <c r="N496" s="23">
        <v>7.5</v>
      </c>
      <c r="O496" s="1">
        <f t="shared" si="631"/>
        <v>0</v>
      </c>
      <c r="P496" s="26">
        <f t="shared" si="632"/>
        <v>30</v>
      </c>
      <c r="Q496" s="1">
        <f t="shared" si="639"/>
        <v>153.33333333333334</v>
      </c>
      <c r="R496" s="1">
        <f t="shared" si="628"/>
        <v>60</v>
      </c>
      <c r="S496" s="1">
        <f t="shared" si="633"/>
        <v>0.65986105077709067</v>
      </c>
      <c r="T496" s="1">
        <f t="shared" si="634"/>
        <v>0</v>
      </c>
      <c r="U496" s="1">
        <v>1.5</v>
      </c>
      <c r="V496" s="1">
        <f t="shared" si="635"/>
        <v>0.90217391304347827</v>
      </c>
      <c r="W496" s="1">
        <v>3</v>
      </c>
      <c r="X496" s="1">
        <f t="shared" si="636"/>
        <v>1.2954242509439324</v>
      </c>
      <c r="Y496" s="1">
        <f t="shared" si="637"/>
        <v>0</v>
      </c>
      <c r="Z496" s="1">
        <f>'Liquefaction &amp; SBC'!AC496</f>
        <v>1.4764796135216443</v>
      </c>
      <c r="AA496" s="1" t="str">
        <f>'Liquefaction &amp; SBC'!AD496</f>
        <v>NOT LIQUEFIABLE</v>
      </c>
      <c r="AB496" s="1">
        <f t="shared" si="629"/>
        <v>0</v>
      </c>
      <c r="AC496" s="1">
        <f t="shared" si="630"/>
        <v>0</v>
      </c>
      <c r="AD496" s="1">
        <f t="shared" si="638"/>
        <v>0</v>
      </c>
    </row>
    <row r="497" spans="1:31" x14ac:dyDescent="0.35">
      <c r="A497" s="1"/>
      <c r="B497" s="23">
        <v>15.35891</v>
      </c>
      <c r="C497" s="23">
        <v>120.52930000000001</v>
      </c>
      <c r="D497" s="23">
        <v>10.5</v>
      </c>
      <c r="E497" s="23">
        <v>1500</v>
      </c>
      <c r="F497" s="23">
        <v>3</v>
      </c>
      <c r="G497" s="23">
        <v>21</v>
      </c>
      <c r="H497" s="23">
        <v>35</v>
      </c>
      <c r="I497" s="23">
        <v>35</v>
      </c>
      <c r="J497" s="1">
        <f t="shared" si="626"/>
        <v>150</v>
      </c>
      <c r="K497" s="1">
        <f t="shared" si="627"/>
        <v>183.33333333333334</v>
      </c>
      <c r="L497" s="23">
        <v>1.5</v>
      </c>
      <c r="M497" s="23">
        <v>21</v>
      </c>
      <c r="N497" s="23">
        <v>7.5</v>
      </c>
      <c r="O497" s="1">
        <f t="shared" si="631"/>
        <v>0</v>
      </c>
      <c r="P497" s="26">
        <f t="shared" si="632"/>
        <v>31.5</v>
      </c>
      <c r="Q497" s="1">
        <f t="shared" si="639"/>
        <v>151.83333333333334</v>
      </c>
      <c r="R497" s="1">
        <f t="shared" si="628"/>
        <v>63</v>
      </c>
      <c r="S497" s="1">
        <f t="shared" si="633"/>
        <v>0.65524345107130644</v>
      </c>
      <c r="T497" s="1">
        <f t="shared" si="634"/>
        <v>0</v>
      </c>
      <c r="U497" s="1">
        <v>1.5</v>
      </c>
      <c r="V497" s="1">
        <f t="shared" si="635"/>
        <v>0.89626783754116357</v>
      </c>
      <c r="W497" s="1">
        <v>3</v>
      </c>
      <c r="X497" s="1">
        <f t="shared" si="636"/>
        <v>1.2954242509439324</v>
      </c>
      <c r="Y497" s="1">
        <f t="shared" si="637"/>
        <v>0</v>
      </c>
      <c r="Z497" s="1">
        <f>'Liquefaction &amp; SBC'!AC497</f>
        <v>3.4910934307384096</v>
      </c>
      <c r="AA497" s="1" t="str">
        <f>'Liquefaction &amp; SBC'!AD497</f>
        <v>NOT LIQUEFIABLE</v>
      </c>
      <c r="AB497" s="1">
        <f t="shared" si="629"/>
        <v>0</v>
      </c>
      <c r="AC497" s="1">
        <f t="shared" si="630"/>
        <v>0</v>
      </c>
      <c r="AD497" s="1">
        <f t="shared" si="638"/>
        <v>0</v>
      </c>
    </row>
    <row r="498" spans="1:31" x14ac:dyDescent="0.35">
      <c r="A498" s="1"/>
      <c r="B498" s="23">
        <v>15.35891</v>
      </c>
      <c r="C498" s="23">
        <v>120.52930000000001</v>
      </c>
      <c r="D498" s="23">
        <v>12</v>
      </c>
      <c r="E498" s="23">
        <v>1500</v>
      </c>
      <c r="F498" s="23">
        <v>3</v>
      </c>
      <c r="G498" s="23">
        <v>21</v>
      </c>
      <c r="H498" s="23">
        <v>40</v>
      </c>
      <c r="I498" s="23">
        <v>35</v>
      </c>
      <c r="J498" s="1">
        <f t="shared" si="626"/>
        <v>150</v>
      </c>
      <c r="K498" s="1">
        <f t="shared" si="627"/>
        <v>183.33333333333334</v>
      </c>
      <c r="L498" s="23">
        <v>1.5</v>
      </c>
      <c r="M498" s="23">
        <v>21</v>
      </c>
      <c r="N498" s="23">
        <v>7.5</v>
      </c>
      <c r="O498" s="1">
        <f t="shared" si="631"/>
        <v>0</v>
      </c>
      <c r="P498" s="26">
        <f t="shared" si="632"/>
        <v>31.5</v>
      </c>
      <c r="Q498" s="1">
        <f t="shared" si="639"/>
        <v>151.83333333333334</v>
      </c>
      <c r="R498" s="1">
        <f t="shared" si="628"/>
        <v>63</v>
      </c>
      <c r="S498" s="1">
        <f t="shared" si="633"/>
        <v>0.65524345107130644</v>
      </c>
      <c r="T498" s="1">
        <f t="shared" si="634"/>
        <v>0</v>
      </c>
      <c r="U498" s="1">
        <v>1.5</v>
      </c>
      <c r="V498" s="1">
        <f t="shared" si="635"/>
        <v>0.89626783754116357</v>
      </c>
      <c r="W498" s="1">
        <v>3</v>
      </c>
      <c r="X498" s="1">
        <f t="shared" si="636"/>
        <v>1.2954242509439324</v>
      </c>
      <c r="Y498" s="1">
        <f t="shared" si="637"/>
        <v>0</v>
      </c>
      <c r="Z498" s="1">
        <f>'Liquefaction &amp; SBC'!AC498</f>
        <v>6.312562160164199</v>
      </c>
      <c r="AA498" s="1" t="str">
        <f>'Liquefaction &amp; SBC'!AD498</f>
        <v>NOT LIQUEFIABLE</v>
      </c>
      <c r="AB498" s="1">
        <f t="shared" si="629"/>
        <v>0</v>
      </c>
      <c r="AC498" s="1">
        <f t="shared" si="630"/>
        <v>0</v>
      </c>
      <c r="AD498" s="1">
        <f t="shared" si="638"/>
        <v>0</v>
      </c>
    </row>
    <row r="499" spans="1:31" x14ac:dyDescent="0.35">
      <c r="A499" s="1"/>
      <c r="B499" s="23">
        <v>15.35891</v>
      </c>
      <c r="C499" s="23">
        <v>120.52930000000001</v>
      </c>
      <c r="D499" s="23">
        <v>13.5</v>
      </c>
      <c r="E499" s="23">
        <v>1500</v>
      </c>
      <c r="F499" s="23">
        <v>3</v>
      </c>
      <c r="G499" s="23">
        <v>21</v>
      </c>
      <c r="H499" s="23">
        <v>48</v>
      </c>
      <c r="I499" s="23">
        <v>35</v>
      </c>
      <c r="J499" s="1">
        <f t="shared" si="626"/>
        <v>150</v>
      </c>
      <c r="K499" s="1">
        <f t="shared" si="627"/>
        <v>183.33333333333334</v>
      </c>
      <c r="L499" s="23">
        <v>1.5</v>
      </c>
      <c r="M499" s="23">
        <v>21</v>
      </c>
      <c r="N499" s="23">
        <v>7.5</v>
      </c>
      <c r="O499" s="1">
        <f t="shared" si="631"/>
        <v>0</v>
      </c>
      <c r="P499" s="26">
        <f t="shared" si="632"/>
        <v>31.5</v>
      </c>
      <c r="Q499" s="1">
        <f t="shared" si="639"/>
        <v>151.83333333333334</v>
      </c>
      <c r="R499" s="1">
        <f t="shared" si="628"/>
        <v>63</v>
      </c>
      <c r="S499" s="1">
        <f t="shared" si="633"/>
        <v>0.65524345107130644</v>
      </c>
      <c r="T499" s="1">
        <f t="shared" si="634"/>
        <v>0</v>
      </c>
      <c r="U499" s="1">
        <v>1.5</v>
      </c>
      <c r="V499" s="1">
        <f t="shared" si="635"/>
        <v>0.89626783754116357</v>
      </c>
      <c r="W499" s="1">
        <v>3</v>
      </c>
      <c r="X499" s="1">
        <f t="shared" si="636"/>
        <v>1.2954242509439324</v>
      </c>
      <c r="Y499" s="1">
        <f t="shared" si="637"/>
        <v>0</v>
      </c>
      <c r="Z499" s="1">
        <f>'Liquefaction &amp; SBC'!AC499</f>
        <v>51.046853796374798</v>
      </c>
      <c r="AA499" s="1" t="str">
        <f>'Liquefaction &amp; SBC'!AD499</f>
        <v>NOT LIQUEFIABLE</v>
      </c>
      <c r="AB499" s="1">
        <f t="shared" si="629"/>
        <v>0</v>
      </c>
      <c r="AC499" s="1">
        <f t="shared" si="630"/>
        <v>0</v>
      </c>
      <c r="AD499" s="1">
        <f t="shared" si="638"/>
        <v>0</v>
      </c>
    </row>
    <row r="500" spans="1:31" x14ac:dyDescent="0.35">
      <c r="A500" s="1"/>
      <c r="B500" s="23">
        <v>15.35891</v>
      </c>
      <c r="C500" s="23">
        <v>120.52930000000001</v>
      </c>
      <c r="D500" s="23">
        <v>15</v>
      </c>
      <c r="E500" s="23">
        <v>1500</v>
      </c>
      <c r="F500" s="23">
        <v>3</v>
      </c>
      <c r="G500" s="23">
        <v>21</v>
      </c>
      <c r="H500" s="23">
        <v>60</v>
      </c>
      <c r="I500" s="23">
        <v>65</v>
      </c>
      <c r="J500" s="1">
        <f t="shared" si="626"/>
        <v>150</v>
      </c>
      <c r="K500" s="1">
        <f t="shared" si="627"/>
        <v>183.33333333333334</v>
      </c>
      <c r="L500" s="23">
        <v>1.5</v>
      </c>
      <c r="M500" s="23">
        <v>21</v>
      </c>
      <c r="N500" s="23">
        <v>7.5</v>
      </c>
      <c r="O500" s="1">
        <f t="shared" si="631"/>
        <v>0</v>
      </c>
      <c r="P500" s="26">
        <f t="shared" si="632"/>
        <v>31.5</v>
      </c>
      <c r="Q500" s="1">
        <f t="shared" si="639"/>
        <v>151.83333333333334</v>
      </c>
      <c r="R500" s="1">
        <f t="shared" si="628"/>
        <v>63</v>
      </c>
      <c r="S500" s="1">
        <f t="shared" si="633"/>
        <v>0.65524345107130644</v>
      </c>
      <c r="T500" s="1">
        <f t="shared" si="634"/>
        <v>0</v>
      </c>
      <c r="U500" s="1">
        <v>1.5</v>
      </c>
      <c r="V500" s="1">
        <f t="shared" si="635"/>
        <v>0.89626783754116357</v>
      </c>
      <c r="W500" s="1">
        <v>3</v>
      </c>
      <c r="X500" s="1">
        <f t="shared" si="636"/>
        <v>1.2954242509439324</v>
      </c>
      <c r="Y500" s="1">
        <f t="shared" si="637"/>
        <v>0</v>
      </c>
      <c r="Z500" s="1">
        <f>'Liquefaction &amp; SBC'!AC500</f>
        <v>17401.577000349109</v>
      </c>
      <c r="AA500" s="1" t="str">
        <f>'Liquefaction &amp; SBC'!AD500</f>
        <v>NOT LIQUEFIABLE</v>
      </c>
      <c r="AB500" s="1">
        <f t="shared" si="629"/>
        <v>0</v>
      </c>
      <c r="AC500" s="1">
        <f t="shared" si="630"/>
        <v>0</v>
      </c>
      <c r="AD500" s="1">
        <f t="shared" si="638"/>
        <v>0</v>
      </c>
    </row>
    <row r="501" spans="1:3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9"/>
      <c r="Y501" s="19"/>
      <c r="Z501" s="19"/>
      <c r="AA501" s="19"/>
      <c r="AB501" s="19"/>
      <c r="AC501" s="19" t="s">
        <v>312</v>
      </c>
      <c r="AD501" s="19">
        <f>SUM(AD491:AD500)</f>
        <v>184.45422147479496</v>
      </c>
      <c r="AE501" s="19" t="str">
        <f>IF(AD501&lt;= 25, "PASSED", "FAILED")</f>
        <v>FAILED</v>
      </c>
    </row>
    <row r="502" spans="1:31" s="1" customFormat="1" x14ac:dyDescent="0.35">
      <c r="A502" s="9" t="s">
        <v>283</v>
      </c>
      <c r="B502" s="9" t="s">
        <v>0</v>
      </c>
      <c r="C502" s="9" t="s">
        <v>1</v>
      </c>
      <c r="D502" s="9" t="s">
        <v>284</v>
      </c>
      <c r="E502" s="7" t="s">
        <v>285</v>
      </c>
      <c r="F502" s="9" t="s">
        <v>286</v>
      </c>
      <c r="G502" s="9" t="s">
        <v>287</v>
      </c>
      <c r="H502" s="9" t="s">
        <v>288</v>
      </c>
      <c r="I502" s="9" t="s">
        <v>289</v>
      </c>
      <c r="J502" s="10" t="s">
        <v>290</v>
      </c>
      <c r="K502" s="10" t="s">
        <v>291</v>
      </c>
      <c r="L502" s="9" t="s">
        <v>292</v>
      </c>
      <c r="M502" s="9" t="s">
        <v>287</v>
      </c>
      <c r="N502" s="9" t="s">
        <v>293</v>
      </c>
      <c r="O502" s="10" t="s">
        <v>294</v>
      </c>
      <c r="P502" s="11" t="s">
        <v>295</v>
      </c>
      <c r="Q502" s="10" t="s">
        <v>296</v>
      </c>
      <c r="R502" s="10" t="s">
        <v>297</v>
      </c>
      <c r="S502" s="10" t="s">
        <v>298</v>
      </c>
      <c r="T502" s="12" t="s">
        <v>299</v>
      </c>
      <c r="U502" s="9" t="s">
        <v>300</v>
      </c>
      <c r="V502" s="10" t="s">
        <v>301</v>
      </c>
      <c r="W502" s="7" t="s">
        <v>302</v>
      </c>
      <c r="X502" s="10" t="s">
        <v>303</v>
      </c>
      <c r="Y502" s="13" t="s">
        <v>304</v>
      </c>
      <c r="Z502" s="14" t="s">
        <v>26</v>
      </c>
      <c r="AA502" s="14" t="s">
        <v>27</v>
      </c>
      <c r="AB502" s="13" t="s">
        <v>305</v>
      </c>
      <c r="AC502" s="13" t="s">
        <v>306</v>
      </c>
      <c r="AD502" s="13" t="s">
        <v>307</v>
      </c>
      <c r="AE502" s="10" t="s">
        <v>27</v>
      </c>
    </row>
    <row r="503" spans="1:31" x14ac:dyDescent="0.35">
      <c r="A503" s="1" t="s">
        <v>355</v>
      </c>
      <c r="B503" s="23">
        <v>15.35899</v>
      </c>
      <c r="C503" s="23">
        <v>120.53570000000001</v>
      </c>
      <c r="D503" s="23">
        <v>1.5</v>
      </c>
      <c r="E503" s="23">
        <v>1500</v>
      </c>
      <c r="F503" s="23">
        <v>3</v>
      </c>
      <c r="G503" s="23">
        <v>20</v>
      </c>
      <c r="H503" s="23">
        <v>9</v>
      </c>
      <c r="I503" s="23">
        <v>20</v>
      </c>
      <c r="J503" s="1">
        <f t="shared" ref="J503:J509" si="640">E503*0.1</f>
        <v>150</v>
      </c>
      <c r="K503" s="1">
        <f t="shared" ref="K503:K509" si="641">(E503+J503)/(F503*F503)</f>
        <v>183.33333333333334</v>
      </c>
      <c r="L503" s="23">
        <v>1.5</v>
      </c>
      <c r="M503" s="23">
        <v>20</v>
      </c>
      <c r="N503" s="23"/>
      <c r="O503" s="1">
        <f>MAX(0, 9.81 * (L503 - N503))</f>
        <v>14.715</v>
      </c>
      <c r="P503" s="26">
        <f>(L503 * M503) - O503</f>
        <v>15.285</v>
      </c>
      <c r="Q503" s="1">
        <f>K503-P503</f>
        <v>168.04833333333335</v>
      </c>
      <c r="R503" s="1">
        <f t="shared" ref="R503:R509" si="642">(M503 * ($L$2 + ($F$2 / 2))) - O503</f>
        <v>45.284999999999997</v>
      </c>
      <c r="S503" s="1">
        <f>0.5 + 0.1 * SQRT(Q503 / R503)</f>
        <v>0.692637094273584</v>
      </c>
      <c r="T503" s="1">
        <f>IF((D503 - (D503/2)) &lt;= L503, 0, IF(( (D503 - (D503/2)) - L503) &gt; (2 * F503), 0, IF(( (D503 - (D503/2)) - L503) &lt;= (F503 / 2), (2 * ( (D503 - (D503/2)) - L503) / F503) * (S503 - 0.1) + 0.1, ((2 * F503) - ( (D503 - (D503/2)) - L503)) / (1.5 * F503) * S503)))</f>
        <v>0</v>
      </c>
      <c r="U503" s="1">
        <v>1.5</v>
      </c>
      <c r="V503" s="1">
        <f>MAX(0.5, 1 - 0.5 * (P503 / Q503))</f>
        <v>0.95452201251624036</v>
      </c>
      <c r="W503" s="1">
        <v>3</v>
      </c>
      <c r="X503" s="1">
        <f>1 + 0.2 *LOG10(10 * W503)</f>
        <v>1.2954242509439324</v>
      </c>
      <c r="Y503" s="1">
        <f>((Q503 / (I503 * 1000)) * T503) * U503 * V503 * X503*1000</f>
        <v>0</v>
      </c>
      <c r="Z503" s="1">
        <f>'Liquefaction &amp; SBC'!AC503</f>
        <v>0.51652392975504602</v>
      </c>
      <c r="AA503" s="1" t="str">
        <f>'Liquefaction &amp; SBC'!AD503</f>
        <v>LIQUEFIABLE</v>
      </c>
      <c r="AB503" s="1">
        <f t="shared" ref="AB503:AB509" si="643">IF(AA503="NOT LIQUEFIABLE", 0, IF(Z503&gt;=2, 0, IF(Z503&lt;=0.5, 0.05, (2-Z503)*0.025)))</f>
        <v>3.708690175612385E-2</v>
      </c>
      <c r="AC503" s="1">
        <f t="shared" ref="AC503:AC509" si="644">AB503 * U503*1000</f>
        <v>55.630352634185776</v>
      </c>
      <c r="AD503" s="1">
        <f>Y503+AC503</f>
        <v>55.630352634185776</v>
      </c>
    </row>
    <row r="504" spans="1:31" x14ac:dyDescent="0.35">
      <c r="A504" s="1"/>
      <c r="B504" s="23">
        <v>15.35899</v>
      </c>
      <c r="C504" s="23">
        <v>120.53570000000001</v>
      </c>
      <c r="D504" s="23">
        <v>3</v>
      </c>
      <c r="E504" s="23">
        <v>1500</v>
      </c>
      <c r="F504" s="23">
        <v>3</v>
      </c>
      <c r="G504" s="23">
        <v>20</v>
      </c>
      <c r="H504" s="23">
        <v>20</v>
      </c>
      <c r="I504" s="23">
        <v>32.5</v>
      </c>
      <c r="J504" s="1">
        <f t="shared" si="640"/>
        <v>150</v>
      </c>
      <c r="K504" s="1">
        <f t="shared" si="641"/>
        <v>183.33333333333334</v>
      </c>
      <c r="L504" s="23">
        <v>1.5</v>
      </c>
      <c r="M504" s="23">
        <v>20</v>
      </c>
      <c r="N504" s="23"/>
      <c r="O504" s="1">
        <f t="shared" ref="O504:O509" si="645">MAX(0, 9.81 * (L504 - N504))</f>
        <v>14.715</v>
      </c>
      <c r="P504" s="26">
        <f t="shared" ref="P504:P509" si="646">(L504 * M504) - O504</f>
        <v>15.285</v>
      </c>
      <c r="Q504" s="1">
        <f>K504-P504</f>
        <v>168.04833333333335</v>
      </c>
      <c r="R504" s="1">
        <f t="shared" si="642"/>
        <v>45.284999999999997</v>
      </c>
      <c r="S504" s="1">
        <f t="shared" ref="S504:S509" si="647">0.5 + 0.1 * SQRT(Q504 / R504)</f>
        <v>0.692637094273584</v>
      </c>
      <c r="T504" s="1">
        <f t="shared" ref="T504:T509" si="648">IF(((D504 - (D504 - D503)/2) - L504) &lt;= 0, 0, IF(((D504 - (D504 - D503)/2) - L504) &gt; (2 * F504), 0, IF(((D504 - (D504 - D503)/2) - L504) &lt;= (F504 / 2), (2 * ((D504 - (D504 - D503)/2) - L504) / F504) * (S504 - 0.1) + 0.1, ((2 * F504) - ((D504 - (D504 - D503)/2) - L504)) / (1.5 * F504) * S504)))</f>
        <v>0.39631854713679204</v>
      </c>
      <c r="U504" s="1">
        <v>1.5</v>
      </c>
      <c r="V504" s="1">
        <f t="shared" ref="V504:V509" si="649">MAX(0.5, 1 - 0.5 * (P504 / Q504))</f>
        <v>0.95452201251624036</v>
      </c>
      <c r="W504" s="1">
        <v>3</v>
      </c>
      <c r="X504" s="1">
        <f t="shared" ref="X504:X509" si="650">1 + 0.2 *LOG10(10 * W504)</f>
        <v>1.2954242509439324</v>
      </c>
      <c r="Y504" s="1">
        <f t="shared" ref="Y504:Y509" si="651">((Q504 / (I504 * 1000)) * T504) * U504 * V504 * X504*1000</f>
        <v>3.8008827798262503</v>
      </c>
      <c r="Z504" s="1">
        <f>'Liquefaction &amp; SBC'!AC504</f>
        <v>2.3803965514318599</v>
      </c>
      <c r="AA504" s="1" t="str">
        <f>'Liquefaction &amp; SBC'!AD504</f>
        <v>NOT LIQUEFIABLE</v>
      </c>
      <c r="AB504" s="1">
        <f t="shared" si="643"/>
        <v>0</v>
      </c>
      <c r="AC504" s="1">
        <f t="shared" si="644"/>
        <v>0</v>
      </c>
      <c r="AD504" s="1">
        <f t="shared" ref="AD504:AD509" si="652">Y504+AC504</f>
        <v>3.8008827798262503</v>
      </c>
    </row>
    <row r="505" spans="1:31" x14ac:dyDescent="0.35">
      <c r="A505" s="1"/>
      <c r="B505" s="23">
        <v>15.35899</v>
      </c>
      <c r="C505" s="23">
        <v>120.53570000000001</v>
      </c>
      <c r="D505" s="23">
        <v>4.5</v>
      </c>
      <c r="E505" s="23">
        <v>1500</v>
      </c>
      <c r="F505" s="23">
        <v>3</v>
      </c>
      <c r="G505" s="23">
        <v>20</v>
      </c>
      <c r="H505" s="23">
        <v>24</v>
      </c>
      <c r="I505" s="23">
        <v>32.5</v>
      </c>
      <c r="J505" s="1">
        <f t="shared" si="640"/>
        <v>150</v>
      </c>
      <c r="K505" s="1">
        <f t="shared" si="641"/>
        <v>183.33333333333334</v>
      </c>
      <c r="L505" s="23">
        <v>1.5</v>
      </c>
      <c r="M505" s="23">
        <v>20</v>
      </c>
      <c r="N505" s="23"/>
      <c r="O505" s="1">
        <f t="shared" si="645"/>
        <v>14.715</v>
      </c>
      <c r="P505" s="26">
        <f t="shared" si="646"/>
        <v>15.285</v>
      </c>
      <c r="Q505" s="1">
        <f t="shared" ref="Q505:Q509" si="653">K505-P505</f>
        <v>168.04833333333335</v>
      </c>
      <c r="R505" s="1">
        <f t="shared" si="642"/>
        <v>45.284999999999997</v>
      </c>
      <c r="S505" s="1">
        <f t="shared" si="647"/>
        <v>0.692637094273584</v>
      </c>
      <c r="T505" s="1">
        <f t="shared" si="648"/>
        <v>0.57719757856132003</v>
      </c>
      <c r="U505" s="1">
        <v>1.5</v>
      </c>
      <c r="V505" s="1">
        <f t="shared" si="649"/>
        <v>0.95452201251624036</v>
      </c>
      <c r="W505" s="1">
        <v>3</v>
      </c>
      <c r="X505" s="1">
        <f t="shared" si="650"/>
        <v>1.2954242509439324</v>
      </c>
      <c r="Y505" s="1">
        <f t="shared" si="651"/>
        <v>5.535598454225017</v>
      </c>
      <c r="Z505" s="1">
        <f>'Liquefaction &amp; SBC'!AC505</f>
        <v>3.3532487125344783</v>
      </c>
      <c r="AA505" s="1" t="str">
        <f>'Liquefaction &amp; SBC'!AD505</f>
        <v>NOT LIQUEFIABLE</v>
      </c>
      <c r="AB505" s="1">
        <f t="shared" si="643"/>
        <v>0</v>
      </c>
      <c r="AC505" s="1">
        <f t="shared" si="644"/>
        <v>0</v>
      </c>
      <c r="AD505" s="1">
        <f t="shared" si="652"/>
        <v>5.535598454225017</v>
      </c>
    </row>
    <row r="506" spans="1:31" x14ac:dyDescent="0.35">
      <c r="A506" s="1"/>
      <c r="B506" s="23">
        <v>15.35899</v>
      </c>
      <c r="C506" s="23">
        <v>120.53570000000001</v>
      </c>
      <c r="D506" s="23">
        <v>6</v>
      </c>
      <c r="E506" s="23">
        <v>1500</v>
      </c>
      <c r="F506" s="23">
        <v>3</v>
      </c>
      <c r="G506" s="23">
        <v>20</v>
      </c>
      <c r="H506" s="23">
        <v>30</v>
      </c>
      <c r="I506" s="23">
        <v>32.5</v>
      </c>
      <c r="J506" s="1">
        <f t="shared" si="640"/>
        <v>150</v>
      </c>
      <c r="K506" s="1">
        <f t="shared" si="641"/>
        <v>183.33333333333334</v>
      </c>
      <c r="L506" s="23">
        <v>1.5</v>
      </c>
      <c r="M506" s="23">
        <v>20</v>
      </c>
      <c r="N506" s="23"/>
      <c r="O506" s="1">
        <f t="shared" si="645"/>
        <v>14.715</v>
      </c>
      <c r="P506" s="26">
        <f t="shared" si="646"/>
        <v>15.285</v>
      </c>
      <c r="Q506" s="1">
        <f t="shared" si="653"/>
        <v>168.04833333333335</v>
      </c>
      <c r="R506" s="1">
        <f t="shared" si="642"/>
        <v>45.284999999999997</v>
      </c>
      <c r="S506" s="1">
        <f t="shared" si="647"/>
        <v>0.692637094273584</v>
      </c>
      <c r="T506" s="1">
        <f t="shared" si="648"/>
        <v>0.346318547136792</v>
      </c>
      <c r="U506" s="1">
        <v>1.5</v>
      </c>
      <c r="V506" s="1">
        <f t="shared" si="649"/>
        <v>0.95452201251624036</v>
      </c>
      <c r="W506" s="1">
        <v>3</v>
      </c>
      <c r="X506" s="1">
        <f t="shared" si="650"/>
        <v>1.2954242509439324</v>
      </c>
      <c r="Y506" s="1">
        <f t="shared" si="651"/>
        <v>3.3213590725350097</v>
      </c>
      <c r="Z506" s="1">
        <f>'Liquefaction &amp; SBC'!AC506</f>
        <v>9.869722697167802</v>
      </c>
      <c r="AA506" s="1" t="str">
        <f>'Liquefaction &amp; SBC'!AD506</f>
        <v>NOT LIQUEFIABLE</v>
      </c>
      <c r="AB506" s="1">
        <f t="shared" si="643"/>
        <v>0</v>
      </c>
      <c r="AC506" s="1">
        <f t="shared" si="644"/>
        <v>0</v>
      </c>
      <c r="AD506" s="1">
        <f t="shared" si="652"/>
        <v>3.3213590725350097</v>
      </c>
    </row>
    <row r="507" spans="1:31" x14ac:dyDescent="0.35">
      <c r="A507" s="1"/>
      <c r="B507" s="23">
        <v>15.35899</v>
      </c>
      <c r="C507" s="23">
        <v>120.53570000000001</v>
      </c>
      <c r="D507" s="23">
        <v>7.5</v>
      </c>
      <c r="E507" s="23">
        <v>1500</v>
      </c>
      <c r="F507" s="23">
        <v>3</v>
      </c>
      <c r="G507" s="23">
        <v>21</v>
      </c>
      <c r="H507" s="23">
        <v>37</v>
      </c>
      <c r="I507" s="23">
        <v>35</v>
      </c>
      <c r="J507" s="1">
        <f t="shared" si="640"/>
        <v>150</v>
      </c>
      <c r="K507" s="1">
        <f t="shared" si="641"/>
        <v>183.33333333333334</v>
      </c>
      <c r="L507" s="23">
        <v>1.5</v>
      </c>
      <c r="M507" s="23">
        <v>21</v>
      </c>
      <c r="N507" s="23"/>
      <c r="O507" s="1">
        <f t="shared" si="645"/>
        <v>14.715</v>
      </c>
      <c r="P507" s="26">
        <f t="shared" si="646"/>
        <v>16.785</v>
      </c>
      <c r="Q507" s="1">
        <f t="shared" si="653"/>
        <v>166.54833333333335</v>
      </c>
      <c r="R507" s="1">
        <f t="shared" si="642"/>
        <v>48.284999999999997</v>
      </c>
      <c r="S507" s="1">
        <f t="shared" si="647"/>
        <v>0.68572228899811583</v>
      </c>
      <c r="T507" s="1">
        <f t="shared" si="648"/>
        <v>0.11428704816635263</v>
      </c>
      <c r="U507" s="1">
        <v>1.5</v>
      </c>
      <c r="V507" s="1">
        <f t="shared" si="649"/>
        <v>0.94960922254800906</v>
      </c>
      <c r="W507" s="1">
        <v>3</v>
      </c>
      <c r="X507" s="1">
        <f t="shared" si="650"/>
        <v>1.2954242509439324</v>
      </c>
      <c r="Y507" s="1">
        <f t="shared" si="651"/>
        <v>1.0035002114118416</v>
      </c>
      <c r="Z507" s="1">
        <f>'Liquefaction &amp; SBC'!AC507</f>
        <v>74.419031030017109</v>
      </c>
      <c r="AA507" s="1" t="str">
        <f>'Liquefaction &amp; SBC'!AD507</f>
        <v>NOT LIQUEFIABLE</v>
      </c>
      <c r="AB507" s="1">
        <f t="shared" si="643"/>
        <v>0</v>
      </c>
      <c r="AC507" s="1">
        <f t="shared" si="644"/>
        <v>0</v>
      </c>
      <c r="AD507" s="1">
        <f t="shared" si="652"/>
        <v>1.0035002114118416</v>
      </c>
    </row>
    <row r="508" spans="1:31" x14ac:dyDescent="0.35">
      <c r="A508" s="1"/>
      <c r="B508" s="23">
        <v>15.35899</v>
      </c>
      <c r="C508" s="23">
        <v>120.53570000000001</v>
      </c>
      <c r="D508" s="23">
        <v>9</v>
      </c>
      <c r="E508" s="23">
        <v>1500</v>
      </c>
      <c r="F508" s="23">
        <v>3</v>
      </c>
      <c r="G508" s="23">
        <v>21</v>
      </c>
      <c r="H508" s="23">
        <v>46</v>
      </c>
      <c r="I508" s="23">
        <v>35</v>
      </c>
      <c r="J508" s="1">
        <f t="shared" si="640"/>
        <v>150</v>
      </c>
      <c r="K508" s="1">
        <f t="shared" si="641"/>
        <v>183.33333333333334</v>
      </c>
      <c r="L508" s="23">
        <v>1.5</v>
      </c>
      <c r="M508" s="23">
        <v>21</v>
      </c>
      <c r="N508" s="23"/>
      <c r="O508" s="1">
        <f t="shared" si="645"/>
        <v>14.715</v>
      </c>
      <c r="P508" s="26">
        <f t="shared" si="646"/>
        <v>16.785</v>
      </c>
      <c r="Q508" s="1">
        <f t="shared" si="653"/>
        <v>166.54833333333335</v>
      </c>
      <c r="R508" s="1">
        <f t="shared" si="642"/>
        <v>48.284999999999997</v>
      </c>
      <c r="S508" s="1">
        <f t="shared" si="647"/>
        <v>0.68572228899811583</v>
      </c>
      <c r="T508" s="1">
        <f t="shared" si="648"/>
        <v>0</v>
      </c>
      <c r="U508" s="1">
        <v>1.5</v>
      </c>
      <c r="V508" s="1">
        <f t="shared" si="649"/>
        <v>0.94960922254800906</v>
      </c>
      <c r="W508" s="1">
        <v>3</v>
      </c>
      <c r="X508" s="1">
        <f t="shared" si="650"/>
        <v>1.2954242509439324</v>
      </c>
      <c r="Y508" s="1">
        <f t="shared" si="651"/>
        <v>0</v>
      </c>
      <c r="Z508" s="1">
        <f>'Liquefaction &amp; SBC'!AC508</f>
        <v>4090.1368313383882</v>
      </c>
      <c r="AA508" s="1" t="str">
        <f>'Liquefaction &amp; SBC'!AD508</f>
        <v>NOT LIQUEFIABLE</v>
      </c>
      <c r="AB508" s="1">
        <f t="shared" si="643"/>
        <v>0</v>
      </c>
      <c r="AC508" s="1">
        <f t="shared" si="644"/>
        <v>0</v>
      </c>
      <c r="AD508" s="1">
        <f t="shared" si="652"/>
        <v>0</v>
      </c>
    </row>
    <row r="509" spans="1:31" x14ac:dyDescent="0.35">
      <c r="A509" s="1"/>
      <c r="B509" s="23">
        <v>15.35899</v>
      </c>
      <c r="C509" s="23">
        <v>120.53570000000001</v>
      </c>
      <c r="D509" s="23">
        <v>10.5</v>
      </c>
      <c r="E509" s="23">
        <v>1500</v>
      </c>
      <c r="F509" s="23">
        <v>3</v>
      </c>
      <c r="G509" s="23">
        <v>21</v>
      </c>
      <c r="H509" s="23">
        <v>100</v>
      </c>
      <c r="I509" s="23">
        <v>65</v>
      </c>
      <c r="J509" s="1">
        <f t="shared" si="640"/>
        <v>150</v>
      </c>
      <c r="K509" s="1">
        <f t="shared" si="641"/>
        <v>183.33333333333334</v>
      </c>
      <c r="L509" s="23">
        <v>1.5</v>
      </c>
      <c r="M509" s="23">
        <v>21</v>
      </c>
      <c r="N509" s="23"/>
      <c r="O509" s="1">
        <f t="shared" si="645"/>
        <v>14.715</v>
      </c>
      <c r="P509" s="26">
        <f t="shared" si="646"/>
        <v>16.785</v>
      </c>
      <c r="Q509" s="1">
        <f t="shared" si="653"/>
        <v>166.54833333333335</v>
      </c>
      <c r="R509" s="1">
        <f t="shared" si="642"/>
        <v>48.284999999999997</v>
      </c>
      <c r="S509" s="1">
        <f t="shared" si="647"/>
        <v>0.68572228899811583</v>
      </c>
      <c r="T509" s="1">
        <f t="shared" si="648"/>
        <v>0</v>
      </c>
      <c r="U509" s="1">
        <v>1.5</v>
      </c>
      <c r="V509" s="1">
        <f t="shared" si="649"/>
        <v>0.94960922254800906</v>
      </c>
      <c r="W509" s="1">
        <v>3</v>
      </c>
      <c r="X509" s="1">
        <f t="shared" si="650"/>
        <v>1.2954242509439324</v>
      </c>
      <c r="Y509" s="1">
        <f t="shared" si="651"/>
        <v>0</v>
      </c>
      <c r="Z509" s="1">
        <f>'Liquefaction &amp; SBC'!AC509</f>
        <v>8.6963055757730988E+90</v>
      </c>
      <c r="AA509" s="1" t="str">
        <f>'Liquefaction &amp; SBC'!AD509</f>
        <v>NOT LIQUEFIABLE</v>
      </c>
      <c r="AB509" s="1">
        <f t="shared" si="643"/>
        <v>0</v>
      </c>
      <c r="AC509" s="1">
        <f t="shared" si="644"/>
        <v>0</v>
      </c>
      <c r="AD509" s="1">
        <f t="shared" si="652"/>
        <v>0</v>
      </c>
    </row>
    <row r="510" spans="1:3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9"/>
      <c r="Y510" s="19"/>
      <c r="Z510" s="19"/>
      <c r="AA510" s="19"/>
      <c r="AB510" s="19"/>
      <c r="AC510" s="19" t="s">
        <v>312</v>
      </c>
      <c r="AD510" s="19">
        <f>SUM(AD503:AD509)</f>
        <v>69.291693152183896</v>
      </c>
      <c r="AE510" s="19" t="str">
        <f>IF(AD510&lt;= 25, "PASSED", "FAILED")</f>
        <v>FAILED</v>
      </c>
    </row>
    <row r="511" spans="1:31" s="1" customFormat="1" x14ac:dyDescent="0.35">
      <c r="A511" s="9" t="s">
        <v>283</v>
      </c>
      <c r="B511" s="9" t="s">
        <v>0</v>
      </c>
      <c r="C511" s="9" t="s">
        <v>1</v>
      </c>
      <c r="D511" s="9" t="s">
        <v>284</v>
      </c>
      <c r="E511" s="7" t="s">
        <v>285</v>
      </c>
      <c r="F511" s="9" t="s">
        <v>286</v>
      </c>
      <c r="G511" s="9" t="s">
        <v>287</v>
      </c>
      <c r="H511" s="9" t="s">
        <v>288</v>
      </c>
      <c r="I511" s="9" t="s">
        <v>289</v>
      </c>
      <c r="J511" s="10" t="s">
        <v>290</v>
      </c>
      <c r="K511" s="10" t="s">
        <v>291</v>
      </c>
      <c r="L511" s="9" t="s">
        <v>292</v>
      </c>
      <c r="M511" s="9" t="s">
        <v>287</v>
      </c>
      <c r="N511" s="9" t="s">
        <v>293</v>
      </c>
      <c r="O511" s="10" t="s">
        <v>294</v>
      </c>
      <c r="P511" s="11" t="s">
        <v>295</v>
      </c>
      <c r="Q511" s="10" t="s">
        <v>296</v>
      </c>
      <c r="R511" s="10" t="s">
        <v>297</v>
      </c>
      <c r="S511" s="10" t="s">
        <v>298</v>
      </c>
      <c r="T511" s="12" t="s">
        <v>299</v>
      </c>
      <c r="U511" s="9" t="s">
        <v>300</v>
      </c>
      <c r="V511" s="10" t="s">
        <v>301</v>
      </c>
      <c r="W511" s="7" t="s">
        <v>302</v>
      </c>
      <c r="X511" s="10" t="s">
        <v>303</v>
      </c>
      <c r="Y511" s="13" t="s">
        <v>304</v>
      </c>
      <c r="Z511" s="14" t="s">
        <v>26</v>
      </c>
      <c r="AA511" s="14" t="s">
        <v>27</v>
      </c>
      <c r="AB511" s="13" t="s">
        <v>305</v>
      </c>
      <c r="AC511" s="13" t="s">
        <v>306</v>
      </c>
      <c r="AD511" s="13" t="s">
        <v>307</v>
      </c>
      <c r="AE511" s="10" t="s">
        <v>27</v>
      </c>
    </row>
    <row r="512" spans="1:31" x14ac:dyDescent="0.35">
      <c r="A512" s="1" t="s">
        <v>356</v>
      </c>
      <c r="B512" s="23" t="s">
        <v>206</v>
      </c>
      <c r="C512" s="23" t="s">
        <v>207</v>
      </c>
      <c r="D512" s="23">
        <v>1.5</v>
      </c>
      <c r="E512" s="23">
        <v>1500</v>
      </c>
      <c r="F512" s="23">
        <v>3</v>
      </c>
      <c r="G512" s="23">
        <v>21</v>
      </c>
      <c r="H512" s="23">
        <v>15</v>
      </c>
      <c r="I512" s="23">
        <v>27.5</v>
      </c>
      <c r="J512" s="1">
        <f t="shared" ref="J512:J521" si="654">E512*0.1</f>
        <v>150</v>
      </c>
      <c r="K512" s="1">
        <f t="shared" ref="K512:K521" si="655">(E512+J512)/(F512*F512)</f>
        <v>183.33333333333334</v>
      </c>
      <c r="L512" s="23">
        <v>1.5</v>
      </c>
      <c r="M512" s="23">
        <v>21</v>
      </c>
      <c r="N512" s="23">
        <v>7.5</v>
      </c>
      <c r="O512" s="1">
        <f>MAX(0, 9.81 * (L512 - N512))</f>
        <v>0</v>
      </c>
      <c r="P512" s="26">
        <f>(L512 * M512) - O512</f>
        <v>31.5</v>
      </c>
      <c r="Q512" s="1">
        <f>K512-P512</f>
        <v>151.83333333333334</v>
      </c>
      <c r="R512" s="1">
        <f t="shared" ref="R512:R521" si="656">(M512 * ($L$2 + ($F$2 / 2))) - O512</f>
        <v>63</v>
      </c>
      <c r="S512" s="1">
        <f>0.5 + 0.1 * SQRT(Q512 / R512)</f>
        <v>0.65524345107130644</v>
      </c>
      <c r="T512" s="1">
        <f>IF((D512 - (D512/2)) &lt;= L512, 0, IF(( (D512 - (D512/2)) - L512) &gt; (2 * F512), 0, IF(( (D512 - (D512/2)) - L512) &lt;= (F512 / 2), (2 * ( (D512 - (D512/2)) - L512) / F512) * (S512 - 0.1) + 0.1, ((2 * F512) - ( (D512 - (D512/2)) - L512)) / (1.5 * F512) * S512)))</f>
        <v>0</v>
      </c>
      <c r="U512" s="1">
        <v>1.5</v>
      </c>
      <c r="V512" s="1">
        <f>MAX(0.5, 1 - 0.5 * (P512 / Q512))</f>
        <v>0.89626783754116357</v>
      </c>
      <c r="W512" s="1">
        <v>3</v>
      </c>
      <c r="X512" s="1">
        <f>1 + 0.2 *LOG10(10 * W512)</f>
        <v>1.2954242509439324</v>
      </c>
      <c r="Y512" s="1">
        <f>((Q512 / (I512 * 1000)) * T512) * U512 * V512 * X512*1000</f>
        <v>0</v>
      </c>
      <c r="Z512" s="1">
        <f>'Liquefaction &amp; SBC'!AC512</f>
        <v>1.7428169602820871</v>
      </c>
      <c r="AA512" s="1" t="str">
        <f>'Liquefaction &amp; SBC'!AD512</f>
        <v>NOT LIQUEFIABLE</v>
      </c>
      <c r="AB512" s="1">
        <f t="shared" ref="AB512:AB521" si="657">IF(AA512="NOT LIQUEFIABLE", 0, IF(Z512&gt;=2, 0, IF(Z512&lt;=0.5, 0.05, (2-Z512)*0.025)))</f>
        <v>0</v>
      </c>
      <c r="AC512" s="1">
        <f t="shared" ref="AC512:AC521" si="658">AB512 * U512*1000</f>
        <v>0</v>
      </c>
      <c r="AD512" s="1">
        <f>Y512+AC512</f>
        <v>0</v>
      </c>
    </row>
    <row r="513" spans="1:31" x14ac:dyDescent="0.35">
      <c r="A513" s="1"/>
      <c r="B513" s="23" t="s">
        <v>206</v>
      </c>
      <c r="C513" s="23" t="s">
        <v>207</v>
      </c>
      <c r="D513" s="23">
        <v>3</v>
      </c>
      <c r="E513" s="23">
        <v>1500</v>
      </c>
      <c r="F513" s="23">
        <v>3</v>
      </c>
      <c r="G513" s="23">
        <v>21</v>
      </c>
      <c r="H513" s="23">
        <v>19</v>
      </c>
      <c r="I513" s="23">
        <v>27.5</v>
      </c>
      <c r="J513" s="1">
        <f t="shared" si="654"/>
        <v>150</v>
      </c>
      <c r="K513" s="1">
        <f t="shared" si="655"/>
        <v>183.33333333333334</v>
      </c>
      <c r="L513" s="23">
        <v>1.5</v>
      </c>
      <c r="M513" s="23">
        <v>21</v>
      </c>
      <c r="N513" s="23">
        <v>7.5</v>
      </c>
      <c r="O513" s="1">
        <f t="shared" ref="O513:O521" si="659">MAX(0, 9.81 * (L513 - N513))</f>
        <v>0</v>
      </c>
      <c r="P513" s="26">
        <f t="shared" ref="P513:P521" si="660">(L513 * M513) - O513</f>
        <v>31.5</v>
      </c>
      <c r="Q513" s="1">
        <f>K513-P513</f>
        <v>151.83333333333334</v>
      </c>
      <c r="R513" s="1">
        <f t="shared" si="656"/>
        <v>63</v>
      </c>
      <c r="S513" s="1">
        <f t="shared" ref="S513:S521" si="661">0.5 + 0.1 * SQRT(Q513 / R513)</f>
        <v>0.65524345107130644</v>
      </c>
      <c r="T513" s="1">
        <f t="shared" ref="T513:T521" si="662">IF(((D513 - (D513 - D512)/2) - L513) &lt;= 0, 0, IF(((D513 - (D513 - D512)/2) - L513) &gt; (2 * F513), 0, IF(((D513 - (D513 - D512)/2) - L513) &lt;= (F513 / 2), (2 * ((D513 - (D513 - D512)/2) - L513) / F513) * (S513 - 0.1) + 0.1, ((2 * F513) - ((D513 - (D513 - D512)/2) - L513)) / (1.5 * F513) * S513)))</f>
        <v>0.37762172553565321</v>
      </c>
      <c r="U513" s="1">
        <v>1.5</v>
      </c>
      <c r="V513" s="1">
        <f t="shared" ref="V513:V521" si="663">MAX(0.5, 1 - 0.5 * (P513 / Q513))</f>
        <v>0.89626783754116357</v>
      </c>
      <c r="W513" s="1">
        <v>3</v>
      </c>
      <c r="X513" s="1">
        <f t="shared" ref="X513:X521" si="664">1 + 0.2 *LOG10(10 * W513)</f>
        <v>1.2954242509439324</v>
      </c>
      <c r="Y513" s="1">
        <f t="shared" ref="Y513:Y521" si="665">((Q513 / (I513 * 1000)) * T513) * U513 * V513 * X513*1000</f>
        <v>3.6310522579935363</v>
      </c>
      <c r="Z513" s="1">
        <f>'Liquefaction &amp; SBC'!AC513</f>
        <v>1.7301462733503998</v>
      </c>
      <c r="AA513" s="1" t="str">
        <f>'Liquefaction &amp; SBC'!AD513</f>
        <v>NOT LIQUEFIABLE</v>
      </c>
      <c r="AB513" s="1">
        <f t="shared" si="657"/>
        <v>0</v>
      </c>
      <c r="AC513" s="1">
        <f t="shared" si="658"/>
        <v>0</v>
      </c>
      <c r="AD513" s="1">
        <f t="shared" ref="AD513:AD521" si="666">Y513+AC513</f>
        <v>3.6310522579935363</v>
      </c>
    </row>
    <row r="514" spans="1:31" x14ac:dyDescent="0.35">
      <c r="A514" s="1"/>
      <c r="B514" s="23" t="s">
        <v>206</v>
      </c>
      <c r="C514" s="23" t="s">
        <v>207</v>
      </c>
      <c r="D514" s="23">
        <v>4.5</v>
      </c>
      <c r="E514" s="23">
        <v>1500</v>
      </c>
      <c r="F514" s="23">
        <v>3</v>
      </c>
      <c r="G514" s="23">
        <v>20</v>
      </c>
      <c r="H514" s="23">
        <v>13</v>
      </c>
      <c r="I514" s="23">
        <v>20</v>
      </c>
      <c r="J514" s="1">
        <f t="shared" si="654"/>
        <v>150</v>
      </c>
      <c r="K514" s="1">
        <f t="shared" si="655"/>
        <v>183.33333333333334</v>
      </c>
      <c r="L514" s="23">
        <v>1.5</v>
      </c>
      <c r="M514" s="23">
        <v>20</v>
      </c>
      <c r="N514" s="23">
        <v>7.5</v>
      </c>
      <c r="O514" s="1">
        <f t="shared" si="659"/>
        <v>0</v>
      </c>
      <c r="P514" s="26">
        <f t="shared" si="660"/>
        <v>30</v>
      </c>
      <c r="Q514" s="1">
        <f t="shared" ref="Q514:Q521" si="667">K514-P514</f>
        <v>153.33333333333334</v>
      </c>
      <c r="R514" s="1">
        <f t="shared" si="656"/>
        <v>60</v>
      </c>
      <c r="S514" s="1">
        <f t="shared" si="661"/>
        <v>0.65986105077709067</v>
      </c>
      <c r="T514" s="1">
        <f t="shared" si="662"/>
        <v>0.54988420898090895</v>
      </c>
      <c r="U514" s="1">
        <v>1.5</v>
      </c>
      <c r="V514" s="1">
        <f t="shared" si="663"/>
        <v>0.90217391304347827</v>
      </c>
      <c r="W514" s="1">
        <v>3</v>
      </c>
      <c r="X514" s="1">
        <f t="shared" si="664"/>
        <v>1.2954242509439324</v>
      </c>
      <c r="Y514" s="1">
        <f t="shared" si="665"/>
        <v>7.3904583975717797</v>
      </c>
      <c r="Z514" s="1">
        <f>'Liquefaction &amp; SBC'!AC514</f>
        <v>0.76501705732416125</v>
      </c>
      <c r="AA514" s="1" t="str">
        <f>'Liquefaction &amp; SBC'!AD514</f>
        <v>LIQUEFIABLE</v>
      </c>
      <c r="AB514" s="1">
        <f t="shared" si="657"/>
        <v>3.087457356689597E-2</v>
      </c>
      <c r="AC514" s="1">
        <f t="shared" si="658"/>
        <v>46.311860350343956</v>
      </c>
      <c r="AD514" s="1">
        <f t="shared" si="666"/>
        <v>53.702318747915733</v>
      </c>
    </row>
    <row r="515" spans="1:31" x14ac:dyDescent="0.35">
      <c r="A515" s="1"/>
      <c r="B515" s="23" t="s">
        <v>206</v>
      </c>
      <c r="C515" s="23" t="s">
        <v>207</v>
      </c>
      <c r="D515" s="23">
        <v>6</v>
      </c>
      <c r="E515" s="23">
        <v>1500</v>
      </c>
      <c r="F515" s="23">
        <v>3</v>
      </c>
      <c r="G515" s="23">
        <v>21</v>
      </c>
      <c r="H515" s="23">
        <v>32</v>
      </c>
      <c r="I515" s="23">
        <v>55</v>
      </c>
      <c r="J515" s="1">
        <f t="shared" si="654"/>
        <v>150</v>
      </c>
      <c r="K515" s="1">
        <f t="shared" si="655"/>
        <v>183.33333333333334</v>
      </c>
      <c r="L515" s="23">
        <v>1.5</v>
      </c>
      <c r="M515" s="23">
        <v>21</v>
      </c>
      <c r="N515" s="23">
        <v>7.5</v>
      </c>
      <c r="O515" s="1">
        <f t="shared" si="659"/>
        <v>0</v>
      </c>
      <c r="P515" s="26">
        <f t="shared" si="660"/>
        <v>31.5</v>
      </c>
      <c r="Q515" s="1">
        <f t="shared" si="667"/>
        <v>151.83333333333334</v>
      </c>
      <c r="R515" s="1">
        <f t="shared" si="656"/>
        <v>63</v>
      </c>
      <c r="S515" s="1">
        <f t="shared" si="661"/>
        <v>0.65524345107130644</v>
      </c>
      <c r="T515" s="1">
        <f t="shared" si="662"/>
        <v>0.32762172553565322</v>
      </c>
      <c r="U515" s="1">
        <v>1.5</v>
      </c>
      <c r="V515" s="1">
        <f t="shared" si="663"/>
        <v>0.89626783754116357</v>
      </c>
      <c r="W515" s="1">
        <v>3</v>
      </c>
      <c r="X515" s="1">
        <f t="shared" si="664"/>
        <v>1.2954242509439324</v>
      </c>
      <c r="Y515" s="1">
        <f t="shared" si="665"/>
        <v>1.5751366060659227</v>
      </c>
      <c r="Z515" s="1">
        <f>'Liquefaction &amp; SBC'!AC515</f>
        <v>5.1416011146383749</v>
      </c>
      <c r="AA515" s="1" t="str">
        <f>'Liquefaction &amp; SBC'!AD515</f>
        <v>NOT LIQUEFIABLE</v>
      </c>
      <c r="AB515" s="1">
        <f t="shared" si="657"/>
        <v>0</v>
      </c>
      <c r="AC515" s="1">
        <f t="shared" si="658"/>
        <v>0</v>
      </c>
      <c r="AD515" s="1">
        <f t="shared" si="666"/>
        <v>1.5751366060659227</v>
      </c>
    </row>
    <row r="516" spans="1:31" x14ac:dyDescent="0.35">
      <c r="A516" s="1"/>
      <c r="B516" s="23" t="s">
        <v>206</v>
      </c>
      <c r="C516" s="23" t="s">
        <v>207</v>
      </c>
      <c r="D516" s="23">
        <v>7.5</v>
      </c>
      <c r="E516" s="23">
        <v>1500</v>
      </c>
      <c r="F516" s="23">
        <v>3</v>
      </c>
      <c r="G516" s="23">
        <v>23</v>
      </c>
      <c r="H516" s="23">
        <v>100</v>
      </c>
      <c r="I516" s="23">
        <v>650</v>
      </c>
      <c r="J516" s="1">
        <f t="shared" si="654"/>
        <v>150</v>
      </c>
      <c r="K516" s="1">
        <f t="shared" si="655"/>
        <v>183.33333333333334</v>
      </c>
      <c r="L516" s="23">
        <v>1.5</v>
      </c>
      <c r="M516" s="23">
        <v>23</v>
      </c>
      <c r="N516" s="23">
        <v>7.5</v>
      </c>
      <c r="O516" s="1">
        <f t="shared" si="659"/>
        <v>0</v>
      </c>
      <c r="P516" s="26">
        <f t="shared" si="660"/>
        <v>34.5</v>
      </c>
      <c r="Q516" s="1">
        <f t="shared" si="667"/>
        <v>148.83333333333334</v>
      </c>
      <c r="R516" s="1">
        <f t="shared" si="656"/>
        <v>69</v>
      </c>
      <c r="S516" s="1">
        <f t="shared" si="661"/>
        <v>0.6468674514968471</v>
      </c>
      <c r="T516" s="1">
        <f t="shared" si="662"/>
        <v>0.10781124191614118</v>
      </c>
      <c r="U516" s="1">
        <v>1.5</v>
      </c>
      <c r="V516" s="1">
        <f t="shared" si="663"/>
        <v>0.88409854423292278</v>
      </c>
      <c r="W516" s="1">
        <v>3</v>
      </c>
      <c r="X516" s="1">
        <f t="shared" si="664"/>
        <v>1.2954242509439324</v>
      </c>
      <c r="Y516" s="1">
        <f t="shared" si="665"/>
        <v>4.2408690084755785E-2</v>
      </c>
      <c r="Z516" s="1">
        <f>'Liquefaction &amp; SBC'!AC516</f>
        <v>1.5436336389137275E+61</v>
      </c>
      <c r="AA516" s="1" t="str">
        <f>'Liquefaction &amp; SBC'!AD516</f>
        <v>NOT LIQUEFIABLE</v>
      </c>
      <c r="AB516" s="1">
        <f t="shared" si="657"/>
        <v>0</v>
      </c>
      <c r="AC516" s="1">
        <f t="shared" si="658"/>
        <v>0</v>
      </c>
      <c r="AD516" s="1">
        <f t="shared" si="666"/>
        <v>4.2408690084755785E-2</v>
      </c>
    </row>
    <row r="517" spans="1:31" x14ac:dyDescent="0.35">
      <c r="A517" s="1"/>
      <c r="B517" s="23" t="s">
        <v>206</v>
      </c>
      <c r="C517" s="23" t="s">
        <v>207</v>
      </c>
      <c r="D517" s="23">
        <v>9</v>
      </c>
      <c r="E517" s="23">
        <v>1500</v>
      </c>
      <c r="F517" s="23">
        <v>3</v>
      </c>
      <c r="G517" s="23">
        <v>23</v>
      </c>
      <c r="H517" s="23">
        <v>100</v>
      </c>
      <c r="I517" s="23">
        <v>650</v>
      </c>
      <c r="J517" s="1">
        <f t="shared" si="654"/>
        <v>150</v>
      </c>
      <c r="K517" s="1">
        <f t="shared" si="655"/>
        <v>183.33333333333334</v>
      </c>
      <c r="L517" s="23">
        <v>1.5</v>
      </c>
      <c r="M517" s="23">
        <v>23</v>
      </c>
      <c r="N517" s="23">
        <v>7.5</v>
      </c>
      <c r="O517" s="1">
        <f t="shared" si="659"/>
        <v>0</v>
      </c>
      <c r="P517" s="26">
        <f t="shared" si="660"/>
        <v>34.5</v>
      </c>
      <c r="Q517" s="1">
        <f t="shared" si="667"/>
        <v>148.83333333333334</v>
      </c>
      <c r="R517" s="1">
        <f t="shared" si="656"/>
        <v>69</v>
      </c>
      <c r="S517" s="1">
        <f t="shared" si="661"/>
        <v>0.6468674514968471</v>
      </c>
      <c r="T517" s="1">
        <f t="shared" si="662"/>
        <v>0</v>
      </c>
      <c r="U517" s="1">
        <v>1.5</v>
      </c>
      <c r="V517" s="1">
        <f t="shared" si="663"/>
        <v>0.88409854423292278</v>
      </c>
      <c r="W517" s="1">
        <v>3</v>
      </c>
      <c r="X517" s="1">
        <f t="shared" si="664"/>
        <v>1.2954242509439324</v>
      </c>
      <c r="Y517" s="1">
        <f t="shared" si="665"/>
        <v>0</v>
      </c>
      <c r="Z517" s="1">
        <f>'Liquefaction &amp; SBC'!AC517</f>
        <v>2.5326042350716458E+55</v>
      </c>
      <c r="AA517" s="1" t="str">
        <f>'Liquefaction &amp; SBC'!AD517</f>
        <v>NOT LIQUEFIABLE</v>
      </c>
      <c r="AB517" s="1">
        <f t="shared" si="657"/>
        <v>0</v>
      </c>
      <c r="AC517" s="1">
        <f t="shared" si="658"/>
        <v>0</v>
      </c>
      <c r="AD517" s="1">
        <f t="shared" si="666"/>
        <v>0</v>
      </c>
    </row>
    <row r="518" spans="1:31" x14ac:dyDescent="0.35">
      <c r="A518" s="1"/>
      <c r="B518" s="23" t="s">
        <v>206</v>
      </c>
      <c r="C518" s="23" t="s">
        <v>207</v>
      </c>
      <c r="D518" s="23">
        <v>10.5</v>
      </c>
      <c r="E518" s="23">
        <v>1500</v>
      </c>
      <c r="F518" s="23">
        <v>3</v>
      </c>
      <c r="G518" s="23">
        <v>23</v>
      </c>
      <c r="H518" s="23">
        <v>100</v>
      </c>
      <c r="I518" s="23">
        <v>650</v>
      </c>
      <c r="J518" s="1">
        <f t="shared" si="654"/>
        <v>150</v>
      </c>
      <c r="K518" s="1">
        <f t="shared" si="655"/>
        <v>183.33333333333334</v>
      </c>
      <c r="L518" s="23">
        <v>1.5</v>
      </c>
      <c r="M518" s="23">
        <v>23</v>
      </c>
      <c r="N518" s="23">
        <v>7.5</v>
      </c>
      <c r="O518" s="1">
        <f t="shared" si="659"/>
        <v>0</v>
      </c>
      <c r="P518" s="26">
        <f t="shared" si="660"/>
        <v>34.5</v>
      </c>
      <c r="Q518" s="1">
        <f t="shared" si="667"/>
        <v>148.83333333333334</v>
      </c>
      <c r="R518" s="1">
        <f t="shared" si="656"/>
        <v>69</v>
      </c>
      <c r="S518" s="1">
        <f t="shared" si="661"/>
        <v>0.6468674514968471</v>
      </c>
      <c r="T518" s="1">
        <f t="shared" si="662"/>
        <v>0</v>
      </c>
      <c r="U518" s="1">
        <v>1.5</v>
      </c>
      <c r="V518" s="1">
        <f t="shared" si="663"/>
        <v>0.88409854423292278</v>
      </c>
      <c r="W518" s="1">
        <v>3</v>
      </c>
      <c r="X518" s="1">
        <f t="shared" si="664"/>
        <v>1.2954242509439324</v>
      </c>
      <c r="Y518" s="1">
        <f t="shared" si="665"/>
        <v>0</v>
      </c>
      <c r="Z518" s="1">
        <f>'Liquefaction &amp; SBC'!AC518</f>
        <v>7.7303081234685957E+49</v>
      </c>
      <c r="AA518" s="1" t="str">
        <f>'Liquefaction &amp; SBC'!AD518</f>
        <v>NOT LIQUEFIABLE</v>
      </c>
      <c r="AB518" s="1">
        <f t="shared" si="657"/>
        <v>0</v>
      </c>
      <c r="AC518" s="1">
        <f t="shared" si="658"/>
        <v>0</v>
      </c>
      <c r="AD518" s="1">
        <f t="shared" si="666"/>
        <v>0</v>
      </c>
    </row>
    <row r="519" spans="1:31" x14ac:dyDescent="0.35">
      <c r="A519" s="1"/>
      <c r="B519" s="23" t="s">
        <v>206</v>
      </c>
      <c r="C519" s="23" t="s">
        <v>207</v>
      </c>
      <c r="D519" s="23">
        <v>12</v>
      </c>
      <c r="E519" s="23">
        <v>1500</v>
      </c>
      <c r="F519" s="23">
        <v>3</v>
      </c>
      <c r="G519" s="23">
        <v>23</v>
      </c>
      <c r="H519" s="23">
        <v>100</v>
      </c>
      <c r="I519" s="23">
        <v>650</v>
      </c>
      <c r="J519" s="1">
        <f t="shared" si="654"/>
        <v>150</v>
      </c>
      <c r="K519" s="1">
        <f t="shared" si="655"/>
        <v>183.33333333333334</v>
      </c>
      <c r="L519" s="23">
        <v>1.5</v>
      </c>
      <c r="M519" s="23">
        <v>23</v>
      </c>
      <c r="N519" s="23">
        <v>7.5</v>
      </c>
      <c r="O519" s="1">
        <f t="shared" si="659"/>
        <v>0</v>
      </c>
      <c r="P519" s="26">
        <f t="shared" si="660"/>
        <v>34.5</v>
      </c>
      <c r="Q519" s="1">
        <f t="shared" si="667"/>
        <v>148.83333333333334</v>
      </c>
      <c r="R519" s="1">
        <f t="shared" si="656"/>
        <v>69</v>
      </c>
      <c r="S519" s="1">
        <f t="shared" si="661"/>
        <v>0.6468674514968471</v>
      </c>
      <c r="T519" s="1">
        <f t="shared" si="662"/>
        <v>0</v>
      </c>
      <c r="U519" s="1">
        <v>1.5</v>
      </c>
      <c r="V519" s="1">
        <f t="shared" si="663"/>
        <v>0.88409854423292278</v>
      </c>
      <c r="W519" s="1">
        <v>3</v>
      </c>
      <c r="X519" s="1">
        <f t="shared" si="664"/>
        <v>1.2954242509439324</v>
      </c>
      <c r="Y519" s="1">
        <f t="shared" si="665"/>
        <v>0</v>
      </c>
      <c r="Z519" s="1">
        <f>'Liquefaction &amp; SBC'!AC519</f>
        <v>6.4626433444589102E+44</v>
      </c>
      <c r="AA519" s="1" t="str">
        <f>'Liquefaction &amp; SBC'!AD519</f>
        <v>NOT LIQUEFIABLE</v>
      </c>
      <c r="AB519" s="1">
        <f t="shared" si="657"/>
        <v>0</v>
      </c>
      <c r="AC519" s="1">
        <f t="shared" si="658"/>
        <v>0</v>
      </c>
      <c r="AD519" s="1">
        <f t="shared" si="666"/>
        <v>0</v>
      </c>
    </row>
    <row r="520" spans="1:31" x14ac:dyDescent="0.35">
      <c r="A520" s="1"/>
      <c r="B520" s="23" t="s">
        <v>206</v>
      </c>
      <c r="C520" s="23" t="s">
        <v>207</v>
      </c>
      <c r="D520" s="23">
        <v>13.5</v>
      </c>
      <c r="E520" s="23">
        <v>1500</v>
      </c>
      <c r="F520" s="23">
        <v>3</v>
      </c>
      <c r="G520" s="23">
        <v>23</v>
      </c>
      <c r="H520" s="23">
        <v>100</v>
      </c>
      <c r="I520" s="23">
        <v>650</v>
      </c>
      <c r="J520" s="1">
        <f t="shared" si="654"/>
        <v>150</v>
      </c>
      <c r="K520" s="1">
        <f t="shared" si="655"/>
        <v>183.33333333333334</v>
      </c>
      <c r="L520" s="23">
        <v>1.5</v>
      </c>
      <c r="M520" s="23">
        <v>23</v>
      </c>
      <c r="N520" s="23">
        <v>7.5</v>
      </c>
      <c r="O520" s="1">
        <f t="shared" si="659"/>
        <v>0</v>
      </c>
      <c r="P520" s="26">
        <f t="shared" si="660"/>
        <v>34.5</v>
      </c>
      <c r="Q520" s="1">
        <f t="shared" si="667"/>
        <v>148.83333333333334</v>
      </c>
      <c r="R520" s="1">
        <f t="shared" si="656"/>
        <v>69</v>
      </c>
      <c r="S520" s="1">
        <f t="shared" si="661"/>
        <v>0.6468674514968471</v>
      </c>
      <c r="T520" s="1">
        <f t="shared" si="662"/>
        <v>0</v>
      </c>
      <c r="U520" s="1">
        <v>1.5</v>
      </c>
      <c r="V520" s="1">
        <f t="shared" si="663"/>
        <v>0.88409854423292278</v>
      </c>
      <c r="W520" s="1">
        <v>3</v>
      </c>
      <c r="X520" s="1">
        <f t="shared" si="664"/>
        <v>1.2954242509439324</v>
      </c>
      <c r="Y520" s="1">
        <f t="shared" si="665"/>
        <v>0</v>
      </c>
      <c r="Z520" s="1">
        <f>'Liquefaction &amp; SBC'!AC520</f>
        <v>1.6687865246718794E+40</v>
      </c>
      <c r="AA520" s="1" t="str">
        <f>'Liquefaction &amp; SBC'!AD520</f>
        <v>NOT LIQUEFIABLE</v>
      </c>
      <c r="AB520" s="1">
        <f t="shared" si="657"/>
        <v>0</v>
      </c>
      <c r="AC520" s="1">
        <f t="shared" si="658"/>
        <v>0</v>
      </c>
      <c r="AD520" s="1">
        <f t="shared" si="666"/>
        <v>0</v>
      </c>
    </row>
    <row r="521" spans="1:31" x14ac:dyDescent="0.35">
      <c r="A521" s="1"/>
      <c r="B521" s="23" t="s">
        <v>206</v>
      </c>
      <c r="C521" s="23" t="s">
        <v>207</v>
      </c>
      <c r="D521" s="23">
        <v>15</v>
      </c>
      <c r="E521" s="23">
        <v>1500</v>
      </c>
      <c r="F521" s="23">
        <v>3</v>
      </c>
      <c r="G521" s="23">
        <v>23</v>
      </c>
      <c r="H521" s="23">
        <v>100</v>
      </c>
      <c r="I521" s="23">
        <v>650</v>
      </c>
      <c r="J521" s="1">
        <f t="shared" si="654"/>
        <v>150</v>
      </c>
      <c r="K521" s="1">
        <f t="shared" si="655"/>
        <v>183.33333333333334</v>
      </c>
      <c r="L521" s="23">
        <v>1.5</v>
      </c>
      <c r="M521" s="23">
        <v>23</v>
      </c>
      <c r="N521" s="23">
        <v>7.5</v>
      </c>
      <c r="O521" s="1">
        <f t="shared" si="659"/>
        <v>0</v>
      </c>
      <c r="P521" s="26">
        <f t="shared" si="660"/>
        <v>34.5</v>
      </c>
      <c r="Q521" s="1">
        <f t="shared" si="667"/>
        <v>148.83333333333334</v>
      </c>
      <c r="R521" s="1">
        <f t="shared" si="656"/>
        <v>69</v>
      </c>
      <c r="S521" s="1">
        <f t="shared" si="661"/>
        <v>0.6468674514968471</v>
      </c>
      <c r="T521" s="1">
        <f t="shared" si="662"/>
        <v>0</v>
      </c>
      <c r="U521" s="1">
        <v>1.5</v>
      </c>
      <c r="V521" s="1">
        <f t="shared" si="663"/>
        <v>0.88409854423292278</v>
      </c>
      <c r="W521" s="1">
        <v>3</v>
      </c>
      <c r="X521" s="1">
        <f t="shared" si="664"/>
        <v>1.2954242509439324</v>
      </c>
      <c r="Y521" s="1">
        <f t="shared" si="665"/>
        <v>0</v>
      </c>
      <c r="Z521" s="1">
        <f>'Liquefaction &amp; SBC'!AC521</f>
        <v>1.3204125761562353E+36</v>
      </c>
      <c r="AA521" s="1" t="str">
        <f>'Liquefaction &amp; SBC'!AD521</f>
        <v>NOT LIQUEFIABLE</v>
      </c>
      <c r="AB521" s="1">
        <f t="shared" si="657"/>
        <v>0</v>
      </c>
      <c r="AC521" s="1">
        <f t="shared" si="658"/>
        <v>0</v>
      </c>
      <c r="AD521" s="1">
        <f t="shared" si="666"/>
        <v>0</v>
      </c>
    </row>
    <row r="522" spans="1:3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9"/>
      <c r="Y522" s="19"/>
      <c r="Z522" s="19"/>
      <c r="AA522" s="19"/>
      <c r="AB522" s="19"/>
      <c r="AC522" s="19" t="s">
        <v>312</v>
      </c>
      <c r="AD522" s="19">
        <f>SUM(AD512:AD521)</f>
        <v>58.950916302059952</v>
      </c>
      <c r="AE522" s="19" t="str">
        <f>IF(AD522&lt;= 25, "PASSED", "FAILED")</f>
        <v>FAILED</v>
      </c>
    </row>
    <row r="523" spans="1:31" s="1" customFormat="1" x14ac:dyDescent="0.35">
      <c r="A523" s="9" t="s">
        <v>283</v>
      </c>
      <c r="B523" s="9" t="s">
        <v>0</v>
      </c>
      <c r="C523" s="9" t="s">
        <v>1</v>
      </c>
      <c r="D523" s="9" t="s">
        <v>284</v>
      </c>
      <c r="E523" s="7" t="s">
        <v>285</v>
      </c>
      <c r="F523" s="9" t="s">
        <v>286</v>
      </c>
      <c r="G523" s="9" t="s">
        <v>287</v>
      </c>
      <c r="H523" s="9" t="s">
        <v>288</v>
      </c>
      <c r="I523" s="9" t="s">
        <v>289</v>
      </c>
      <c r="J523" s="10" t="s">
        <v>290</v>
      </c>
      <c r="K523" s="10" t="s">
        <v>291</v>
      </c>
      <c r="L523" s="9" t="s">
        <v>292</v>
      </c>
      <c r="M523" s="9" t="s">
        <v>287</v>
      </c>
      <c r="N523" s="9" t="s">
        <v>293</v>
      </c>
      <c r="O523" s="10" t="s">
        <v>294</v>
      </c>
      <c r="P523" s="11" t="s">
        <v>295</v>
      </c>
      <c r="Q523" s="10" t="s">
        <v>296</v>
      </c>
      <c r="R523" s="10" t="s">
        <v>297</v>
      </c>
      <c r="S523" s="10" t="s">
        <v>298</v>
      </c>
      <c r="T523" s="12" t="s">
        <v>299</v>
      </c>
      <c r="U523" s="9" t="s">
        <v>300</v>
      </c>
      <c r="V523" s="10" t="s">
        <v>301</v>
      </c>
      <c r="W523" s="7" t="s">
        <v>302</v>
      </c>
      <c r="X523" s="10" t="s">
        <v>303</v>
      </c>
      <c r="Y523" s="13" t="s">
        <v>304</v>
      </c>
      <c r="Z523" s="14" t="s">
        <v>26</v>
      </c>
      <c r="AA523" s="14" t="s">
        <v>27</v>
      </c>
      <c r="AB523" s="13" t="s">
        <v>305</v>
      </c>
      <c r="AC523" s="13" t="s">
        <v>306</v>
      </c>
      <c r="AD523" s="13" t="s">
        <v>307</v>
      </c>
      <c r="AE523" s="10" t="s">
        <v>27</v>
      </c>
    </row>
    <row r="524" spans="1:31" x14ac:dyDescent="0.35">
      <c r="A524" s="1" t="s">
        <v>357</v>
      </c>
      <c r="B524" s="23">
        <v>15.36905</v>
      </c>
      <c r="C524" s="23">
        <v>120.49079999999999</v>
      </c>
      <c r="D524" s="23">
        <v>1.5</v>
      </c>
      <c r="E524" s="23">
        <v>1500</v>
      </c>
      <c r="F524" s="23">
        <v>3</v>
      </c>
      <c r="G524" s="23">
        <v>20</v>
      </c>
      <c r="H524" s="23">
        <v>13</v>
      </c>
      <c r="I524" s="23">
        <v>20</v>
      </c>
      <c r="J524" s="1">
        <f t="shared" ref="J524:J533" si="668">E524*0.1</f>
        <v>150</v>
      </c>
      <c r="K524" s="1">
        <f t="shared" ref="K524:K533" si="669">(E524+J524)/(F524*F524)</f>
        <v>183.33333333333334</v>
      </c>
      <c r="L524" s="23">
        <v>1.5</v>
      </c>
      <c r="M524" s="23">
        <v>20</v>
      </c>
      <c r="N524" s="23">
        <v>7.5</v>
      </c>
      <c r="O524" s="1">
        <f>MAX(0, 9.81 * (L524 - N524))</f>
        <v>0</v>
      </c>
      <c r="P524" s="26">
        <f>(L524 * M524) - O524</f>
        <v>30</v>
      </c>
      <c r="Q524" s="1">
        <f>K524-P524</f>
        <v>153.33333333333334</v>
      </c>
      <c r="R524" s="1">
        <f t="shared" ref="R524:R533" si="670">(M524 * ($L$2 + ($F$2 / 2))) - O524</f>
        <v>60</v>
      </c>
      <c r="S524" s="1">
        <f>0.5 + 0.1 * SQRT(Q524 / R524)</f>
        <v>0.65986105077709067</v>
      </c>
      <c r="T524" s="1">
        <f>IF((D524 - (D524/2)) &lt;= L524, 0, IF(( (D524 - (D524/2)) - L524) &gt; (2 * F524), 0, IF(( (D524 - (D524/2)) - L524) &lt;= (F524 / 2), (2 * ( (D524 - (D524/2)) - L524) / F524) * (S524 - 0.1) + 0.1, ((2 * F524) - ( (D524 - (D524/2)) - L524)) / (1.5 * F524) * S524)))</f>
        <v>0</v>
      </c>
      <c r="U524" s="1">
        <v>1.5</v>
      </c>
      <c r="V524" s="1">
        <f>MAX(0.5, 1 - 0.5 * (P524 / Q524))</f>
        <v>0.90217391304347827</v>
      </c>
      <c r="W524" s="1">
        <v>3</v>
      </c>
      <c r="X524" s="1">
        <f>1 + 0.2 *LOG10(10 * W524)</f>
        <v>1.2954242509439324</v>
      </c>
      <c r="Y524" s="1">
        <f>((Q524 / (I524 * 1000)) * T524) * U524 * V524 * X524*1000</f>
        <v>0</v>
      </c>
      <c r="Z524" s="1">
        <f>'Liquefaction &amp; SBC'!AC524</f>
        <v>1.3899340146771269</v>
      </c>
      <c r="AA524" s="1" t="str">
        <f>'Liquefaction &amp; SBC'!AD524</f>
        <v>NOT LIQUEFIABLE</v>
      </c>
      <c r="AB524" s="1">
        <f t="shared" ref="AB524:AB533" si="671">IF(AA524="NOT LIQUEFIABLE", 0, IF(Z524&gt;=2, 0, IF(Z524&lt;=0.5, 0.05, (2-Z524)*0.025)))</f>
        <v>0</v>
      </c>
      <c r="AC524" s="1">
        <f t="shared" ref="AC524:AC533" si="672">AB524 * U524*1000</f>
        <v>0</v>
      </c>
      <c r="AD524" s="1">
        <f>Y524+AC524</f>
        <v>0</v>
      </c>
    </row>
    <row r="525" spans="1:31" x14ac:dyDescent="0.35">
      <c r="A525" s="1"/>
      <c r="B525" s="23">
        <v>15.36905</v>
      </c>
      <c r="C525" s="23">
        <v>120.49079999999999</v>
      </c>
      <c r="D525" s="23">
        <v>3</v>
      </c>
      <c r="E525" s="23">
        <v>1500</v>
      </c>
      <c r="F525" s="23">
        <v>3</v>
      </c>
      <c r="G525" s="23">
        <v>19.5</v>
      </c>
      <c r="H525" s="23">
        <v>7</v>
      </c>
      <c r="I525" s="23">
        <v>10.5</v>
      </c>
      <c r="J525" s="1">
        <f t="shared" si="668"/>
        <v>150</v>
      </c>
      <c r="K525" s="1">
        <f t="shared" si="669"/>
        <v>183.33333333333334</v>
      </c>
      <c r="L525" s="23">
        <v>1.5</v>
      </c>
      <c r="M525" s="23">
        <v>19.5</v>
      </c>
      <c r="N525" s="23">
        <v>7.5</v>
      </c>
      <c r="O525" s="1">
        <f t="shared" ref="O525:O533" si="673">MAX(0, 9.81 * (L525 - N525))</f>
        <v>0</v>
      </c>
      <c r="P525" s="26">
        <f t="shared" ref="P525:P533" si="674">(L525 * M525) - O525</f>
        <v>29.25</v>
      </c>
      <c r="Q525" s="1">
        <f>K525-P525</f>
        <v>154.08333333333334</v>
      </c>
      <c r="R525" s="1">
        <f t="shared" si="670"/>
        <v>58.5</v>
      </c>
      <c r="S525" s="1">
        <f t="shared" ref="S525:S533" si="675">0.5 + 0.1 * SQRT(Q525 / R525)</f>
        <v>0.66229304156072544</v>
      </c>
      <c r="T525" s="1">
        <f t="shared" ref="T525:T533" si="676">IF(((D525 - (D525 - D524)/2) - L525) &lt;= 0, 0, IF(((D525 - (D525 - D524)/2) - L525) &gt; (2 * F525), 0, IF(((D525 - (D525 - D524)/2) - L525) &lt;= (F525 / 2), (2 * ((D525 - (D525 - D524)/2) - L525) / F525) * (S525 - 0.1) + 0.1, ((2 * F525) - ((D525 - (D525 - D524)/2) - L525)) / (1.5 * F525) * S525)))</f>
        <v>0.38114652078036271</v>
      </c>
      <c r="U525" s="1">
        <v>1.5</v>
      </c>
      <c r="V525" s="1">
        <f t="shared" ref="V525:V533" si="677">MAX(0.5, 1 - 0.5 * (P525 / Q525))</f>
        <v>0.90508382909680907</v>
      </c>
      <c r="W525" s="1">
        <v>3</v>
      </c>
      <c r="X525" s="1">
        <f t="shared" ref="X525:X533" si="678">1 + 0.2 *LOG10(10 * W525)</f>
        <v>1.2954242509439324</v>
      </c>
      <c r="Y525" s="1">
        <f t="shared" ref="Y525:Y533" si="679">((Q525 / (I525 * 1000)) * T525) * U525 * V525 * X525*1000</f>
        <v>9.8367223533954888</v>
      </c>
      <c r="Z525" s="1">
        <f>'Liquefaction &amp; SBC'!AC525</f>
        <v>0.6013555625879764</v>
      </c>
      <c r="AA525" s="1" t="str">
        <f>'Liquefaction &amp; SBC'!AD525</f>
        <v>LIQUEFIABLE</v>
      </c>
      <c r="AB525" s="1">
        <f t="shared" si="671"/>
        <v>3.4966110935300589E-2</v>
      </c>
      <c r="AC525" s="1">
        <f t="shared" si="672"/>
        <v>52.449166402950887</v>
      </c>
      <c r="AD525" s="1">
        <f t="shared" ref="AD525:AD533" si="680">Y525+AC525</f>
        <v>62.285888756346374</v>
      </c>
    </row>
    <row r="526" spans="1:31" x14ac:dyDescent="0.35">
      <c r="A526" s="1"/>
      <c r="B526" s="23">
        <v>15.36905</v>
      </c>
      <c r="C526" s="23">
        <v>120.49079999999999</v>
      </c>
      <c r="D526" s="23">
        <v>4.5</v>
      </c>
      <c r="E526" s="23">
        <v>1500</v>
      </c>
      <c r="F526" s="23">
        <v>3</v>
      </c>
      <c r="G526" s="23">
        <v>19.5</v>
      </c>
      <c r="H526" s="23">
        <v>6</v>
      </c>
      <c r="I526" s="23">
        <v>10.5</v>
      </c>
      <c r="J526" s="1">
        <f t="shared" si="668"/>
        <v>150</v>
      </c>
      <c r="K526" s="1">
        <f t="shared" si="669"/>
        <v>183.33333333333334</v>
      </c>
      <c r="L526" s="23">
        <v>1.5</v>
      </c>
      <c r="M526" s="23">
        <v>19.5</v>
      </c>
      <c r="N526" s="23">
        <v>7.5</v>
      </c>
      <c r="O526" s="1">
        <f t="shared" si="673"/>
        <v>0</v>
      </c>
      <c r="P526" s="26">
        <f t="shared" si="674"/>
        <v>29.25</v>
      </c>
      <c r="Q526" s="1">
        <f t="shared" ref="Q526:Q533" si="681">K526-P526</f>
        <v>154.08333333333334</v>
      </c>
      <c r="R526" s="1">
        <f t="shared" si="670"/>
        <v>58.5</v>
      </c>
      <c r="S526" s="1">
        <f t="shared" si="675"/>
        <v>0.66229304156072544</v>
      </c>
      <c r="T526" s="1">
        <f t="shared" si="676"/>
        <v>0.55191086796727118</v>
      </c>
      <c r="U526" s="1">
        <v>1.5</v>
      </c>
      <c r="V526" s="1">
        <f t="shared" si="677"/>
        <v>0.90508382909680907</v>
      </c>
      <c r="W526" s="1">
        <v>3</v>
      </c>
      <c r="X526" s="1">
        <f t="shared" si="678"/>
        <v>1.2954242509439324</v>
      </c>
      <c r="Y526" s="1">
        <f t="shared" si="679"/>
        <v>14.243850267608879</v>
      </c>
      <c r="Z526" s="1">
        <f>'Liquefaction &amp; SBC'!AC526</f>
        <v>0.5016802059578368</v>
      </c>
      <c r="AA526" s="1" t="str">
        <f>'Liquefaction &amp; SBC'!AD526</f>
        <v>LIQUEFIABLE</v>
      </c>
      <c r="AB526" s="1">
        <f t="shared" si="671"/>
        <v>3.7457994851054076E-2</v>
      </c>
      <c r="AC526" s="1">
        <f t="shared" si="672"/>
        <v>56.186992276581108</v>
      </c>
      <c r="AD526" s="1">
        <f t="shared" si="680"/>
        <v>70.430842544189986</v>
      </c>
    </row>
    <row r="527" spans="1:31" x14ac:dyDescent="0.35">
      <c r="A527" s="1"/>
      <c r="B527" s="23">
        <v>15.36905</v>
      </c>
      <c r="C527" s="23">
        <v>120.49079999999999</v>
      </c>
      <c r="D527" s="23">
        <v>6</v>
      </c>
      <c r="E527" s="23">
        <v>1500</v>
      </c>
      <c r="F527" s="23">
        <v>3</v>
      </c>
      <c r="G527" s="23">
        <v>21</v>
      </c>
      <c r="H527" s="23">
        <v>33</v>
      </c>
      <c r="I527" s="23">
        <v>55</v>
      </c>
      <c r="J527" s="1">
        <f t="shared" si="668"/>
        <v>150</v>
      </c>
      <c r="K527" s="1">
        <f t="shared" si="669"/>
        <v>183.33333333333334</v>
      </c>
      <c r="L527" s="23">
        <v>1.5</v>
      </c>
      <c r="M527" s="23">
        <v>21</v>
      </c>
      <c r="N527" s="23">
        <v>7.5</v>
      </c>
      <c r="O527" s="1">
        <f t="shared" si="673"/>
        <v>0</v>
      </c>
      <c r="P527" s="26">
        <f t="shared" si="674"/>
        <v>31.5</v>
      </c>
      <c r="Q527" s="1">
        <f t="shared" si="681"/>
        <v>151.83333333333334</v>
      </c>
      <c r="R527" s="1">
        <f t="shared" si="670"/>
        <v>63</v>
      </c>
      <c r="S527" s="1">
        <f t="shared" si="675"/>
        <v>0.65524345107130644</v>
      </c>
      <c r="T527" s="1">
        <f t="shared" si="676"/>
        <v>0.32762172553565322</v>
      </c>
      <c r="U527" s="1">
        <v>1.5</v>
      </c>
      <c r="V527" s="1">
        <f t="shared" si="677"/>
        <v>0.89626783754116357</v>
      </c>
      <c r="W527" s="1">
        <v>3</v>
      </c>
      <c r="X527" s="1">
        <f t="shared" si="678"/>
        <v>1.2954242509439324</v>
      </c>
      <c r="Y527" s="1">
        <f t="shared" si="679"/>
        <v>1.5751366060659227</v>
      </c>
      <c r="Z527" s="1">
        <f>'Liquefaction &amp; SBC'!AC527</f>
        <v>7.0931610387340065</v>
      </c>
      <c r="AA527" s="1" t="str">
        <f>'Liquefaction &amp; SBC'!AD527</f>
        <v>NOT LIQUEFIABLE</v>
      </c>
      <c r="AB527" s="1">
        <f t="shared" si="671"/>
        <v>0</v>
      </c>
      <c r="AC527" s="1">
        <f t="shared" si="672"/>
        <v>0</v>
      </c>
      <c r="AD527" s="1">
        <f t="shared" si="680"/>
        <v>1.5751366060659227</v>
      </c>
    </row>
    <row r="528" spans="1:31" x14ac:dyDescent="0.35">
      <c r="A528" s="1"/>
      <c r="B528" s="23">
        <v>15.36905</v>
      </c>
      <c r="C528" s="23">
        <v>120.49079999999999</v>
      </c>
      <c r="D528" s="23">
        <v>7.5</v>
      </c>
      <c r="E528" s="23">
        <v>1500</v>
      </c>
      <c r="F528" s="23">
        <v>3</v>
      </c>
      <c r="G528" s="23">
        <v>23</v>
      </c>
      <c r="H528" s="23">
        <v>100</v>
      </c>
      <c r="I528" s="23">
        <v>55</v>
      </c>
      <c r="J528" s="1">
        <f t="shared" si="668"/>
        <v>150</v>
      </c>
      <c r="K528" s="1">
        <f t="shared" si="669"/>
        <v>183.33333333333334</v>
      </c>
      <c r="L528" s="23">
        <v>1.5</v>
      </c>
      <c r="M528" s="23">
        <v>23</v>
      </c>
      <c r="N528" s="23">
        <v>7.5</v>
      </c>
      <c r="O528" s="1">
        <f t="shared" si="673"/>
        <v>0</v>
      </c>
      <c r="P528" s="26">
        <f t="shared" si="674"/>
        <v>34.5</v>
      </c>
      <c r="Q528" s="1">
        <f t="shared" si="681"/>
        <v>148.83333333333334</v>
      </c>
      <c r="R528" s="1">
        <f t="shared" si="670"/>
        <v>69</v>
      </c>
      <c r="S528" s="1">
        <f t="shared" si="675"/>
        <v>0.6468674514968471</v>
      </c>
      <c r="T528" s="1">
        <f t="shared" si="676"/>
        <v>0.10781124191614118</v>
      </c>
      <c r="U528" s="1">
        <v>1.5</v>
      </c>
      <c r="V528" s="1">
        <f t="shared" si="677"/>
        <v>0.88409854423292278</v>
      </c>
      <c r="W528" s="1">
        <v>3</v>
      </c>
      <c r="X528" s="1">
        <f t="shared" si="678"/>
        <v>1.2954242509439324</v>
      </c>
      <c r="Y528" s="1">
        <f t="shared" si="679"/>
        <v>0.50119361009256835</v>
      </c>
      <c r="Z528" s="1">
        <f>'Liquefaction &amp; SBC'!AC528</f>
        <v>3.9537772682981527</v>
      </c>
      <c r="AA528" s="1" t="str">
        <f>'Liquefaction &amp; SBC'!AD528</f>
        <v>NOT LIQUEFIABLE</v>
      </c>
      <c r="AB528" s="1">
        <f t="shared" si="671"/>
        <v>0</v>
      </c>
      <c r="AC528" s="1">
        <f t="shared" si="672"/>
        <v>0</v>
      </c>
      <c r="AD528" s="1">
        <f t="shared" si="680"/>
        <v>0.50119361009256835</v>
      </c>
    </row>
    <row r="529" spans="1:31" x14ac:dyDescent="0.35">
      <c r="A529" s="1"/>
      <c r="B529" s="23">
        <v>15.36905</v>
      </c>
      <c r="C529" s="23">
        <v>120.49079999999999</v>
      </c>
      <c r="D529" s="23">
        <v>9</v>
      </c>
      <c r="E529" s="23">
        <v>1500</v>
      </c>
      <c r="F529" s="23">
        <v>3</v>
      </c>
      <c r="G529" s="23">
        <v>23</v>
      </c>
      <c r="H529" s="23">
        <v>100</v>
      </c>
      <c r="I529" s="23">
        <v>650</v>
      </c>
      <c r="J529" s="1">
        <f t="shared" si="668"/>
        <v>150</v>
      </c>
      <c r="K529" s="1">
        <f t="shared" si="669"/>
        <v>183.33333333333334</v>
      </c>
      <c r="L529" s="23">
        <v>1.5</v>
      </c>
      <c r="M529" s="23">
        <v>23</v>
      </c>
      <c r="N529" s="23">
        <v>7.5</v>
      </c>
      <c r="O529" s="1">
        <f t="shared" si="673"/>
        <v>0</v>
      </c>
      <c r="P529" s="26">
        <f t="shared" si="674"/>
        <v>34.5</v>
      </c>
      <c r="Q529" s="1">
        <f t="shared" si="681"/>
        <v>148.83333333333334</v>
      </c>
      <c r="R529" s="1">
        <f t="shared" si="670"/>
        <v>69</v>
      </c>
      <c r="S529" s="1">
        <f t="shared" si="675"/>
        <v>0.6468674514968471</v>
      </c>
      <c r="T529" s="1">
        <f t="shared" si="676"/>
        <v>0</v>
      </c>
      <c r="U529" s="1">
        <v>1.5</v>
      </c>
      <c r="V529" s="1">
        <f t="shared" si="677"/>
        <v>0.88409854423292278</v>
      </c>
      <c r="W529" s="1">
        <v>3</v>
      </c>
      <c r="X529" s="1">
        <f t="shared" si="678"/>
        <v>1.2954242509439324</v>
      </c>
      <c r="Y529" s="1">
        <f t="shared" si="679"/>
        <v>0</v>
      </c>
      <c r="Z529" s="1">
        <f>'Liquefaction &amp; SBC'!AC529</f>
        <v>3.7088469739871001E+57</v>
      </c>
      <c r="AA529" s="1" t="str">
        <f>'Liquefaction &amp; SBC'!AD529</f>
        <v>NOT LIQUEFIABLE</v>
      </c>
      <c r="AB529" s="1">
        <f t="shared" si="671"/>
        <v>0</v>
      </c>
      <c r="AC529" s="1">
        <f t="shared" si="672"/>
        <v>0</v>
      </c>
      <c r="AD529" s="1">
        <f t="shared" si="680"/>
        <v>0</v>
      </c>
    </row>
    <row r="530" spans="1:31" x14ac:dyDescent="0.35">
      <c r="A530" s="1"/>
      <c r="B530" s="23">
        <v>15.36905</v>
      </c>
      <c r="C530" s="23">
        <v>120.49079999999999</v>
      </c>
      <c r="D530" s="23">
        <v>10.5</v>
      </c>
      <c r="E530" s="23">
        <v>1500</v>
      </c>
      <c r="F530" s="23">
        <v>3</v>
      </c>
      <c r="G530" s="23">
        <v>23</v>
      </c>
      <c r="H530" s="23">
        <v>100</v>
      </c>
      <c r="I530" s="23">
        <v>650</v>
      </c>
      <c r="J530" s="1">
        <f t="shared" si="668"/>
        <v>150</v>
      </c>
      <c r="K530" s="1">
        <f t="shared" si="669"/>
        <v>183.33333333333334</v>
      </c>
      <c r="L530" s="23">
        <v>1.5</v>
      </c>
      <c r="M530" s="23">
        <v>23</v>
      </c>
      <c r="N530" s="23">
        <v>7.5</v>
      </c>
      <c r="O530" s="1">
        <f t="shared" si="673"/>
        <v>0</v>
      </c>
      <c r="P530" s="26">
        <f t="shared" si="674"/>
        <v>34.5</v>
      </c>
      <c r="Q530" s="1">
        <f t="shared" si="681"/>
        <v>148.83333333333334</v>
      </c>
      <c r="R530" s="1">
        <f t="shared" si="670"/>
        <v>69</v>
      </c>
      <c r="S530" s="1">
        <f t="shared" si="675"/>
        <v>0.6468674514968471</v>
      </c>
      <c r="T530" s="1">
        <f t="shared" si="676"/>
        <v>0</v>
      </c>
      <c r="U530" s="1">
        <v>1.5</v>
      </c>
      <c r="V530" s="1">
        <f t="shared" si="677"/>
        <v>0.88409854423292278</v>
      </c>
      <c r="W530" s="1">
        <v>3</v>
      </c>
      <c r="X530" s="1">
        <f t="shared" si="678"/>
        <v>1.2954242509439324</v>
      </c>
      <c r="Y530" s="1">
        <f t="shared" si="679"/>
        <v>0</v>
      </c>
      <c r="Z530" s="1">
        <f>'Liquefaction &amp; SBC'!AC530</f>
        <v>8.456113767122155E+51</v>
      </c>
      <c r="AA530" s="1" t="str">
        <f>'Liquefaction &amp; SBC'!AD530</f>
        <v>NOT LIQUEFIABLE</v>
      </c>
      <c r="AB530" s="1">
        <f t="shared" si="671"/>
        <v>0</v>
      </c>
      <c r="AC530" s="1">
        <f t="shared" si="672"/>
        <v>0</v>
      </c>
      <c r="AD530" s="1">
        <f t="shared" si="680"/>
        <v>0</v>
      </c>
    </row>
    <row r="531" spans="1:31" x14ac:dyDescent="0.35">
      <c r="A531" s="1"/>
      <c r="B531" s="23">
        <v>15.36905</v>
      </c>
      <c r="C531" s="23">
        <v>120.49079999999999</v>
      </c>
      <c r="D531" s="23">
        <v>12</v>
      </c>
      <c r="E531" s="23">
        <v>1500</v>
      </c>
      <c r="F531" s="23">
        <v>3</v>
      </c>
      <c r="G531" s="23">
        <v>23</v>
      </c>
      <c r="H531" s="23">
        <v>100</v>
      </c>
      <c r="I531" s="23">
        <v>650</v>
      </c>
      <c r="J531" s="1">
        <f t="shared" si="668"/>
        <v>150</v>
      </c>
      <c r="K531" s="1">
        <f t="shared" si="669"/>
        <v>183.33333333333334</v>
      </c>
      <c r="L531" s="23">
        <v>1.5</v>
      </c>
      <c r="M531" s="23">
        <v>23</v>
      </c>
      <c r="N531" s="23">
        <v>7.5</v>
      </c>
      <c r="O531" s="1">
        <f t="shared" si="673"/>
        <v>0</v>
      </c>
      <c r="P531" s="26">
        <f t="shared" si="674"/>
        <v>34.5</v>
      </c>
      <c r="Q531" s="1">
        <f t="shared" si="681"/>
        <v>148.83333333333334</v>
      </c>
      <c r="R531" s="1">
        <f t="shared" si="670"/>
        <v>69</v>
      </c>
      <c r="S531" s="1">
        <f t="shared" si="675"/>
        <v>0.6468674514968471</v>
      </c>
      <c r="T531" s="1">
        <f t="shared" si="676"/>
        <v>0</v>
      </c>
      <c r="U531" s="1">
        <v>1.5</v>
      </c>
      <c r="V531" s="1">
        <f t="shared" si="677"/>
        <v>0.88409854423292278</v>
      </c>
      <c r="W531" s="1">
        <v>3</v>
      </c>
      <c r="X531" s="1">
        <f t="shared" si="678"/>
        <v>1.2954242509439324</v>
      </c>
      <c r="Y531" s="1">
        <f t="shared" si="679"/>
        <v>0</v>
      </c>
      <c r="Z531" s="1">
        <f>'Liquefaction &amp; SBC'!AC531</f>
        <v>4.7276873542449987E+46</v>
      </c>
      <c r="AA531" s="1" t="str">
        <f>'Liquefaction &amp; SBC'!AD531</f>
        <v>NOT LIQUEFIABLE</v>
      </c>
      <c r="AB531" s="1">
        <f t="shared" si="671"/>
        <v>0</v>
      </c>
      <c r="AC531" s="1">
        <f t="shared" si="672"/>
        <v>0</v>
      </c>
      <c r="AD531" s="1">
        <f t="shared" si="680"/>
        <v>0</v>
      </c>
    </row>
    <row r="532" spans="1:31" x14ac:dyDescent="0.35">
      <c r="A532" s="1"/>
      <c r="B532" s="23">
        <v>15.36905</v>
      </c>
      <c r="C532" s="23">
        <v>120.49079999999999</v>
      </c>
      <c r="D532" s="23">
        <v>13.5</v>
      </c>
      <c r="E532" s="23">
        <v>1500</v>
      </c>
      <c r="F532" s="23">
        <v>3</v>
      </c>
      <c r="G532" s="23">
        <v>23</v>
      </c>
      <c r="H532" s="23">
        <v>100</v>
      </c>
      <c r="I532" s="23">
        <v>650</v>
      </c>
      <c r="J532" s="1">
        <f t="shared" si="668"/>
        <v>150</v>
      </c>
      <c r="K532" s="1">
        <f t="shared" si="669"/>
        <v>183.33333333333334</v>
      </c>
      <c r="L532" s="23">
        <v>1.5</v>
      </c>
      <c r="M532" s="23">
        <v>23</v>
      </c>
      <c r="N532" s="23">
        <v>7.5</v>
      </c>
      <c r="O532" s="1">
        <f t="shared" si="673"/>
        <v>0</v>
      </c>
      <c r="P532" s="26">
        <f t="shared" si="674"/>
        <v>34.5</v>
      </c>
      <c r="Q532" s="1">
        <f t="shared" si="681"/>
        <v>148.83333333333334</v>
      </c>
      <c r="R532" s="1">
        <f t="shared" si="670"/>
        <v>69</v>
      </c>
      <c r="S532" s="1">
        <f t="shared" si="675"/>
        <v>0.6468674514968471</v>
      </c>
      <c r="T532" s="1">
        <f t="shared" si="676"/>
        <v>0</v>
      </c>
      <c r="U532" s="1">
        <v>1.5</v>
      </c>
      <c r="V532" s="1">
        <f t="shared" si="677"/>
        <v>0.88409854423292278</v>
      </c>
      <c r="W532" s="1">
        <v>3</v>
      </c>
      <c r="X532" s="1">
        <f t="shared" si="678"/>
        <v>1.2954242509439324</v>
      </c>
      <c r="Y532" s="1">
        <f t="shared" si="679"/>
        <v>0</v>
      </c>
      <c r="Z532" s="1">
        <f>'Liquefaction &amp; SBC'!AC532</f>
        <v>7.9533877712766004E+41</v>
      </c>
      <c r="AA532" s="1" t="str">
        <f>'Liquefaction &amp; SBC'!AD532</f>
        <v>NOT LIQUEFIABLE</v>
      </c>
      <c r="AB532" s="1">
        <f t="shared" si="671"/>
        <v>0</v>
      </c>
      <c r="AC532" s="1">
        <f t="shared" si="672"/>
        <v>0</v>
      </c>
      <c r="AD532" s="1">
        <f t="shared" si="680"/>
        <v>0</v>
      </c>
    </row>
    <row r="533" spans="1:31" x14ac:dyDescent="0.35">
      <c r="A533" s="1"/>
      <c r="B533" s="23">
        <v>15.36905</v>
      </c>
      <c r="C533" s="23">
        <v>120.49079999999999</v>
      </c>
      <c r="D533" s="23">
        <v>15</v>
      </c>
      <c r="E533" s="23">
        <v>1500</v>
      </c>
      <c r="F533" s="23">
        <v>3</v>
      </c>
      <c r="G533" s="23">
        <v>23</v>
      </c>
      <c r="H533" s="23">
        <v>100</v>
      </c>
      <c r="I533" s="23">
        <v>650</v>
      </c>
      <c r="J533" s="1">
        <f t="shared" si="668"/>
        <v>150</v>
      </c>
      <c r="K533" s="1">
        <f t="shared" si="669"/>
        <v>183.33333333333334</v>
      </c>
      <c r="L533" s="23">
        <v>1.5</v>
      </c>
      <c r="M533" s="23">
        <v>23</v>
      </c>
      <c r="N533" s="23">
        <v>7.5</v>
      </c>
      <c r="O533" s="1">
        <f t="shared" si="673"/>
        <v>0</v>
      </c>
      <c r="P533" s="26">
        <f t="shared" si="674"/>
        <v>34.5</v>
      </c>
      <c r="Q533" s="1">
        <f t="shared" si="681"/>
        <v>148.83333333333334</v>
      </c>
      <c r="R533" s="1">
        <f t="shared" si="670"/>
        <v>69</v>
      </c>
      <c r="S533" s="1">
        <f t="shared" si="675"/>
        <v>0.6468674514968471</v>
      </c>
      <c r="T533" s="1">
        <f t="shared" si="676"/>
        <v>0</v>
      </c>
      <c r="U533" s="1">
        <v>1.5</v>
      </c>
      <c r="V533" s="1">
        <f t="shared" si="677"/>
        <v>0.88409854423292278</v>
      </c>
      <c r="W533" s="1">
        <v>3</v>
      </c>
      <c r="X533" s="1">
        <f t="shared" si="678"/>
        <v>1.2954242509439324</v>
      </c>
      <c r="Y533" s="1">
        <f t="shared" si="679"/>
        <v>0</v>
      </c>
      <c r="Z533" s="1">
        <f>'Liquefaction &amp; SBC'!AC533</f>
        <v>4.1500986112398517E+37</v>
      </c>
      <c r="AA533" s="1" t="str">
        <f>'Liquefaction &amp; SBC'!AD533</f>
        <v>NOT LIQUEFIABLE</v>
      </c>
      <c r="AB533" s="1">
        <f t="shared" si="671"/>
        <v>0</v>
      </c>
      <c r="AC533" s="1">
        <f t="shared" si="672"/>
        <v>0</v>
      </c>
      <c r="AD533" s="1">
        <f t="shared" si="680"/>
        <v>0</v>
      </c>
    </row>
    <row r="534" spans="1:3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9"/>
      <c r="Y534" s="19"/>
      <c r="Z534" s="19"/>
      <c r="AA534" s="19"/>
      <c r="AB534" s="19"/>
      <c r="AC534" s="19" t="s">
        <v>312</v>
      </c>
      <c r="AD534" s="19">
        <f>SUM(AD524:AD533)</f>
        <v>134.79306151669485</v>
      </c>
      <c r="AE534" s="19" t="str">
        <f>IF(AD534&lt;= 25, "PASSED", "FAILED")</f>
        <v>FAILED</v>
      </c>
    </row>
    <row r="535" spans="1:31" s="1" customFormat="1" x14ac:dyDescent="0.35">
      <c r="A535" s="9" t="s">
        <v>283</v>
      </c>
      <c r="B535" s="9" t="s">
        <v>0</v>
      </c>
      <c r="C535" s="9" t="s">
        <v>1</v>
      </c>
      <c r="D535" s="9" t="s">
        <v>284</v>
      </c>
      <c r="E535" s="7" t="s">
        <v>285</v>
      </c>
      <c r="F535" s="9" t="s">
        <v>286</v>
      </c>
      <c r="G535" s="9" t="s">
        <v>287</v>
      </c>
      <c r="H535" s="9" t="s">
        <v>288</v>
      </c>
      <c r="I535" s="9" t="s">
        <v>289</v>
      </c>
      <c r="J535" s="10" t="s">
        <v>290</v>
      </c>
      <c r="K535" s="10" t="s">
        <v>291</v>
      </c>
      <c r="L535" s="9" t="s">
        <v>292</v>
      </c>
      <c r="M535" s="9" t="s">
        <v>287</v>
      </c>
      <c r="N535" s="9" t="s">
        <v>293</v>
      </c>
      <c r="O535" s="10" t="s">
        <v>294</v>
      </c>
      <c r="P535" s="11" t="s">
        <v>295</v>
      </c>
      <c r="Q535" s="10" t="s">
        <v>296</v>
      </c>
      <c r="R535" s="10" t="s">
        <v>297</v>
      </c>
      <c r="S535" s="10" t="s">
        <v>298</v>
      </c>
      <c r="T535" s="12" t="s">
        <v>299</v>
      </c>
      <c r="U535" s="9" t="s">
        <v>300</v>
      </c>
      <c r="V535" s="10" t="s">
        <v>301</v>
      </c>
      <c r="W535" s="7" t="s">
        <v>302</v>
      </c>
      <c r="X535" s="10" t="s">
        <v>303</v>
      </c>
      <c r="Y535" s="13" t="s">
        <v>304</v>
      </c>
      <c r="Z535" s="14" t="s">
        <v>26</v>
      </c>
      <c r="AA535" s="14" t="s">
        <v>27</v>
      </c>
      <c r="AB535" s="13" t="s">
        <v>305</v>
      </c>
      <c r="AC535" s="13" t="s">
        <v>306</v>
      </c>
      <c r="AD535" s="13" t="s">
        <v>307</v>
      </c>
      <c r="AE535" s="10" t="s">
        <v>27</v>
      </c>
    </row>
    <row r="536" spans="1:31" x14ac:dyDescent="0.35">
      <c r="A536" s="1">
        <v>47</v>
      </c>
      <c r="B536" s="23" t="s">
        <v>216</v>
      </c>
      <c r="C536" s="23" t="s">
        <v>217</v>
      </c>
      <c r="D536" s="23">
        <v>1.5</v>
      </c>
      <c r="E536" s="23">
        <v>1500</v>
      </c>
      <c r="F536" s="23">
        <v>3</v>
      </c>
      <c r="G536" s="23">
        <v>20</v>
      </c>
      <c r="H536" s="23">
        <v>25</v>
      </c>
      <c r="I536" s="23">
        <v>32.5</v>
      </c>
      <c r="J536" s="1">
        <f t="shared" ref="J536:J545" si="682">E536*0.1</f>
        <v>150</v>
      </c>
      <c r="K536" s="1">
        <f t="shared" ref="K536:K545" si="683">(E536+J536)/(F536*F536)</f>
        <v>183.33333333333334</v>
      </c>
      <c r="L536" s="23">
        <v>1.5</v>
      </c>
      <c r="M536" s="23">
        <v>20</v>
      </c>
      <c r="N536" s="23">
        <v>3</v>
      </c>
      <c r="O536" s="1">
        <f>MAX(0, 9.81 * (L536 - N536))</f>
        <v>0</v>
      </c>
      <c r="P536" s="26">
        <f>(L536 * M536) - O536</f>
        <v>30</v>
      </c>
      <c r="Q536" s="1">
        <f>K536-P536</f>
        <v>153.33333333333334</v>
      </c>
      <c r="R536" s="1">
        <f t="shared" ref="R536:R545" si="684">(M536 * ($L$2 + ($F$2 / 2))) - O536</f>
        <v>60</v>
      </c>
      <c r="S536" s="1">
        <f>0.5 + 0.1 * SQRT(Q536 / R536)</f>
        <v>0.65986105077709067</v>
      </c>
      <c r="T536" s="1">
        <f>IF((D536 - (D536/2)) &lt;= L536, 0, IF(( (D536 - (D536/2)) - L536) &gt; (2 * F536), 0, IF(( (D536 - (D536/2)) - L536) &lt;= (F536 / 2), (2 * ( (D536 - (D536/2)) - L536) / F536) * (S536 - 0.1) + 0.1, ((2 * F536) - ( (D536 - (D536/2)) - L536)) / (1.5 * F536) * S536)))</f>
        <v>0</v>
      </c>
      <c r="U536" s="1">
        <v>1.5</v>
      </c>
      <c r="V536" s="1">
        <f>MAX(0.5, 1 - 0.5 * (P536 / Q536))</f>
        <v>0.90217391304347827</v>
      </c>
      <c r="W536" s="1">
        <v>3</v>
      </c>
      <c r="X536" s="1">
        <f>1 + 0.2 *LOG10(10 * W536)</f>
        <v>1.2954242509439324</v>
      </c>
      <c r="Y536" s="1">
        <f>((Q536 / (I536 * 1000)) * T536) * U536 * V536 * X536*1000</f>
        <v>0</v>
      </c>
      <c r="Z536" s="1">
        <f>'Liquefaction &amp; SBC'!AC536</f>
        <v>17.24308755352471</v>
      </c>
      <c r="AA536" s="1" t="str">
        <f>'Liquefaction &amp; SBC'!AD536</f>
        <v>NOT LIQUEFIABLE</v>
      </c>
      <c r="AB536" s="1">
        <f t="shared" ref="AB536:AB545" si="685">IF(AA536="NOT LIQUEFIABLE", 0, IF(Z536&gt;=2, 0, IF(Z536&lt;=0.5, 0.05, (2-Z536)*0.025)))</f>
        <v>0</v>
      </c>
      <c r="AC536" s="1">
        <f t="shared" ref="AC536:AC545" si="686">AB536 * U536*1000</f>
        <v>0</v>
      </c>
      <c r="AD536" s="1">
        <f>Y536+AC536</f>
        <v>0</v>
      </c>
    </row>
    <row r="537" spans="1:31" x14ac:dyDescent="0.35">
      <c r="A537" s="1"/>
      <c r="B537" s="23" t="s">
        <v>216</v>
      </c>
      <c r="C537" s="23" t="s">
        <v>217</v>
      </c>
      <c r="D537" s="23">
        <v>3</v>
      </c>
      <c r="E537" s="23">
        <v>1500</v>
      </c>
      <c r="F537" s="23">
        <v>3</v>
      </c>
      <c r="G537" s="23">
        <v>20</v>
      </c>
      <c r="H537" s="23">
        <v>28</v>
      </c>
      <c r="I537" s="23">
        <v>32.5</v>
      </c>
      <c r="J537" s="1">
        <f t="shared" si="682"/>
        <v>150</v>
      </c>
      <c r="K537" s="1">
        <f t="shared" si="683"/>
        <v>183.33333333333334</v>
      </c>
      <c r="L537" s="23">
        <v>1.5</v>
      </c>
      <c r="M537" s="23">
        <v>20</v>
      </c>
      <c r="N537" s="23">
        <v>3</v>
      </c>
      <c r="O537" s="1">
        <f t="shared" ref="O537:O545" si="687">MAX(0, 9.81 * (L537 - N537))</f>
        <v>0</v>
      </c>
      <c r="P537" s="26">
        <f t="shared" ref="P537:P545" si="688">(L537 * M537) - O537</f>
        <v>30</v>
      </c>
      <c r="Q537" s="1">
        <f>K537-P537</f>
        <v>153.33333333333334</v>
      </c>
      <c r="R537" s="1">
        <f t="shared" si="684"/>
        <v>60</v>
      </c>
      <c r="S537" s="1">
        <f t="shared" ref="S537:S545" si="689">0.5 + 0.1 * SQRT(Q537 / R537)</f>
        <v>0.65986105077709067</v>
      </c>
      <c r="T537" s="1">
        <f t="shared" ref="T537:T545" si="690">IF(((D537 - (D537 - D536)/2) - L537) &lt;= 0, 0, IF(((D537 - (D537 - D536)/2) - L537) &gt; (2 * F537), 0, IF(((D537 - (D537 - D536)/2) - L537) &lt;= (F537 / 2), (2 * ((D537 - (D537 - D536)/2) - L537) / F537) * (S537 - 0.1) + 0.1, ((2 * F537) - ((D537 - (D537 - D536)/2) - L537)) / (1.5 * F537) * S537)))</f>
        <v>0.37993052538854533</v>
      </c>
      <c r="U537" s="1">
        <v>1.5</v>
      </c>
      <c r="V537" s="1">
        <f t="shared" ref="V537:V545" si="691">MAX(0.5, 1 - 0.5 * (P537 / Q537))</f>
        <v>0.90217391304347827</v>
      </c>
      <c r="W537" s="1">
        <v>3</v>
      </c>
      <c r="X537" s="1">
        <f t="shared" ref="X537:X545" si="692">1 + 0.2 *LOG10(10 * W537)</f>
        <v>1.2954242509439324</v>
      </c>
      <c r="Y537" s="1">
        <f t="shared" ref="Y537:Y545" si="693">((Q537 / (I537 * 1000)) * T537) * U537 * V537 * X537*1000</f>
        <v>3.1423239192124508</v>
      </c>
      <c r="Z537" s="1">
        <f>'Liquefaction &amp; SBC'!AC537</f>
        <v>11.645408360341557</v>
      </c>
      <c r="AA537" s="1" t="str">
        <f>'Liquefaction &amp; SBC'!AD537</f>
        <v>NOT LIQUEFIABLE</v>
      </c>
      <c r="AB537" s="1">
        <f t="shared" si="685"/>
        <v>0</v>
      </c>
      <c r="AC537" s="1">
        <f t="shared" si="686"/>
        <v>0</v>
      </c>
      <c r="AD537" s="1">
        <f t="shared" ref="AD537:AD545" si="694">Y537+AC537</f>
        <v>3.1423239192124508</v>
      </c>
    </row>
    <row r="538" spans="1:31" x14ac:dyDescent="0.35">
      <c r="A538" s="1"/>
      <c r="B538" s="23" t="s">
        <v>216</v>
      </c>
      <c r="C538" s="23" t="s">
        <v>217</v>
      </c>
      <c r="D538" s="23">
        <v>4.5</v>
      </c>
      <c r="E538" s="23">
        <v>1500</v>
      </c>
      <c r="F538" s="23">
        <v>3</v>
      </c>
      <c r="G538" s="23">
        <v>21</v>
      </c>
      <c r="H538" s="23">
        <v>47</v>
      </c>
      <c r="I538" s="23">
        <v>35</v>
      </c>
      <c r="J538" s="1">
        <f t="shared" si="682"/>
        <v>150</v>
      </c>
      <c r="K538" s="1">
        <f t="shared" si="683"/>
        <v>183.33333333333334</v>
      </c>
      <c r="L538" s="23">
        <v>1.5</v>
      </c>
      <c r="M538" s="23">
        <v>21</v>
      </c>
      <c r="N538" s="23">
        <v>3</v>
      </c>
      <c r="O538" s="1">
        <f t="shared" si="687"/>
        <v>0</v>
      </c>
      <c r="P538" s="26">
        <f t="shared" si="688"/>
        <v>31.5</v>
      </c>
      <c r="Q538" s="1">
        <f t="shared" ref="Q538:Q545" si="695">K538-P538</f>
        <v>151.83333333333334</v>
      </c>
      <c r="R538" s="1">
        <f t="shared" si="684"/>
        <v>63</v>
      </c>
      <c r="S538" s="1">
        <f t="shared" si="689"/>
        <v>0.65524345107130644</v>
      </c>
      <c r="T538" s="1">
        <f t="shared" si="690"/>
        <v>0.54603620922608875</v>
      </c>
      <c r="U538" s="1">
        <v>1.5</v>
      </c>
      <c r="V538" s="1">
        <f t="shared" si="691"/>
        <v>0.89626783754116357</v>
      </c>
      <c r="W538" s="1">
        <v>3</v>
      </c>
      <c r="X538" s="1">
        <f t="shared" si="692"/>
        <v>1.2954242509439324</v>
      </c>
      <c r="Y538" s="1">
        <f t="shared" si="693"/>
        <v>4.1253577777917023</v>
      </c>
      <c r="Z538" s="1">
        <f>'Liquefaction &amp; SBC'!AC538</f>
        <v>28756.043305698066</v>
      </c>
      <c r="AA538" s="1" t="str">
        <f>'Liquefaction &amp; SBC'!AD538</f>
        <v>NOT LIQUEFIABLE</v>
      </c>
      <c r="AB538" s="1">
        <f t="shared" si="685"/>
        <v>0</v>
      </c>
      <c r="AC538" s="1">
        <f t="shared" si="686"/>
        <v>0</v>
      </c>
      <c r="AD538" s="1">
        <f t="shared" si="694"/>
        <v>4.1253577777917023</v>
      </c>
    </row>
    <row r="539" spans="1:31" x14ac:dyDescent="0.35">
      <c r="A539" s="1"/>
      <c r="B539" s="23" t="s">
        <v>216</v>
      </c>
      <c r="C539" s="23" t="s">
        <v>217</v>
      </c>
      <c r="D539" s="23">
        <v>6</v>
      </c>
      <c r="E539" s="23">
        <v>1500</v>
      </c>
      <c r="F539" s="23">
        <v>3</v>
      </c>
      <c r="G539" s="23">
        <v>21</v>
      </c>
      <c r="H539" s="23">
        <v>58</v>
      </c>
      <c r="I539" s="23">
        <v>65</v>
      </c>
      <c r="J539" s="1">
        <f t="shared" si="682"/>
        <v>150</v>
      </c>
      <c r="K539" s="1">
        <f t="shared" si="683"/>
        <v>183.33333333333334</v>
      </c>
      <c r="L539" s="23">
        <v>1.5</v>
      </c>
      <c r="M539" s="23">
        <v>21</v>
      </c>
      <c r="N539" s="23">
        <v>3</v>
      </c>
      <c r="O539" s="1">
        <f t="shared" si="687"/>
        <v>0</v>
      </c>
      <c r="P539" s="26">
        <f t="shared" si="688"/>
        <v>31.5</v>
      </c>
      <c r="Q539" s="1">
        <f t="shared" si="695"/>
        <v>151.83333333333334</v>
      </c>
      <c r="R539" s="1">
        <f t="shared" si="684"/>
        <v>63</v>
      </c>
      <c r="S539" s="1">
        <f t="shared" si="689"/>
        <v>0.65524345107130644</v>
      </c>
      <c r="T539" s="1">
        <f t="shared" si="690"/>
        <v>0.32762172553565322</v>
      </c>
      <c r="U539" s="1">
        <v>1.5</v>
      </c>
      <c r="V539" s="1">
        <f t="shared" si="691"/>
        <v>0.89626783754116357</v>
      </c>
      <c r="W539" s="1">
        <v>3</v>
      </c>
      <c r="X539" s="1">
        <f t="shared" si="692"/>
        <v>1.2954242509439324</v>
      </c>
      <c r="Y539" s="1">
        <f t="shared" si="693"/>
        <v>1.3328078974403961</v>
      </c>
      <c r="Z539" s="1">
        <f>'Liquefaction &amp; SBC'!AC539</f>
        <v>24891227560.318993</v>
      </c>
      <c r="AA539" s="1" t="str">
        <f>'Liquefaction &amp; SBC'!AD539</f>
        <v>NOT LIQUEFIABLE</v>
      </c>
      <c r="AB539" s="1">
        <f t="shared" si="685"/>
        <v>0</v>
      </c>
      <c r="AC539" s="1">
        <f t="shared" si="686"/>
        <v>0</v>
      </c>
      <c r="AD539" s="1">
        <f t="shared" si="694"/>
        <v>1.3328078974403961</v>
      </c>
    </row>
    <row r="540" spans="1:31" x14ac:dyDescent="0.35">
      <c r="A540" s="1"/>
      <c r="B540" s="23" t="s">
        <v>216</v>
      </c>
      <c r="C540" s="23" t="s">
        <v>217</v>
      </c>
      <c r="D540" s="23">
        <v>7.5</v>
      </c>
      <c r="E540" s="23">
        <v>1500</v>
      </c>
      <c r="F540" s="23">
        <v>3</v>
      </c>
      <c r="G540" s="23">
        <v>21</v>
      </c>
      <c r="H540" s="23">
        <v>52</v>
      </c>
      <c r="I540" s="23">
        <v>65</v>
      </c>
      <c r="J540" s="1">
        <f t="shared" si="682"/>
        <v>150</v>
      </c>
      <c r="K540" s="1">
        <f t="shared" si="683"/>
        <v>183.33333333333334</v>
      </c>
      <c r="L540" s="23">
        <v>1.5</v>
      </c>
      <c r="M540" s="23">
        <v>21</v>
      </c>
      <c r="N540" s="23">
        <v>3</v>
      </c>
      <c r="O540" s="1">
        <f t="shared" si="687"/>
        <v>0</v>
      </c>
      <c r="P540" s="26">
        <f t="shared" si="688"/>
        <v>31.5</v>
      </c>
      <c r="Q540" s="1">
        <f t="shared" si="695"/>
        <v>151.83333333333334</v>
      </c>
      <c r="R540" s="1">
        <f t="shared" si="684"/>
        <v>63</v>
      </c>
      <c r="S540" s="1">
        <f t="shared" si="689"/>
        <v>0.65524345107130644</v>
      </c>
      <c r="T540" s="1">
        <f t="shared" si="690"/>
        <v>0.10920724184521774</v>
      </c>
      <c r="U540" s="1">
        <v>1.5</v>
      </c>
      <c r="V540" s="1">
        <f t="shared" si="691"/>
        <v>0.89626783754116357</v>
      </c>
      <c r="W540" s="1">
        <v>3</v>
      </c>
      <c r="X540" s="1">
        <f t="shared" si="692"/>
        <v>1.2954242509439324</v>
      </c>
      <c r="Y540" s="1">
        <f t="shared" si="693"/>
        <v>0.4442692991467988</v>
      </c>
      <c r="Z540" s="1">
        <f>'Liquefaction &amp; SBC'!AC540</f>
        <v>665100.38680795836</v>
      </c>
      <c r="AA540" s="1" t="str">
        <f>'Liquefaction &amp; SBC'!AD540</f>
        <v>NOT LIQUEFIABLE</v>
      </c>
      <c r="AB540" s="1">
        <f t="shared" si="685"/>
        <v>0</v>
      </c>
      <c r="AC540" s="1">
        <f t="shared" si="686"/>
        <v>0</v>
      </c>
      <c r="AD540" s="1">
        <f t="shared" si="694"/>
        <v>0.4442692991467988</v>
      </c>
    </row>
    <row r="541" spans="1:31" x14ac:dyDescent="0.35">
      <c r="A541" s="1"/>
      <c r="B541" s="23" t="s">
        <v>216</v>
      </c>
      <c r="C541" s="23" t="s">
        <v>217</v>
      </c>
      <c r="D541" s="23">
        <v>9</v>
      </c>
      <c r="E541" s="23">
        <v>1500</v>
      </c>
      <c r="F541" s="23">
        <v>3</v>
      </c>
      <c r="G541" s="23">
        <v>21</v>
      </c>
      <c r="H541" s="23">
        <v>82</v>
      </c>
      <c r="I541" s="23">
        <v>65</v>
      </c>
      <c r="J541" s="1">
        <f t="shared" si="682"/>
        <v>150</v>
      </c>
      <c r="K541" s="1">
        <f t="shared" si="683"/>
        <v>183.33333333333334</v>
      </c>
      <c r="L541" s="23">
        <v>1.5</v>
      </c>
      <c r="M541" s="23">
        <v>21</v>
      </c>
      <c r="N541" s="23">
        <v>3</v>
      </c>
      <c r="O541" s="1">
        <f t="shared" si="687"/>
        <v>0</v>
      </c>
      <c r="P541" s="26">
        <f t="shared" si="688"/>
        <v>31.5</v>
      </c>
      <c r="Q541" s="1">
        <f t="shared" si="695"/>
        <v>151.83333333333334</v>
      </c>
      <c r="R541" s="1">
        <f t="shared" si="684"/>
        <v>63</v>
      </c>
      <c r="S541" s="1">
        <f t="shared" si="689"/>
        <v>0.65524345107130644</v>
      </c>
      <c r="T541" s="1">
        <f t="shared" si="690"/>
        <v>0</v>
      </c>
      <c r="U541" s="1">
        <v>1.5</v>
      </c>
      <c r="V541" s="1">
        <f t="shared" si="691"/>
        <v>0.89626783754116357</v>
      </c>
      <c r="W541" s="1">
        <v>3</v>
      </c>
      <c r="X541" s="1">
        <f t="shared" si="692"/>
        <v>1.2954242509439324</v>
      </c>
      <c r="Y541" s="1">
        <f t="shared" si="693"/>
        <v>0</v>
      </c>
      <c r="Z541" s="1">
        <f>'Liquefaction &amp; SBC'!AC541</f>
        <v>8.3866939758298175E+35</v>
      </c>
      <c r="AA541" s="1" t="str">
        <f>'Liquefaction &amp; SBC'!AD541</f>
        <v>NOT LIQUEFIABLE</v>
      </c>
      <c r="AB541" s="1">
        <f t="shared" si="685"/>
        <v>0</v>
      </c>
      <c r="AC541" s="1">
        <f t="shared" si="686"/>
        <v>0</v>
      </c>
      <c r="AD541" s="1">
        <f t="shared" si="694"/>
        <v>0</v>
      </c>
    </row>
    <row r="542" spans="1:31" x14ac:dyDescent="0.35">
      <c r="A542" s="1"/>
      <c r="B542" s="23" t="s">
        <v>216</v>
      </c>
      <c r="C542" s="23" t="s">
        <v>217</v>
      </c>
      <c r="D542" s="23">
        <v>10.5</v>
      </c>
      <c r="E542" s="23">
        <v>1500</v>
      </c>
      <c r="F542" s="23">
        <v>3</v>
      </c>
      <c r="G542" s="23">
        <v>21</v>
      </c>
      <c r="H542" s="23">
        <v>63</v>
      </c>
      <c r="I542" s="23">
        <v>65</v>
      </c>
      <c r="J542" s="1">
        <f t="shared" si="682"/>
        <v>150</v>
      </c>
      <c r="K542" s="1">
        <f t="shared" si="683"/>
        <v>183.33333333333334</v>
      </c>
      <c r="L542" s="23">
        <v>1.5</v>
      </c>
      <c r="M542" s="23">
        <v>21</v>
      </c>
      <c r="N542" s="23">
        <v>3</v>
      </c>
      <c r="O542" s="1">
        <f t="shared" si="687"/>
        <v>0</v>
      </c>
      <c r="P542" s="26">
        <f t="shared" si="688"/>
        <v>31.5</v>
      </c>
      <c r="Q542" s="1">
        <f t="shared" si="695"/>
        <v>151.83333333333334</v>
      </c>
      <c r="R542" s="1">
        <f t="shared" si="684"/>
        <v>63</v>
      </c>
      <c r="S542" s="1">
        <f t="shared" si="689"/>
        <v>0.65524345107130644</v>
      </c>
      <c r="T542" s="1">
        <f t="shared" si="690"/>
        <v>0</v>
      </c>
      <c r="U542" s="1">
        <v>1.5</v>
      </c>
      <c r="V542" s="1">
        <f t="shared" si="691"/>
        <v>0.89626783754116357</v>
      </c>
      <c r="W542" s="1">
        <v>3</v>
      </c>
      <c r="X542" s="1">
        <f t="shared" si="692"/>
        <v>1.2954242509439324</v>
      </c>
      <c r="Y542" s="1">
        <f t="shared" si="693"/>
        <v>0</v>
      </c>
      <c r="Z542" s="1">
        <f>'Liquefaction &amp; SBC'!AC542</f>
        <v>15265647891.054466</v>
      </c>
      <c r="AA542" s="1" t="str">
        <f>'Liquefaction &amp; SBC'!AD542</f>
        <v>NOT LIQUEFIABLE</v>
      </c>
      <c r="AB542" s="1">
        <f t="shared" si="685"/>
        <v>0</v>
      </c>
      <c r="AC542" s="1">
        <f t="shared" si="686"/>
        <v>0</v>
      </c>
      <c r="AD542" s="1">
        <f t="shared" si="694"/>
        <v>0</v>
      </c>
    </row>
    <row r="543" spans="1:31" x14ac:dyDescent="0.35">
      <c r="A543" s="1"/>
      <c r="B543" s="23" t="s">
        <v>216</v>
      </c>
      <c r="C543" s="23" t="s">
        <v>217</v>
      </c>
      <c r="D543" s="23">
        <v>12</v>
      </c>
      <c r="E543" s="23">
        <v>1500</v>
      </c>
      <c r="F543" s="23">
        <v>3</v>
      </c>
      <c r="G543" s="23">
        <v>21</v>
      </c>
      <c r="H543" s="23">
        <v>77</v>
      </c>
      <c r="I543" s="23">
        <v>65</v>
      </c>
      <c r="J543" s="1">
        <f t="shared" si="682"/>
        <v>150</v>
      </c>
      <c r="K543" s="1">
        <f t="shared" si="683"/>
        <v>183.33333333333334</v>
      </c>
      <c r="L543" s="23">
        <v>1.5</v>
      </c>
      <c r="M543" s="23">
        <v>21</v>
      </c>
      <c r="N543" s="23">
        <v>3</v>
      </c>
      <c r="O543" s="1">
        <f t="shared" si="687"/>
        <v>0</v>
      </c>
      <c r="P543" s="26">
        <f t="shared" si="688"/>
        <v>31.5</v>
      </c>
      <c r="Q543" s="1">
        <f t="shared" si="695"/>
        <v>151.83333333333334</v>
      </c>
      <c r="R543" s="1">
        <f t="shared" si="684"/>
        <v>63</v>
      </c>
      <c r="S543" s="1">
        <f t="shared" si="689"/>
        <v>0.65524345107130644</v>
      </c>
      <c r="T543" s="1">
        <f t="shared" si="690"/>
        <v>0</v>
      </c>
      <c r="U543" s="1">
        <v>1.5</v>
      </c>
      <c r="V543" s="1">
        <f t="shared" si="691"/>
        <v>0.89626783754116357</v>
      </c>
      <c r="W543" s="1">
        <v>3</v>
      </c>
      <c r="X543" s="1">
        <f t="shared" si="692"/>
        <v>1.2954242509439324</v>
      </c>
      <c r="Y543" s="1">
        <f t="shared" si="693"/>
        <v>0</v>
      </c>
      <c r="Z543" s="1">
        <f>'Liquefaction &amp; SBC'!AC543</f>
        <v>8.0282287758082553E+22</v>
      </c>
      <c r="AA543" s="1" t="str">
        <f>'Liquefaction &amp; SBC'!AD543</f>
        <v>NOT LIQUEFIABLE</v>
      </c>
      <c r="AB543" s="1">
        <f t="shared" si="685"/>
        <v>0</v>
      </c>
      <c r="AC543" s="1">
        <f t="shared" si="686"/>
        <v>0</v>
      </c>
      <c r="AD543" s="1">
        <f t="shared" si="694"/>
        <v>0</v>
      </c>
    </row>
    <row r="544" spans="1:31" x14ac:dyDescent="0.35">
      <c r="A544" s="1"/>
      <c r="B544" s="23" t="s">
        <v>216</v>
      </c>
      <c r="C544" s="23" t="s">
        <v>217</v>
      </c>
      <c r="D544" s="23">
        <v>13.5</v>
      </c>
      <c r="E544" s="23">
        <v>1500</v>
      </c>
      <c r="F544" s="23">
        <v>3</v>
      </c>
      <c r="G544" s="23">
        <v>21</v>
      </c>
      <c r="H544" s="23">
        <v>58</v>
      </c>
      <c r="I544" s="23">
        <v>65</v>
      </c>
      <c r="J544" s="1">
        <f t="shared" si="682"/>
        <v>150</v>
      </c>
      <c r="K544" s="1">
        <f t="shared" si="683"/>
        <v>183.33333333333334</v>
      </c>
      <c r="L544" s="23">
        <v>1.5</v>
      </c>
      <c r="M544" s="23">
        <v>21</v>
      </c>
      <c r="N544" s="23">
        <v>3</v>
      </c>
      <c r="O544" s="1">
        <f t="shared" si="687"/>
        <v>0</v>
      </c>
      <c r="P544" s="26">
        <f t="shared" si="688"/>
        <v>31.5</v>
      </c>
      <c r="Q544" s="1">
        <f t="shared" si="695"/>
        <v>151.83333333333334</v>
      </c>
      <c r="R544" s="1">
        <f t="shared" si="684"/>
        <v>63</v>
      </c>
      <c r="S544" s="1">
        <f t="shared" si="689"/>
        <v>0.65524345107130644</v>
      </c>
      <c r="T544" s="1">
        <f t="shared" si="690"/>
        <v>0</v>
      </c>
      <c r="U544" s="1">
        <v>1.5</v>
      </c>
      <c r="V544" s="1">
        <f t="shared" si="691"/>
        <v>0.89626783754116357</v>
      </c>
      <c r="W544" s="1">
        <v>3</v>
      </c>
      <c r="X544" s="1">
        <f t="shared" si="692"/>
        <v>1.2954242509439324</v>
      </c>
      <c r="Y544" s="1">
        <f t="shared" si="693"/>
        <v>0</v>
      </c>
      <c r="Z544" s="1">
        <f>'Liquefaction &amp; SBC'!AC544</f>
        <v>389970.39171227935</v>
      </c>
      <c r="AA544" s="1" t="str">
        <f>'Liquefaction &amp; SBC'!AD544</f>
        <v>NOT LIQUEFIABLE</v>
      </c>
      <c r="AB544" s="1">
        <f t="shared" si="685"/>
        <v>0</v>
      </c>
      <c r="AC544" s="1">
        <f t="shared" si="686"/>
        <v>0</v>
      </c>
      <c r="AD544" s="1">
        <f t="shared" si="694"/>
        <v>0</v>
      </c>
    </row>
    <row r="545" spans="1:31" x14ac:dyDescent="0.35">
      <c r="A545" s="1"/>
      <c r="B545" s="23" t="s">
        <v>216</v>
      </c>
      <c r="C545" s="23" t="s">
        <v>217</v>
      </c>
      <c r="D545" s="23">
        <v>15</v>
      </c>
      <c r="E545" s="23">
        <v>1500</v>
      </c>
      <c r="F545" s="23">
        <v>3</v>
      </c>
      <c r="G545" s="23">
        <v>21</v>
      </c>
      <c r="H545" s="23">
        <v>58</v>
      </c>
      <c r="I545" s="23">
        <v>65</v>
      </c>
      <c r="J545" s="1">
        <f t="shared" si="682"/>
        <v>150</v>
      </c>
      <c r="K545" s="1">
        <f t="shared" si="683"/>
        <v>183.33333333333334</v>
      </c>
      <c r="L545" s="23">
        <v>1.5</v>
      </c>
      <c r="M545" s="23">
        <v>21</v>
      </c>
      <c r="N545" s="23">
        <v>3</v>
      </c>
      <c r="O545" s="1">
        <f t="shared" si="687"/>
        <v>0</v>
      </c>
      <c r="P545" s="26">
        <f t="shared" si="688"/>
        <v>31.5</v>
      </c>
      <c r="Q545" s="1">
        <f t="shared" si="695"/>
        <v>151.83333333333334</v>
      </c>
      <c r="R545" s="1">
        <f t="shared" si="684"/>
        <v>63</v>
      </c>
      <c r="S545" s="1">
        <f t="shared" si="689"/>
        <v>0.65524345107130644</v>
      </c>
      <c r="T545" s="1">
        <f t="shared" si="690"/>
        <v>0</v>
      </c>
      <c r="U545" s="1">
        <v>1.5</v>
      </c>
      <c r="V545" s="1">
        <f t="shared" si="691"/>
        <v>0.89626783754116357</v>
      </c>
      <c r="W545" s="1">
        <v>3</v>
      </c>
      <c r="X545" s="1">
        <f t="shared" si="692"/>
        <v>1.2954242509439324</v>
      </c>
      <c r="Y545" s="1">
        <f t="shared" si="693"/>
        <v>0</v>
      </c>
      <c r="Z545" s="1">
        <f>'Liquefaction &amp; SBC'!AC545</f>
        <v>84062.399884842744</v>
      </c>
      <c r="AA545" s="1" t="str">
        <f>'Liquefaction &amp; SBC'!AD545</f>
        <v>NOT LIQUEFIABLE</v>
      </c>
      <c r="AB545" s="1">
        <f t="shared" si="685"/>
        <v>0</v>
      </c>
      <c r="AC545" s="1">
        <f t="shared" si="686"/>
        <v>0</v>
      </c>
      <c r="AD545" s="1">
        <f t="shared" si="694"/>
        <v>0</v>
      </c>
    </row>
    <row r="546" spans="1:3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9"/>
      <c r="Y546" s="19"/>
      <c r="Z546" s="19"/>
      <c r="AA546" s="19"/>
      <c r="AB546" s="19"/>
      <c r="AC546" s="19" t="s">
        <v>312</v>
      </c>
      <c r="AD546" s="19">
        <f>SUM(AD536:AD545)</f>
        <v>9.0447588935913483</v>
      </c>
      <c r="AE546" s="19" t="str">
        <f>IF(AD546&lt;= 25, "PASSED", "FAILED")</f>
        <v>PASSED</v>
      </c>
    </row>
    <row r="547" spans="1:31" s="1" customFormat="1" x14ac:dyDescent="0.35">
      <c r="A547" s="9" t="s">
        <v>283</v>
      </c>
      <c r="B547" s="9" t="s">
        <v>0</v>
      </c>
      <c r="C547" s="9" t="s">
        <v>1</v>
      </c>
      <c r="D547" s="9" t="s">
        <v>284</v>
      </c>
      <c r="E547" s="7" t="s">
        <v>285</v>
      </c>
      <c r="F547" s="9" t="s">
        <v>286</v>
      </c>
      <c r="G547" s="9" t="s">
        <v>287</v>
      </c>
      <c r="H547" s="9" t="s">
        <v>288</v>
      </c>
      <c r="I547" s="9" t="s">
        <v>289</v>
      </c>
      <c r="J547" s="10" t="s">
        <v>290</v>
      </c>
      <c r="K547" s="10" t="s">
        <v>291</v>
      </c>
      <c r="L547" s="9" t="s">
        <v>292</v>
      </c>
      <c r="M547" s="9" t="s">
        <v>287</v>
      </c>
      <c r="N547" s="9" t="s">
        <v>293</v>
      </c>
      <c r="O547" s="10" t="s">
        <v>294</v>
      </c>
      <c r="P547" s="11" t="s">
        <v>295</v>
      </c>
      <c r="Q547" s="10" t="s">
        <v>296</v>
      </c>
      <c r="R547" s="10" t="s">
        <v>297</v>
      </c>
      <c r="S547" s="10" t="s">
        <v>298</v>
      </c>
      <c r="T547" s="12" t="s">
        <v>299</v>
      </c>
      <c r="U547" s="9" t="s">
        <v>300</v>
      </c>
      <c r="V547" s="10" t="s">
        <v>301</v>
      </c>
      <c r="W547" s="7" t="s">
        <v>302</v>
      </c>
      <c r="X547" s="10" t="s">
        <v>303</v>
      </c>
      <c r="Y547" s="13" t="s">
        <v>304</v>
      </c>
      <c r="Z547" s="14" t="s">
        <v>26</v>
      </c>
      <c r="AA547" s="14" t="s">
        <v>27</v>
      </c>
      <c r="AB547" s="13" t="s">
        <v>305</v>
      </c>
      <c r="AC547" s="13" t="s">
        <v>306</v>
      </c>
      <c r="AD547" s="13" t="s">
        <v>307</v>
      </c>
      <c r="AE547" s="10" t="s">
        <v>27</v>
      </c>
    </row>
    <row r="548" spans="1:31" x14ac:dyDescent="0.35">
      <c r="A548" s="1">
        <v>48</v>
      </c>
      <c r="B548" s="23">
        <v>15.335900000000001</v>
      </c>
      <c r="C548" s="23">
        <v>120.6253</v>
      </c>
      <c r="D548" s="23">
        <v>1.5</v>
      </c>
      <c r="E548" s="23">
        <v>1500</v>
      </c>
      <c r="F548" s="23">
        <v>3</v>
      </c>
      <c r="G548" s="23">
        <v>20</v>
      </c>
      <c r="H548" s="23">
        <v>11</v>
      </c>
      <c r="I548" s="23">
        <v>20</v>
      </c>
      <c r="J548" s="1">
        <f t="shared" ref="J548:J557" si="696">E548*0.1</f>
        <v>150</v>
      </c>
      <c r="K548" s="1">
        <f t="shared" ref="K548:K557" si="697">(E548+J548)/(F548*F548)</f>
        <v>183.33333333333334</v>
      </c>
      <c r="L548" s="23">
        <v>1.5</v>
      </c>
      <c r="M548" s="23">
        <v>20</v>
      </c>
      <c r="N548" s="23">
        <v>1.05</v>
      </c>
      <c r="O548" s="1">
        <f>MAX(0, 9.81 * (L548 - N548))</f>
        <v>4.4144999999999994</v>
      </c>
      <c r="P548" s="26">
        <f>(L548 * M548) - O548</f>
        <v>25.5855</v>
      </c>
      <c r="Q548" s="1">
        <f>K548-P548</f>
        <v>157.74783333333335</v>
      </c>
      <c r="R548" s="1">
        <f t="shared" ref="R548:R557" si="698">(M548 * ($L$2 + ($F$2 / 2))) - O548</f>
        <v>55.585500000000003</v>
      </c>
      <c r="S548" s="1">
        <f>0.5 + 0.1 * SQRT(Q548 / R548)</f>
        <v>0.6684616085343974</v>
      </c>
      <c r="T548" s="1">
        <f>IF((D548 - (D548/2)) &lt;= L548, 0, IF(( (D548 - (D548/2)) - L548) &gt; (2 * F548), 0, IF(( (D548 - (D548/2)) - L548) &lt;= (F548 / 2), (2 * ( (D548 - (D548/2)) - L548) / F548) * (S548 - 0.1) + 0.1, ((2 * F548) - ( (D548 - (D548/2)) - L548)) / (1.5 * F548) * S548)))</f>
        <v>0</v>
      </c>
      <c r="U548" s="1">
        <v>1.5</v>
      </c>
      <c r="V548" s="1">
        <f>MAX(0.5, 1 - 0.5 * (P548 / Q548))</f>
        <v>0.91890379899565444</v>
      </c>
      <c r="W548" s="1">
        <v>3</v>
      </c>
      <c r="X548" s="1">
        <f>1 + 0.2 *LOG10(10 * W548)</f>
        <v>1.2954242509439324</v>
      </c>
      <c r="Y548" s="1">
        <f>((Q548 / (I548 * 1000)) * T548) * U548 * V548 * X548*1000</f>
        <v>0</v>
      </c>
      <c r="Z548" s="1">
        <f>'Liquefaction &amp; SBC'!AC548</f>
        <v>1.2343926647841379</v>
      </c>
      <c r="AA548" s="1" t="str">
        <f>'Liquefaction &amp; SBC'!AD548</f>
        <v>NOT LIQUEFIABLE</v>
      </c>
      <c r="AB548" s="1">
        <f t="shared" ref="AB548:AB557" si="699">IF(AA548="NOT LIQUEFIABLE", 0, IF(Z548&gt;=2, 0, IF(Z548&lt;=0.5, 0.05, (2-Z548)*0.025)))</f>
        <v>0</v>
      </c>
      <c r="AC548" s="1">
        <f t="shared" ref="AC548:AC557" si="700">AB548 * U548*1000</f>
        <v>0</v>
      </c>
      <c r="AD548" s="1">
        <f>Y548+AC548</f>
        <v>0</v>
      </c>
    </row>
    <row r="549" spans="1:31" x14ac:dyDescent="0.35">
      <c r="A549" s="1"/>
      <c r="B549" s="23">
        <v>15.335900000000001</v>
      </c>
      <c r="C549" s="23">
        <v>120.6253</v>
      </c>
      <c r="D549" s="23">
        <v>3</v>
      </c>
      <c r="E549" s="23">
        <v>1500</v>
      </c>
      <c r="F549" s="23">
        <v>3</v>
      </c>
      <c r="G549" s="23">
        <v>21</v>
      </c>
      <c r="H549" s="23">
        <v>15</v>
      </c>
      <c r="I549" s="23">
        <v>27.5</v>
      </c>
      <c r="J549" s="1">
        <f t="shared" si="696"/>
        <v>150</v>
      </c>
      <c r="K549" s="1">
        <f t="shared" si="697"/>
        <v>183.33333333333334</v>
      </c>
      <c r="L549" s="23">
        <v>1.5</v>
      </c>
      <c r="M549" s="23">
        <v>21</v>
      </c>
      <c r="N549" s="23">
        <v>1.05</v>
      </c>
      <c r="O549" s="1">
        <f t="shared" ref="O549:O557" si="701">MAX(0, 9.81 * (L549 - N549))</f>
        <v>4.4144999999999994</v>
      </c>
      <c r="P549" s="26">
        <f t="shared" ref="P549:P557" si="702">(L549 * M549) - O549</f>
        <v>27.0855</v>
      </c>
      <c r="Q549" s="1">
        <f>K549-P549</f>
        <v>156.24783333333335</v>
      </c>
      <c r="R549" s="1">
        <f t="shared" si="698"/>
        <v>58.585500000000003</v>
      </c>
      <c r="S549" s="1">
        <f t="shared" ref="S549:S557" si="703">0.5 + 0.1 * SQRT(Q549 / R549)</f>
        <v>0.66330968137932</v>
      </c>
      <c r="T549" s="1">
        <f t="shared" ref="T549:T557" si="704">IF(((D549 - (D549 - D548)/2) - L549) &lt;= 0, 0, IF(((D549 - (D549 - D548)/2) - L549) &gt; (2 * F549), 0, IF(((D549 - (D549 - D548)/2) - L549) &lt;= (F549 / 2), (2 * ((D549 - (D549 - D548)/2) - L549) / F549) * (S549 - 0.1) + 0.1, ((2 * F549) - ((D549 - (D549 - D548)/2) - L549)) / (1.5 * F549) * S549)))</f>
        <v>0.38165484068966005</v>
      </c>
      <c r="U549" s="1">
        <v>1.5</v>
      </c>
      <c r="V549" s="1">
        <f t="shared" ref="V549:V557" si="705">MAX(0.5, 1 - 0.5 * (P549 / Q549))</f>
        <v>0.91332519810941382</v>
      </c>
      <c r="W549" s="1">
        <v>3</v>
      </c>
      <c r="X549" s="1">
        <f t="shared" ref="X549:X557" si="706">1 + 0.2 *LOG10(10 * W549)</f>
        <v>1.2954242509439324</v>
      </c>
      <c r="Y549" s="1">
        <f t="shared" ref="Y549:Y557" si="707">((Q549 / (I549 * 1000)) * T549) * U549 * V549 * X549*1000</f>
        <v>3.8484053241462925</v>
      </c>
      <c r="Z549" s="1">
        <f>'Liquefaction &amp; SBC'!AC549</f>
        <v>1.2251296587619225</v>
      </c>
      <c r="AA549" s="1" t="str">
        <f>'Liquefaction &amp; SBC'!AD549</f>
        <v>NOT LIQUEFIABLE</v>
      </c>
      <c r="AB549" s="1">
        <f t="shared" si="699"/>
        <v>0</v>
      </c>
      <c r="AC549" s="1">
        <f t="shared" si="700"/>
        <v>0</v>
      </c>
      <c r="AD549" s="1">
        <f t="shared" ref="AD549:AD557" si="708">Y549+AC549</f>
        <v>3.8484053241462925</v>
      </c>
    </row>
    <row r="550" spans="1:31" x14ac:dyDescent="0.35">
      <c r="A550" s="1"/>
      <c r="B550" s="23">
        <v>15.335900000000001</v>
      </c>
      <c r="C550" s="23">
        <v>120.6253</v>
      </c>
      <c r="D550" s="23">
        <v>4.5</v>
      </c>
      <c r="E550" s="23">
        <v>1500</v>
      </c>
      <c r="F550" s="23">
        <v>3</v>
      </c>
      <c r="G550" s="23">
        <v>21</v>
      </c>
      <c r="H550" s="23">
        <v>19</v>
      </c>
      <c r="I550" s="23">
        <v>27.5</v>
      </c>
      <c r="J550" s="1">
        <f t="shared" si="696"/>
        <v>150</v>
      </c>
      <c r="K550" s="1">
        <f t="shared" si="697"/>
        <v>183.33333333333334</v>
      </c>
      <c r="L550" s="23">
        <v>1.5</v>
      </c>
      <c r="M550" s="23">
        <v>21</v>
      </c>
      <c r="N550" s="23">
        <v>1.05</v>
      </c>
      <c r="O550" s="1">
        <f t="shared" si="701"/>
        <v>4.4144999999999994</v>
      </c>
      <c r="P550" s="26">
        <f t="shared" si="702"/>
        <v>27.0855</v>
      </c>
      <c r="Q550" s="1">
        <f t="shared" ref="Q550:Q557" si="709">K550-P550</f>
        <v>156.24783333333335</v>
      </c>
      <c r="R550" s="1">
        <f t="shared" si="698"/>
        <v>58.585500000000003</v>
      </c>
      <c r="S550" s="1">
        <f t="shared" si="703"/>
        <v>0.66330968137932</v>
      </c>
      <c r="T550" s="1">
        <f t="shared" si="704"/>
        <v>0.55275806781610004</v>
      </c>
      <c r="U550" s="1">
        <v>1.5</v>
      </c>
      <c r="V550" s="1">
        <f t="shared" si="705"/>
        <v>0.91332519810941382</v>
      </c>
      <c r="W550" s="1">
        <v>3</v>
      </c>
      <c r="X550" s="1">
        <f t="shared" si="706"/>
        <v>1.2954242509439324</v>
      </c>
      <c r="Y550" s="1">
        <f t="shared" si="707"/>
        <v>5.5737196659272685</v>
      </c>
      <c r="Z550" s="1">
        <f>'Liquefaction &amp; SBC'!AC550</f>
        <v>1.4913660316278718</v>
      </c>
      <c r="AA550" s="1" t="str">
        <f>'Liquefaction &amp; SBC'!AD550</f>
        <v>NOT LIQUEFIABLE</v>
      </c>
      <c r="AB550" s="1">
        <f t="shared" si="699"/>
        <v>0</v>
      </c>
      <c r="AC550" s="1">
        <f t="shared" si="700"/>
        <v>0</v>
      </c>
      <c r="AD550" s="1">
        <f t="shared" si="708"/>
        <v>5.5737196659272685</v>
      </c>
    </row>
    <row r="551" spans="1:31" x14ac:dyDescent="0.35">
      <c r="A551" s="1"/>
      <c r="B551" s="23">
        <v>15.335900000000001</v>
      </c>
      <c r="C551" s="23">
        <v>120.6253</v>
      </c>
      <c r="D551" s="23">
        <v>6</v>
      </c>
      <c r="E551" s="23">
        <v>1500</v>
      </c>
      <c r="F551" s="23">
        <v>3</v>
      </c>
      <c r="G551" s="23">
        <v>21</v>
      </c>
      <c r="H551" s="23">
        <v>22</v>
      </c>
      <c r="I551" s="23">
        <v>27.5</v>
      </c>
      <c r="J551" s="1">
        <f t="shared" si="696"/>
        <v>150</v>
      </c>
      <c r="K551" s="1">
        <f t="shared" si="697"/>
        <v>183.33333333333334</v>
      </c>
      <c r="L551" s="23">
        <v>1.5</v>
      </c>
      <c r="M551" s="23">
        <v>21</v>
      </c>
      <c r="N551" s="23">
        <v>1.05</v>
      </c>
      <c r="O551" s="1">
        <f t="shared" si="701"/>
        <v>4.4144999999999994</v>
      </c>
      <c r="P551" s="26">
        <f t="shared" si="702"/>
        <v>27.0855</v>
      </c>
      <c r="Q551" s="1">
        <f t="shared" si="709"/>
        <v>156.24783333333335</v>
      </c>
      <c r="R551" s="1">
        <f t="shared" si="698"/>
        <v>58.585500000000003</v>
      </c>
      <c r="S551" s="1">
        <f t="shared" si="703"/>
        <v>0.66330968137932</v>
      </c>
      <c r="T551" s="1">
        <f t="shared" si="704"/>
        <v>0.33165484068966</v>
      </c>
      <c r="U551" s="1">
        <v>1.5</v>
      </c>
      <c r="V551" s="1">
        <f t="shared" si="705"/>
        <v>0.91332519810941382</v>
      </c>
      <c r="W551" s="1">
        <v>3</v>
      </c>
      <c r="X551" s="1">
        <f t="shared" si="706"/>
        <v>1.2954242509439324</v>
      </c>
      <c r="Y551" s="1">
        <f t="shared" si="707"/>
        <v>3.3442317995563604</v>
      </c>
      <c r="Z551" s="1">
        <f>'Liquefaction &amp; SBC'!AC551</f>
        <v>1.6687736104261328</v>
      </c>
      <c r="AA551" s="1" t="str">
        <f>'Liquefaction &amp; SBC'!AD551</f>
        <v>NOT LIQUEFIABLE</v>
      </c>
      <c r="AB551" s="1">
        <f t="shared" si="699"/>
        <v>0</v>
      </c>
      <c r="AC551" s="1">
        <f t="shared" si="700"/>
        <v>0</v>
      </c>
      <c r="AD551" s="1">
        <f t="shared" si="708"/>
        <v>3.3442317995563604</v>
      </c>
    </row>
    <row r="552" spans="1:31" x14ac:dyDescent="0.35">
      <c r="A552" s="1"/>
      <c r="B552" s="23">
        <v>15.335900000000001</v>
      </c>
      <c r="C552" s="23">
        <v>120.6253</v>
      </c>
      <c r="D552" s="23">
        <v>7.5</v>
      </c>
      <c r="E552" s="23">
        <v>1500</v>
      </c>
      <c r="F552" s="23">
        <v>3</v>
      </c>
      <c r="G552" s="23">
        <v>21</v>
      </c>
      <c r="H552" s="23">
        <v>29</v>
      </c>
      <c r="I552" s="23">
        <v>27.5</v>
      </c>
      <c r="J552" s="1">
        <f t="shared" si="696"/>
        <v>150</v>
      </c>
      <c r="K552" s="1">
        <f t="shared" si="697"/>
        <v>183.33333333333334</v>
      </c>
      <c r="L552" s="23">
        <v>1.5</v>
      </c>
      <c r="M552" s="23">
        <v>21</v>
      </c>
      <c r="N552" s="23">
        <v>1.05</v>
      </c>
      <c r="O552" s="1">
        <f t="shared" si="701"/>
        <v>4.4144999999999994</v>
      </c>
      <c r="P552" s="26">
        <f t="shared" si="702"/>
        <v>27.0855</v>
      </c>
      <c r="Q552" s="1">
        <f t="shared" si="709"/>
        <v>156.24783333333335</v>
      </c>
      <c r="R552" s="1">
        <f t="shared" si="698"/>
        <v>58.585500000000003</v>
      </c>
      <c r="S552" s="1">
        <f t="shared" si="703"/>
        <v>0.66330968137932</v>
      </c>
      <c r="T552" s="1">
        <f t="shared" si="704"/>
        <v>0.11055161356321999</v>
      </c>
      <c r="U552" s="1">
        <v>1.5</v>
      </c>
      <c r="V552" s="1">
        <f t="shared" si="705"/>
        <v>0.91332519810941382</v>
      </c>
      <c r="W552" s="1">
        <v>3</v>
      </c>
      <c r="X552" s="1">
        <f t="shared" si="706"/>
        <v>1.2954242509439324</v>
      </c>
      <c r="Y552" s="1">
        <f t="shared" si="707"/>
        <v>1.1147439331854534</v>
      </c>
      <c r="Z552" s="1">
        <f>'Liquefaction &amp; SBC'!AC552</f>
        <v>4.175576444041063</v>
      </c>
      <c r="AA552" s="1" t="str">
        <f>'Liquefaction &amp; SBC'!AD552</f>
        <v>NOT LIQUEFIABLE</v>
      </c>
      <c r="AB552" s="1">
        <f t="shared" si="699"/>
        <v>0</v>
      </c>
      <c r="AC552" s="1">
        <f t="shared" si="700"/>
        <v>0</v>
      </c>
      <c r="AD552" s="1">
        <f t="shared" si="708"/>
        <v>1.1147439331854534</v>
      </c>
    </row>
    <row r="553" spans="1:31" x14ac:dyDescent="0.35">
      <c r="A553" s="1"/>
      <c r="B553" s="23">
        <v>15.335900000000001</v>
      </c>
      <c r="C553" s="23">
        <v>120.6253</v>
      </c>
      <c r="D553" s="23">
        <v>9</v>
      </c>
      <c r="E553" s="23">
        <v>1500</v>
      </c>
      <c r="F553" s="23">
        <v>3</v>
      </c>
      <c r="G553" s="23">
        <v>21</v>
      </c>
      <c r="H553" s="23">
        <v>34</v>
      </c>
      <c r="I553" s="23">
        <v>55</v>
      </c>
      <c r="J553" s="1">
        <f t="shared" si="696"/>
        <v>150</v>
      </c>
      <c r="K553" s="1">
        <f t="shared" si="697"/>
        <v>183.33333333333334</v>
      </c>
      <c r="L553" s="23">
        <v>1.5</v>
      </c>
      <c r="M553" s="23">
        <v>21</v>
      </c>
      <c r="N553" s="23">
        <v>1.05</v>
      </c>
      <c r="O553" s="1">
        <f t="shared" si="701"/>
        <v>4.4144999999999994</v>
      </c>
      <c r="P553" s="26">
        <f t="shared" si="702"/>
        <v>27.0855</v>
      </c>
      <c r="Q553" s="1">
        <f t="shared" si="709"/>
        <v>156.24783333333335</v>
      </c>
      <c r="R553" s="1">
        <f t="shared" si="698"/>
        <v>58.585500000000003</v>
      </c>
      <c r="S553" s="1">
        <f t="shared" si="703"/>
        <v>0.66330968137932</v>
      </c>
      <c r="T553" s="1">
        <f t="shared" si="704"/>
        <v>0</v>
      </c>
      <c r="U553" s="1">
        <v>1.5</v>
      </c>
      <c r="V553" s="1">
        <f t="shared" si="705"/>
        <v>0.91332519810941382</v>
      </c>
      <c r="W553" s="1">
        <v>3</v>
      </c>
      <c r="X553" s="1">
        <f t="shared" si="706"/>
        <v>1.2954242509439324</v>
      </c>
      <c r="Y553" s="1">
        <f t="shared" si="707"/>
        <v>0</v>
      </c>
      <c r="Z553" s="1">
        <f>'Liquefaction &amp; SBC'!AC553</f>
        <v>9.3694896155349507</v>
      </c>
      <c r="AA553" s="1" t="str">
        <f>'Liquefaction &amp; SBC'!AD553</f>
        <v>NOT LIQUEFIABLE</v>
      </c>
      <c r="AB553" s="1">
        <f t="shared" si="699"/>
        <v>0</v>
      </c>
      <c r="AC553" s="1">
        <f t="shared" si="700"/>
        <v>0</v>
      </c>
      <c r="AD553" s="1">
        <f t="shared" si="708"/>
        <v>0</v>
      </c>
    </row>
    <row r="554" spans="1:31" x14ac:dyDescent="0.35">
      <c r="A554" s="1"/>
      <c r="B554" s="23">
        <v>15.335900000000001</v>
      </c>
      <c r="C554" s="23">
        <v>120.6253</v>
      </c>
      <c r="D554" s="23">
        <v>10.5</v>
      </c>
      <c r="E554" s="23">
        <v>1500</v>
      </c>
      <c r="F554" s="23">
        <v>3</v>
      </c>
      <c r="G554" s="23">
        <v>21</v>
      </c>
      <c r="H554" s="23">
        <v>37</v>
      </c>
      <c r="I554" s="23">
        <v>55</v>
      </c>
      <c r="J554" s="1">
        <f t="shared" si="696"/>
        <v>150</v>
      </c>
      <c r="K554" s="1">
        <f t="shared" si="697"/>
        <v>183.33333333333334</v>
      </c>
      <c r="L554" s="23">
        <v>1.5</v>
      </c>
      <c r="M554" s="23">
        <v>21</v>
      </c>
      <c r="N554" s="23">
        <v>1.05</v>
      </c>
      <c r="O554" s="1">
        <f t="shared" si="701"/>
        <v>4.4144999999999994</v>
      </c>
      <c r="P554" s="26">
        <f t="shared" si="702"/>
        <v>27.0855</v>
      </c>
      <c r="Q554" s="1">
        <f t="shared" si="709"/>
        <v>156.24783333333335</v>
      </c>
      <c r="R554" s="1">
        <f t="shared" si="698"/>
        <v>58.585500000000003</v>
      </c>
      <c r="S554" s="1">
        <f t="shared" si="703"/>
        <v>0.66330968137932</v>
      </c>
      <c r="T554" s="1">
        <f t="shared" si="704"/>
        <v>0</v>
      </c>
      <c r="U554" s="1">
        <v>1.5</v>
      </c>
      <c r="V554" s="1">
        <f t="shared" si="705"/>
        <v>0.91332519810941382</v>
      </c>
      <c r="W554" s="1">
        <v>3</v>
      </c>
      <c r="X554" s="1">
        <f t="shared" si="706"/>
        <v>1.2954242509439324</v>
      </c>
      <c r="Y554" s="1">
        <f t="shared" si="707"/>
        <v>0</v>
      </c>
      <c r="Z554" s="1">
        <f>'Liquefaction &amp; SBC'!AC554</f>
        <v>14.019643604274822</v>
      </c>
      <c r="AA554" s="1" t="str">
        <f>'Liquefaction &amp; SBC'!AD554</f>
        <v>NOT LIQUEFIABLE</v>
      </c>
      <c r="AB554" s="1">
        <f t="shared" si="699"/>
        <v>0</v>
      </c>
      <c r="AC554" s="1">
        <f t="shared" si="700"/>
        <v>0</v>
      </c>
      <c r="AD554" s="1">
        <f t="shared" si="708"/>
        <v>0</v>
      </c>
    </row>
    <row r="555" spans="1:31" x14ac:dyDescent="0.35">
      <c r="A555" s="1"/>
      <c r="B555" s="23">
        <v>15.335900000000001</v>
      </c>
      <c r="C555" s="23">
        <v>120.6253</v>
      </c>
      <c r="D555" s="23">
        <v>12</v>
      </c>
      <c r="E555" s="23">
        <v>1500</v>
      </c>
      <c r="F555" s="23">
        <v>3</v>
      </c>
      <c r="G555" s="23">
        <v>21</v>
      </c>
      <c r="H555" s="23">
        <v>40</v>
      </c>
      <c r="I555" s="23">
        <v>55</v>
      </c>
      <c r="J555" s="1">
        <f t="shared" si="696"/>
        <v>150</v>
      </c>
      <c r="K555" s="1">
        <f t="shared" si="697"/>
        <v>183.33333333333334</v>
      </c>
      <c r="L555" s="23">
        <v>1.5</v>
      </c>
      <c r="M555" s="23">
        <v>21</v>
      </c>
      <c r="N555" s="23">
        <v>1.05</v>
      </c>
      <c r="O555" s="1">
        <f t="shared" si="701"/>
        <v>4.4144999999999994</v>
      </c>
      <c r="P555" s="26">
        <f t="shared" si="702"/>
        <v>27.0855</v>
      </c>
      <c r="Q555" s="1">
        <f t="shared" si="709"/>
        <v>156.24783333333335</v>
      </c>
      <c r="R555" s="1">
        <f t="shared" si="698"/>
        <v>58.585500000000003</v>
      </c>
      <c r="S555" s="1">
        <f t="shared" si="703"/>
        <v>0.66330968137932</v>
      </c>
      <c r="T555" s="1">
        <f t="shared" si="704"/>
        <v>0</v>
      </c>
      <c r="U555" s="1">
        <v>1.5</v>
      </c>
      <c r="V555" s="1">
        <f t="shared" si="705"/>
        <v>0.91332519810941382</v>
      </c>
      <c r="W555" s="1">
        <v>3</v>
      </c>
      <c r="X555" s="1">
        <f t="shared" si="706"/>
        <v>1.2954242509439324</v>
      </c>
      <c r="Y555" s="1">
        <f t="shared" si="707"/>
        <v>0</v>
      </c>
      <c r="Z555" s="1">
        <f>'Liquefaction &amp; SBC'!AC555</f>
        <v>22.819961344814782</v>
      </c>
      <c r="AA555" s="1" t="str">
        <f>'Liquefaction &amp; SBC'!AD555</f>
        <v>NOT LIQUEFIABLE</v>
      </c>
      <c r="AB555" s="1">
        <f t="shared" si="699"/>
        <v>0</v>
      </c>
      <c r="AC555" s="1">
        <f t="shared" si="700"/>
        <v>0</v>
      </c>
      <c r="AD555" s="1">
        <f t="shared" si="708"/>
        <v>0</v>
      </c>
    </row>
    <row r="556" spans="1:31" x14ac:dyDescent="0.35">
      <c r="A556" s="1"/>
      <c r="B556" s="23">
        <v>15.335900000000001</v>
      </c>
      <c r="C556" s="23">
        <v>120.6253</v>
      </c>
      <c r="D556" s="23">
        <v>13.5</v>
      </c>
      <c r="E556" s="23">
        <v>1500</v>
      </c>
      <c r="F556" s="23">
        <v>3</v>
      </c>
      <c r="G556" s="23">
        <v>21</v>
      </c>
      <c r="H556" s="23">
        <v>45</v>
      </c>
      <c r="I556" s="23">
        <v>55</v>
      </c>
      <c r="J556" s="1">
        <f t="shared" si="696"/>
        <v>150</v>
      </c>
      <c r="K556" s="1">
        <f t="shared" si="697"/>
        <v>183.33333333333334</v>
      </c>
      <c r="L556" s="23">
        <v>1.5</v>
      </c>
      <c r="M556" s="23">
        <v>21</v>
      </c>
      <c r="N556" s="23">
        <v>1.05</v>
      </c>
      <c r="O556" s="1">
        <f t="shared" si="701"/>
        <v>4.4144999999999994</v>
      </c>
      <c r="P556" s="26">
        <f t="shared" si="702"/>
        <v>27.0855</v>
      </c>
      <c r="Q556" s="1">
        <f t="shared" si="709"/>
        <v>156.24783333333335</v>
      </c>
      <c r="R556" s="1">
        <f t="shared" si="698"/>
        <v>58.585500000000003</v>
      </c>
      <c r="S556" s="1">
        <f t="shared" si="703"/>
        <v>0.66330968137932</v>
      </c>
      <c r="T556" s="1">
        <f t="shared" si="704"/>
        <v>0</v>
      </c>
      <c r="U556" s="1">
        <v>1.5</v>
      </c>
      <c r="V556" s="1">
        <f t="shared" si="705"/>
        <v>0.91332519810941382</v>
      </c>
      <c r="W556" s="1">
        <v>3</v>
      </c>
      <c r="X556" s="1">
        <f t="shared" si="706"/>
        <v>1.2954242509439324</v>
      </c>
      <c r="Y556" s="1">
        <f t="shared" si="707"/>
        <v>0</v>
      </c>
      <c r="Z556" s="1">
        <f>'Liquefaction &amp; SBC'!AC556</f>
        <v>95.972706391637217</v>
      </c>
      <c r="AA556" s="1" t="str">
        <f>'Liquefaction &amp; SBC'!AD556</f>
        <v>NOT LIQUEFIABLE</v>
      </c>
      <c r="AB556" s="1">
        <f t="shared" si="699"/>
        <v>0</v>
      </c>
      <c r="AC556" s="1">
        <f t="shared" si="700"/>
        <v>0</v>
      </c>
      <c r="AD556" s="1">
        <f t="shared" si="708"/>
        <v>0</v>
      </c>
    </row>
    <row r="557" spans="1:31" x14ac:dyDescent="0.35">
      <c r="A557" s="1"/>
      <c r="B557" s="23">
        <v>15.335900000000001</v>
      </c>
      <c r="C557" s="23">
        <v>120.6253</v>
      </c>
      <c r="D557" s="23">
        <v>15</v>
      </c>
      <c r="E557" s="23">
        <v>1500</v>
      </c>
      <c r="F557" s="23">
        <v>3</v>
      </c>
      <c r="G557" s="23">
        <v>21</v>
      </c>
      <c r="H557" s="23">
        <v>48</v>
      </c>
      <c r="I557" s="23">
        <v>55</v>
      </c>
      <c r="J557" s="1">
        <f t="shared" si="696"/>
        <v>150</v>
      </c>
      <c r="K557" s="1">
        <f t="shared" si="697"/>
        <v>183.33333333333334</v>
      </c>
      <c r="L557" s="23">
        <v>1.5</v>
      </c>
      <c r="M557" s="23">
        <v>21</v>
      </c>
      <c r="N557" s="23">
        <v>1.05</v>
      </c>
      <c r="O557" s="1">
        <f t="shared" si="701"/>
        <v>4.4144999999999994</v>
      </c>
      <c r="P557" s="26">
        <f t="shared" si="702"/>
        <v>27.0855</v>
      </c>
      <c r="Q557" s="1">
        <f t="shared" si="709"/>
        <v>156.24783333333335</v>
      </c>
      <c r="R557" s="1">
        <f t="shared" si="698"/>
        <v>58.585500000000003</v>
      </c>
      <c r="S557" s="1">
        <f t="shared" si="703"/>
        <v>0.66330968137932</v>
      </c>
      <c r="T557" s="1">
        <f t="shared" si="704"/>
        <v>0</v>
      </c>
      <c r="U557" s="1">
        <v>1.5</v>
      </c>
      <c r="V557" s="1">
        <f t="shared" si="705"/>
        <v>0.91332519810941382</v>
      </c>
      <c r="W557" s="1">
        <v>3</v>
      </c>
      <c r="X557" s="1">
        <f t="shared" si="706"/>
        <v>1.2954242509439324</v>
      </c>
      <c r="Y557" s="1">
        <f t="shared" si="707"/>
        <v>0</v>
      </c>
      <c r="Z557" s="1">
        <f>'Liquefaction &amp; SBC'!AC557</f>
        <v>208.57966336254057</v>
      </c>
      <c r="AA557" s="1" t="str">
        <f>'Liquefaction &amp; SBC'!AD557</f>
        <v>NOT LIQUEFIABLE</v>
      </c>
      <c r="AB557" s="1">
        <f t="shared" si="699"/>
        <v>0</v>
      </c>
      <c r="AC557" s="1">
        <f t="shared" si="700"/>
        <v>0</v>
      </c>
      <c r="AD557" s="1">
        <f t="shared" si="708"/>
        <v>0</v>
      </c>
    </row>
    <row r="558" spans="1:31" s="42" customFormat="1" x14ac:dyDescent="0.35">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1"/>
      <c r="Y558" s="41"/>
      <c r="Z558" s="41"/>
      <c r="AA558" s="41"/>
      <c r="AB558" s="41"/>
      <c r="AC558" s="41" t="s">
        <v>312</v>
      </c>
      <c r="AD558" s="41">
        <f>SUM(AD548:AD557)</f>
        <v>13.881100722815374</v>
      </c>
      <c r="AE558" s="41" t="str">
        <f>IF(AD558&lt;= 25, "PASSED", "FAILED")</f>
        <v>PASSED</v>
      </c>
    </row>
    <row r="559" spans="1:31" s="1" customFormat="1" x14ac:dyDescent="0.35">
      <c r="A559" s="9" t="s">
        <v>283</v>
      </c>
      <c r="B559" s="9" t="s">
        <v>0</v>
      </c>
      <c r="C559" s="9" t="s">
        <v>1</v>
      </c>
      <c r="D559" s="9" t="s">
        <v>284</v>
      </c>
      <c r="E559" s="7" t="s">
        <v>285</v>
      </c>
      <c r="F559" s="9" t="s">
        <v>286</v>
      </c>
      <c r="G559" s="9" t="s">
        <v>287</v>
      </c>
      <c r="H559" s="9" t="s">
        <v>288</v>
      </c>
      <c r="I559" s="9" t="s">
        <v>289</v>
      </c>
      <c r="J559" s="10" t="s">
        <v>290</v>
      </c>
      <c r="K559" s="10" t="s">
        <v>291</v>
      </c>
      <c r="L559" s="9" t="s">
        <v>292</v>
      </c>
      <c r="M559" s="9" t="s">
        <v>287</v>
      </c>
      <c r="N559" s="9" t="s">
        <v>293</v>
      </c>
      <c r="O559" s="10" t="s">
        <v>294</v>
      </c>
      <c r="P559" s="11" t="s">
        <v>295</v>
      </c>
      <c r="Q559" s="10" t="s">
        <v>296</v>
      </c>
      <c r="R559" s="10" t="s">
        <v>297</v>
      </c>
      <c r="S559" s="10" t="s">
        <v>298</v>
      </c>
      <c r="T559" s="12" t="s">
        <v>299</v>
      </c>
      <c r="U559" s="9" t="s">
        <v>300</v>
      </c>
      <c r="V559" s="10" t="s">
        <v>301</v>
      </c>
      <c r="W559" s="7" t="s">
        <v>302</v>
      </c>
      <c r="X559" s="10" t="s">
        <v>303</v>
      </c>
      <c r="Y559" s="13" t="s">
        <v>304</v>
      </c>
      <c r="Z559" s="14" t="s">
        <v>26</v>
      </c>
      <c r="AA559" s="14" t="s">
        <v>27</v>
      </c>
      <c r="AB559" s="13" t="s">
        <v>305</v>
      </c>
      <c r="AC559" s="13" t="s">
        <v>306</v>
      </c>
      <c r="AD559" s="13" t="s">
        <v>307</v>
      </c>
      <c r="AE559" s="10" t="s">
        <v>27</v>
      </c>
    </row>
    <row r="560" spans="1:31" x14ac:dyDescent="0.35">
      <c r="A560" s="1">
        <v>49</v>
      </c>
      <c r="B560" s="1">
        <v>15.30301</v>
      </c>
      <c r="C560" s="1">
        <v>120.69499999999999</v>
      </c>
      <c r="D560" s="1">
        <v>1.5</v>
      </c>
      <c r="E560" s="1">
        <v>1500</v>
      </c>
      <c r="F560" s="1">
        <v>3</v>
      </c>
      <c r="G560" s="1">
        <v>19</v>
      </c>
      <c r="H560" s="1">
        <v>7</v>
      </c>
      <c r="I560" s="1">
        <v>13.5</v>
      </c>
      <c r="J560" s="1">
        <f>E560*0.1</f>
        <v>150</v>
      </c>
      <c r="K560" s="1">
        <f t="shared" ref="K560:K569" si="710">(E560+J560)/(F560*F560)</f>
        <v>183.33333333333334</v>
      </c>
      <c r="L560" s="1">
        <v>1.5</v>
      </c>
      <c r="M560" s="1">
        <v>19</v>
      </c>
      <c r="N560" s="1">
        <v>4.05</v>
      </c>
      <c r="O560" s="1">
        <f>MAX(0, 9.81 * (L560 - N560))</f>
        <v>0</v>
      </c>
      <c r="P560" s="26">
        <f>(L560 * M560) - O560</f>
        <v>28.5</v>
      </c>
      <c r="Q560" s="1">
        <f>K560-P560</f>
        <v>154.83333333333334</v>
      </c>
      <c r="R560" s="1">
        <f t="shared" ref="R560:R569" si="711">(M560 * ($L$2 + ($F$2 / 2))) - O560</f>
        <v>57</v>
      </c>
      <c r="S560" s="1">
        <f>0.5 + 0.1 * SQRT(Q560 / R560)</f>
        <v>0.66481426725274262</v>
      </c>
      <c r="T560" s="1">
        <f>IF((D560 - (D560/2)) &lt;= L560, 0, IF(( (D560 - (D560/2)) - L560) &gt; (2 * F560), 0, IF(( (D560 - (D560/2)) - L560) &lt;= (F560 / 2), (2 * ( (D560 - (D560/2)) - L560) / F560) * (S560 - 0.1) + 0.1, ((2 * F560) - ( (D560 - (D560/2)) - L560)) / (1.5 * F560) * S560)))</f>
        <v>0</v>
      </c>
      <c r="U560" s="1">
        <v>1.5</v>
      </c>
      <c r="V560" s="1">
        <f>MAX(0.5, 1 - 0.5 * (P560 / Q560))</f>
        <v>0.90796555435952642</v>
      </c>
      <c r="W560" s="1">
        <v>3</v>
      </c>
      <c r="X560" s="1">
        <f>1 + 0.2 *LOG10(10 * W560)</f>
        <v>1.2954242509439324</v>
      </c>
      <c r="Y560" s="1">
        <f>((Q560 / (I560 * 1000)) * T560) * U560 * V560 * X560*1000</f>
        <v>0</v>
      </c>
      <c r="Z560" s="1">
        <f>'Liquefaction &amp; SBC'!AC560</f>
        <v>0.70872978404262166</v>
      </c>
      <c r="AA560" s="1" t="str">
        <f>'Liquefaction &amp; SBC'!AD560</f>
        <v>LIQUEFIABLE</v>
      </c>
      <c r="AB560" s="1">
        <f t="shared" ref="AB560:AB569" si="712">IF(AA560="NOT LIQUEFIABLE", 0, IF(Z560&gt;=2, 0, IF(Z560&lt;=0.5, 0.05, (2-Z560)*0.025)))</f>
        <v>3.2281755398934457E-2</v>
      </c>
      <c r="AC560" s="1">
        <f t="shared" ref="AC560:AC569" si="713">AB560 * U560*1000</f>
        <v>48.422633098401683</v>
      </c>
      <c r="AD560" s="1">
        <f>Y560+AC560</f>
        <v>48.422633098401683</v>
      </c>
    </row>
    <row r="561" spans="1:31" x14ac:dyDescent="0.35">
      <c r="A561" s="1"/>
      <c r="B561" s="1">
        <v>15.30301</v>
      </c>
      <c r="C561" s="1">
        <v>120.69499999999999</v>
      </c>
      <c r="D561" s="1">
        <f>D560+1.5</f>
        <v>3</v>
      </c>
      <c r="E561" s="1">
        <f>E$2</f>
        <v>1500</v>
      </c>
      <c r="F561" s="1">
        <f>F$2</f>
        <v>3</v>
      </c>
      <c r="G561" s="1">
        <v>20</v>
      </c>
      <c r="H561" s="1">
        <v>11</v>
      </c>
      <c r="I561" s="1">
        <v>32.5</v>
      </c>
      <c r="J561" s="1">
        <f>E561*0.1</f>
        <v>150</v>
      </c>
      <c r="K561" s="1">
        <f t="shared" si="710"/>
        <v>183.33333333333334</v>
      </c>
      <c r="L561" s="1">
        <v>1.5</v>
      </c>
      <c r="M561" s="1">
        <v>20</v>
      </c>
      <c r="N561" s="1">
        <v>4.05</v>
      </c>
      <c r="O561" s="1">
        <f t="shared" ref="O561:O569" si="714">MAX(0, 9.81 * (L561 - N561))</f>
        <v>0</v>
      </c>
      <c r="P561" s="26">
        <f t="shared" ref="P561:P569" si="715">(L561 * M561) - O561</f>
        <v>30</v>
      </c>
      <c r="Q561" s="1">
        <f>K561-P561</f>
        <v>153.33333333333334</v>
      </c>
      <c r="R561" s="1">
        <f t="shared" si="711"/>
        <v>60</v>
      </c>
      <c r="S561" s="1">
        <f t="shared" ref="S561:S569" si="716">0.5 + 0.1 * SQRT(Q561 / R561)</f>
        <v>0.65986105077709067</v>
      </c>
      <c r="T561" s="1">
        <f t="shared" ref="T561:T569" si="717">IF(((D561 - (D561 - D560)/2) - L561) &lt;= 0, 0, IF(((D561 - (D561 - D560)/2) - L561) &gt; (2 * F561), 0, IF(((D561 - (D561 - D560)/2) - L561) &lt;= (F561 / 2), (2 * ((D561 - (D561 - D560)/2) - L561) / F561) * (S561 - 0.1) + 0.1, ((2 * F561) - ((D561 - (D561 - D560)/2) - L561)) / (1.5 * F561) * S561)))</f>
        <v>0.37993052538854533</v>
      </c>
      <c r="U561" s="1">
        <v>1.5</v>
      </c>
      <c r="V561" s="1">
        <f t="shared" ref="V561:V569" si="718">MAX(0.5, 1 - 0.5 * (P561 / Q561))</f>
        <v>0.90217391304347827</v>
      </c>
      <c r="W561" s="1">
        <v>3</v>
      </c>
      <c r="X561" s="1">
        <f t="shared" ref="X561:X569" si="719">1 + 0.2 *LOG10(10 * W561)</f>
        <v>1.2954242509439324</v>
      </c>
      <c r="Y561" s="1">
        <f t="shared" ref="Y561:Y569" si="720">((Q561 / (I561 * 1000)) * T561) * U561 * V561 * X561*1000</f>
        <v>3.1423239192124508</v>
      </c>
      <c r="Z561" s="1">
        <f>'Liquefaction &amp; SBC'!AC561</f>
        <v>0.80714640986918351</v>
      </c>
      <c r="AA561" s="1" t="str">
        <f>'Liquefaction &amp; SBC'!AD561</f>
        <v>LIQUEFIABLE</v>
      </c>
      <c r="AB561" s="1">
        <f t="shared" si="712"/>
        <v>2.9821339753270417E-2</v>
      </c>
      <c r="AC561" s="1">
        <f t="shared" si="713"/>
        <v>44.732009629905626</v>
      </c>
      <c r="AD561" s="1">
        <f t="shared" ref="AD561:AD569" si="721">Y561+AC561</f>
        <v>47.874333549118077</v>
      </c>
    </row>
    <row r="562" spans="1:31" x14ac:dyDescent="0.35">
      <c r="A562" s="1"/>
      <c r="B562" s="1">
        <v>15.30301</v>
      </c>
      <c r="C562" s="1">
        <v>120.69499999999999</v>
      </c>
      <c r="D562" s="1">
        <f t="shared" ref="D562:D569" si="722">D561+1.5</f>
        <v>4.5</v>
      </c>
      <c r="E562" s="1">
        <f t="shared" ref="E562:F569" si="723">E$2</f>
        <v>1500</v>
      </c>
      <c r="F562" s="1">
        <f t="shared" si="723"/>
        <v>3</v>
      </c>
      <c r="G562" s="1">
        <v>20</v>
      </c>
      <c r="H562" s="1">
        <v>15</v>
      </c>
      <c r="I562" s="1">
        <v>32.5</v>
      </c>
      <c r="J562" s="1">
        <f t="shared" ref="J562:J569" si="724">E562*0.1</f>
        <v>150</v>
      </c>
      <c r="K562" s="1">
        <f t="shared" si="710"/>
        <v>183.33333333333334</v>
      </c>
      <c r="L562" s="1">
        <v>1.5</v>
      </c>
      <c r="M562" s="1">
        <v>20</v>
      </c>
      <c r="N562" s="1">
        <v>4.05</v>
      </c>
      <c r="O562" s="1">
        <f t="shared" si="714"/>
        <v>0</v>
      </c>
      <c r="P562" s="26">
        <f t="shared" si="715"/>
        <v>30</v>
      </c>
      <c r="Q562" s="1">
        <f t="shared" ref="Q562:Q569" si="725">K562-P562</f>
        <v>153.33333333333334</v>
      </c>
      <c r="R562" s="1">
        <f t="shared" si="711"/>
        <v>60</v>
      </c>
      <c r="S562" s="1">
        <f t="shared" si="716"/>
        <v>0.65986105077709067</v>
      </c>
      <c r="T562" s="1">
        <f t="shared" si="717"/>
        <v>0.54988420898090895</v>
      </c>
      <c r="U562" s="1">
        <v>1.5</v>
      </c>
      <c r="V562" s="1">
        <f t="shared" si="718"/>
        <v>0.90217391304347827</v>
      </c>
      <c r="W562" s="1">
        <v>3</v>
      </c>
      <c r="X562" s="1">
        <f t="shared" si="719"/>
        <v>1.2954242509439324</v>
      </c>
      <c r="Y562" s="1">
        <f t="shared" si="720"/>
        <v>4.5479743985057111</v>
      </c>
      <c r="Z562" s="1">
        <f>'Liquefaction &amp; SBC'!AC562</f>
        <v>0.84860277121596173</v>
      </c>
      <c r="AA562" s="1" t="str">
        <f>'Liquefaction &amp; SBC'!AD562</f>
        <v>LIQUEFIABLE</v>
      </c>
      <c r="AB562" s="1">
        <f t="shared" si="712"/>
        <v>2.8784930719600955E-2</v>
      </c>
      <c r="AC562" s="1">
        <f t="shared" si="713"/>
        <v>43.17739607940144</v>
      </c>
      <c r="AD562" s="1">
        <f t="shared" si="721"/>
        <v>47.725370477907148</v>
      </c>
    </row>
    <row r="563" spans="1:31" x14ac:dyDescent="0.35">
      <c r="A563" s="1"/>
      <c r="B563" s="1">
        <v>15.30301</v>
      </c>
      <c r="C563" s="1">
        <v>120.69499999999999</v>
      </c>
      <c r="D563" s="1">
        <f t="shared" si="722"/>
        <v>6</v>
      </c>
      <c r="E563" s="1">
        <f t="shared" si="723"/>
        <v>1500</v>
      </c>
      <c r="F563" s="1">
        <f t="shared" si="723"/>
        <v>3</v>
      </c>
      <c r="G563" s="1">
        <v>20</v>
      </c>
      <c r="H563" s="1">
        <v>23</v>
      </c>
      <c r="I563" s="1">
        <v>32.5</v>
      </c>
      <c r="J563" s="1">
        <f t="shared" si="724"/>
        <v>150</v>
      </c>
      <c r="K563" s="1">
        <f t="shared" si="710"/>
        <v>183.33333333333334</v>
      </c>
      <c r="L563" s="1">
        <v>1.5</v>
      </c>
      <c r="M563" s="1">
        <v>20</v>
      </c>
      <c r="N563" s="1">
        <v>4.05</v>
      </c>
      <c r="O563" s="1">
        <f t="shared" si="714"/>
        <v>0</v>
      </c>
      <c r="P563" s="26">
        <f t="shared" si="715"/>
        <v>30</v>
      </c>
      <c r="Q563" s="1">
        <f t="shared" si="725"/>
        <v>153.33333333333334</v>
      </c>
      <c r="R563" s="1">
        <f t="shared" si="711"/>
        <v>60</v>
      </c>
      <c r="S563" s="1">
        <f t="shared" si="716"/>
        <v>0.65986105077709067</v>
      </c>
      <c r="T563" s="1">
        <f t="shared" si="717"/>
        <v>0.32993052538854534</v>
      </c>
      <c r="U563" s="1">
        <v>1.5</v>
      </c>
      <c r="V563" s="1">
        <f t="shared" si="718"/>
        <v>0.90217391304347827</v>
      </c>
      <c r="W563" s="1">
        <v>3</v>
      </c>
      <c r="X563" s="1">
        <f t="shared" si="719"/>
        <v>1.2954242509439324</v>
      </c>
      <c r="Y563" s="1">
        <f t="shared" si="720"/>
        <v>2.7287846391034263</v>
      </c>
      <c r="Z563" s="1">
        <f>'Liquefaction &amp; SBC'!AC563</f>
        <v>1.1823856446030887</v>
      </c>
      <c r="AA563" s="1" t="str">
        <f>'Liquefaction &amp; SBC'!AD563</f>
        <v>NOT LIQUEFIABLE</v>
      </c>
      <c r="AB563" s="1">
        <f t="shared" si="712"/>
        <v>0</v>
      </c>
      <c r="AC563" s="1">
        <f t="shared" si="713"/>
        <v>0</v>
      </c>
      <c r="AD563" s="1">
        <f t="shared" si="721"/>
        <v>2.7287846391034263</v>
      </c>
    </row>
    <row r="564" spans="1:31" x14ac:dyDescent="0.35">
      <c r="A564" s="1"/>
      <c r="B564" s="1">
        <v>15.30301</v>
      </c>
      <c r="C564" s="1">
        <v>120.69499999999999</v>
      </c>
      <c r="D564" s="1">
        <f t="shared" si="722"/>
        <v>7.5</v>
      </c>
      <c r="E564" s="1">
        <f t="shared" si="723"/>
        <v>1500</v>
      </c>
      <c r="F564" s="1">
        <f t="shared" si="723"/>
        <v>3</v>
      </c>
      <c r="G564" s="1">
        <v>20</v>
      </c>
      <c r="H564" s="1">
        <v>29</v>
      </c>
      <c r="I564" s="1">
        <v>32.5</v>
      </c>
      <c r="J564" s="1">
        <f t="shared" si="724"/>
        <v>150</v>
      </c>
      <c r="K564" s="1">
        <f t="shared" si="710"/>
        <v>183.33333333333334</v>
      </c>
      <c r="L564" s="1">
        <v>1.5</v>
      </c>
      <c r="M564" s="1">
        <v>20</v>
      </c>
      <c r="N564" s="1">
        <v>4.05</v>
      </c>
      <c r="O564" s="1">
        <f t="shared" si="714"/>
        <v>0</v>
      </c>
      <c r="P564" s="26">
        <f t="shared" si="715"/>
        <v>30</v>
      </c>
      <c r="Q564" s="1">
        <f t="shared" si="725"/>
        <v>153.33333333333334</v>
      </c>
      <c r="R564" s="1">
        <f t="shared" si="711"/>
        <v>60</v>
      </c>
      <c r="S564" s="1">
        <f t="shared" si="716"/>
        <v>0.65986105077709067</v>
      </c>
      <c r="T564" s="1">
        <f t="shared" si="717"/>
        <v>0.10997684179618178</v>
      </c>
      <c r="U564" s="1">
        <v>1.5</v>
      </c>
      <c r="V564" s="1">
        <f t="shared" si="718"/>
        <v>0.90217391304347827</v>
      </c>
      <c r="W564" s="1">
        <v>3</v>
      </c>
      <c r="X564" s="1">
        <f t="shared" si="719"/>
        <v>1.2954242509439324</v>
      </c>
      <c r="Y564" s="1">
        <f t="shared" si="720"/>
        <v>0.90959487970114217</v>
      </c>
      <c r="Z564" s="1">
        <f>'Liquefaction &amp; SBC'!AC564</f>
        <v>1.654377942320618</v>
      </c>
      <c r="AA564" s="1" t="str">
        <f>'Liquefaction &amp; SBC'!AD564</f>
        <v>NOT LIQUEFIABLE</v>
      </c>
      <c r="AB564" s="1">
        <f t="shared" si="712"/>
        <v>0</v>
      </c>
      <c r="AC564" s="1">
        <f t="shared" si="713"/>
        <v>0</v>
      </c>
      <c r="AD564" s="1">
        <f t="shared" si="721"/>
        <v>0.90959487970114217</v>
      </c>
    </row>
    <row r="565" spans="1:31" x14ac:dyDescent="0.35">
      <c r="A565" s="1"/>
      <c r="B565" s="1">
        <v>15.30301</v>
      </c>
      <c r="C565" s="1">
        <v>120.69499999999999</v>
      </c>
      <c r="D565" s="1">
        <f t="shared" si="722"/>
        <v>9</v>
      </c>
      <c r="E565" s="1">
        <f t="shared" si="723"/>
        <v>1500</v>
      </c>
      <c r="F565" s="1">
        <f t="shared" si="723"/>
        <v>3</v>
      </c>
      <c r="G565" s="1">
        <v>21</v>
      </c>
      <c r="H565" s="1">
        <v>34</v>
      </c>
      <c r="I565" s="1">
        <v>35</v>
      </c>
      <c r="J565" s="1">
        <f t="shared" si="724"/>
        <v>150</v>
      </c>
      <c r="K565" s="1">
        <f t="shared" si="710"/>
        <v>183.33333333333334</v>
      </c>
      <c r="L565" s="1">
        <v>1.5</v>
      </c>
      <c r="M565" s="1">
        <v>21</v>
      </c>
      <c r="N565" s="1">
        <v>4.05</v>
      </c>
      <c r="O565" s="1">
        <f t="shared" si="714"/>
        <v>0</v>
      </c>
      <c r="P565" s="26">
        <f t="shared" si="715"/>
        <v>31.5</v>
      </c>
      <c r="Q565" s="1">
        <f t="shared" si="725"/>
        <v>151.83333333333334</v>
      </c>
      <c r="R565" s="1">
        <f t="shared" si="711"/>
        <v>63</v>
      </c>
      <c r="S565" s="1">
        <f t="shared" si="716"/>
        <v>0.65524345107130644</v>
      </c>
      <c r="T565" s="1">
        <f t="shared" si="717"/>
        <v>0</v>
      </c>
      <c r="U565" s="1">
        <v>1.5</v>
      </c>
      <c r="V565" s="1">
        <f t="shared" si="718"/>
        <v>0.89626783754116357</v>
      </c>
      <c r="W565" s="1">
        <v>3</v>
      </c>
      <c r="X565" s="1">
        <f t="shared" si="719"/>
        <v>1.2954242509439324</v>
      </c>
      <c r="Y565" s="1">
        <f t="shared" si="720"/>
        <v>0</v>
      </c>
      <c r="Z565" s="1">
        <f>'Liquefaction &amp; SBC'!AC565</f>
        <v>2.3786136199211318</v>
      </c>
      <c r="AA565" s="1" t="str">
        <f>'Liquefaction &amp; SBC'!AD565</f>
        <v>NOT LIQUEFIABLE</v>
      </c>
      <c r="AB565" s="1">
        <f t="shared" si="712"/>
        <v>0</v>
      </c>
      <c r="AC565" s="1">
        <f t="shared" si="713"/>
        <v>0</v>
      </c>
      <c r="AD565" s="1">
        <f t="shared" si="721"/>
        <v>0</v>
      </c>
    </row>
    <row r="566" spans="1:31" x14ac:dyDescent="0.35">
      <c r="A566" s="1"/>
      <c r="B566" s="1">
        <v>15.30301</v>
      </c>
      <c r="C566" s="1">
        <v>120.69499999999999</v>
      </c>
      <c r="D566" s="1">
        <f t="shared" si="722"/>
        <v>10.5</v>
      </c>
      <c r="E566" s="1">
        <f t="shared" si="723"/>
        <v>1500</v>
      </c>
      <c r="F566" s="1">
        <f t="shared" si="723"/>
        <v>3</v>
      </c>
      <c r="G566" s="1">
        <v>21</v>
      </c>
      <c r="H566" s="1">
        <v>44</v>
      </c>
      <c r="I566" s="1">
        <v>35</v>
      </c>
      <c r="J566" s="1">
        <f t="shared" si="724"/>
        <v>150</v>
      </c>
      <c r="K566" s="1">
        <f t="shared" si="710"/>
        <v>183.33333333333334</v>
      </c>
      <c r="L566" s="1">
        <v>1.5</v>
      </c>
      <c r="M566" s="1">
        <v>21</v>
      </c>
      <c r="N566" s="1">
        <v>4.05</v>
      </c>
      <c r="O566" s="1">
        <f t="shared" si="714"/>
        <v>0</v>
      </c>
      <c r="P566" s="26">
        <f t="shared" si="715"/>
        <v>31.5</v>
      </c>
      <c r="Q566" s="1">
        <f t="shared" si="725"/>
        <v>151.83333333333334</v>
      </c>
      <c r="R566" s="1">
        <f t="shared" si="711"/>
        <v>63</v>
      </c>
      <c r="S566" s="1">
        <f t="shared" si="716"/>
        <v>0.65524345107130644</v>
      </c>
      <c r="T566" s="1">
        <f t="shared" si="717"/>
        <v>0</v>
      </c>
      <c r="U566" s="1">
        <v>1.5</v>
      </c>
      <c r="V566" s="1">
        <f t="shared" si="718"/>
        <v>0.89626783754116357</v>
      </c>
      <c r="W566" s="1">
        <v>3</v>
      </c>
      <c r="X566" s="1">
        <f t="shared" si="719"/>
        <v>1.2954242509439324</v>
      </c>
      <c r="Y566" s="1">
        <f t="shared" si="720"/>
        <v>0</v>
      </c>
      <c r="Z566" s="1">
        <f>'Liquefaction &amp; SBC'!AC566</f>
        <v>12.215677495042813</v>
      </c>
      <c r="AA566" s="1" t="str">
        <f>'Liquefaction &amp; SBC'!AD566</f>
        <v>NOT LIQUEFIABLE</v>
      </c>
      <c r="AB566" s="1">
        <f t="shared" si="712"/>
        <v>0</v>
      </c>
      <c r="AC566" s="1">
        <f t="shared" si="713"/>
        <v>0</v>
      </c>
      <c r="AD566" s="1">
        <f t="shared" si="721"/>
        <v>0</v>
      </c>
    </row>
    <row r="567" spans="1:31" x14ac:dyDescent="0.35">
      <c r="A567" s="1"/>
      <c r="B567" s="1">
        <v>15.30301</v>
      </c>
      <c r="C567" s="1">
        <v>120.69499999999999</v>
      </c>
      <c r="D567" s="1">
        <f t="shared" si="722"/>
        <v>12</v>
      </c>
      <c r="E567" s="1">
        <f t="shared" si="723"/>
        <v>1500</v>
      </c>
      <c r="F567" s="1">
        <f t="shared" si="723"/>
        <v>3</v>
      </c>
      <c r="G567" s="1">
        <v>21</v>
      </c>
      <c r="H567" s="1">
        <v>56</v>
      </c>
      <c r="I567" s="1">
        <v>65</v>
      </c>
      <c r="J567" s="1">
        <f t="shared" si="724"/>
        <v>150</v>
      </c>
      <c r="K567" s="1">
        <f t="shared" si="710"/>
        <v>183.33333333333334</v>
      </c>
      <c r="L567" s="1">
        <v>1.5</v>
      </c>
      <c r="M567" s="1">
        <v>21</v>
      </c>
      <c r="N567" s="1">
        <v>4.05</v>
      </c>
      <c r="O567" s="1">
        <f t="shared" si="714"/>
        <v>0</v>
      </c>
      <c r="P567" s="26">
        <f t="shared" si="715"/>
        <v>31.5</v>
      </c>
      <c r="Q567" s="1">
        <f t="shared" si="725"/>
        <v>151.83333333333334</v>
      </c>
      <c r="R567" s="1">
        <f t="shared" si="711"/>
        <v>63</v>
      </c>
      <c r="S567" s="1">
        <f t="shared" si="716"/>
        <v>0.65524345107130644</v>
      </c>
      <c r="T567" s="1">
        <f t="shared" si="717"/>
        <v>0</v>
      </c>
      <c r="U567" s="1">
        <v>1.5</v>
      </c>
      <c r="V567" s="1">
        <f t="shared" si="718"/>
        <v>0.89626783754116357</v>
      </c>
      <c r="W567" s="1">
        <v>3</v>
      </c>
      <c r="X567" s="1">
        <f t="shared" si="719"/>
        <v>1.2954242509439324</v>
      </c>
      <c r="Y567" s="1">
        <f t="shared" si="720"/>
        <v>0</v>
      </c>
      <c r="Z567" s="1">
        <f>'Liquefaction &amp; SBC'!AC567</f>
        <v>1185.712394955531</v>
      </c>
      <c r="AA567" s="1" t="str">
        <f>'Liquefaction &amp; SBC'!AD567</f>
        <v>NOT LIQUEFIABLE</v>
      </c>
      <c r="AB567" s="1">
        <f t="shared" si="712"/>
        <v>0</v>
      </c>
      <c r="AC567" s="1">
        <f t="shared" si="713"/>
        <v>0</v>
      </c>
      <c r="AD567" s="1">
        <f t="shared" si="721"/>
        <v>0</v>
      </c>
    </row>
    <row r="568" spans="1:31" x14ac:dyDescent="0.35">
      <c r="A568" s="1"/>
      <c r="B568" s="1">
        <v>15.30301</v>
      </c>
      <c r="C568" s="1">
        <v>120.69499999999999</v>
      </c>
      <c r="D568" s="1">
        <f t="shared" si="722"/>
        <v>13.5</v>
      </c>
      <c r="E568" s="1">
        <f t="shared" si="723"/>
        <v>1500</v>
      </c>
      <c r="F568" s="1">
        <f t="shared" si="723"/>
        <v>3</v>
      </c>
      <c r="G568" s="1">
        <v>21</v>
      </c>
      <c r="H568" s="1">
        <v>70</v>
      </c>
      <c r="I568" s="1">
        <v>65</v>
      </c>
      <c r="J568" s="1">
        <f t="shared" si="724"/>
        <v>150</v>
      </c>
      <c r="K568" s="1">
        <f t="shared" si="710"/>
        <v>183.33333333333334</v>
      </c>
      <c r="L568" s="1">
        <v>1.5</v>
      </c>
      <c r="M568" s="1">
        <v>21</v>
      </c>
      <c r="N568" s="1">
        <v>4.05</v>
      </c>
      <c r="O568" s="1">
        <f t="shared" si="714"/>
        <v>0</v>
      </c>
      <c r="P568" s="26">
        <f t="shared" si="715"/>
        <v>31.5</v>
      </c>
      <c r="Q568" s="1">
        <f t="shared" si="725"/>
        <v>151.83333333333334</v>
      </c>
      <c r="R568" s="1">
        <f t="shared" si="711"/>
        <v>63</v>
      </c>
      <c r="S568" s="1">
        <f t="shared" si="716"/>
        <v>0.65524345107130644</v>
      </c>
      <c r="T568" s="1">
        <f t="shared" si="717"/>
        <v>0</v>
      </c>
      <c r="U568" s="1">
        <v>1.5</v>
      </c>
      <c r="V568" s="1">
        <f t="shared" si="718"/>
        <v>0.89626783754116357</v>
      </c>
      <c r="W568" s="1">
        <v>3</v>
      </c>
      <c r="X568" s="1">
        <f t="shared" si="719"/>
        <v>1.2954242509439324</v>
      </c>
      <c r="Y568" s="1">
        <f t="shared" si="720"/>
        <v>0</v>
      </c>
      <c r="Z568" s="1">
        <f>'Liquefaction &amp; SBC'!AC568</f>
        <v>368845580.95667034</v>
      </c>
      <c r="AA568" s="1" t="str">
        <f>'Liquefaction &amp; SBC'!AD568</f>
        <v>NOT LIQUEFIABLE</v>
      </c>
      <c r="AB568" s="1">
        <f t="shared" si="712"/>
        <v>0</v>
      </c>
      <c r="AC568" s="1">
        <f t="shared" si="713"/>
        <v>0</v>
      </c>
      <c r="AD568" s="1">
        <f t="shared" si="721"/>
        <v>0</v>
      </c>
    </row>
    <row r="569" spans="1:31" x14ac:dyDescent="0.35">
      <c r="A569" s="1"/>
      <c r="B569" s="1">
        <v>15.30301</v>
      </c>
      <c r="C569" s="1">
        <v>120.69499999999999</v>
      </c>
      <c r="D569" s="1">
        <f t="shared" si="722"/>
        <v>15</v>
      </c>
      <c r="E569" s="1">
        <f t="shared" si="723"/>
        <v>1500</v>
      </c>
      <c r="F569" s="1">
        <f t="shared" si="723"/>
        <v>3</v>
      </c>
      <c r="G569" s="1">
        <v>21</v>
      </c>
      <c r="H569" s="1">
        <v>79</v>
      </c>
      <c r="I569" s="1">
        <v>65</v>
      </c>
      <c r="J569" s="1">
        <f t="shared" si="724"/>
        <v>150</v>
      </c>
      <c r="K569" s="1">
        <f t="shared" si="710"/>
        <v>183.33333333333334</v>
      </c>
      <c r="L569" s="1">
        <v>1.5</v>
      </c>
      <c r="M569" s="1">
        <v>21</v>
      </c>
      <c r="N569" s="1">
        <v>4.05</v>
      </c>
      <c r="O569" s="1">
        <f t="shared" si="714"/>
        <v>0</v>
      </c>
      <c r="P569" s="26">
        <f t="shared" si="715"/>
        <v>31.5</v>
      </c>
      <c r="Q569" s="1">
        <f t="shared" si="725"/>
        <v>151.83333333333334</v>
      </c>
      <c r="R569" s="1">
        <f t="shared" si="711"/>
        <v>63</v>
      </c>
      <c r="S569" s="1">
        <f t="shared" si="716"/>
        <v>0.65524345107130644</v>
      </c>
      <c r="T569" s="1">
        <f t="shared" si="717"/>
        <v>0</v>
      </c>
      <c r="U569" s="1">
        <v>1.5</v>
      </c>
      <c r="V569" s="1">
        <f t="shared" si="718"/>
        <v>0.89626783754116357</v>
      </c>
      <c r="W569" s="1">
        <v>3</v>
      </c>
      <c r="X569" s="1">
        <f t="shared" si="719"/>
        <v>1.2954242509439324</v>
      </c>
      <c r="Y569" s="1">
        <f t="shared" si="720"/>
        <v>0</v>
      </c>
      <c r="Z569" s="1">
        <f>'Liquefaction &amp; SBC'!AC569</f>
        <v>197145196930280.84</v>
      </c>
      <c r="AA569" s="1" t="str">
        <f>'Liquefaction &amp; SBC'!AD569</f>
        <v>NOT LIQUEFIABLE</v>
      </c>
      <c r="AB569" s="1">
        <f t="shared" si="712"/>
        <v>0</v>
      </c>
      <c r="AC569" s="1">
        <f t="shared" si="713"/>
        <v>0</v>
      </c>
      <c r="AD569" s="1">
        <f t="shared" si="721"/>
        <v>0</v>
      </c>
    </row>
    <row r="570" spans="1:3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9"/>
      <c r="Y570" s="19"/>
      <c r="Z570" s="19"/>
      <c r="AA570" s="19"/>
      <c r="AB570" s="19"/>
      <c r="AC570" s="19" t="s">
        <v>312</v>
      </c>
      <c r="AD570" s="19">
        <f>SUM(AD560:AD569)</f>
        <v>147.66071664423146</v>
      </c>
      <c r="AE570" s="19" t="str">
        <f>IF(AD570&lt;= 25, "PASSED", "FAILED")</f>
        <v>FAILED</v>
      </c>
    </row>
    <row r="571" spans="1:31" s="1" customFormat="1" x14ac:dyDescent="0.35">
      <c r="A571" s="9" t="s">
        <v>283</v>
      </c>
      <c r="B571" s="9" t="s">
        <v>0</v>
      </c>
      <c r="C571" s="9" t="s">
        <v>1</v>
      </c>
      <c r="D571" s="9" t="s">
        <v>284</v>
      </c>
      <c r="E571" s="7" t="s">
        <v>285</v>
      </c>
      <c r="F571" s="9" t="s">
        <v>286</v>
      </c>
      <c r="G571" s="9" t="s">
        <v>287</v>
      </c>
      <c r="H571" s="9" t="s">
        <v>288</v>
      </c>
      <c r="I571" s="9" t="s">
        <v>289</v>
      </c>
      <c r="J571" s="10" t="s">
        <v>290</v>
      </c>
      <c r="K571" s="10" t="s">
        <v>291</v>
      </c>
      <c r="L571" s="9" t="s">
        <v>292</v>
      </c>
      <c r="M571" s="9" t="s">
        <v>287</v>
      </c>
      <c r="N571" s="9" t="s">
        <v>293</v>
      </c>
      <c r="O571" s="10" t="s">
        <v>294</v>
      </c>
      <c r="P571" s="11" t="s">
        <v>295</v>
      </c>
      <c r="Q571" s="10" t="s">
        <v>296</v>
      </c>
      <c r="R571" s="10" t="s">
        <v>297</v>
      </c>
      <c r="S571" s="10" t="s">
        <v>298</v>
      </c>
      <c r="T571" s="12" t="s">
        <v>299</v>
      </c>
      <c r="U571" s="9" t="s">
        <v>300</v>
      </c>
      <c r="V571" s="10" t="s">
        <v>301</v>
      </c>
      <c r="W571" s="7" t="s">
        <v>302</v>
      </c>
      <c r="X571" s="10" t="s">
        <v>303</v>
      </c>
      <c r="Y571" s="13" t="s">
        <v>304</v>
      </c>
      <c r="Z571" s="14" t="s">
        <v>26</v>
      </c>
      <c r="AA571" s="14" t="s">
        <v>27</v>
      </c>
      <c r="AB571" s="13" t="s">
        <v>305</v>
      </c>
      <c r="AC571" s="13" t="s">
        <v>306</v>
      </c>
      <c r="AD571" s="13" t="s">
        <v>307</v>
      </c>
      <c r="AE571" s="10" t="s">
        <v>27</v>
      </c>
    </row>
    <row r="572" spans="1:31" x14ac:dyDescent="0.35">
      <c r="A572" s="1">
        <v>50</v>
      </c>
      <c r="B572" s="1">
        <v>15.32441</v>
      </c>
      <c r="C572" s="1">
        <v>120.6564</v>
      </c>
      <c r="D572" s="1">
        <v>1.5</v>
      </c>
      <c r="E572" s="1">
        <v>1500</v>
      </c>
      <c r="F572" s="1">
        <v>3</v>
      </c>
      <c r="G572" s="1">
        <v>19</v>
      </c>
      <c r="H572" s="1">
        <v>5</v>
      </c>
      <c r="I572" s="1">
        <v>13.5</v>
      </c>
      <c r="J572" s="1">
        <f>E572*0.1</f>
        <v>150</v>
      </c>
      <c r="K572" s="1">
        <f t="shared" ref="K572:K581" si="726">(E572+J572)/(F572*F572)</f>
        <v>183.33333333333334</v>
      </c>
      <c r="L572" s="1">
        <v>1.5</v>
      </c>
      <c r="M572" s="1">
        <v>19</v>
      </c>
      <c r="N572" s="1">
        <v>1</v>
      </c>
      <c r="O572" s="1">
        <f>MAX(0, 9.81 * (L572 - N572))</f>
        <v>4.9050000000000002</v>
      </c>
      <c r="P572" s="26">
        <f>(L572 * M572) - O572</f>
        <v>23.594999999999999</v>
      </c>
      <c r="Q572" s="1">
        <f>K572-P572</f>
        <v>159.73833333333334</v>
      </c>
      <c r="R572" s="1">
        <f t="shared" ref="R572:R581" si="727">(M572 * ($L$2 + ($F$2 / 2))) - O572</f>
        <v>52.094999999999999</v>
      </c>
      <c r="S572" s="1">
        <f>0.5 + 0.1 * SQRT(Q572 / R572)</f>
        <v>0.6751082279971482</v>
      </c>
      <c r="T572" s="1">
        <f>IF((D572 - (D572/2)) &lt;= L572, 0, IF(( (D572 - (D572/2)) - L572) &gt; (2 * F572), 0, IF(( (D572 - (D572/2)) - L572) &lt;= (F572 / 2), (2 * ( (D572 - (D572/2)) - L572) / F572) * (S572 - 0.1) + 0.1, ((2 * F572) - ( (D572 - (D572/2)) - L572)) / (1.5 * F572) * S572)))</f>
        <v>0</v>
      </c>
      <c r="U572" s="1">
        <v>1.5</v>
      </c>
      <c r="V572" s="1">
        <f>MAX(0.5, 1 - 0.5 * (P572 / Q572))</f>
        <v>0.92614484104212103</v>
      </c>
      <c r="W572" s="1">
        <v>3</v>
      </c>
      <c r="X572" s="1">
        <f>1 + 0.2 *LOG10(10 * W572)</f>
        <v>1.2954242509439324</v>
      </c>
      <c r="Y572" s="1">
        <f>((Q572 / (I572 * 1000)) * T572) * U572 * V572 * X572*1000</f>
        <v>0</v>
      </c>
      <c r="Z572" s="1">
        <f>'Liquefaction &amp; SBC'!AC572</f>
        <v>0.58872420955976712</v>
      </c>
      <c r="AA572" s="1" t="str">
        <f>'Liquefaction &amp; SBC'!AD572</f>
        <v>LIQUEFIABLE</v>
      </c>
      <c r="AB572" s="1">
        <f t="shared" ref="AB572:AB581" si="728">IF(AA572="NOT LIQUEFIABLE", 0, IF(Z572&gt;=2, 0, IF(Z572&lt;=0.5, 0.05, (2-Z572)*0.025)))</f>
        <v>3.5281894761005822E-2</v>
      </c>
      <c r="AC572" s="1">
        <f t="shared" ref="AC572:AC581" si="729">AB572 * U572*1000</f>
        <v>52.922842141508731</v>
      </c>
      <c r="AD572" s="1">
        <f>Y572+AC572</f>
        <v>52.922842141508731</v>
      </c>
    </row>
    <row r="573" spans="1:31" x14ac:dyDescent="0.35">
      <c r="A573" s="1"/>
      <c r="B573" s="1">
        <v>15.32441</v>
      </c>
      <c r="C573" s="1">
        <v>120.6564</v>
      </c>
      <c r="D573" s="1">
        <f>D572+1.5</f>
        <v>3</v>
      </c>
      <c r="E573" s="1">
        <f>E$2</f>
        <v>1500</v>
      </c>
      <c r="F573" s="1">
        <f>F$2</f>
        <v>3</v>
      </c>
      <c r="G573" s="1">
        <v>20</v>
      </c>
      <c r="H573" s="1">
        <v>20</v>
      </c>
      <c r="I573" s="1">
        <v>32.5</v>
      </c>
      <c r="J573" s="1">
        <f>E573*0.1</f>
        <v>150</v>
      </c>
      <c r="K573" s="1">
        <f t="shared" si="726"/>
        <v>183.33333333333334</v>
      </c>
      <c r="L573" s="1">
        <v>1.5</v>
      </c>
      <c r="M573" s="1">
        <v>20</v>
      </c>
      <c r="N573" s="1">
        <v>1</v>
      </c>
      <c r="O573" s="1">
        <f t="shared" ref="O573:O581" si="730">MAX(0, 9.81 * (L573 - N573))</f>
        <v>4.9050000000000002</v>
      </c>
      <c r="P573" s="26">
        <f t="shared" ref="P573:P581" si="731">(L573 * M573) - O573</f>
        <v>25.094999999999999</v>
      </c>
      <c r="Q573" s="1">
        <f>K573-P573</f>
        <v>158.23833333333334</v>
      </c>
      <c r="R573" s="1">
        <f t="shared" si="727"/>
        <v>55.094999999999999</v>
      </c>
      <c r="S573" s="1">
        <f t="shared" ref="S573:S581" si="732">0.5 + 0.1 * SQRT(Q573 / R573)</f>
        <v>0.66947270301046846</v>
      </c>
      <c r="T573" s="1">
        <f t="shared" ref="T573:T581" si="733">IF(((D573 - (D573 - D572)/2) - L573) &lt;= 0, 0, IF(((D573 - (D573 - D572)/2) - L573) &gt; (2 * F573), 0, IF(((D573 - (D573 - D572)/2) - L573) &lt;= (F573 / 2), (2 * ((D573 - (D573 - D572)/2) - L573) / F573) * (S573 - 0.1) + 0.1, ((2 * F573) - ((D573 - (D573 - D572)/2) - L573)) / (1.5 * F573) * S573)))</f>
        <v>0.38473635150523422</v>
      </c>
      <c r="U573" s="1">
        <v>1.5</v>
      </c>
      <c r="V573" s="1">
        <f t="shared" ref="V573:V581" si="734">MAX(0.5, 1 - 0.5 * (P573 / Q573))</f>
        <v>0.92070505461171437</v>
      </c>
      <c r="W573" s="1">
        <v>3</v>
      </c>
      <c r="X573" s="1">
        <f t="shared" ref="X573:X581" si="735">1 + 0.2 *LOG10(10 * W573)</f>
        <v>1.2954242509439324</v>
      </c>
      <c r="Y573" s="1">
        <f t="shared" ref="Y573:Y581" si="736">((Q573 / (I573 * 1000)) * T573) * U573 * V573 * X573*1000</f>
        <v>3.3513159284665996</v>
      </c>
      <c r="Z573" s="1">
        <f>'Liquefaction &amp; SBC'!AC573</f>
        <v>2.2519290711743096</v>
      </c>
      <c r="AA573" s="1" t="str">
        <f>'Liquefaction &amp; SBC'!AD573</f>
        <v>NOT LIQUEFIABLE</v>
      </c>
      <c r="AB573" s="1">
        <f t="shared" si="728"/>
        <v>0</v>
      </c>
      <c r="AC573" s="1">
        <f t="shared" si="729"/>
        <v>0</v>
      </c>
      <c r="AD573" s="1">
        <f t="shared" ref="AD573:AD581" si="737">Y573+AC573</f>
        <v>3.3513159284665996</v>
      </c>
    </row>
    <row r="574" spans="1:31" x14ac:dyDescent="0.35">
      <c r="A574" s="1"/>
      <c r="B574" s="1">
        <v>15.32441</v>
      </c>
      <c r="C574" s="1">
        <v>120.6564</v>
      </c>
      <c r="D574" s="1">
        <f t="shared" ref="D574:D581" si="738">D573+1.5</f>
        <v>4.5</v>
      </c>
      <c r="E574" s="1">
        <f t="shared" ref="E574:F581" si="739">E$2</f>
        <v>1500</v>
      </c>
      <c r="F574" s="1">
        <f t="shared" si="739"/>
        <v>3</v>
      </c>
      <c r="G574" s="1">
        <v>20</v>
      </c>
      <c r="H574" s="1">
        <v>11</v>
      </c>
      <c r="I574" s="1">
        <v>32.5</v>
      </c>
      <c r="J574" s="1">
        <f t="shared" ref="J574:J581" si="740">E574*0.1</f>
        <v>150</v>
      </c>
      <c r="K574" s="1">
        <f t="shared" si="726"/>
        <v>183.33333333333334</v>
      </c>
      <c r="L574" s="1">
        <v>1.5</v>
      </c>
      <c r="M574" s="1">
        <v>20</v>
      </c>
      <c r="N574" s="1">
        <v>1</v>
      </c>
      <c r="O574" s="1">
        <f t="shared" si="730"/>
        <v>4.9050000000000002</v>
      </c>
      <c r="P574" s="26">
        <f t="shared" si="731"/>
        <v>25.094999999999999</v>
      </c>
      <c r="Q574" s="1">
        <f t="shared" ref="Q574:Q581" si="741">K574-P574</f>
        <v>158.23833333333334</v>
      </c>
      <c r="R574" s="1">
        <f t="shared" si="727"/>
        <v>55.094999999999999</v>
      </c>
      <c r="S574" s="1">
        <f t="shared" si="732"/>
        <v>0.66947270301046846</v>
      </c>
      <c r="T574" s="1">
        <f t="shared" si="733"/>
        <v>0.55789391917539044</v>
      </c>
      <c r="U574" s="1">
        <v>1.5</v>
      </c>
      <c r="V574" s="1">
        <f t="shared" si="734"/>
        <v>0.92070505461171437</v>
      </c>
      <c r="W574" s="1">
        <v>3</v>
      </c>
      <c r="X574" s="1">
        <f t="shared" si="735"/>
        <v>1.2954242509439324</v>
      </c>
      <c r="Y574" s="1">
        <f t="shared" si="736"/>
        <v>4.8596363988280604</v>
      </c>
      <c r="Z574" s="1">
        <f>'Liquefaction &amp; SBC'!AC574</f>
        <v>0.64604620409549574</v>
      </c>
      <c r="AA574" s="1" t="str">
        <f>'Liquefaction &amp; SBC'!AD574</f>
        <v>LIQUEFIABLE</v>
      </c>
      <c r="AB574" s="1">
        <f t="shared" si="728"/>
        <v>3.3848844897612605E-2</v>
      </c>
      <c r="AC574" s="1">
        <f t="shared" si="729"/>
        <v>50.773267346418905</v>
      </c>
      <c r="AD574" s="1">
        <f t="shared" si="737"/>
        <v>55.632903745246963</v>
      </c>
    </row>
    <row r="575" spans="1:31" x14ac:dyDescent="0.35">
      <c r="A575" s="1"/>
      <c r="B575" s="1">
        <v>15.32441</v>
      </c>
      <c r="C575" s="1">
        <v>120.6564</v>
      </c>
      <c r="D575" s="1">
        <f t="shared" si="738"/>
        <v>6</v>
      </c>
      <c r="E575" s="1">
        <f t="shared" si="739"/>
        <v>1500</v>
      </c>
      <c r="F575" s="1">
        <f t="shared" si="739"/>
        <v>3</v>
      </c>
      <c r="G575" s="1">
        <v>19</v>
      </c>
      <c r="H575" s="1">
        <v>7</v>
      </c>
      <c r="I575" s="1">
        <v>13.5</v>
      </c>
      <c r="J575" s="1">
        <f t="shared" si="740"/>
        <v>150</v>
      </c>
      <c r="K575" s="1">
        <f t="shared" si="726"/>
        <v>183.33333333333334</v>
      </c>
      <c r="L575" s="1">
        <v>1.5</v>
      </c>
      <c r="M575" s="1">
        <v>19</v>
      </c>
      <c r="N575" s="1">
        <v>1</v>
      </c>
      <c r="O575" s="1">
        <f t="shared" si="730"/>
        <v>4.9050000000000002</v>
      </c>
      <c r="P575" s="26">
        <f t="shared" si="731"/>
        <v>23.594999999999999</v>
      </c>
      <c r="Q575" s="1">
        <f t="shared" si="741"/>
        <v>159.73833333333334</v>
      </c>
      <c r="R575" s="1">
        <f t="shared" si="727"/>
        <v>52.094999999999999</v>
      </c>
      <c r="S575" s="1">
        <f t="shared" si="732"/>
        <v>0.6751082279971482</v>
      </c>
      <c r="T575" s="1">
        <f t="shared" si="733"/>
        <v>0.3375541139985741</v>
      </c>
      <c r="U575" s="1">
        <v>1.5</v>
      </c>
      <c r="V575" s="1">
        <f t="shared" si="734"/>
        <v>0.92614484104212103</v>
      </c>
      <c r="W575" s="1">
        <v>3</v>
      </c>
      <c r="X575" s="1">
        <f t="shared" si="735"/>
        <v>1.2954242509439324</v>
      </c>
      <c r="Y575" s="1">
        <f t="shared" si="736"/>
        <v>7.1878826745287245</v>
      </c>
      <c r="Z575" s="1">
        <f>'Liquefaction &amp; SBC'!AC575</f>
        <v>0.42381171062823098</v>
      </c>
      <c r="AA575" s="1" t="str">
        <f>'Liquefaction &amp; SBC'!AD575</f>
        <v>LIQUEFIABLE</v>
      </c>
      <c r="AB575" s="1">
        <f t="shared" si="728"/>
        <v>0.05</v>
      </c>
      <c r="AC575" s="1">
        <f t="shared" si="729"/>
        <v>75.000000000000014</v>
      </c>
      <c r="AD575" s="1">
        <f t="shared" si="737"/>
        <v>82.187882674528737</v>
      </c>
    </row>
    <row r="576" spans="1:31" x14ac:dyDescent="0.35">
      <c r="A576" s="1"/>
      <c r="B576" s="1">
        <v>15.32441</v>
      </c>
      <c r="C576" s="1">
        <v>120.6564</v>
      </c>
      <c r="D576" s="1">
        <f t="shared" si="738"/>
        <v>7.5</v>
      </c>
      <c r="E576" s="1">
        <f t="shared" si="739"/>
        <v>1500</v>
      </c>
      <c r="F576" s="1">
        <f t="shared" si="739"/>
        <v>3</v>
      </c>
      <c r="G576" s="1">
        <v>21</v>
      </c>
      <c r="H576" s="1">
        <v>33</v>
      </c>
      <c r="I576" s="1">
        <v>35</v>
      </c>
      <c r="J576" s="1">
        <f t="shared" si="740"/>
        <v>150</v>
      </c>
      <c r="K576" s="1">
        <f t="shared" si="726"/>
        <v>183.33333333333334</v>
      </c>
      <c r="L576" s="1">
        <v>1.5</v>
      </c>
      <c r="M576" s="1">
        <v>21</v>
      </c>
      <c r="N576" s="1">
        <v>1</v>
      </c>
      <c r="O576" s="1">
        <f t="shared" si="730"/>
        <v>4.9050000000000002</v>
      </c>
      <c r="P576" s="26">
        <f t="shared" si="731"/>
        <v>26.594999999999999</v>
      </c>
      <c r="Q576" s="1">
        <f t="shared" si="741"/>
        <v>156.73833333333334</v>
      </c>
      <c r="R576" s="1">
        <f t="shared" si="727"/>
        <v>58.094999999999999</v>
      </c>
      <c r="S576" s="1">
        <f t="shared" si="732"/>
        <v>0.6642548621889286</v>
      </c>
      <c r="T576" s="1">
        <f t="shared" si="733"/>
        <v>0.11070914369815477</v>
      </c>
      <c r="U576" s="1">
        <v>1.5</v>
      </c>
      <c r="V576" s="1">
        <f t="shared" si="734"/>
        <v>0.91516114968684537</v>
      </c>
      <c r="W576" s="1">
        <v>3</v>
      </c>
      <c r="X576" s="1">
        <f t="shared" si="735"/>
        <v>1.2954242509439324</v>
      </c>
      <c r="Y576" s="1">
        <f t="shared" si="736"/>
        <v>0.88164049346992135</v>
      </c>
      <c r="Z576" s="1">
        <f>'Liquefaction &amp; SBC'!AC576</f>
        <v>11.718613552476977</v>
      </c>
      <c r="AA576" s="1" t="str">
        <f>'Liquefaction &amp; SBC'!AD576</f>
        <v>NOT LIQUEFIABLE</v>
      </c>
      <c r="AB576" s="1">
        <f t="shared" si="728"/>
        <v>0</v>
      </c>
      <c r="AC576" s="1">
        <f t="shared" si="729"/>
        <v>0</v>
      </c>
      <c r="AD576" s="1">
        <f t="shared" si="737"/>
        <v>0.88164049346992135</v>
      </c>
    </row>
    <row r="577" spans="1:31" x14ac:dyDescent="0.35">
      <c r="A577" s="1"/>
      <c r="B577" s="1">
        <v>15.32441</v>
      </c>
      <c r="C577" s="1">
        <v>120.6564</v>
      </c>
      <c r="D577" s="1">
        <f t="shared" si="738"/>
        <v>9</v>
      </c>
      <c r="E577" s="1">
        <f t="shared" si="739"/>
        <v>1500</v>
      </c>
      <c r="F577" s="1">
        <f t="shared" si="739"/>
        <v>3</v>
      </c>
      <c r="G577" s="1">
        <v>21</v>
      </c>
      <c r="H577" s="1">
        <v>40</v>
      </c>
      <c r="I577" s="1">
        <v>35</v>
      </c>
      <c r="J577" s="1">
        <f t="shared" si="740"/>
        <v>150</v>
      </c>
      <c r="K577" s="1">
        <f t="shared" si="726"/>
        <v>183.33333333333334</v>
      </c>
      <c r="L577" s="1">
        <v>1.5</v>
      </c>
      <c r="M577" s="1">
        <v>21</v>
      </c>
      <c r="N577" s="1">
        <v>1</v>
      </c>
      <c r="O577" s="1">
        <f t="shared" si="730"/>
        <v>4.9050000000000002</v>
      </c>
      <c r="P577" s="26">
        <f t="shared" si="731"/>
        <v>26.594999999999999</v>
      </c>
      <c r="Q577" s="1">
        <f t="shared" si="741"/>
        <v>156.73833333333334</v>
      </c>
      <c r="R577" s="1">
        <f t="shared" si="727"/>
        <v>58.094999999999999</v>
      </c>
      <c r="S577" s="1">
        <f t="shared" si="732"/>
        <v>0.6642548621889286</v>
      </c>
      <c r="T577" s="1">
        <f t="shared" si="733"/>
        <v>0</v>
      </c>
      <c r="U577" s="1">
        <v>1.5</v>
      </c>
      <c r="V577" s="1">
        <f t="shared" si="734"/>
        <v>0.91516114968684537</v>
      </c>
      <c r="W577" s="1">
        <v>3</v>
      </c>
      <c r="X577" s="1">
        <f t="shared" si="735"/>
        <v>1.2954242509439324</v>
      </c>
      <c r="Y577" s="1">
        <f t="shared" si="736"/>
        <v>0</v>
      </c>
      <c r="Z577" s="1">
        <f>'Liquefaction &amp; SBC'!AC577</f>
        <v>81.515346160090445</v>
      </c>
      <c r="AA577" s="1" t="str">
        <f>'Liquefaction &amp; SBC'!AD577</f>
        <v>NOT LIQUEFIABLE</v>
      </c>
      <c r="AB577" s="1">
        <f t="shared" si="728"/>
        <v>0</v>
      </c>
      <c r="AC577" s="1">
        <f t="shared" si="729"/>
        <v>0</v>
      </c>
      <c r="AD577" s="1">
        <f t="shared" si="737"/>
        <v>0</v>
      </c>
    </row>
    <row r="578" spans="1:31" x14ac:dyDescent="0.35">
      <c r="A578" s="1"/>
      <c r="B578" s="1">
        <v>15.32441</v>
      </c>
      <c r="C578" s="1">
        <v>120.6564</v>
      </c>
      <c r="D578" s="1">
        <f t="shared" si="738"/>
        <v>10.5</v>
      </c>
      <c r="E578" s="1">
        <f t="shared" si="739"/>
        <v>1500</v>
      </c>
      <c r="F578" s="1">
        <f t="shared" si="739"/>
        <v>3</v>
      </c>
      <c r="G578" s="1">
        <v>21</v>
      </c>
      <c r="H578" s="1">
        <v>52</v>
      </c>
      <c r="I578" s="1">
        <v>65</v>
      </c>
      <c r="J578" s="1">
        <f t="shared" si="740"/>
        <v>150</v>
      </c>
      <c r="K578" s="1">
        <f t="shared" si="726"/>
        <v>183.33333333333334</v>
      </c>
      <c r="L578" s="1">
        <v>1.5</v>
      </c>
      <c r="M578" s="1">
        <v>21</v>
      </c>
      <c r="N578" s="1">
        <v>1</v>
      </c>
      <c r="O578" s="1">
        <f t="shared" si="730"/>
        <v>4.9050000000000002</v>
      </c>
      <c r="P578" s="26">
        <f t="shared" si="731"/>
        <v>26.594999999999999</v>
      </c>
      <c r="Q578" s="1">
        <f t="shared" si="741"/>
        <v>156.73833333333334</v>
      </c>
      <c r="R578" s="1">
        <f t="shared" si="727"/>
        <v>58.094999999999999</v>
      </c>
      <c r="S578" s="1">
        <f t="shared" si="732"/>
        <v>0.6642548621889286</v>
      </c>
      <c r="T578" s="1">
        <f t="shared" si="733"/>
        <v>0</v>
      </c>
      <c r="U578" s="1">
        <v>1.5</v>
      </c>
      <c r="V578" s="1">
        <f t="shared" si="734"/>
        <v>0.91516114968684537</v>
      </c>
      <c r="W578" s="1">
        <v>3</v>
      </c>
      <c r="X578" s="1">
        <f t="shared" si="735"/>
        <v>1.2954242509439324</v>
      </c>
      <c r="Y578" s="1">
        <f t="shared" si="736"/>
        <v>0</v>
      </c>
      <c r="Z578" s="1">
        <f>'Liquefaction &amp; SBC'!AC578</f>
        <v>163845.00476528649</v>
      </c>
      <c r="AA578" s="1" t="str">
        <f>'Liquefaction &amp; SBC'!AD578</f>
        <v>NOT LIQUEFIABLE</v>
      </c>
      <c r="AB578" s="1">
        <f t="shared" si="728"/>
        <v>0</v>
      </c>
      <c r="AC578" s="1">
        <f t="shared" si="729"/>
        <v>0</v>
      </c>
      <c r="AD578" s="1">
        <f t="shared" si="737"/>
        <v>0</v>
      </c>
    </row>
    <row r="579" spans="1:31" x14ac:dyDescent="0.35">
      <c r="A579" s="1"/>
      <c r="B579" s="1">
        <v>15.32441</v>
      </c>
      <c r="C579" s="1">
        <v>120.6564</v>
      </c>
      <c r="D579" s="1">
        <f t="shared" si="738"/>
        <v>12</v>
      </c>
      <c r="E579" s="1">
        <f t="shared" si="739"/>
        <v>1500</v>
      </c>
      <c r="F579" s="1">
        <f t="shared" si="739"/>
        <v>3</v>
      </c>
      <c r="G579" s="1">
        <v>21</v>
      </c>
      <c r="H579" s="1">
        <v>63</v>
      </c>
      <c r="I579" s="1">
        <v>65</v>
      </c>
      <c r="J579" s="1">
        <f t="shared" si="740"/>
        <v>150</v>
      </c>
      <c r="K579" s="1">
        <f t="shared" si="726"/>
        <v>183.33333333333334</v>
      </c>
      <c r="L579" s="1">
        <v>1.5</v>
      </c>
      <c r="M579" s="1">
        <v>21</v>
      </c>
      <c r="N579" s="1">
        <v>1</v>
      </c>
      <c r="O579" s="1">
        <f t="shared" si="730"/>
        <v>4.9050000000000002</v>
      </c>
      <c r="P579" s="26">
        <f t="shared" si="731"/>
        <v>26.594999999999999</v>
      </c>
      <c r="Q579" s="1">
        <f t="shared" si="741"/>
        <v>156.73833333333334</v>
      </c>
      <c r="R579" s="1">
        <f t="shared" si="727"/>
        <v>58.094999999999999</v>
      </c>
      <c r="S579" s="1">
        <f t="shared" si="732"/>
        <v>0.6642548621889286</v>
      </c>
      <c r="T579" s="1">
        <f t="shared" si="733"/>
        <v>0</v>
      </c>
      <c r="U579" s="1">
        <v>1.5</v>
      </c>
      <c r="V579" s="1">
        <f t="shared" si="734"/>
        <v>0.91516114968684537</v>
      </c>
      <c r="W579" s="1">
        <v>3</v>
      </c>
      <c r="X579" s="1">
        <f t="shared" si="735"/>
        <v>1.2954242509439324</v>
      </c>
      <c r="Y579" s="1">
        <f t="shared" si="736"/>
        <v>0</v>
      </c>
      <c r="Z579" s="1">
        <f>'Liquefaction &amp; SBC'!AC579</f>
        <v>60132597208.053253</v>
      </c>
      <c r="AA579" s="1" t="str">
        <f>'Liquefaction &amp; SBC'!AD579</f>
        <v>NOT LIQUEFIABLE</v>
      </c>
      <c r="AB579" s="1">
        <f t="shared" si="728"/>
        <v>0</v>
      </c>
      <c r="AC579" s="1">
        <f t="shared" si="729"/>
        <v>0</v>
      </c>
      <c r="AD579" s="1">
        <f t="shared" si="737"/>
        <v>0</v>
      </c>
    </row>
    <row r="580" spans="1:31" x14ac:dyDescent="0.35">
      <c r="A580" s="1"/>
      <c r="B580" s="1">
        <v>15.32441</v>
      </c>
      <c r="C580" s="1">
        <v>120.6564</v>
      </c>
      <c r="D580" s="1">
        <f t="shared" si="738"/>
        <v>13.5</v>
      </c>
      <c r="E580" s="1">
        <f t="shared" si="739"/>
        <v>1500</v>
      </c>
      <c r="F580" s="1">
        <f t="shared" si="739"/>
        <v>3</v>
      </c>
      <c r="G580" s="1">
        <v>21</v>
      </c>
      <c r="H580" s="1">
        <v>61</v>
      </c>
      <c r="I580" s="1">
        <v>65</v>
      </c>
      <c r="J580" s="1">
        <f t="shared" si="740"/>
        <v>150</v>
      </c>
      <c r="K580" s="1">
        <f t="shared" si="726"/>
        <v>183.33333333333334</v>
      </c>
      <c r="L580" s="1">
        <v>1.5</v>
      </c>
      <c r="M580" s="1">
        <v>21</v>
      </c>
      <c r="N580" s="1">
        <v>1</v>
      </c>
      <c r="O580" s="1">
        <f t="shared" si="730"/>
        <v>4.9050000000000002</v>
      </c>
      <c r="P580" s="26">
        <f t="shared" si="731"/>
        <v>26.594999999999999</v>
      </c>
      <c r="Q580" s="1">
        <f t="shared" si="741"/>
        <v>156.73833333333334</v>
      </c>
      <c r="R580" s="1">
        <f t="shared" si="727"/>
        <v>58.094999999999999</v>
      </c>
      <c r="S580" s="1">
        <f t="shared" si="732"/>
        <v>0.6642548621889286</v>
      </c>
      <c r="T580" s="1">
        <f t="shared" si="733"/>
        <v>0</v>
      </c>
      <c r="U580" s="1">
        <v>1.5</v>
      </c>
      <c r="V580" s="1">
        <f t="shared" si="734"/>
        <v>0.91516114968684537</v>
      </c>
      <c r="W580" s="1">
        <v>3</v>
      </c>
      <c r="X580" s="1">
        <f t="shared" si="735"/>
        <v>1.2954242509439324</v>
      </c>
      <c r="Y580" s="1">
        <f t="shared" si="736"/>
        <v>0</v>
      </c>
      <c r="Z580" s="1">
        <f>'Liquefaction &amp; SBC'!AC580</f>
        <v>99586994.654232517</v>
      </c>
      <c r="AA580" s="1" t="str">
        <f>'Liquefaction &amp; SBC'!AD580</f>
        <v>NOT LIQUEFIABLE</v>
      </c>
      <c r="AB580" s="1">
        <f t="shared" si="728"/>
        <v>0</v>
      </c>
      <c r="AC580" s="1">
        <f t="shared" si="729"/>
        <v>0</v>
      </c>
      <c r="AD580" s="1">
        <f t="shared" si="737"/>
        <v>0</v>
      </c>
    </row>
    <row r="581" spans="1:31" x14ac:dyDescent="0.35">
      <c r="A581" s="1"/>
      <c r="B581" s="1">
        <v>15.32441</v>
      </c>
      <c r="C581" s="1">
        <v>120.6564</v>
      </c>
      <c r="D581" s="1">
        <f t="shared" si="738"/>
        <v>15</v>
      </c>
      <c r="E581" s="1">
        <f t="shared" si="739"/>
        <v>1500</v>
      </c>
      <c r="F581" s="1">
        <f t="shared" si="739"/>
        <v>3</v>
      </c>
      <c r="G581" s="1">
        <v>21</v>
      </c>
      <c r="H581" s="1">
        <v>59</v>
      </c>
      <c r="I581" s="1">
        <v>65</v>
      </c>
      <c r="J581" s="1">
        <f t="shared" si="740"/>
        <v>150</v>
      </c>
      <c r="K581" s="1">
        <f t="shared" si="726"/>
        <v>183.33333333333334</v>
      </c>
      <c r="L581" s="1">
        <v>1.5</v>
      </c>
      <c r="M581" s="1">
        <v>21</v>
      </c>
      <c r="N581" s="1">
        <v>1</v>
      </c>
      <c r="O581" s="1">
        <f t="shared" si="730"/>
        <v>4.9050000000000002</v>
      </c>
      <c r="P581" s="26">
        <f t="shared" si="731"/>
        <v>26.594999999999999</v>
      </c>
      <c r="Q581" s="1">
        <f t="shared" si="741"/>
        <v>156.73833333333334</v>
      </c>
      <c r="R581" s="1">
        <f t="shared" si="727"/>
        <v>58.094999999999999</v>
      </c>
      <c r="S581" s="1">
        <f t="shared" si="732"/>
        <v>0.6642548621889286</v>
      </c>
      <c r="T581" s="1">
        <f t="shared" si="733"/>
        <v>0</v>
      </c>
      <c r="U581" s="1">
        <v>1.5</v>
      </c>
      <c r="V581" s="1">
        <f t="shared" si="734"/>
        <v>0.91516114968684537</v>
      </c>
      <c r="W581" s="1">
        <v>3</v>
      </c>
      <c r="X581" s="1">
        <f t="shared" si="735"/>
        <v>1.2954242509439324</v>
      </c>
      <c r="Y581" s="1">
        <f t="shared" si="736"/>
        <v>0</v>
      </c>
      <c r="Z581" s="1">
        <f>'Liquefaction &amp; SBC'!AC581</f>
        <v>2131305.5229353029</v>
      </c>
      <c r="AA581" s="1" t="str">
        <f>'Liquefaction &amp; SBC'!AD581</f>
        <v>NOT LIQUEFIABLE</v>
      </c>
      <c r="AB581" s="1">
        <f t="shared" si="728"/>
        <v>0</v>
      </c>
      <c r="AC581" s="1">
        <f t="shared" si="729"/>
        <v>0</v>
      </c>
      <c r="AD581" s="1">
        <f t="shared" si="737"/>
        <v>0</v>
      </c>
    </row>
    <row r="582" spans="1:3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9"/>
      <c r="Y582" s="19"/>
      <c r="Z582" s="19"/>
      <c r="AA582" s="19"/>
      <c r="AB582" s="19"/>
      <c r="AC582" s="19" t="s">
        <v>312</v>
      </c>
      <c r="AD582" s="19">
        <f>SUM(AD572:AD581)</f>
        <v>194.97658498322093</v>
      </c>
      <c r="AE582" s="19" t="str">
        <f>IF(AD582&lt;= 25, "PASSED", "FAILED")</f>
        <v>FAILED</v>
      </c>
    </row>
    <row r="583" spans="1:31" s="1" customFormat="1" x14ac:dyDescent="0.35">
      <c r="A583" s="9" t="s">
        <v>283</v>
      </c>
      <c r="B583" s="9" t="s">
        <v>0</v>
      </c>
      <c r="C583" s="9" t="s">
        <v>1</v>
      </c>
      <c r="D583" s="9" t="s">
        <v>284</v>
      </c>
      <c r="E583" s="7" t="s">
        <v>285</v>
      </c>
      <c r="F583" s="9" t="s">
        <v>286</v>
      </c>
      <c r="G583" s="9" t="s">
        <v>287</v>
      </c>
      <c r="H583" s="9" t="s">
        <v>288</v>
      </c>
      <c r="I583" s="9" t="s">
        <v>289</v>
      </c>
      <c r="J583" s="10" t="s">
        <v>290</v>
      </c>
      <c r="K583" s="10" t="s">
        <v>291</v>
      </c>
      <c r="L583" s="9" t="s">
        <v>292</v>
      </c>
      <c r="M583" s="9" t="s">
        <v>287</v>
      </c>
      <c r="N583" s="9" t="s">
        <v>293</v>
      </c>
      <c r="O583" s="10" t="s">
        <v>294</v>
      </c>
      <c r="P583" s="11" t="s">
        <v>295</v>
      </c>
      <c r="Q583" s="10" t="s">
        <v>296</v>
      </c>
      <c r="R583" s="10" t="s">
        <v>297</v>
      </c>
      <c r="S583" s="10" t="s">
        <v>298</v>
      </c>
      <c r="T583" s="12" t="s">
        <v>299</v>
      </c>
      <c r="U583" s="9" t="s">
        <v>300</v>
      </c>
      <c r="V583" s="10" t="s">
        <v>301</v>
      </c>
      <c r="W583" s="7" t="s">
        <v>302</v>
      </c>
      <c r="X583" s="10" t="s">
        <v>303</v>
      </c>
      <c r="Y583" s="13" t="s">
        <v>304</v>
      </c>
      <c r="Z583" s="14" t="s">
        <v>26</v>
      </c>
      <c r="AA583" s="14" t="s">
        <v>27</v>
      </c>
      <c r="AB583" s="13" t="s">
        <v>305</v>
      </c>
      <c r="AC583" s="13" t="s">
        <v>306</v>
      </c>
      <c r="AD583" s="13" t="s">
        <v>307</v>
      </c>
      <c r="AE583" s="10" t="s">
        <v>27</v>
      </c>
    </row>
    <row r="584" spans="1:31" x14ac:dyDescent="0.35">
      <c r="A584" s="1">
        <v>51</v>
      </c>
      <c r="B584" s="1">
        <v>15.326269999999999</v>
      </c>
      <c r="C584" s="1">
        <v>120.6544</v>
      </c>
      <c r="D584" s="1">
        <v>1.5</v>
      </c>
      <c r="E584" s="1">
        <v>1500</v>
      </c>
      <c r="F584" s="1">
        <v>3</v>
      </c>
      <c r="G584" s="1">
        <v>20</v>
      </c>
      <c r="H584" s="1">
        <v>14</v>
      </c>
      <c r="I584" s="1">
        <v>32.5</v>
      </c>
      <c r="J584" s="1">
        <f>E584*0.1</f>
        <v>150</v>
      </c>
      <c r="K584" s="1">
        <f t="shared" ref="K584:K593" si="742">(E584+J584)/(F584*F584)</f>
        <v>183.33333333333334</v>
      </c>
      <c r="L584" s="1">
        <v>1.5</v>
      </c>
      <c r="M584" s="1">
        <v>20</v>
      </c>
      <c r="N584" s="1">
        <v>1</v>
      </c>
      <c r="O584" s="1">
        <f>MAX(0, 9.81 * (L584 - N584))</f>
        <v>4.9050000000000002</v>
      </c>
      <c r="P584" s="26">
        <f>(L584 * M584) - O584</f>
        <v>25.094999999999999</v>
      </c>
      <c r="Q584" s="1">
        <f>K584-P584</f>
        <v>158.23833333333334</v>
      </c>
      <c r="R584" s="1">
        <f t="shared" ref="R584:R593" si="743">(M584 * ($L$2 + ($F$2 / 2))) - O584</f>
        <v>55.094999999999999</v>
      </c>
      <c r="S584" s="1">
        <f>0.5 + 0.1 * SQRT(Q584 / R584)</f>
        <v>0.66947270301046846</v>
      </c>
      <c r="T584" s="1">
        <f>IF((D584 - (D584/2)) &lt;= L584, 0, IF(( (D584 - (D584/2)) - L584) &gt; (2 * F584), 0, IF(( (D584 - (D584/2)) - L584) &lt;= (F584 / 2), (2 * ( (D584 - (D584/2)) - L584) / F584) * (S584 - 0.1) + 0.1, ((2 * F584) - ( (D584 - (D584/2)) - L584)) / (1.5 * F584) * S584)))</f>
        <v>0</v>
      </c>
      <c r="U584" s="1">
        <v>1.5</v>
      </c>
      <c r="V584" s="1">
        <f>MAX(0.5, 1 - 0.5 * (P584 / Q584))</f>
        <v>0.92070505461171437</v>
      </c>
      <c r="W584" s="1">
        <v>3</v>
      </c>
      <c r="X584" s="1">
        <f>1 + 0.2 *LOG10(10 * W584)</f>
        <v>1.2954242509439324</v>
      </c>
      <c r="Y584" s="1">
        <f>((Q584 / (I584 * 1000)) * T584) * U584 * V584 * X584*1000</f>
        <v>0</v>
      </c>
      <c r="Z584" s="1">
        <f>'Liquefaction &amp; SBC'!AC584</f>
        <v>1.7789724139515057</v>
      </c>
      <c r="AA584" s="1" t="str">
        <f>'Liquefaction &amp; SBC'!AD584</f>
        <v>NOT LIQUEFIABLE</v>
      </c>
      <c r="AB584" s="1">
        <f t="shared" ref="AB584:AB593" si="744">IF(AA584="NOT LIQUEFIABLE", 0, IF(Z584&gt;=2, 0, IF(Z584&lt;=0.5, 0.05, (2-Z584)*0.025)))</f>
        <v>0</v>
      </c>
      <c r="AC584" s="1">
        <f t="shared" ref="AC584:AC593" si="745">AB584 * U584*1000</f>
        <v>0</v>
      </c>
      <c r="AD584" s="1">
        <f>Y584+AC584</f>
        <v>0</v>
      </c>
    </row>
    <row r="585" spans="1:31" x14ac:dyDescent="0.35">
      <c r="A585" s="1"/>
      <c r="B585" s="1">
        <v>15.326269999999999</v>
      </c>
      <c r="C585" s="1">
        <v>120.6544</v>
      </c>
      <c r="D585" s="1">
        <f>D584+1.5</f>
        <v>3</v>
      </c>
      <c r="E585" s="1">
        <f>E$2</f>
        <v>1500</v>
      </c>
      <c r="F585" s="1">
        <f>F$2</f>
        <v>3</v>
      </c>
      <c r="G585" s="1">
        <v>20</v>
      </c>
      <c r="H585" s="1">
        <v>17</v>
      </c>
      <c r="I585" s="1">
        <v>32.5</v>
      </c>
      <c r="J585" s="1">
        <f>E585*0.1</f>
        <v>150</v>
      </c>
      <c r="K585" s="1">
        <f t="shared" si="742"/>
        <v>183.33333333333334</v>
      </c>
      <c r="L585" s="1">
        <v>1.5</v>
      </c>
      <c r="M585" s="1">
        <v>20</v>
      </c>
      <c r="N585" s="1">
        <v>1</v>
      </c>
      <c r="O585" s="1">
        <f t="shared" ref="O585:O593" si="746">MAX(0, 9.81 * (L585 - N585))</f>
        <v>4.9050000000000002</v>
      </c>
      <c r="P585" s="26">
        <f t="shared" ref="P585:P593" si="747">(L585 * M585) - O585</f>
        <v>25.094999999999999</v>
      </c>
      <c r="Q585" s="1">
        <f>K585-P585</f>
        <v>158.23833333333334</v>
      </c>
      <c r="R585" s="1">
        <f t="shared" si="743"/>
        <v>55.094999999999999</v>
      </c>
      <c r="S585" s="1">
        <f t="shared" ref="S585:S593" si="748">0.5 + 0.1 * SQRT(Q585 / R585)</f>
        <v>0.66947270301046846</v>
      </c>
      <c r="T585" s="1">
        <f t="shared" ref="T585:T593" si="749">IF(((D585 - (D585 - D584)/2) - L585) &lt;= 0, 0, IF(((D585 - (D585 - D584)/2) - L585) &gt; (2 * F585), 0, IF(((D585 - (D585 - D584)/2) - L585) &lt;= (F585 / 2), (2 * ((D585 - (D585 - D584)/2) - L585) / F585) * (S585 - 0.1) + 0.1, ((2 * F585) - ((D585 - (D585 - D584)/2) - L585)) / (1.5 * F585) * S585)))</f>
        <v>0.38473635150523422</v>
      </c>
      <c r="U585" s="1">
        <v>1.5</v>
      </c>
      <c r="V585" s="1">
        <f t="shared" ref="V585:V593" si="750">MAX(0.5, 1 - 0.5 * (P585 / Q585))</f>
        <v>0.92070505461171437</v>
      </c>
      <c r="W585" s="1">
        <v>3</v>
      </c>
      <c r="X585" s="1">
        <f t="shared" ref="X585:X593" si="751">1 + 0.2 *LOG10(10 * W585)</f>
        <v>1.2954242509439324</v>
      </c>
      <c r="Y585" s="1">
        <f t="shared" ref="Y585:Y593" si="752">((Q585 / (I585 * 1000)) * T585) * U585 * V585 * X585*1000</f>
        <v>3.3513159284665996</v>
      </c>
      <c r="Z585" s="1">
        <f>'Liquefaction &amp; SBC'!AC585</f>
        <v>1.5035960986001715</v>
      </c>
      <c r="AA585" s="1" t="str">
        <f>'Liquefaction &amp; SBC'!AD585</f>
        <v>NOT LIQUEFIABLE</v>
      </c>
      <c r="AB585" s="1">
        <f t="shared" si="744"/>
        <v>0</v>
      </c>
      <c r="AC585" s="1">
        <f t="shared" si="745"/>
        <v>0</v>
      </c>
      <c r="AD585" s="1">
        <f t="shared" ref="AD585:AD593" si="753">Y585+AC585</f>
        <v>3.3513159284665996</v>
      </c>
    </row>
    <row r="586" spans="1:31" x14ac:dyDescent="0.35">
      <c r="A586" s="1"/>
      <c r="B586" s="1">
        <v>15.326269999999999</v>
      </c>
      <c r="C586" s="1">
        <v>120.6544</v>
      </c>
      <c r="D586" s="1">
        <f t="shared" ref="D586:D593" si="754">D585+1.5</f>
        <v>4.5</v>
      </c>
      <c r="E586" s="1">
        <f t="shared" ref="E586:F593" si="755">E$2</f>
        <v>1500</v>
      </c>
      <c r="F586" s="1">
        <f t="shared" si="755"/>
        <v>3</v>
      </c>
      <c r="G586" s="1">
        <v>20</v>
      </c>
      <c r="H586" s="1">
        <v>17</v>
      </c>
      <c r="I586" s="1">
        <v>32.5</v>
      </c>
      <c r="J586" s="1">
        <f t="shared" ref="J586:J593" si="756">E586*0.1</f>
        <v>150</v>
      </c>
      <c r="K586" s="1">
        <f t="shared" si="742"/>
        <v>183.33333333333334</v>
      </c>
      <c r="L586" s="1">
        <v>1.5</v>
      </c>
      <c r="M586" s="1">
        <v>20</v>
      </c>
      <c r="N586" s="1">
        <v>1</v>
      </c>
      <c r="O586" s="1">
        <f t="shared" si="746"/>
        <v>4.9050000000000002</v>
      </c>
      <c r="P586" s="26">
        <f t="shared" si="747"/>
        <v>25.094999999999999</v>
      </c>
      <c r="Q586" s="1">
        <f t="shared" ref="Q586:Q593" si="757">K586-P586</f>
        <v>158.23833333333334</v>
      </c>
      <c r="R586" s="1">
        <f t="shared" si="743"/>
        <v>55.094999999999999</v>
      </c>
      <c r="S586" s="1">
        <f t="shared" si="748"/>
        <v>0.66947270301046846</v>
      </c>
      <c r="T586" s="1">
        <f t="shared" si="749"/>
        <v>0.55789391917539044</v>
      </c>
      <c r="U586" s="1">
        <v>1.5</v>
      </c>
      <c r="V586" s="1">
        <f t="shared" si="750"/>
        <v>0.92070505461171437</v>
      </c>
      <c r="W586" s="1">
        <v>3</v>
      </c>
      <c r="X586" s="1">
        <f t="shared" si="751"/>
        <v>1.2954242509439324</v>
      </c>
      <c r="Y586" s="1">
        <f t="shared" si="752"/>
        <v>4.8596363988280604</v>
      </c>
      <c r="Z586" s="1">
        <f>'Liquefaction &amp; SBC'!AC586</f>
        <v>1.1231858266818899</v>
      </c>
      <c r="AA586" s="1" t="str">
        <f>'Liquefaction &amp; SBC'!AD586</f>
        <v>NOT LIQUEFIABLE</v>
      </c>
      <c r="AB586" s="1">
        <f t="shared" si="744"/>
        <v>0</v>
      </c>
      <c r="AC586" s="1">
        <f t="shared" si="745"/>
        <v>0</v>
      </c>
      <c r="AD586" s="1">
        <f t="shared" si="753"/>
        <v>4.8596363988280604</v>
      </c>
    </row>
    <row r="587" spans="1:31" x14ac:dyDescent="0.35">
      <c r="A587" s="1"/>
      <c r="B587" s="1">
        <v>15.326269999999999</v>
      </c>
      <c r="C587" s="1">
        <v>120.6544</v>
      </c>
      <c r="D587" s="1">
        <f t="shared" si="754"/>
        <v>6</v>
      </c>
      <c r="E587" s="1">
        <f t="shared" si="755"/>
        <v>1500</v>
      </c>
      <c r="F587" s="1">
        <f t="shared" si="755"/>
        <v>3</v>
      </c>
      <c r="G587" s="1">
        <v>20</v>
      </c>
      <c r="H587" s="1">
        <v>21</v>
      </c>
      <c r="I587" s="1">
        <v>32.5</v>
      </c>
      <c r="J587" s="1">
        <f t="shared" si="756"/>
        <v>150</v>
      </c>
      <c r="K587" s="1">
        <f t="shared" si="742"/>
        <v>183.33333333333334</v>
      </c>
      <c r="L587" s="1">
        <v>1.5</v>
      </c>
      <c r="M587" s="1">
        <v>20</v>
      </c>
      <c r="N587" s="1">
        <v>1</v>
      </c>
      <c r="O587" s="1">
        <f t="shared" si="746"/>
        <v>4.9050000000000002</v>
      </c>
      <c r="P587" s="26">
        <f t="shared" si="747"/>
        <v>25.094999999999999</v>
      </c>
      <c r="Q587" s="1">
        <f t="shared" si="757"/>
        <v>158.23833333333334</v>
      </c>
      <c r="R587" s="1">
        <f t="shared" si="743"/>
        <v>55.094999999999999</v>
      </c>
      <c r="S587" s="1">
        <f t="shared" si="748"/>
        <v>0.66947270301046846</v>
      </c>
      <c r="T587" s="1">
        <f t="shared" si="749"/>
        <v>0.33473635150523423</v>
      </c>
      <c r="U587" s="1">
        <v>1.5</v>
      </c>
      <c r="V587" s="1">
        <f t="shared" si="750"/>
        <v>0.92070505461171437</v>
      </c>
      <c r="W587" s="1">
        <v>3</v>
      </c>
      <c r="X587" s="1">
        <f t="shared" si="751"/>
        <v>1.2954242509439324</v>
      </c>
      <c r="Y587" s="1">
        <f t="shared" si="752"/>
        <v>2.9157818392968364</v>
      </c>
      <c r="Z587" s="1">
        <f>'Liquefaction &amp; SBC'!AC587</f>
        <v>1.4062000503482155</v>
      </c>
      <c r="AA587" s="1" t="str">
        <f>'Liquefaction &amp; SBC'!AD587</f>
        <v>NOT LIQUEFIABLE</v>
      </c>
      <c r="AB587" s="1">
        <f t="shared" si="744"/>
        <v>0</v>
      </c>
      <c r="AC587" s="1">
        <f t="shared" si="745"/>
        <v>0</v>
      </c>
      <c r="AD587" s="1">
        <f t="shared" si="753"/>
        <v>2.9157818392968364</v>
      </c>
    </row>
    <row r="588" spans="1:31" x14ac:dyDescent="0.35">
      <c r="A588" s="1"/>
      <c r="B588" s="1">
        <v>15.326269999999999</v>
      </c>
      <c r="C588" s="1">
        <v>120.6544</v>
      </c>
      <c r="D588" s="1">
        <f t="shared" si="754"/>
        <v>7.5</v>
      </c>
      <c r="E588" s="1">
        <f t="shared" si="755"/>
        <v>1500</v>
      </c>
      <c r="F588" s="1">
        <f t="shared" si="755"/>
        <v>3</v>
      </c>
      <c r="G588" s="1">
        <v>20</v>
      </c>
      <c r="H588" s="1">
        <v>27</v>
      </c>
      <c r="I588" s="1">
        <v>32.5</v>
      </c>
      <c r="J588" s="1">
        <f t="shared" si="756"/>
        <v>150</v>
      </c>
      <c r="K588" s="1">
        <f t="shared" si="742"/>
        <v>183.33333333333334</v>
      </c>
      <c r="L588" s="1">
        <v>1.5</v>
      </c>
      <c r="M588" s="1">
        <v>20</v>
      </c>
      <c r="N588" s="1">
        <v>1</v>
      </c>
      <c r="O588" s="1">
        <f t="shared" si="746"/>
        <v>4.9050000000000002</v>
      </c>
      <c r="P588" s="26">
        <f t="shared" si="747"/>
        <v>25.094999999999999</v>
      </c>
      <c r="Q588" s="1">
        <f t="shared" si="757"/>
        <v>158.23833333333334</v>
      </c>
      <c r="R588" s="1">
        <f t="shared" si="743"/>
        <v>55.094999999999999</v>
      </c>
      <c r="S588" s="1">
        <f t="shared" si="748"/>
        <v>0.66947270301046846</v>
      </c>
      <c r="T588" s="1">
        <f t="shared" si="749"/>
        <v>0.11157878383507808</v>
      </c>
      <c r="U588" s="1">
        <v>1.5</v>
      </c>
      <c r="V588" s="1">
        <f t="shared" si="750"/>
        <v>0.92070505461171437</v>
      </c>
      <c r="W588" s="1">
        <v>3</v>
      </c>
      <c r="X588" s="1">
        <f t="shared" si="751"/>
        <v>1.2954242509439324</v>
      </c>
      <c r="Y588" s="1">
        <f t="shared" si="752"/>
        <v>0.97192727976561222</v>
      </c>
      <c r="Z588" s="1">
        <f>'Liquefaction &amp; SBC'!AC588</f>
        <v>2.7266358861400053</v>
      </c>
      <c r="AA588" s="1" t="str">
        <f>'Liquefaction &amp; SBC'!AD588</f>
        <v>NOT LIQUEFIABLE</v>
      </c>
      <c r="AB588" s="1">
        <f t="shared" si="744"/>
        <v>0</v>
      </c>
      <c r="AC588" s="1">
        <f t="shared" si="745"/>
        <v>0</v>
      </c>
      <c r="AD588" s="1">
        <f t="shared" si="753"/>
        <v>0.97192727976561222</v>
      </c>
    </row>
    <row r="589" spans="1:31" x14ac:dyDescent="0.35">
      <c r="A589" s="1"/>
      <c r="B589" s="1">
        <v>15.326269999999999</v>
      </c>
      <c r="C589" s="1">
        <v>120.6544</v>
      </c>
      <c r="D589" s="1">
        <f t="shared" si="754"/>
        <v>9</v>
      </c>
      <c r="E589" s="1">
        <f t="shared" si="755"/>
        <v>1500</v>
      </c>
      <c r="F589" s="1">
        <f t="shared" si="755"/>
        <v>3</v>
      </c>
      <c r="G589" s="1">
        <v>21</v>
      </c>
      <c r="H589" s="1">
        <v>31</v>
      </c>
      <c r="I589" s="1">
        <v>35</v>
      </c>
      <c r="J589" s="1">
        <f t="shared" si="756"/>
        <v>150</v>
      </c>
      <c r="K589" s="1">
        <f t="shared" si="742"/>
        <v>183.33333333333334</v>
      </c>
      <c r="L589" s="1">
        <v>1.5</v>
      </c>
      <c r="M589" s="1">
        <v>21</v>
      </c>
      <c r="N589" s="1">
        <v>1</v>
      </c>
      <c r="O589" s="1">
        <f t="shared" si="746"/>
        <v>4.9050000000000002</v>
      </c>
      <c r="P589" s="26">
        <f t="shared" si="747"/>
        <v>26.594999999999999</v>
      </c>
      <c r="Q589" s="1">
        <f t="shared" si="757"/>
        <v>156.73833333333334</v>
      </c>
      <c r="R589" s="1">
        <f t="shared" si="743"/>
        <v>58.094999999999999</v>
      </c>
      <c r="S589" s="1">
        <f t="shared" si="748"/>
        <v>0.6642548621889286</v>
      </c>
      <c r="T589" s="1">
        <f t="shared" si="749"/>
        <v>0</v>
      </c>
      <c r="U589" s="1">
        <v>1.5</v>
      </c>
      <c r="V589" s="1">
        <f t="shared" si="750"/>
        <v>0.91516114968684537</v>
      </c>
      <c r="W589" s="1">
        <v>3</v>
      </c>
      <c r="X589" s="1">
        <f t="shared" si="751"/>
        <v>1.2954242509439324</v>
      </c>
      <c r="Y589" s="1">
        <f t="shared" si="752"/>
        <v>0</v>
      </c>
      <c r="Z589" s="1">
        <f>'Liquefaction &amp; SBC'!AC589</f>
        <v>4.7468033849726368</v>
      </c>
      <c r="AA589" s="1" t="str">
        <f>'Liquefaction &amp; SBC'!AD589</f>
        <v>NOT LIQUEFIABLE</v>
      </c>
      <c r="AB589" s="1">
        <f t="shared" si="744"/>
        <v>0</v>
      </c>
      <c r="AC589" s="1">
        <f t="shared" si="745"/>
        <v>0</v>
      </c>
      <c r="AD589" s="1">
        <f t="shared" si="753"/>
        <v>0</v>
      </c>
    </row>
    <row r="590" spans="1:31" x14ac:dyDescent="0.35">
      <c r="A590" s="1"/>
      <c r="B590" s="1">
        <v>15.326269999999999</v>
      </c>
      <c r="C590" s="1">
        <v>120.6544</v>
      </c>
      <c r="D590" s="1">
        <f t="shared" si="754"/>
        <v>10.5</v>
      </c>
      <c r="E590" s="1">
        <f t="shared" si="755"/>
        <v>1500</v>
      </c>
      <c r="F590" s="1">
        <f t="shared" si="755"/>
        <v>3</v>
      </c>
      <c r="G590" s="1">
        <v>21</v>
      </c>
      <c r="H590" s="1">
        <v>37</v>
      </c>
      <c r="I590" s="1">
        <v>35</v>
      </c>
      <c r="J590" s="1">
        <f t="shared" si="756"/>
        <v>150</v>
      </c>
      <c r="K590" s="1">
        <f t="shared" si="742"/>
        <v>183.33333333333334</v>
      </c>
      <c r="L590" s="1">
        <v>1.5</v>
      </c>
      <c r="M590" s="1">
        <v>21</v>
      </c>
      <c r="N590" s="1">
        <v>1</v>
      </c>
      <c r="O590" s="1">
        <f t="shared" si="746"/>
        <v>4.9050000000000002</v>
      </c>
      <c r="P590" s="26">
        <f t="shared" si="747"/>
        <v>26.594999999999999</v>
      </c>
      <c r="Q590" s="1">
        <f t="shared" si="757"/>
        <v>156.73833333333334</v>
      </c>
      <c r="R590" s="1">
        <f t="shared" si="743"/>
        <v>58.094999999999999</v>
      </c>
      <c r="S590" s="1">
        <f t="shared" si="748"/>
        <v>0.6642548621889286</v>
      </c>
      <c r="T590" s="1">
        <f t="shared" si="749"/>
        <v>0</v>
      </c>
      <c r="U590" s="1">
        <v>1.5</v>
      </c>
      <c r="V590" s="1">
        <f t="shared" si="750"/>
        <v>0.91516114968684537</v>
      </c>
      <c r="W590" s="1">
        <v>3</v>
      </c>
      <c r="X590" s="1">
        <f t="shared" si="751"/>
        <v>1.2954242509439324</v>
      </c>
      <c r="Y590" s="1">
        <f t="shared" si="752"/>
        <v>0</v>
      </c>
      <c r="Z590" s="1">
        <f>'Liquefaction &amp; SBC'!AC590</f>
        <v>13.519176324426965</v>
      </c>
      <c r="AA590" s="1" t="str">
        <f>'Liquefaction &amp; SBC'!AD590</f>
        <v>NOT LIQUEFIABLE</v>
      </c>
      <c r="AB590" s="1">
        <f t="shared" si="744"/>
        <v>0</v>
      </c>
      <c r="AC590" s="1">
        <f t="shared" si="745"/>
        <v>0</v>
      </c>
      <c r="AD590" s="1">
        <f t="shared" si="753"/>
        <v>0</v>
      </c>
    </row>
    <row r="591" spans="1:31" x14ac:dyDescent="0.35">
      <c r="A591" s="1"/>
      <c r="B591" s="1">
        <v>15.326269999999999</v>
      </c>
      <c r="C591" s="1">
        <v>120.6544</v>
      </c>
      <c r="D591" s="1">
        <f t="shared" si="754"/>
        <v>12</v>
      </c>
      <c r="E591" s="1">
        <f t="shared" si="755"/>
        <v>1500</v>
      </c>
      <c r="F591" s="1">
        <f t="shared" si="755"/>
        <v>3</v>
      </c>
      <c r="G591" s="1">
        <v>21</v>
      </c>
      <c r="H591" s="1">
        <v>53</v>
      </c>
      <c r="I591" s="1">
        <v>65</v>
      </c>
      <c r="J591" s="1">
        <f t="shared" si="756"/>
        <v>150</v>
      </c>
      <c r="K591" s="1">
        <f t="shared" si="742"/>
        <v>183.33333333333334</v>
      </c>
      <c r="L591" s="1">
        <v>1.5</v>
      </c>
      <c r="M591" s="1">
        <v>21</v>
      </c>
      <c r="N591" s="1">
        <v>1</v>
      </c>
      <c r="O591" s="1">
        <f t="shared" si="746"/>
        <v>4.9050000000000002</v>
      </c>
      <c r="P591" s="26">
        <f t="shared" si="747"/>
        <v>26.594999999999999</v>
      </c>
      <c r="Q591" s="1">
        <f t="shared" si="757"/>
        <v>156.73833333333334</v>
      </c>
      <c r="R591" s="1">
        <f t="shared" si="743"/>
        <v>58.094999999999999</v>
      </c>
      <c r="S591" s="1">
        <f t="shared" si="748"/>
        <v>0.6642548621889286</v>
      </c>
      <c r="T591" s="1">
        <f t="shared" si="749"/>
        <v>0</v>
      </c>
      <c r="U591" s="1">
        <v>1.5</v>
      </c>
      <c r="V591" s="1">
        <f t="shared" si="750"/>
        <v>0.91516114968684537</v>
      </c>
      <c r="W591" s="1">
        <v>3</v>
      </c>
      <c r="X591" s="1">
        <f t="shared" si="751"/>
        <v>1.2954242509439324</v>
      </c>
      <c r="Y591" s="1">
        <f t="shared" si="752"/>
        <v>0</v>
      </c>
      <c r="Z591" s="1">
        <f>'Liquefaction &amp; SBC'!AC591</f>
        <v>59265.846977493842</v>
      </c>
      <c r="AA591" s="1" t="str">
        <f>'Liquefaction &amp; SBC'!AD591</f>
        <v>NOT LIQUEFIABLE</v>
      </c>
      <c r="AB591" s="1">
        <f t="shared" si="744"/>
        <v>0</v>
      </c>
      <c r="AC591" s="1">
        <f t="shared" si="745"/>
        <v>0</v>
      </c>
      <c r="AD591" s="1">
        <f t="shared" si="753"/>
        <v>0</v>
      </c>
    </row>
    <row r="592" spans="1:31" x14ac:dyDescent="0.35">
      <c r="A592" s="1"/>
      <c r="B592" s="1">
        <v>15.326269999999999</v>
      </c>
      <c r="C592" s="1">
        <v>120.6544</v>
      </c>
      <c r="D592" s="1">
        <f t="shared" si="754"/>
        <v>13.5</v>
      </c>
      <c r="E592" s="1">
        <f t="shared" si="755"/>
        <v>1500</v>
      </c>
      <c r="F592" s="1">
        <f t="shared" si="755"/>
        <v>3</v>
      </c>
      <c r="G592" s="1">
        <v>21</v>
      </c>
      <c r="H592" s="1">
        <v>73</v>
      </c>
      <c r="I592" s="1">
        <v>65</v>
      </c>
      <c r="J592" s="1">
        <f t="shared" si="756"/>
        <v>150</v>
      </c>
      <c r="K592" s="1">
        <f t="shared" si="742"/>
        <v>183.33333333333334</v>
      </c>
      <c r="L592" s="1">
        <v>1.5</v>
      </c>
      <c r="M592" s="1">
        <v>21</v>
      </c>
      <c r="N592" s="1">
        <v>1</v>
      </c>
      <c r="O592" s="1">
        <f t="shared" si="746"/>
        <v>4.9050000000000002</v>
      </c>
      <c r="P592" s="26">
        <f t="shared" si="747"/>
        <v>26.594999999999999</v>
      </c>
      <c r="Q592" s="1">
        <f t="shared" si="757"/>
        <v>156.73833333333334</v>
      </c>
      <c r="R592" s="1">
        <f t="shared" si="743"/>
        <v>58.094999999999999</v>
      </c>
      <c r="S592" s="1">
        <f t="shared" si="748"/>
        <v>0.6642548621889286</v>
      </c>
      <c r="T592" s="1">
        <f t="shared" si="749"/>
        <v>0</v>
      </c>
      <c r="U592" s="1">
        <v>1.5</v>
      </c>
      <c r="V592" s="1">
        <f t="shared" si="750"/>
        <v>0.91516114968684537</v>
      </c>
      <c r="W592" s="1">
        <v>3</v>
      </c>
      <c r="X592" s="1">
        <f t="shared" si="751"/>
        <v>1.2954242509439324</v>
      </c>
      <c r="Y592" s="1">
        <f t="shared" si="752"/>
        <v>0</v>
      </c>
      <c r="Z592" s="1">
        <f>'Liquefaction &amp; SBC'!AC592</f>
        <v>5.7840953413447744E+17</v>
      </c>
      <c r="AA592" s="1" t="str">
        <f>'Liquefaction &amp; SBC'!AD592</f>
        <v>NOT LIQUEFIABLE</v>
      </c>
      <c r="AB592" s="1">
        <f t="shared" si="744"/>
        <v>0</v>
      </c>
      <c r="AC592" s="1">
        <f t="shared" si="745"/>
        <v>0</v>
      </c>
      <c r="AD592" s="1">
        <f t="shared" si="753"/>
        <v>0</v>
      </c>
    </row>
    <row r="593" spans="1:31" x14ac:dyDescent="0.35">
      <c r="A593" s="1"/>
      <c r="B593" s="1">
        <v>15.326269999999999</v>
      </c>
      <c r="C593" s="1">
        <v>120.6544</v>
      </c>
      <c r="D593" s="1">
        <f t="shared" si="754"/>
        <v>15</v>
      </c>
      <c r="E593" s="1">
        <f t="shared" si="755"/>
        <v>1500</v>
      </c>
      <c r="F593" s="1">
        <f t="shared" si="755"/>
        <v>3</v>
      </c>
      <c r="G593" s="1">
        <v>21</v>
      </c>
      <c r="H593" s="1">
        <v>90</v>
      </c>
      <c r="I593" s="1">
        <v>65</v>
      </c>
      <c r="J593" s="1">
        <f t="shared" si="756"/>
        <v>150</v>
      </c>
      <c r="K593" s="1">
        <f t="shared" si="742"/>
        <v>183.33333333333334</v>
      </c>
      <c r="L593" s="1">
        <v>1.5</v>
      </c>
      <c r="M593" s="1">
        <v>21</v>
      </c>
      <c r="N593" s="1">
        <v>1</v>
      </c>
      <c r="O593" s="1">
        <f t="shared" si="746"/>
        <v>4.9050000000000002</v>
      </c>
      <c r="P593" s="26">
        <f t="shared" si="747"/>
        <v>26.594999999999999</v>
      </c>
      <c r="Q593" s="1">
        <f t="shared" si="757"/>
        <v>156.73833333333334</v>
      </c>
      <c r="R593" s="1">
        <f t="shared" si="743"/>
        <v>58.094999999999999</v>
      </c>
      <c r="S593" s="1">
        <f t="shared" si="748"/>
        <v>0.6642548621889286</v>
      </c>
      <c r="T593" s="1">
        <f t="shared" si="749"/>
        <v>0</v>
      </c>
      <c r="U593" s="1">
        <v>1.5</v>
      </c>
      <c r="V593" s="1">
        <f t="shared" si="750"/>
        <v>0.91516114968684537</v>
      </c>
      <c r="W593" s="1">
        <v>3</v>
      </c>
      <c r="X593" s="1">
        <f t="shared" si="751"/>
        <v>1.2954242509439324</v>
      </c>
      <c r="Y593" s="1">
        <f t="shared" si="752"/>
        <v>0</v>
      </c>
      <c r="Z593" s="1">
        <f>'Liquefaction &amp; SBC'!AC593</f>
        <v>4.6751105268605945E+44</v>
      </c>
      <c r="AA593" s="1" t="str">
        <f>'Liquefaction &amp; SBC'!AD593</f>
        <v>NOT LIQUEFIABLE</v>
      </c>
      <c r="AB593" s="1">
        <f t="shared" si="744"/>
        <v>0</v>
      </c>
      <c r="AC593" s="1">
        <f t="shared" si="745"/>
        <v>0</v>
      </c>
      <c r="AD593" s="1">
        <f t="shared" si="753"/>
        <v>0</v>
      </c>
    </row>
    <row r="594" spans="1:3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9"/>
      <c r="Y594" s="19"/>
      <c r="Z594" s="19"/>
      <c r="AA594" s="19"/>
      <c r="AB594" s="19"/>
      <c r="AC594" s="19" t="s">
        <v>312</v>
      </c>
      <c r="AD594" s="19">
        <f>SUM(AD584:AD593)</f>
        <v>12.098661446357109</v>
      </c>
      <c r="AE594" s="19" t="str">
        <f>IF(AD594&lt;= 25, "PASSED", "FAILED")</f>
        <v>PASSED</v>
      </c>
    </row>
    <row r="595" spans="1:31" s="1" customFormat="1" x14ac:dyDescent="0.35">
      <c r="A595" s="9" t="s">
        <v>283</v>
      </c>
      <c r="B595" s="9" t="s">
        <v>0</v>
      </c>
      <c r="C595" s="9" t="s">
        <v>1</v>
      </c>
      <c r="D595" s="9" t="s">
        <v>284</v>
      </c>
      <c r="E595" s="7" t="s">
        <v>285</v>
      </c>
      <c r="F595" s="9" t="s">
        <v>286</v>
      </c>
      <c r="G595" s="9" t="s">
        <v>287</v>
      </c>
      <c r="H595" s="9" t="s">
        <v>288</v>
      </c>
      <c r="I595" s="9" t="s">
        <v>289</v>
      </c>
      <c r="J595" s="10" t="s">
        <v>290</v>
      </c>
      <c r="K595" s="10" t="s">
        <v>291</v>
      </c>
      <c r="L595" s="9" t="s">
        <v>292</v>
      </c>
      <c r="M595" s="9" t="s">
        <v>287</v>
      </c>
      <c r="N595" s="9" t="s">
        <v>293</v>
      </c>
      <c r="O595" s="10" t="s">
        <v>294</v>
      </c>
      <c r="P595" s="11" t="s">
        <v>295</v>
      </c>
      <c r="Q595" s="10" t="s">
        <v>296</v>
      </c>
      <c r="R595" s="10" t="s">
        <v>297</v>
      </c>
      <c r="S595" s="10" t="s">
        <v>298</v>
      </c>
      <c r="T595" s="12" t="s">
        <v>299</v>
      </c>
      <c r="U595" s="9" t="s">
        <v>300</v>
      </c>
      <c r="V595" s="10" t="s">
        <v>301</v>
      </c>
      <c r="W595" s="7" t="s">
        <v>302</v>
      </c>
      <c r="X595" s="10" t="s">
        <v>303</v>
      </c>
      <c r="Y595" s="13" t="s">
        <v>304</v>
      </c>
      <c r="Z595" s="14" t="s">
        <v>26</v>
      </c>
      <c r="AA595" s="14" t="s">
        <v>27</v>
      </c>
      <c r="AB595" s="13" t="s">
        <v>305</v>
      </c>
      <c r="AC595" s="13" t="s">
        <v>306</v>
      </c>
      <c r="AD595" s="13" t="s">
        <v>307</v>
      </c>
      <c r="AE595" s="10" t="s">
        <v>27</v>
      </c>
    </row>
    <row r="596" spans="1:31" x14ac:dyDescent="0.35">
      <c r="A596" s="1">
        <v>52</v>
      </c>
      <c r="B596" s="1" t="s">
        <v>238</v>
      </c>
      <c r="C596" s="1" t="s">
        <v>239</v>
      </c>
      <c r="D596" s="1">
        <v>1.5</v>
      </c>
      <c r="E596" s="1">
        <v>1500</v>
      </c>
      <c r="F596" s="1">
        <v>3</v>
      </c>
      <c r="G596" s="1">
        <v>17</v>
      </c>
      <c r="H596" s="1">
        <v>9</v>
      </c>
      <c r="I596" s="1">
        <v>10</v>
      </c>
      <c r="J596" s="1">
        <f>E596*0.1</f>
        <v>150</v>
      </c>
      <c r="K596" s="1">
        <f t="shared" ref="K596:K605" si="758">(E596+J596)/(F596*F596)</f>
        <v>183.33333333333334</v>
      </c>
      <c r="L596" s="1">
        <v>1.5</v>
      </c>
      <c r="M596" s="1">
        <v>17</v>
      </c>
      <c r="N596" s="1">
        <v>4.3</v>
      </c>
      <c r="O596" s="1">
        <f>MAX(0, 9.81 * (L596 - N596))</f>
        <v>0</v>
      </c>
      <c r="P596" s="26">
        <f>(L596 * M596) - O596</f>
        <v>25.5</v>
      </c>
      <c r="Q596" s="1">
        <f>K596-P596</f>
        <v>157.83333333333334</v>
      </c>
      <c r="R596" s="1">
        <f t="shared" ref="R596:R605" si="759">(M596 * ($L$2 + ($F$2 / 2))) - O596</f>
        <v>51</v>
      </c>
      <c r="S596" s="1">
        <f>0.5 + 0.1 * SQRT(Q596 / R596)</f>
        <v>0.67591961919666788</v>
      </c>
      <c r="T596" s="1">
        <f>IF((D596 - (D596/2)) &lt;= L596, 0, IF(( (D596 - (D596/2)) - L596) &gt; (2 * F596), 0, IF(( (D596 - (D596/2)) - L596) &lt;= (F596 / 2), (2 * ( (D596 - (D596/2)) - L596) / F596) * (S596 - 0.1) + 0.1, ((2 * F596) - ( (D596 - (D596/2)) - L596)) / (1.5 * F596) * S596)))</f>
        <v>0</v>
      </c>
      <c r="U596" s="1">
        <v>1.5</v>
      </c>
      <c r="V596" s="1">
        <f>MAX(0.5, 1 - 0.5 * (P596 / Q596))</f>
        <v>0.91921858500527986</v>
      </c>
      <c r="W596" s="1">
        <v>3</v>
      </c>
      <c r="X596" s="1">
        <f>1 + 0.2 *LOG10(10 * W596)</f>
        <v>1.2954242509439324</v>
      </c>
      <c r="Y596" s="1">
        <f>((Q596 / (I596 * 1000)) * T596) * U596 * V596 * X596*1000</f>
        <v>0</v>
      </c>
      <c r="Z596" s="1">
        <f>'Liquefaction &amp; SBC'!AC596</f>
        <v>2.0244924911026643</v>
      </c>
      <c r="AA596" s="1" t="str">
        <f>'Liquefaction &amp; SBC'!AD596</f>
        <v>NOT LIQUEFIABLE</v>
      </c>
      <c r="AB596" s="1">
        <f t="shared" ref="AB596:AB605" si="760">IF(AA596="NOT LIQUEFIABLE", 0, IF(Z596&gt;=2, 0, IF(Z596&lt;=0.5, 0.05, (2-Z596)*0.025)))</f>
        <v>0</v>
      </c>
      <c r="AC596" s="1">
        <f t="shared" ref="AC596:AC605" si="761">AB596 * U596*1000</f>
        <v>0</v>
      </c>
      <c r="AD596" s="1">
        <f>Y596+AC596</f>
        <v>0</v>
      </c>
    </row>
    <row r="597" spans="1:31" x14ac:dyDescent="0.35">
      <c r="A597" s="1"/>
      <c r="B597" s="1" t="s">
        <v>238</v>
      </c>
      <c r="C597" s="1" t="s">
        <v>239</v>
      </c>
      <c r="D597" s="1">
        <f>D596+1.5</f>
        <v>3</v>
      </c>
      <c r="E597" s="1">
        <f>E$2</f>
        <v>1500</v>
      </c>
      <c r="F597" s="1">
        <f>F$2</f>
        <v>3</v>
      </c>
      <c r="G597" s="1">
        <v>17</v>
      </c>
      <c r="H597" s="1">
        <v>10</v>
      </c>
      <c r="I597" s="1">
        <v>10</v>
      </c>
      <c r="J597" s="1">
        <f>E597*0.1</f>
        <v>150</v>
      </c>
      <c r="K597" s="1">
        <f t="shared" si="758"/>
        <v>183.33333333333334</v>
      </c>
      <c r="L597" s="1">
        <v>1.5</v>
      </c>
      <c r="M597" s="1">
        <v>17</v>
      </c>
      <c r="N597" s="1">
        <v>4.3</v>
      </c>
      <c r="O597" s="1">
        <f t="shared" ref="O597:O605" si="762">MAX(0, 9.81 * (L597 - N597))</f>
        <v>0</v>
      </c>
      <c r="P597" s="26">
        <f t="shared" ref="P597:P605" si="763">(L597 * M597) - O597</f>
        <v>25.5</v>
      </c>
      <c r="Q597" s="1">
        <f>K597-P597</f>
        <v>157.83333333333334</v>
      </c>
      <c r="R597" s="1">
        <f t="shared" si="759"/>
        <v>51</v>
      </c>
      <c r="S597" s="1">
        <f t="shared" ref="S597:S605" si="764">0.5 + 0.1 * SQRT(Q597 / R597)</f>
        <v>0.67591961919666788</v>
      </c>
      <c r="T597" s="1">
        <f t="shared" ref="T597:T605" si="765">IF(((D597 - (D597 - D596)/2) - L597) &lt;= 0, 0, IF(((D597 - (D597 - D596)/2) - L597) &gt; (2 * F597), 0, IF(((D597 - (D597 - D596)/2) - L597) &lt;= (F597 / 2), (2 * ((D597 - (D597 - D596)/2) - L597) / F597) * (S597 - 0.1) + 0.1, ((2 * F597) - ((D597 - (D597 - D596)/2) - L597)) / (1.5 * F597) * S597)))</f>
        <v>0.38795980959833398</v>
      </c>
      <c r="U597" s="1">
        <v>1.5</v>
      </c>
      <c r="V597" s="1">
        <f t="shared" ref="V597:V605" si="766">MAX(0.5, 1 - 0.5 * (P597 / Q597))</f>
        <v>0.91921858500527986</v>
      </c>
      <c r="W597" s="1">
        <v>3</v>
      </c>
      <c r="X597" s="1">
        <f t="shared" ref="X597:X605" si="767">1 + 0.2 *LOG10(10 * W597)</f>
        <v>1.2954242509439324</v>
      </c>
      <c r="Y597" s="1">
        <f t="shared" ref="Y597:Y605" si="768">((Q597 / (I597 * 1000)) * T597) * U597 * V597 * X597*1000</f>
        <v>10.93723502678149</v>
      </c>
      <c r="Z597" s="1">
        <f>'Liquefaction &amp; SBC'!AC597</f>
        <v>1.8199928791675166</v>
      </c>
      <c r="AA597" s="1" t="str">
        <f>'Liquefaction &amp; SBC'!AD597</f>
        <v>NOT LIQUEFIABLE</v>
      </c>
      <c r="AB597" s="1">
        <f t="shared" si="760"/>
        <v>0</v>
      </c>
      <c r="AC597" s="1">
        <f t="shared" si="761"/>
        <v>0</v>
      </c>
      <c r="AD597" s="1">
        <f t="shared" ref="AD597:AD605" si="769">Y597+AC597</f>
        <v>10.93723502678149</v>
      </c>
    </row>
    <row r="598" spans="1:31" x14ac:dyDescent="0.35">
      <c r="A598" s="1"/>
      <c r="B598" s="1" t="s">
        <v>238</v>
      </c>
      <c r="C598" s="1" t="s">
        <v>239</v>
      </c>
      <c r="D598" s="1">
        <f t="shared" ref="D598:D605" si="770">D597+1.5</f>
        <v>4.5</v>
      </c>
      <c r="E598" s="1">
        <f t="shared" ref="E598:F605" si="771">E$2</f>
        <v>1500</v>
      </c>
      <c r="F598" s="1">
        <f t="shared" si="771"/>
        <v>3</v>
      </c>
      <c r="G598" s="1">
        <v>17</v>
      </c>
      <c r="H598" s="1">
        <v>4</v>
      </c>
      <c r="I598" s="1">
        <v>8</v>
      </c>
      <c r="J598" s="1">
        <f t="shared" ref="J598:J605" si="772">E598*0.1</f>
        <v>150</v>
      </c>
      <c r="K598" s="1">
        <f t="shared" si="758"/>
        <v>183.33333333333334</v>
      </c>
      <c r="L598" s="1">
        <v>1.5</v>
      </c>
      <c r="M598" s="1">
        <v>17</v>
      </c>
      <c r="N598" s="1">
        <v>4.3</v>
      </c>
      <c r="O598" s="1">
        <f t="shared" si="762"/>
        <v>0</v>
      </c>
      <c r="P598" s="26">
        <f t="shared" si="763"/>
        <v>25.5</v>
      </c>
      <c r="Q598" s="1">
        <f t="shared" ref="Q598:Q605" si="773">K598-P598</f>
        <v>157.83333333333334</v>
      </c>
      <c r="R598" s="1">
        <f t="shared" si="759"/>
        <v>51</v>
      </c>
      <c r="S598" s="1">
        <f t="shared" si="764"/>
        <v>0.67591961919666788</v>
      </c>
      <c r="T598" s="1">
        <f t="shared" si="765"/>
        <v>0.56326634933055664</v>
      </c>
      <c r="U598" s="1">
        <v>1.5</v>
      </c>
      <c r="V598" s="1">
        <f t="shared" si="766"/>
        <v>0.91921858500527986</v>
      </c>
      <c r="W598" s="1">
        <v>3</v>
      </c>
      <c r="X598" s="1">
        <f t="shared" si="767"/>
        <v>1.2954242509439324</v>
      </c>
      <c r="Y598" s="1">
        <f t="shared" si="768"/>
        <v>19.849273986923183</v>
      </c>
      <c r="Z598" s="1">
        <f>'Liquefaction &amp; SBC'!AC598</f>
        <v>1.0056435893784785</v>
      </c>
      <c r="AA598" s="1" t="str">
        <f>'Liquefaction &amp; SBC'!AD598</f>
        <v>NOT LIQUEFIABLE</v>
      </c>
      <c r="AB598" s="1">
        <f t="shared" si="760"/>
        <v>0</v>
      </c>
      <c r="AC598" s="1">
        <f t="shared" si="761"/>
        <v>0</v>
      </c>
      <c r="AD598" s="1">
        <f t="shared" si="769"/>
        <v>19.849273986923183</v>
      </c>
    </row>
    <row r="599" spans="1:31" x14ac:dyDescent="0.35">
      <c r="A599" s="1"/>
      <c r="B599" s="1" t="s">
        <v>238</v>
      </c>
      <c r="C599" s="1" t="s">
        <v>239</v>
      </c>
      <c r="D599" s="1">
        <f t="shared" si="770"/>
        <v>6</v>
      </c>
      <c r="E599" s="1">
        <f t="shared" si="771"/>
        <v>1500</v>
      </c>
      <c r="F599" s="1">
        <f t="shared" si="771"/>
        <v>3</v>
      </c>
      <c r="G599" s="1">
        <v>17</v>
      </c>
      <c r="H599" s="1">
        <v>15</v>
      </c>
      <c r="I599" s="1">
        <v>12</v>
      </c>
      <c r="J599" s="1">
        <f t="shared" si="772"/>
        <v>150</v>
      </c>
      <c r="K599" s="1">
        <f t="shared" si="758"/>
        <v>183.33333333333334</v>
      </c>
      <c r="L599" s="1">
        <v>1.5</v>
      </c>
      <c r="M599" s="1">
        <v>17</v>
      </c>
      <c r="N599" s="1">
        <v>4.3</v>
      </c>
      <c r="O599" s="1">
        <f t="shared" si="762"/>
        <v>0</v>
      </c>
      <c r="P599" s="26">
        <f t="shared" si="763"/>
        <v>25.5</v>
      </c>
      <c r="Q599" s="1">
        <f t="shared" si="773"/>
        <v>157.83333333333334</v>
      </c>
      <c r="R599" s="1">
        <f t="shared" si="759"/>
        <v>51</v>
      </c>
      <c r="S599" s="1">
        <f t="shared" si="764"/>
        <v>0.67591961919666788</v>
      </c>
      <c r="T599" s="1">
        <f t="shared" si="765"/>
        <v>0.33795980959833394</v>
      </c>
      <c r="U599" s="1">
        <v>1.5</v>
      </c>
      <c r="V599" s="1">
        <f t="shared" si="766"/>
        <v>0.91921858500527986</v>
      </c>
      <c r="W599" s="1">
        <v>3</v>
      </c>
      <c r="X599" s="1">
        <f t="shared" si="767"/>
        <v>1.2954242509439324</v>
      </c>
      <c r="Y599" s="1">
        <f t="shared" si="768"/>
        <v>7.93970959476927</v>
      </c>
      <c r="Z599" s="1">
        <f>'Liquefaction &amp; SBC'!AC599</f>
        <v>1.7815954963566807</v>
      </c>
      <c r="AA599" s="1" t="str">
        <f>'Liquefaction &amp; SBC'!AD599</f>
        <v>NOT LIQUEFIABLE</v>
      </c>
      <c r="AB599" s="1">
        <f t="shared" si="760"/>
        <v>0</v>
      </c>
      <c r="AC599" s="1">
        <f t="shared" si="761"/>
        <v>0</v>
      </c>
      <c r="AD599" s="1">
        <f t="shared" si="769"/>
        <v>7.93970959476927</v>
      </c>
    </row>
    <row r="600" spans="1:31" x14ac:dyDescent="0.35">
      <c r="A600" s="1"/>
      <c r="B600" s="1" t="s">
        <v>238</v>
      </c>
      <c r="C600" s="1" t="s">
        <v>239</v>
      </c>
      <c r="D600" s="1">
        <f t="shared" si="770"/>
        <v>7.5</v>
      </c>
      <c r="E600" s="1">
        <f t="shared" si="771"/>
        <v>1500</v>
      </c>
      <c r="F600" s="1">
        <f t="shared" si="771"/>
        <v>3</v>
      </c>
      <c r="G600" s="1">
        <v>21</v>
      </c>
      <c r="H600" s="1">
        <v>9</v>
      </c>
      <c r="I600" s="1">
        <v>10</v>
      </c>
      <c r="J600" s="1">
        <f t="shared" si="772"/>
        <v>150</v>
      </c>
      <c r="K600" s="1">
        <f t="shared" si="758"/>
        <v>183.33333333333334</v>
      </c>
      <c r="L600" s="1">
        <v>1.5</v>
      </c>
      <c r="M600" s="1">
        <v>21</v>
      </c>
      <c r="N600" s="1">
        <v>4.3</v>
      </c>
      <c r="O600" s="1">
        <f t="shared" si="762"/>
        <v>0</v>
      </c>
      <c r="P600" s="26">
        <f t="shared" si="763"/>
        <v>31.5</v>
      </c>
      <c r="Q600" s="1">
        <f t="shared" si="773"/>
        <v>151.83333333333334</v>
      </c>
      <c r="R600" s="1">
        <f t="shared" si="759"/>
        <v>63</v>
      </c>
      <c r="S600" s="1">
        <f t="shared" si="764"/>
        <v>0.65524345107130644</v>
      </c>
      <c r="T600" s="1">
        <f t="shared" si="765"/>
        <v>0.10920724184521774</v>
      </c>
      <c r="U600" s="1">
        <v>1.5</v>
      </c>
      <c r="V600" s="1">
        <f t="shared" si="766"/>
        <v>0.89626783754116357</v>
      </c>
      <c r="W600" s="1">
        <v>3</v>
      </c>
      <c r="X600" s="1">
        <f t="shared" si="767"/>
        <v>1.2954242509439324</v>
      </c>
      <c r="Y600" s="1">
        <f t="shared" si="768"/>
        <v>2.8877504444541917</v>
      </c>
      <c r="Z600" s="1">
        <f>'Liquefaction &amp; SBC'!AC600</f>
        <v>1.0184882624327536</v>
      </c>
      <c r="AA600" s="1" t="str">
        <f>'Liquefaction &amp; SBC'!AD600</f>
        <v>NOT LIQUEFIABLE</v>
      </c>
      <c r="AB600" s="1">
        <f t="shared" si="760"/>
        <v>0</v>
      </c>
      <c r="AC600" s="1">
        <f t="shared" si="761"/>
        <v>0</v>
      </c>
      <c r="AD600" s="1">
        <f t="shared" si="769"/>
        <v>2.8877504444541917</v>
      </c>
    </row>
    <row r="601" spans="1:31" x14ac:dyDescent="0.35">
      <c r="A601" s="1"/>
      <c r="B601" s="1" t="s">
        <v>238</v>
      </c>
      <c r="C601" s="1" t="s">
        <v>239</v>
      </c>
      <c r="D601" s="1">
        <f t="shared" si="770"/>
        <v>9</v>
      </c>
      <c r="E601" s="1">
        <f t="shared" si="771"/>
        <v>1500</v>
      </c>
      <c r="F601" s="1">
        <f t="shared" si="771"/>
        <v>3</v>
      </c>
      <c r="G601" s="1">
        <v>20</v>
      </c>
      <c r="H601" s="1">
        <v>17</v>
      </c>
      <c r="I601" s="1">
        <v>15</v>
      </c>
      <c r="J601" s="1">
        <f t="shared" si="772"/>
        <v>150</v>
      </c>
      <c r="K601" s="1">
        <f t="shared" si="758"/>
        <v>183.33333333333334</v>
      </c>
      <c r="L601" s="1">
        <v>1.5</v>
      </c>
      <c r="M601" s="1">
        <v>20</v>
      </c>
      <c r="N601" s="1">
        <v>4.3</v>
      </c>
      <c r="O601" s="1">
        <f t="shared" si="762"/>
        <v>0</v>
      </c>
      <c r="P601" s="26">
        <f t="shared" si="763"/>
        <v>30</v>
      </c>
      <c r="Q601" s="1">
        <f t="shared" si="773"/>
        <v>153.33333333333334</v>
      </c>
      <c r="R601" s="1">
        <f t="shared" si="759"/>
        <v>60</v>
      </c>
      <c r="S601" s="1">
        <f t="shared" si="764"/>
        <v>0.65986105077709067</v>
      </c>
      <c r="T601" s="1">
        <f t="shared" si="765"/>
        <v>0</v>
      </c>
      <c r="U601" s="1">
        <v>1.5</v>
      </c>
      <c r="V601" s="1">
        <f t="shared" si="766"/>
        <v>0.90217391304347827</v>
      </c>
      <c r="W601" s="1">
        <v>3</v>
      </c>
      <c r="X601" s="1">
        <f t="shared" si="767"/>
        <v>1.2954242509439324</v>
      </c>
      <c r="Y601" s="1">
        <f t="shared" si="768"/>
        <v>0</v>
      </c>
      <c r="Z601" s="1">
        <f>'Liquefaction &amp; SBC'!AC601</f>
        <v>1.4990740580945181</v>
      </c>
      <c r="AA601" s="1" t="str">
        <f>'Liquefaction &amp; SBC'!AD601</f>
        <v>NOT LIQUEFIABLE</v>
      </c>
      <c r="AB601" s="1">
        <f t="shared" si="760"/>
        <v>0</v>
      </c>
      <c r="AC601" s="1">
        <f t="shared" si="761"/>
        <v>0</v>
      </c>
      <c r="AD601" s="1">
        <f t="shared" si="769"/>
        <v>0</v>
      </c>
    </row>
    <row r="602" spans="1:31" x14ac:dyDescent="0.35">
      <c r="A602" s="1"/>
      <c r="B602" s="1" t="s">
        <v>238</v>
      </c>
      <c r="C602" s="1" t="s">
        <v>239</v>
      </c>
      <c r="D602" s="1">
        <f t="shared" si="770"/>
        <v>10.5</v>
      </c>
      <c r="E602" s="1">
        <f t="shared" si="771"/>
        <v>1500</v>
      </c>
      <c r="F602" s="1">
        <f t="shared" si="771"/>
        <v>3</v>
      </c>
      <c r="G602" s="1">
        <v>21</v>
      </c>
      <c r="H602" s="1">
        <v>13</v>
      </c>
      <c r="I602" s="1">
        <v>10</v>
      </c>
      <c r="J602" s="1">
        <f t="shared" si="772"/>
        <v>150</v>
      </c>
      <c r="K602" s="1">
        <f t="shared" si="758"/>
        <v>183.33333333333334</v>
      </c>
      <c r="L602" s="1">
        <v>1.5</v>
      </c>
      <c r="M602" s="1">
        <v>21</v>
      </c>
      <c r="N602" s="1">
        <v>4.3</v>
      </c>
      <c r="O602" s="1">
        <f t="shared" si="762"/>
        <v>0</v>
      </c>
      <c r="P602" s="26">
        <f t="shared" si="763"/>
        <v>31.5</v>
      </c>
      <c r="Q602" s="1">
        <f t="shared" si="773"/>
        <v>151.83333333333334</v>
      </c>
      <c r="R602" s="1">
        <f t="shared" si="759"/>
        <v>63</v>
      </c>
      <c r="S602" s="1">
        <f t="shared" si="764"/>
        <v>0.65524345107130644</v>
      </c>
      <c r="T602" s="1">
        <f t="shared" si="765"/>
        <v>0</v>
      </c>
      <c r="U602" s="1">
        <v>1.5</v>
      </c>
      <c r="V602" s="1">
        <f t="shared" si="766"/>
        <v>0.89626783754116357</v>
      </c>
      <c r="W602" s="1">
        <v>3</v>
      </c>
      <c r="X602" s="1">
        <f t="shared" si="767"/>
        <v>1.2954242509439324</v>
      </c>
      <c r="Y602" s="1">
        <f t="shared" si="768"/>
        <v>0</v>
      </c>
      <c r="Z602" s="1">
        <f>'Liquefaction &amp; SBC'!AC602</f>
        <v>1.062470995018068</v>
      </c>
      <c r="AA602" s="1" t="str">
        <f>'Liquefaction &amp; SBC'!AD602</f>
        <v>NOT LIQUEFIABLE</v>
      </c>
      <c r="AB602" s="1">
        <f t="shared" si="760"/>
        <v>0</v>
      </c>
      <c r="AC602" s="1">
        <f t="shared" si="761"/>
        <v>0</v>
      </c>
      <c r="AD602" s="1">
        <f t="shared" si="769"/>
        <v>0</v>
      </c>
    </row>
    <row r="603" spans="1:31" x14ac:dyDescent="0.35">
      <c r="A603" s="1"/>
      <c r="B603" s="1" t="s">
        <v>238</v>
      </c>
      <c r="C603" s="1" t="s">
        <v>239</v>
      </c>
      <c r="D603" s="1">
        <f t="shared" si="770"/>
        <v>12</v>
      </c>
      <c r="E603" s="1">
        <f t="shared" si="771"/>
        <v>1500</v>
      </c>
      <c r="F603" s="1">
        <f t="shared" si="771"/>
        <v>3</v>
      </c>
      <c r="G603" s="1">
        <v>20</v>
      </c>
      <c r="H603" s="1">
        <v>18</v>
      </c>
      <c r="I603" s="1">
        <v>15</v>
      </c>
      <c r="J603" s="1">
        <f t="shared" si="772"/>
        <v>150</v>
      </c>
      <c r="K603" s="1">
        <f t="shared" si="758"/>
        <v>183.33333333333334</v>
      </c>
      <c r="L603" s="1">
        <v>1.5</v>
      </c>
      <c r="M603" s="1">
        <v>20</v>
      </c>
      <c r="N603" s="1">
        <v>4.3</v>
      </c>
      <c r="O603" s="1">
        <f t="shared" si="762"/>
        <v>0</v>
      </c>
      <c r="P603" s="26">
        <f t="shared" si="763"/>
        <v>30</v>
      </c>
      <c r="Q603" s="1">
        <f t="shared" si="773"/>
        <v>153.33333333333334</v>
      </c>
      <c r="R603" s="1">
        <f t="shared" si="759"/>
        <v>60</v>
      </c>
      <c r="S603" s="1">
        <f t="shared" si="764"/>
        <v>0.65986105077709067</v>
      </c>
      <c r="T603" s="1">
        <f t="shared" si="765"/>
        <v>0</v>
      </c>
      <c r="U603" s="1">
        <v>1.5</v>
      </c>
      <c r="V603" s="1">
        <f t="shared" si="766"/>
        <v>0.90217391304347827</v>
      </c>
      <c r="W603" s="1">
        <v>3</v>
      </c>
      <c r="X603" s="1">
        <f t="shared" si="767"/>
        <v>1.2954242509439324</v>
      </c>
      <c r="Y603" s="1">
        <f t="shared" si="768"/>
        <v>0</v>
      </c>
      <c r="Z603" s="1">
        <f>'Liquefaction &amp; SBC'!AC603</f>
        <v>1.3332509173180285</v>
      </c>
      <c r="AA603" s="1" t="str">
        <f>'Liquefaction &amp; SBC'!AD603</f>
        <v>NOT LIQUEFIABLE</v>
      </c>
      <c r="AB603" s="1">
        <f t="shared" si="760"/>
        <v>0</v>
      </c>
      <c r="AC603" s="1">
        <f t="shared" si="761"/>
        <v>0</v>
      </c>
      <c r="AD603" s="1">
        <f t="shared" si="769"/>
        <v>0</v>
      </c>
    </row>
    <row r="604" spans="1:31" x14ac:dyDescent="0.35">
      <c r="A604" s="1"/>
      <c r="B604" s="1" t="s">
        <v>238</v>
      </c>
      <c r="C604" s="1" t="s">
        <v>239</v>
      </c>
      <c r="D604" s="1">
        <f t="shared" si="770"/>
        <v>13.5</v>
      </c>
      <c r="E604" s="1">
        <f t="shared" si="771"/>
        <v>1500</v>
      </c>
      <c r="F604" s="1">
        <f t="shared" si="771"/>
        <v>3</v>
      </c>
      <c r="G604" s="1">
        <v>23</v>
      </c>
      <c r="H604" s="1">
        <v>100</v>
      </c>
      <c r="I604" s="1">
        <v>650</v>
      </c>
      <c r="J604" s="1">
        <f t="shared" si="772"/>
        <v>150</v>
      </c>
      <c r="K604" s="1">
        <f t="shared" si="758"/>
        <v>183.33333333333334</v>
      </c>
      <c r="L604" s="1">
        <v>1.5</v>
      </c>
      <c r="M604" s="1">
        <v>23</v>
      </c>
      <c r="N604" s="1">
        <v>4.3</v>
      </c>
      <c r="O604" s="1">
        <f t="shared" si="762"/>
        <v>0</v>
      </c>
      <c r="P604" s="26">
        <f t="shared" si="763"/>
        <v>34.5</v>
      </c>
      <c r="Q604" s="1">
        <f t="shared" si="773"/>
        <v>148.83333333333334</v>
      </c>
      <c r="R604" s="1">
        <f t="shared" si="759"/>
        <v>69</v>
      </c>
      <c r="S604" s="1">
        <f t="shared" si="764"/>
        <v>0.6468674514968471</v>
      </c>
      <c r="T604" s="1">
        <f t="shared" si="765"/>
        <v>0</v>
      </c>
      <c r="U604" s="1">
        <v>1.5</v>
      </c>
      <c r="V604" s="1">
        <f t="shared" si="766"/>
        <v>0.88409854423292278</v>
      </c>
      <c r="W604" s="1">
        <v>3</v>
      </c>
      <c r="X604" s="1">
        <f t="shared" si="767"/>
        <v>1.2954242509439324</v>
      </c>
      <c r="Y604" s="1">
        <f t="shared" si="768"/>
        <v>0</v>
      </c>
      <c r="Z604" s="1">
        <f>'Liquefaction &amp; SBC'!AC604</f>
        <v>2.5569826862837927E+58</v>
      </c>
      <c r="AA604" s="1" t="str">
        <f>'Liquefaction &amp; SBC'!AD604</f>
        <v>NOT LIQUEFIABLE</v>
      </c>
      <c r="AB604" s="1">
        <f t="shared" si="760"/>
        <v>0</v>
      </c>
      <c r="AC604" s="1">
        <f t="shared" si="761"/>
        <v>0</v>
      </c>
      <c r="AD604" s="1">
        <f t="shared" si="769"/>
        <v>0</v>
      </c>
    </row>
    <row r="605" spans="1:31" x14ac:dyDescent="0.35">
      <c r="A605" s="1"/>
      <c r="B605" s="1" t="s">
        <v>238</v>
      </c>
      <c r="C605" s="1" t="s">
        <v>239</v>
      </c>
      <c r="D605" s="1">
        <f t="shared" si="770"/>
        <v>15</v>
      </c>
      <c r="E605" s="1">
        <f t="shared" si="771"/>
        <v>1500</v>
      </c>
      <c r="F605" s="1">
        <f t="shared" si="771"/>
        <v>3</v>
      </c>
      <c r="G605" s="1">
        <v>23</v>
      </c>
      <c r="H605" s="1">
        <v>100</v>
      </c>
      <c r="I605" s="1">
        <v>650</v>
      </c>
      <c r="J605" s="1">
        <f t="shared" si="772"/>
        <v>150</v>
      </c>
      <c r="K605" s="1">
        <f t="shared" si="758"/>
        <v>183.33333333333334</v>
      </c>
      <c r="L605" s="1">
        <v>1.5</v>
      </c>
      <c r="M605" s="1">
        <v>23</v>
      </c>
      <c r="N605" s="1">
        <v>4.3</v>
      </c>
      <c r="O605" s="1">
        <f t="shared" si="762"/>
        <v>0</v>
      </c>
      <c r="P605" s="26">
        <f t="shared" si="763"/>
        <v>34.5</v>
      </c>
      <c r="Q605" s="1">
        <f t="shared" si="773"/>
        <v>148.83333333333334</v>
      </c>
      <c r="R605" s="1">
        <f t="shared" si="759"/>
        <v>69</v>
      </c>
      <c r="S605" s="1">
        <f t="shared" si="764"/>
        <v>0.6468674514968471</v>
      </c>
      <c r="T605" s="1">
        <f t="shared" si="765"/>
        <v>0</v>
      </c>
      <c r="U605" s="1">
        <v>1.5</v>
      </c>
      <c r="V605" s="1">
        <f t="shared" si="766"/>
        <v>0.88409854423292278</v>
      </c>
      <c r="W605" s="1">
        <v>3</v>
      </c>
      <c r="X605" s="1">
        <f t="shared" si="767"/>
        <v>1.2954242509439324</v>
      </c>
      <c r="Y605" s="1">
        <f t="shared" si="768"/>
        <v>0</v>
      </c>
      <c r="Z605" s="1">
        <f>'Liquefaction &amp; SBC'!AC605</f>
        <v>5.7308843228938652E+52</v>
      </c>
      <c r="AA605" s="1" t="str">
        <f>'Liquefaction &amp; SBC'!AD605</f>
        <v>NOT LIQUEFIABLE</v>
      </c>
      <c r="AB605" s="1">
        <f t="shared" si="760"/>
        <v>0</v>
      </c>
      <c r="AC605" s="1">
        <f t="shared" si="761"/>
        <v>0</v>
      </c>
      <c r="AD605" s="1">
        <f t="shared" si="769"/>
        <v>0</v>
      </c>
    </row>
    <row r="606" spans="1:3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9"/>
      <c r="Y606" s="19"/>
      <c r="Z606" s="19"/>
      <c r="AA606" s="19"/>
      <c r="AB606" s="19"/>
      <c r="AC606" s="19" t="s">
        <v>312</v>
      </c>
      <c r="AD606" s="19">
        <f>SUM(AD596:AD605)</f>
        <v>41.613969052928134</v>
      </c>
      <c r="AE606" s="19" t="str">
        <f>IF(AD606&lt;= 25, "PASSED", "FAILED")</f>
        <v>FAILED</v>
      </c>
    </row>
    <row r="607" spans="1:31" s="1" customFormat="1" x14ac:dyDescent="0.35">
      <c r="A607" s="9" t="s">
        <v>283</v>
      </c>
      <c r="B607" s="9" t="s">
        <v>0</v>
      </c>
      <c r="C607" s="9" t="s">
        <v>1</v>
      </c>
      <c r="D607" s="9" t="s">
        <v>284</v>
      </c>
      <c r="E607" s="7" t="s">
        <v>285</v>
      </c>
      <c r="F607" s="9" t="s">
        <v>286</v>
      </c>
      <c r="G607" s="9" t="s">
        <v>287</v>
      </c>
      <c r="H607" s="9" t="s">
        <v>288</v>
      </c>
      <c r="I607" s="9" t="s">
        <v>289</v>
      </c>
      <c r="J607" s="10" t="s">
        <v>290</v>
      </c>
      <c r="K607" s="10" t="s">
        <v>291</v>
      </c>
      <c r="L607" s="9" t="s">
        <v>292</v>
      </c>
      <c r="M607" s="9" t="s">
        <v>287</v>
      </c>
      <c r="N607" s="9" t="s">
        <v>293</v>
      </c>
      <c r="O607" s="10" t="s">
        <v>294</v>
      </c>
      <c r="P607" s="11" t="s">
        <v>295</v>
      </c>
      <c r="Q607" s="10" t="s">
        <v>296</v>
      </c>
      <c r="R607" s="10" t="s">
        <v>297</v>
      </c>
      <c r="S607" s="10" t="s">
        <v>298</v>
      </c>
      <c r="T607" s="12" t="s">
        <v>299</v>
      </c>
      <c r="U607" s="9" t="s">
        <v>300</v>
      </c>
      <c r="V607" s="10" t="s">
        <v>301</v>
      </c>
      <c r="W607" s="7" t="s">
        <v>302</v>
      </c>
      <c r="X607" s="10" t="s">
        <v>303</v>
      </c>
      <c r="Y607" s="13" t="s">
        <v>304</v>
      </c>
      <c r="Z607" s="14" t="s">
        <v>26</v>
      </c>
      <c r="AA607" s="14" t="s">
        <v>27</v>
      </c>
      <c r="AB607" s="13" t="s">
        <v>305</v>
      </c>
      <c r="AC607" s="13" t="s">
        <v>306</v>
      </c>
      <c r="AD607" s="13" t="s">
        <v>307</v>
      </c>
      <c r="AE607" s="10" t="s">
        <v>27</v>
      </c>
    </row>
    <row r="608" spans="1:31" x14ac:dyDescent="0.35">
      <c r="A608" s="1">
        <v>53</v>
      </c>
      <c r="B608" s="1" t="s">
        <v>241</v>
      </c>
      <c r="C608" s="1" t="s">
        <v>242</v>
      </c>
      <c r="D608" s="1">
        <v>1.5</v>
      </c>
      <c r="E608" s="1">
        <v>1500</v>
      </c>
      <c r="F608" s="1">
        <v>3</v>
      </c>
      <c r="G608" s="1">
        <v>17.7</v>
      </c>
      <c r="H608" s="1">
        <v>15</v>
      </c>
      <c r="I608" s="1">
        <v>12</v>
      </c>
      <c r="J608" s="1">
        <f>E608*0.1</f>
        <v>150</v>
      </c>
      <c r="K608" s="1">
        <f t="shared" ref="K608:K616" si="774">(E608+J608)/(F608*F608)</f>
        <v>183.33333333333334</v>
      </c>
      <c r="L608" s="1">
        <v>1.5</v>
      </c>
      <c r="M608" s="1">
        <v>17.7</v>
      </c>
      <c r="N608" s="1">
        <v>6</v>
      </c>
      <c r="O608" s="1">
        <f>MAX(0, 9.81 * (L608 - N608))</f>
        <v>0</v>
      </c>
      <c r="P608" s="26">
        <f>(L608 * M608) - O608</f>
        <v>26.549999999999997</v>
      </c>
      <c r="Q608" s="1">
        <f>K608-P608</f>
        <v>156.78333333333336</v>
      </c>
      <c r="R608" s="1">
        <f t="shared" ref="R608:R616" si="775">(M608 * ($L$2 + ($F$2 / 2))) - O608</f>
        <v>53.099999999999994</v>
      </c>
      <c r="S608" s="1">
        <f>0.5 + 0.1 * SQRT(Q608 / R608)</f>
        <v>0.67183146241362213</v>
      </c>
      <c r="T608" s="1">
        <f>IF((D608 - (D608/2)) &lt;= L608, 0, IF(( (D608 - (D608/2)) - L608) &gt; (2 * F608), 0, IF(( (D608 - (D608/2)) - L608) &lt;= (F608 / 2), (2 * ( (D608 - (D608/2)) - L608) / F608) * (S608 - 0.1) + 0.1, ((2 * F608) - ( (D608 - (D608/2)) - L608)) / (1.5 * F608) * S608)))</f>
        <v>0</v>
      </c>
      <c r="U608" s="1">
        <v>1.5</v>
      </c>
      <c r="V608" s="1">
        <f>MAX(0.5, 1 - 0.5 * (P608 / Q608))</f>
        <v>0.91532901031147018</v>
      </c>
      <c r="W608" s="1">
        <v>3</v>
      </c>
      <c r="X608" s="1">
        <f>1 + 0.2 *LOG10(10 * W608)</f>
        <v>1.2954242509439324</v>
      </c>
      <c r="Y608" s="1">
        <f>((Q608 / (I608 * 1000)) * T608) * U608 * V608 * X608*1000</f>
        <v>0</v>
      </c>
      <c r="Z608" s="1">
        <f>'Liquefaction &amp; SBC'!AC608</f>
        <v>2.3523277037611416</v>
      </c>
      <c r="AA608" s="1" t="str">
        <f>'Liquefaction &amp; SBC'!AD608</f>
        <v>NOT LIQUEFIABLE</v>
      </c>
      <c r="AB608" s="1">
        <f t="shared" ref="AB608:AB616" si="776">IF(AA608="NOT LIQUEFIABLE", 0, IF(Z608&gt;=2, 0, IF(Z608&lt;=0.5, 0.05, (2-Z608)*0.025)))</f>
        <v>0</v>
      </c>
      <c r="AC608" s="1">
        <f t="shared" ref="AC608:AC616" si="777">AB608 * U608*1000</f>
        <v>0</v>
      </c>
      <c r="AD608" s="1">
        <f>Y608+AC608</f>
        <v>0</v>
      </c>
    </row>
    <row r="609" spans="1:31" x14ac:dyDescent="0.35">
      <c r="A609" s="1"/>
      <c r="B609" s="1" t="s">
        <v>241</v>
      </c>
      <c r="C609" s="1" t="s">
        <v>242</v>
      </c>
      <c r="D609" s="1">
        <f>D608+1.5</f>
        <v>3</v>
      </c>
      <c r="E609" s="1">
        <f>E$2</f>
        <v>1500</v>
      </c>
      <c r="F609" s="1">
        <f>F$2</f>
        <v>3</v>
      </c>
      <c r="G609" s="1">
        <v>18</v>
      </c>
      <c r="H609" s="1">
        <v>16</v>
      </c>
      <c r="I609" s="1">
        <v>12</v>
      </c>
      <c r="J609" s="1">
        <f>E609*0.1</f>
        <v>150</v>
      </c>
      <c r="K609" s="1">
        <f t="shared" si="774"/>
        <v>183.33333333333334</v>
      </c>
      <c r="L609" s="1">
        <v>1.5</v>
      </c>
      <c r="M609" s="1">
        <v>18</v>
      </c>
      <c r="N609" s="1">
        <v>6</v>
      </c>
      <c r="O609" s="1">
        <f t="shared" ref="O609:O616" si="778">MAX(0, 9.81 * (L609 - N609))</f>
        <v>0</v>
      </c>
      <c r="P609" s="26">
        <f t="shared" ref="P609:P616" si="779">(L609 * M609) - O609</f>
        <v>27</v>
      </c>
      <c r="Q609" s="1">
        <f>K609-P609</f>
        <v>156.33333333333334</v>
      </c>
      <c r="R609" s="1">
        <f t="shared" si="775"/>
        <v>54</v>
      </c>
      <c r="S609" s="1">
        <f t="shared" ref="S609:S616" si="780">0.5 + 0.1 * SQRT(Q609 / R609)</f>
        <v>0.67014880923459508</v>
      </c>
      <c r="T609" s="1">
        <f t="shared" ref="T609:T616" si="781">IF(((D609 - (D609 - D608)/2) - L609) &lt;= 0, 0, IF(((D609 - (D609 - D608)/2) - L609) &gt; (2 * F609), 0, IF(((D609 - (D609 - D608)/2) - L609) &lt;= (F609 / 2), (2 * ((D609 - (D609 - D608)/2) - L609) / F609) * (S609 - 0.1) + 0.1, ((2 * F609) - ((D609 - (D609 - D608)/2) - L609)) / (1.5 * F609) * S609)))</f>
        <v>0.38507440461729758</v>
      </c>
      <c r="U609" s="1">
        <v>1.5</v>
      </c>
      <c r="V609" s="1">
        <f t="shared" ref="V609:V616" si="782">MAX(0.5, 1 - 0.5 * (P609 / Q609))</f>
        <v>0.9136460554371002</v>
      </c>
      <c r="W609" s="1">
        <v>3</v>
      </c>
      <c r="X609" s="1">
        <f t="shared" ref="X609:X616" si="783">1 + 0.2 *LOG10(10 * W609)</f>
        <v>1.2954242509439324</v>
      </c>
      <c r="Y609" s="1">
        <f t="shared" ref="Y609:Y616" si="784">((Q609 / (I609 * 1000)) * T609) * U609 * V609 * X609*1000</f>
        <v>8.9062782685479238</v>
      </c>
      <c r="Z609" s="1">
        <f>'Liquefaction &amp; SBC'!AC609</f>
        <v>1.5581047580447978</v>
      </c>
      <c r="AA609" s="1" t="str">
        <f>'Liquefaction &amp; SBC'!AD609</f>
        <v>NOT LIQUEFIABLE</v>
      </c>
      <c r="AB609" s="1">
        <f t="shared" si="776"/>
        <v>0</v>
      </c>
      <c r="AC609" s="1">
        <f t="shared" si="777"/>
        <v>0</v>
      </c>
      <c r="AD609" s="1">
        <f t="shared" ref="AD609:AD616" si="785">Y609+AC609</f>
        <v>8.9062782685479238</v>
      </c>
    </row>
    <row r="610" spans="1:31" x14ac:dyDescent="0.35">
      <c r="A610" s="1"/>
      <c r="B610" s="1" t="s">
        <v>241</v>
      </c>
      <c r="C610" s="1" t="s">
        <v>242</v>
      </c>
      <c r="D610" s="1">
        <f t="shared" ref="D610:D616" si="786">D609+1.5</f>
        <v>4.5</v>
      </c>
      <c r="E610" s="1">
        <f t="shared" ref="E610:F616" si="787">E$2</f>
        <v>1500</v>
      </c>
      <c r="F610" s="1">
        <f t="shared" si="787"/>
        <v>3</v>
      </c>
      <c r="G610" s="1">
        <v>17.5</v>
      </c>
      <c r="H610" s="1">
        <v>20</v>
      </c>
      <c r="I610" s="1">
        <v>12</v>
      </c>
      <c r="J610" s="1">
        <f t="shared" ref="J610:J616" si="788">E610*0.1</f>
        <v>150</v>
      </c>
      <c r="K610" s="1">
        <f t="shared" si="774"/>
        <v>183.33333333333334</v>
      </c>
      <c r="L610" s="1">
        <v>1.5</v>
      </c>
      <c r="M610" s="1">
        <v>17.5</v>
      </c>
      <c r="N610" s="1">
        <v>6</v>
      </c>
      <c r="O610" s="1">
        <f t="shared" si="778"/>
        <v>0</v>
      </c>
      <c r="P610" s="26">
        <f t="shared" si="779"/>
        <v>26.25</v>
      </c>
      <c r="Q610" s="1">
        <f t="shared" ref="Q610:Q616" si="789">K610-P610</f>
        <v>157.08333333333334</v>
      </c>
      <c r="R610" s="1">
        <f t="shared" si="775"/>
        <v>52.5</v>
      </c>
      <c r="S610" s="1">
        <f t="shared" si="780"/>
        <v>0.67297582178048732</v>
      </c>
      <c r="T610" s="1">
        <f t="shared" si="781"/>
        <v>0.56081318481707276</v>
      </c>
      <c r="U610" s="1">
        <v>1.5</v>
      </c>
      <c r="V610" s="1">
        <f t="shared" si="782"/>
        <v>0.91644562334217505</v>
      </c>
      <c r="W610" s="1">
        <v>3</v>
      </c>
      <c r="X610" s="1">
        <f t="shared" si="783"/>
        <v>1.2954242509439324</v>
      </c>
      <c r="Y610" s="1">
        <f t="shared" si="784"/>
        <v>13.073054190209536</v>
      </c>
      <c r="Z610" s="1">
        <f>'Liquefaction &amp; SBC'!AC610</f>
        <v>1.7609129585160717</v>
      </c>
      <c r="AA610" s="1" t="str">
        <f>'Liquefaction &amp; SBC'!AD610</f>
        <v>NOT LIQUEFIABLE</v>
      </c>
      <c r="AB610" s="1">
        <f t="shared" si="776"/>
        <v>0</v>
      </c>
      <c r="AC610" s="1">
        <f t="shared" si="777"/>
        <v>0</v>
      </c>
      <c r="AD610" s="1">
        <f t="shared" si="785"/>
        <v>13.073054190209536</v>
      </c>
    </row>
    <row r="611" spans="1:31" x14ac:dyDescent="0.35">
      <c r="A611" s="1"/>
      <c r="B611" s="1" t="s">
        <v>241</v>
      </c>
      <c r="C611" s="1" t="s">
        <v>242</v>
      </c>
      <c r="D611" s="1">
        <f t="shared" si="786"/>
        <v>6</v>
      </c>
      <c r="E611" s="1">
        <f t="shared" si="787"/>
        <v>1500</v>
      </c>
      <c r="F611" s="1">
        <f t="shared" si="787"/>
        <v>3</v>
      </c>
      <c r="G611" s="1">
        <v>23</v>
      </c>
      <c r="H611" s="1">
        <v>100</v>
      </c>
      <c r="I611" s="1">
        <v>6000</v>
      </c>
      <c r="J611" s="1">
        <f t="shared" si="788"/>
        <v>150</v>
      </c>
      <c r="K611" s="1">
        <f t="shared" si="774"/>
        <v>183.33333333333334</v>
      </c>
      <c r="L611" s="1">
        <v>1.5</v>
      </c>
      <c r="M611" s="1">
        <v>23</v>
      </c>
      <c r="N611" s="1">
        <v>6</v>
      </c>
      <c r="O611" s="1">
        <f t="shared" si="778"/>
        <v>0</v>
      </c>
      <c r="P611" s="26">
        <f t="shared" si="779"/>
        <v>34.5</v>
      </c>
      <c r="Q611" s="1">
        <f t="shared" si="789"/>
        <v>148.83333333333334</v>
      </c>
      <c r="R611" s="1">
        <f t="shared" si="775"/>
        <v>69</v>
      </c>
      <c r="S611" s="1">
        <f t="shared" si="780"/>
        <v>0.6468674514968471</v>
      </c>
      <c r="T611" s="1">
        <f t="shared" si="781"/>
        <v>0.32343372574842355</v>
      </c>
      <c r="U611" s="1">
        <v>1.5</v>
      </c>
      <c r="V611" s="1">
        <f t="shared" si="782"/>
        <v>0.88409854423292278</v>
      </c>
      <c r="W611" s="1">
        <v>3</v>
      </c>
      <c r="X611" s="1">
        <f t="shared" si="783"/>
        <v>1.2954242509439324</v>
      </c>
      <c r="Y611" s="1">
        <f t="shared" si="784"/>
        <v>1.3782824277545631E-2</v>
      </c>
      <c r="Z611" s="1">
        <f>'Liquefaction &amp; SBC'!AC611</f>
        <v>4.4654164851192006E+72</v>
      </c>
      <c r="AA611" s="1" t="str">
        <f>'Liquefaction &amp; SBC'!AD611</f>
        <v>NOT LIQUEFIABLE</v>
      </c>
      <c r="AB611" s="1">
        <f t="shared" si="776"/>
        <v>0</v>
      </c>
      <c r="AC611" s="1">
        <f t="shared" si="777"/>
        <v>0</v>
      </c>
      <c r="AD611" s="1">
        <f t="shared" si="785"/>
        <v>1.3782824277545631E-2</v>
      </c>
    </row>
    <row r="612" spans="1:31" x14ac:dyDescent="0.35">
      <c r="A612" s="1"/>
      <c r="B612" s="1" t="s">
        <v>241</v>
      </c>
      <c r="C612" s="1" t="s">
        <v>242</v>
      </c>
      <c r="D612" s="1">
        <f t="shared" si="786"/>
        <v>7.5</v>
      </c>
      <c r="E612" s="1">
        <f t="shared" si="787"/>
        <v>1500</v>
      </c>
      <c r="F612" s="1">
        <f t="shared" si="787"/>
        <v>3</v>
      </c>
      <c r="G612" s="1">
        <v>17.8</v>
      </c>
      <c r="H612" s="1">
        <v>22</v>
      </c>
      <c r="I612" s="1">
        <v>15</v>
      </c>
      <c r="J612" s="1">
        <f t="shared" si="788"/>
        <v>150</v>
      </c>
      <c r="K612" s="1">
        <f t="shared" si="774"/>
        <v>183.33333333333334</v>
      </c>
      <c r="L612" s="1">
        <v>1.5</v>
      </c>
      <c r="M612" s="1">
        <v>17.8</v>
      </c>
      <c r="N612" s="1">
        <v>6</v>
      </c>
      <c r="O612" s="1">
        <f t="shared" si="778"/>
        <v>0</v>
      </c>
      <c r="P612" s="26">
        <f t="shared" si="779"/>
        <v>26.700000000000003</v>
      </c>
      <c r="Q612" s="1">
        <f t="shared" si="789"/>
        <v>156.63333333333333</v>
      </c>
      <c r="R612" s="1">
        <f t="shared" si="775"/>
        <v>53.400000000000006</v>
      </c>
      <c r="S612" s="1">
        <f t="shared" si="780"/>
        <v>0.67126612301877642</v>
      </c>
      <c r="T612" s="1">
        <f t="shared" si="781"/>
        <v>0.11187768716979607</v>
      </c>
      <c r="U612" s="1">
        <v>1.5</v>
      </c>
      <c r="V612" s="1">
        <f t="shared" si="782"/>
        <v>0.91476909980846988</v>
      </c>
      <c r="W612" s="1">
        <v>3</v>
      </c>
      <c r="X612" s="1">
        <f t="shared" si="783"/>
        <v>1.2954242509439324</v>
      </c>
      <c r="Y612" s="1">
        <f t="shared" si="784"/>
        <v>2.0765920117440788</v>
      </c>
      <c r="Z612" s="1">
        <f>'Liquefaction &amp; SBC'!AC612</f>
        <v>1.2836622309548171</v>
      </c>
      <c r="AA612" s="1" t="str">
        <f>'Liquefaction &amp; SBC'!AD612</f>
        <v>NOT LIQUEFIABLE</v>
      </c>
      <c r="AB612" s="1">
        <f t="shared" si="776"/>
        <v>0</v>
      </c>
      <c r="AC612" s="1">
        <f t="shared" si="777"/>
        <v>0</v>
      </c>
      <c r="AD612" s="1">
        <f t="shared" si="785"/>
        <v>2.0765920117440788</v>
      </c>
    </row>
    <row r="613" spans="1:31" x14ac:dyDescent="0.35">
      <c r="A613" s="1"/>
      <c r="B613" s="1" t="s">
        <v>241</v>
      </c>
      <c r="C613" s="1" t="s">
        <v>242</v>
      </c>
      <c r="D613" s="1">
        <f t="shared" si="786"/>
        <v>9</v>
      </c>
      <c r="E613" s="1">
        <f t="shared" si="787"/>
        <v>1500</v>
      </c>
      <c r="F613" s="1">
        <f t="shared" si="787"/>
        <v>3</v>
      </c>
      <c r="G613" s="1">
        <v>18.100000000000001</v>
      </c>
      <c r="H613" s="1">
        <v>30</v>
      </c>
      <c r="I613" s="1">
        <v>15</v>
      </c>
      <c r="J613" s="1">
        <f t="shared" si="788"/>
        <v>150</v>
      </c>
      <c r="K613" s="1">
        <f t="shared" si="774"/>
        <v>183.33333333333334</v>
      </c>
      <c r="L613" s="1">
        <v>1.5</v>
      </c>
      <c r="M613" s="1">
        <v>18.100000000000001</v>
      </c>
      <c r="N613" s="1">
        <v>6</v>
      </c>
      <c r="O613" s="1">
        <f t="shared" si="778"/>
        <v>0</v>
      </c>
      <c r="P613" s="26">
        <f t="shared" si="779"/>
        <v>27.150000000000002</v>
      </c>
      <c r="Q613" s="1">
        <f t="shared" si="789"/>
        <v>156.18333333333334</v>
      </c>
      <c r="R613" s="1">
        <f t="shared" si="775"/>
        <v>54.300000000000004</v>
      </c>
      <c r="S613" s="1">
        <f t="shared" si="780"/>
        <v>0.66959671226992745</v>
      </c>
      <c r="T613" s="1">
        <f t="shared" si="781"/>
        <v>0</v>
      </c>
      <c r="U613" s="1">
        <v>1.5</v>
      </c>
      <c r="V613" s="1">
        <f t="shared" si="782"/>
        <v>0.91308291537722763</v>
      </c>
      <c r="W613" s="1">
        <v>3</v>
      </c>
      <c r="X613" s="1">
        <f t="shared" si="783"/>
        <v>1.2954242509439324</v>
      </c>
      <c r="Y613" s="1">
        <f t="shared" si="784"/>
        <v>0</v>
      </c>
      <c r="Z613" s="1">
        <f>'Liquefaction &amp; SBC'!AC613</f>
        <v>2.7821168837531243</v>
      </c>
      <c r="AA613" s="1" t="str">
        <f>'Liquefaction &amp; SBC'!AD613</f>
        <v>NOT LIQUEFIABLE</v>
      </c>
      <c r="AB613" s="1">
        <f t="shared" si="776"/>
        <v>0</v>
      </c>
      <c r="AC613" s="1">
        <f t="shared" si="777"/>
        <v>0</v>
      </c>
      <c r="AD613" s="1">
        <f t="shared" si="785"/>
        <v>0</v>
      </c>
    </row>
    <row r="614" spans="1:31" x14ac:dyDescent="0.35">
      <c r="A614" s="1"/>
      <c r="B614" s="1" t="s">
        <v>241</v>
      </c>
      <c r="C614" s="1" t="s">
        <v>242</v>
      </c>
      <c r="D614" s="1">
        <f t="shared" si="786"/>
        <v>10.5</v>
      </c>
      <c r="E614" s="1">
        <f t="shared" si="787"/>
        <v>1500</v>
      </c>
      <c r="F614" s="1">
        <f t="shared" si="787"/>
        <v>3</v>
      </c>
      <c r="G614" s="1">
        <v>18.399999999999999</v>
      </c>
      <c r="H614" s="1">
        <v>63</v>
      </c>
      <c r="I614" s="1">
        <v>20</v>
      </c>
      <c r="J614" s="1">
        <f t="shared" si="788"/>
        <v>150</v>
      </c>
      <c r="K614" s="1">
        <f t="shared" si="774"/>
        <v>183.33333333333334</v>
      </c>
      <c r="L614" s="1">
        <v>1.5</v>
      </c>
      <c r="M614" s="1">
        <v>18.399999999999999</v>
      </c>
      <c r="N614" s="1">
        <v>6</v>
      </c>
      <c r="O614" s="1">
        <f t="shared" si="778"/>
        <v>0</v>
      </c>
      <c r="P614" s="26">
        <f t="shared" si="779"/>
        <v>27.599999999999998</v>
      </c>
      <c r="Q614" s="1">
        <f t="shared" si="789"/>
        <v>155.73333333333335</v>
      </c>
      <c r="R614" s="1">
        <f t="shared" si="775"/>
        <v>55.199999999999996</v>
      </c>
      <c r="S614" s="1">
        <f t="shared" si="780"/>
        <v>0.66796595008058457</v>
      </c>
      <c r="T614" s="1">
        <f t="shared" si="781"/>
        <v>0</v>
      </c>
      <c r="U614" s="1">
        <v>1.5</v>
      </c>
      <c r="V614" s="1">
        <f t="shared" si="782"/>
        <v>0.91138698630136994</v>
      </c>
      <c r="W614" s="1">
        <v>3</v>
      </c>
      <c r="X614" s="1">
        <f t="shared" si="783"/>
        <v>1.2954242509439324</v>
      </c>
      <c r="Y614" s="1">
        <f t="shared" si="784"/>
        <v>0</v>
      </c>
      <c r="Z614" s="1">
        <f>'Liquefaction &amp; SBC'!AC614</f>
        <v>13183612519.604235</v>
      </c>
      <c r="AA614" s="1" t="str">
        <f>'Liquefaction &amp; SBC'!AD614</f>
        <v>NOT LIQUEFIABLE</v>
      </c>
      <c r="AB614" s="1">
        <f t="shared" si="776"/>
        <v>0</v>
      </c>
      <c r="AC614" s="1">
        <f t="shared" si="777"/>
        <v>0</v>
      </c>
      <c r="AD614" s="1">
        <f t="shared" si="785"/>
        <v>0</v>
      </c>
    </row>
    <row r="615" spans="1:31" x14ac:dyDescent="0.35">
      <c r="A615" s="1"/>
      <c r="B615" s="1" t="s">
        <v>241</v>
      </c>
      <c r="C615" s="1" t="s">
        <v>242</v>
      </c>
      <c r="D615" s="1">
        <f t="shared" si="786"/>
        <v>12</v>
      </c>
      <c r="E615" s="1">
        <f t="shared" si="787"/>
        <v>1500</v>
      </c>
      <c r="F615" s="1">
        <f t="shared" si="787"/>
        <v>3</v>
      </c>
      <c r="G615" s="1">
        <v>18</v>
      </c>
      <c r="H615" s="1">
        <v>55</v>
      </c>
      <c r="I615" s="1">
        <v>20</v>
      </c>
      <c r="J615" s="1">
        <f t="shared" si="788"/>
        <v>150</v>
      </c>
      <c r="K615" s="1">
        <f t="shared" si="774"/>
        <v>183.33333333333334</v>
      </c>
      <c r="L615" s="1">
        <v>1.5</v>
      </c>
      <c r="M615" s="1">
        <v>18</v>
      </c>
      <c r="N615" s="1">
        <v>6</v>
      </c>
      <c r="O615" s="1">
        <f t="shared" si="778"/>
        <v>0</v>
      </c>
      <c r="P615" s="26">
        <f t="shared" si="779"/>
        <v>27</v>
      </c>
      <c r="Q615" s="1">
        <f t="shared" si="789"/>
        <v>156.33333333333334</v>
      </c>
      <c r="R615" s="1">
        <f t="shared" si="775"/>
        <v>54</v>
      </c>
      <c r="S615" s="1">
        <f t="shared" si="780"/>
        <v>0.67014880923459508</v>
      </c>
      <c r="T615" s="1">
        <f t="shared" si="781"/>
        <v>0</v>
      </c>
      <c r="U615" s="1">
        <v>1.5</v>
      </c>
      <c r="V615" s="1">
        <f t="shared" si="782"/>
        <v>0.9136460554371002</v>
      </c>
      <c r="W615" s="1">
        <v>3</v>
      </c>
      <c r="X615" s="1">
        <f t="shared" si="783"/>
        <v>1.2954242509439324</v>
      </c>
      <c r="Y615" s="1">
        <f t="shared" si="784"/>
        <v>0</v>
      </c>
      <c r="Z615" s="1">
        <f>'Liquefaction &amp; SBC'!AC615</f>
        <v>84714.31605237865</v>
      </c>
      <c r="AA615" s="1" t="str">
        <f>'Liquefaction &amp; SBC'!AD615</f>
        <v>NOT LIQUEFIABLE</v>
      </c>
      <c r="AB615" s="1">
        <f t="shared" si="776"/>
        <v>0</v>
      </c>
      <c r="AC615" s="1">
        <f t="shared" si="777"/>
        <v>0</v>
      </c>
      <c r="AD615" s="1">
        <f t="shared" si="785"/>
        <v>0</v>
      </c>
    </row>
    <row r="616" spans="1:31" x14ac:dyDescent="0.35">
      <c r="A616" s="1"/>
      <c r="B616" s="1" t="s">
        <v>241</v>
      </c>
      <c r="C616" s="1" t="s">
        <v>242</v>
      </c>
      <c r="D616" s="1">
        <f t="shared" si="786"/>
        <v>13.5</v>
      </c>
      <c r="E616" s="1">
        <f t="shared" si="787"/>
        <v>1500</v>
      </c>
      <c r="F616" s="1">
        <f t="shared" si="787"/>
        <v>3</v>
      </c>
      <c r="G616" s="1">
        <v>23</v>
      </c>
      <c r="H616" s="1">
        <v>100</v>
      </c>
      <c r="I616" s="1">
        <v>6000</v>
      </c>
      <c r="J616" s="1">
        <f t="shared" si="788"/>
        <v>150</v>
      </c>
      <c r="K616" s="1">
        <f t="shared" si="774"/>
        <v>183.33333333333334</v>
      </c>
      <c r="L616" s="1">
        <v>1.5</v>
      </c>
      <c r="M616" s="1">
        <v>23</v>
      </c>
      <c r="N616" s="1">
        <v>6</v>
      </c>
      <c r="O616" s="1">
        <f t="shared" si="778"/>
        <v>0</v>
      </c>
      <c r="P616" s="26">
        <f t="shared" si="779"/>
        <v>34.5</v>
      </c>
      <c r="Q616" s="1">
        <f t="shared" si="789"/>
        <v>148.83333333333334</v>
      </c>
      <c r="R616" s="1">
        <f t="shared" si="775"/>
        <v>69</v>
      </c>
      <c r="S616" s="1">
        <f t="shared" si="780"/>
        <v>0.6468674514968471</v>
      </c>
      <c r="T616" s="1">
        <f t="shared" si="781"/>
        <v>0</v>
      </c>
      <c r="U616" s="1">
        <v>1.5</v>
      </c>
      <c r="V616" s="1">
        <f t="shared" si="782"/>
        <v>0.88409854423292278</v>
      </c>
      <c r="W616" s="1">
        <v>3</v>
      </c>
      <c r="X616" s="1">
        <f t="shared" si="783"/>
        <v>1.2954242509439324</v>
      </c>
      <c r="Y616" s="1">
        <f t="shared" si="784"/>
        <v>0</v>
      </c>
      <c r="Z616" s="1">
        <f>'Liquefaction &amp; SBC'!AC616</f>
        <v>9.8065367585621448E+53</v>
      </c>
      <c r="AA616" s="1" t="str">
        <f>'Liquefaction &amp; SBC'!AD616</f>
        <v>NOT LIQUEFIABLE</v>
      </c>
      <c r="AB616" s="1">
        <f t="shared" si="776"/>
        <v>0</v>
      </c>
      <c r="AC616" s="1">
        <f t="shared" si="777"/>
        <v>0</v>
      </c>
      <c r="AD616" s="1">
        <f t="shared" si="785"/>
        <v>0</v>
      </c>
    </row>
    <row r="617" spans="1:31" x14ac:dyDescent="0.35">
      <c r="X617" s="16"/>
      <c r="Y617" s="16"/>
      <c r="Z617" s="16"/>
      <c r="AA617" s="16"/>
      <c r="AB617" s="19"/>
      <c r="AC617" s="16" t="s">
        <v>312</v>
      </c>
      <c r="AD617" s="16">
        <f>SUM(AD608:AD616)</f>
        <v>24.069707294779086</v>
      </c>
      <c r="AE617" s="19" t="str">
        <f>IF(AD617&lt;= 25, "PASSED", "FAILED")</f>
        <v>PASSED</v>
      </c>
    </row>
    <row r="618" spans="1:31" s="1" customFormat="1" x14ac:dyDescent="0.35">
      <c r="A618" s="9" t="s">
        <v>283</v>
      </c>
      <c r="B618" s="9" t="s">
        <v>0</v>
      </c>
      <c r="C618" s="9" t="s">
        <v>1</v>
      </c>
      <c r="D618" s="9" t="s">
        <v>284</v>
      </c>
      <c r="E618" s="7" t="s">
        <v>285</v>
      </c>
      <c r="F618" s="9" t="s">
        <v>286</v>
      </c>
      <c r="G618" s="9" t="s">
        <v>287</v>
      </c>
      <c r="H618" s="9" t="s">
        <v>288</v>
      </c>
      <c r="I618" s="9" t="s">
        <v>289</v>
      </c>
      <c r="J618" s="10" t="s">
        <v>290</v>
      </c>
      <c r="K618" s="10" t="s">
        <v>291</v>
      </c>
      <c r="L618" s="9" t="s">
        <v>292</v>
      </c>
      <c r="M618" s="9" t="s">
        <v>287</v>
      </c>
      <c r="N618" s="9" t="s">
        <v>293</v>
      </c>
      <c r="O618" s="10" t="s">
        <v>294</v>
      </c>
      <c r="P618" s="11" t="s">
        <v>295</v>
      </c>
      <c r="Q618" s="10" t="s">
        <v>296</v>
      </c>
      <c r="R618" s="10" t="s">
        <v>297</v>
      </c>
      <c r="S618" s="10" t="s">
        <v>298</v>
      </c>
      <c r="T618" s="12" t="s">
        <v>299</v>
      </c>
      <c r="U618" s="9" t="s">
        <v>300</v>
      </c>
      <c r="V618" s="10" t="s">
        <v>301</v>
      </c>
      <c r="W618" s="7" t="s">
        <v>302</v>
      </c>
      <c r="X618" s="10" t="s">
        <v>303</v>
      </c>
      <c r="Y618" s="13" t="s">
        <v>304</v>
      </c>
      <c r="Z618" s="14" t="s">
        <v>26</v>
      </c>
      <c r="AA618" s="14" t="s">
        <v>27</v>
      </c>
      <c r="AB618" s="13" t="s">
        <v>305</v>
      </c>
      <c r="AC618" s="13" t="s">
        <v>306</v>
      </c>
      <c r="AD618" s="13" t="s">
        <v>307</v>
      </c>
      <c r="AE618" s="10" t="s">
        <v>27</v>
      </c>
    </row>
    <row r="619" spans="1:31" x14ac:dyDescent="0.35">
      <c r="A619" s="1">
        <v>54</v>
      </c>
      <c r="B619" s="1" t="s">
        <v>243</v>
      </c>
      <c r="C619" s="1" t="s">
        <v>244</v>
      </c>
      <c r="D619" s="1">
        <v>1.5</v>
      </c>
      <c r="E619">
        <v>1500</v>
      </c>
      <c r="F619">
        <v>3</v>
      </c>
      <c r="G619" s="1">
        <v>20</v>
      </c>
      <c r="H619" s="1">
        <v>8</v>
      </c>
      <c r="I619" s="1">
        <v>20</v>
      </c>
      <c r="J619">
        <f>E619*0.1</f>
        <v>150</v>
      </c>
      <c r="K619">
        <f t="shared" ref="K619:K628" si="790">(E619+J619)/(F619*F619)</f>
        <v>183.33333333333334</v>
      </c>
      <c r="L619">
        <v>1.5</v>
      </c>
      <c r="M619" s="1">
        <v>20</v>
      </c>
      <c r="N619">
        <v>1.05</v>
      </c>
      <c r="O619">
        <f>MAX(0, 9.81 * (L619 - N619))</f>
        <v>4.4144999999999994</v>
      </c>
      <c r="P619" s="15">
        <f>(L619 * M619) - O619</f>
        <v>25.5855</v>
      </c>
      <c r="Q619">
        <f>K619-P619</f>
        <v>157.74783333333335</v>
      </c>
      <c r="R619">
        <f t="shared" ref="R619:R628" si="791">(M619 * ($L$2 + ($F$2 / 2))) - O619</f>
        <v>55.585500000000003</v>
      </c>
      <c r="S619">
        <f>0.5 + 0.1 * SQRT(Q619 / R619)</f>
        <v>0.6684616085343974</v>
      </c>
      <c r="T619">
        <f>IF((D619 - (D619/2)) &lt;= L619, 0, IF(( (D619 - (D619/2)) - L619) &gt; (2 * F619), 0, IF(( (D619 - (D619/2)) - L619) &lt;= (F619 / 2), (2 * ( (D619 - (D619/2)) - L619) / F619) * (S619 - 0.1) + 0.1, ((2 * F619) - ( (D619 - (D619/2)) - L619)) / (1.5 * F619) * S619)))</f>
        <v>0</v>
      </c>
      <c r="U619">
        <v>1.5</v>
      </c>
      <c r="V619">
        <f>MAX(0.5, 1 - 0.5 * (P619 / Q619))</f>
        <v>0.91890379899565444</v>
      </c>
      <c r="W619">
        <v>3</v>
      </c>
      <c r="X619">
        <f>1 + 0.2 *LOG10(10 * W619)</f>
        <v>1.2954242509439324</v>
      </c>
      <c r="Y619">
        <f>((Q619 / (I619 * 1000)) * T619) * U619 * V619 * X619*1000</f>
        <v>0</v>
      </c>
      <c r="Z619">
        <f>'Liquefaction &amp; SBC'!AC620</f>
        <v>1.0313763470538293</v>
      </c>
      <c r="AA619" s="8" t="str">
        <f>'Liquefaction &amp; SBC'!AD620</f>
        <v>NOT LIQUEFIABLE</v>
      </c>
      <c r="AB619" s="1">
        <f t="shared" ref="AB619:AB628" si="792">IF(AA619="NOT LIQUEFIABLE", 0, IF(Z619&gt;=2, 0, IF(Z619&lt;=0.5, 0.05, (2-Z619)*0.025)))</f>
        <v>0</v>
      </c>
      <c r="AC619">
        <f t="shared" ref="AC619:AC628" si="793">AB619 * U619*1000</f>
        <v>0</v>
      </c>
      <c r="AD619">
        <f>Y619+AC619</f>
        <v>0</v>
      </c>
    </row>
    <row r="620" spans="1:31" x14ac:dyDescent="0.35">
      <c r="B620" s="1" t="s">
        <v>243</v>
      </c>
      <c r="C620" s="1" t="s">
        <v>244</v>
      </c>
      <c r="D620" s="1">
        <f>D619+1.5</f>
        <v>3</v>
      </c>
      <c r="E620">
        <f>E$2</f>
        <v>1500</v>
      </c>
      <c r="F620">
        <f>F$2</f>
        <v>3</v>
      </c>
      <c r="G620" s="1">
        <v>21</v>
      </c>
      <c r="H620" s="1">
        <v>17</v>
      </c>
      <c r="I620" s="18">
        <v>27.5</v>
      </c>
      <c r="J620">
        <f>E620*0.1</f>
        <v>150</v>
      </c>
      <c r="K620">
        <f t="shared" si="790"/>
        <v>183.33333333333334</v>
      </c>
      <c r="L620">
        <v>1.5</v>
      </c>
      <c r="M620" s="1">
        <v>21</v>
      </c>
      <c r="N620">
        <v>1.05</v>
      </c>
      <c r="O620">
        <f t="shared" ref="O620:O628" si="794">MAX(0, 9.81 * (L620 - N620))</f>
        <v>4.4144999999999994</v>
      </c>
      <c r="P620" s="15">
        <f t="shared" ref="P620:P628" si="795">(L620 * M620) - O620</f>
        <v>27.0855</v>
      </c>
      <c r="Q620">
        <f>K620-P620</f>
        <v>156.24783333333335</v>
      </c>
      <c r="R620">
        <f t="shared" si="791"/>
        <v>58.585500000000003</v>
      </c>
      <c r="S620">
        <f t="shared" ref="S620:S628" si="796">0.5 + 0.1 * SQRT(Q620 / R620)</f>
        <v>0.66330968137932</v>
      </c>
      <c r="T620">
        <f t="shared" ref="T620:T628" si="797">IF(((D620 - (D620 - D619)/2) - L620) &lt;= 0, 0, IF(((D620 - (D620 - D619)/2) - L620) &gt; (2 * F620), 0, IF(((D620 - (D620 - D619)/2) - L620) &lt;= (F620 / 2), (2 * ((D620 - (D620 - D619)/2) - L620) / F620) * (S620 - 0.1) + 0.1, ((2 * F620) - ((D620 - (D620 - D619)/2) - L620)) / (1.5 * F620) * S620)))</f>
        <v>0.38165484068966005</v>
      </c>
      <c r="U620">
        <v>1.5</v>
      </c>
      <c r="V620">
        <f t="shared" ref="V620:V628" si="798">MAX(0.5, 1 - 0.5 * (P620 / Q620))</f>
        <v>0.91332519810941382</v>
      </c>
      <c r="W620">
        <v>3</v>
      </c>
      <c r="X620">
        <f t="shared" ref="X620:X628" si="799">1 + 0.2 *LOG10(10 * W620)</f>
        <v>1.2954242509439324</v>
      </c>
      <c r="Y620">
        <f t="shared" ref="Y620:Y628" si="800">((Q620 / (I620 * 1000)) * T620) * U620 * V620 * X620*1000</f>
        <v>3.8484053241462925</v>
      </c>
      <c r="Z620">
        <f>'Liquefaction &amp; SBC'!AC621</f>
        <v>1.9170007186365889</v>
      </c>
      <c r="AA620" s="8" t="str">
        <f>'Liquefaction &amp; SBC'!AD621</f>
        <v>NOT LIQUEFIABLE</v>
      </c>
      <c r="AB620" s="1">
        <f t="shared" si="792"/>
        <v>0</v>
      </c>
      <c r="AC620">
        <f t="shared" si="793"/>
        <v>0</v>
      </c>
      <c r="AD620">
        <f t="shared" ref="AD620:AD628" si="801">Y620+AC620</f>
        <v>3.8484053241462925</v>
      </c>
    </row>
    <row r="621" spans="1:31" x14ac:dyDescent="0.35">
      <c r="B621" s="1" t="s">
        <v>243</v>
      </c>
      <c r="C621" s="1" t="s">
        <v>244</v>
      </c>
      <c r="D621" s="1">
        <f t="shared" ref="D621:D628" si="802">D620+1.5</f>
        <v>4.5</v>
      </c>
      <c r="E621">
        <f t="shared" ref="E621:F628" si="803">E$2</f>
        <v>1500</v>
      </c>
      <c r="F621">
        <f t="shared" si="803"/>
        <v>3</v>
      </c>
      <c r="G621" s="1">
        <v>20</v>
      </c>
      <c r="H621" s="1">
        <v>12</v>
      </c>
      <c r="I621" s="18">
        <v>20</v>
      </c>
      <c r="J621">
        <f t="shared" ref="J621:J628" si="804">E621*0.1</f>
        <v>150</v>
      </c>
      <c r="K621">
        <f t="shared" si="790"/>
        <v>183.33333333333334</v>
      </c>
      <c r="L621">
        <v>1.5</v>
      </c>
      <c r="M621" s="1">
        <v>20</v>
      </c>
      <c r="N621">
        <v>1.05</v>
      </c>
      <c r="O621">
        <f t="shared" si="794"/>
        <v>4.4144999999999994</v>
      </c>
      <c r="P621" s="15">
        <f t="shared" si="795"/>
        <v>25.5855</v>
      </c>
      <c r="Q621">
        <f t="shared" ref="Q621:Q628" si="805">K621-P621</f>
        <v>157.74783333333335</v>
      </c>
      <c r="R621">
        <f t="shared" si="791"/>
        <v>55.585500000000003</v>
      </c>
      <c r="S621">
        <f t="shared" si="796"/>
        <v>0.6684616085343974</v>
      </c>
      <c r="T621">
        <f t="shared" si="797"/>
        <v>0.55705134044533122</v>
      </c>
      <c r="U621">
        <v>1.5</v>
      </c>
      <c r="V621">
        <f t="shared" si="798"/>
        <v>0.91890379899565444</v>
      </c>
      <c r="W621">
        <v>3</v>
      </c>
      <c r="X621">
        <f t="shared" si="799"/>
        <v>1.2954242509439324</v>
      </c>
      <c r="Y621">
        <f t="shared" si="800"/>
        <v>7.8451627928258185</v>
      </c>
      <c r="Z621">
        <f>'Liquefaction &amp; SBC'!AC622</f>
        <v>0.86620177630448503</v>
      </c>
      <c r="AA621" s="8" t="str">
        <f>'Liquefaction &amp; SBC'!AD622</f>
        <v>LIQUEFIABLE</v>
      </c>
      <c r="AB621" s="1">
        <f t="shared" si="792"/>
        <v>2.834495559238788E-2</v>
      </c>
      <c r="AC621">
        <f t="shared" si="793"/>
        <v>42.517433388581821</v>
      </c>
      <c r="AD621">
        <f t="shared" si="801"/>
        <v>50.362596181407639</v>
      </c>
    </row>
    <row r="622" spans="1:31" x14ac:dyDescent="0.35">
      <c r="B622" s="1" t="s">
        <v>243</v>
      </c>
      <c r="C622" s="1" t="s">
        <v>244</v>
      </c>
      <c r="D622" s="1">
        <f t="shared" si="802"/>
        <v>6</v>
      </c>
      <c r="E622">
        <f t="shared" si="803"/>
        <v>1500</v>
      </c>
      <c r="F622">
        <f t="shared" si="803"/>
        <v>3</v>
      </c>
      <c r="G622" s="1">
        <v>20</v>
      </c>
      <c r="H622" s="1">
        <v>14</v>
      </c>
      <c r="I622" s="18">
        <v>32.5</v>
      </c>
      <c r="J622">
        <f t="shared" si="804"/>
        <v>150</v>
      </c>
      <c r="K622">
        <f t="shared" si="790"/>
        <v>183.33333333333334</v>
      </c>
      <c r="L622">
        <v>1.5</v>
      </c>
      <c r="M622" s="1">
        <v>20</v>
      </c>
      <c r="N622">
        <v>1.05</v>
      </c>
      <c r="O622">
        <f t="shared" si="794"/>
        <v>4.4144999999999994</v>
      </c>
      <c r="P622" s="15">
        <f t="shared" si="795"/>
        <v>25.5855</v>
      </c>
      <c r="Q622">
        <f t="shared" si="805"/>
        <v>157.74783333333335</v>
      </c>
      <c r="R622">
        <f t="shared" si="791"/>
        <v>55.585500000000003</v>
      </c>
      <c r="S622">
        <f t="shared" si="796"/>
        <v>0.6684616085343974</v>
      </c>
      <c r="T622">
        <f t="shared" si="797"/>
        <v>0.3342308042671987</v>
      </c>
      <c r="U622">
        <v>1.5</v>
      </c>
      <c r="V622">
        <f t="shared" si="798"/>
        <v>0.91890379899565444</v>
      </c>
      <c r="W622">
        <v>3</v>
      </c>
      <c r="X622">
        <f t="shared" si="799"/>
        <v>1.2954242509439324</v>
      </c>
      <c r="Y622">
        <f t="shared" si="800"/>
        <v>2.8966754927356866</v>
      </c>
      <c r="Z622">
        <f>'Liquefaction &amp; SBC'!AC623</f>
        <v>0.85721465656025886</v>
      </c>
      <c r="AA622" s="8" t="str">
        <f>'Liquefaction &amp; SBC'!AD623</f>
        <v>LIQUEFIABLE</v>
      </c>
      <c r="AB622" s="1">
        <f t="shared" si="792"/>
        <v>2.8569633585993529E-2</v>
      </c>
      <c r="AC622">
        <f t="shared" si="793"/>
        <v>42.854450378990293</v>
      </c>
      <c r="AD622">
        <f t="shared" si="801"/>
        <v>45.751125871725982</v>
      </c>
    </row>
    <row r="623" spans="1:31" x14ac:dyDescent="0.35">
      <c r="B623" s="1" t="s">
        <v>243</v>
      </c>
      <c r="C623" s="1" t="s">
        <v>244</v>
      </c>
      <c r="D623" s="1">
        <f t="shared" si="802"/>
        <v>7.5</v>
      </c>
      <c r="E623">
        <f t="shared" si="803"/>
        <v>1500</v>
      </c>
      <c r="F623">
        <f t="shared" si="803"/>
        <v>3</v>
      </c>
      <c r="G623" s="1">
        <v>20</v>
      </c>
      <c r="H623" s="1">
        <v>14</v>
      </c>
      <c r="I623" s="18">
        <v>32.5</v>
      </c>
      <c r="J623">
        <f t="shared" si="804"/>
        <v>150</v>
      </c>
      <c r="K623">
        <f t="shared" si="790"/>
        <v>183.33333333333334</v>
      </c>
      <c r="L623">
        <v>1.5</v>
      </c>
      <c r="M623" s="1">
        <v>20</v>
      </c>
      <c r="N623">
        <v>1.05</v>
      </c>
      <c r="O623">
        <f t="shared" si="794"/>
        <v>4.4144999999999994</v>
      </c>
      <c r="P623" s="15">
        <f t="shared" si="795"/>
        <v>25.5855</v>
      </c>
      <c r="Q623">
        <f t="shared" si="805"/>
        <v>157.74783333333335</v>
      </c>
      <c r="R623">
        <f t="shared" si="791"/>
        <v>55.585500000000003</v>
      </c>
      <c r="S623">
        <f t="shared" si="796"/>
        <v>0.6684616085343974</v>
      </c>
      <c r="T623">
        <f t="shared" si="797"/>
        <v>0.11141026808906623</v>
      </c>
      <c r="U623">
        <v>1.5</v>
      </c>
      <c r="V623">
        <f t="shared" si="798"/>
        <v>0.91890379899565444</v>
      </c>
      <c r="W623">
        <v>3</v>
      </c>
      <c r="X623">
        <f t="shared" si="799"/>
        <v>1.2954242509439324</v>
      </c>
      <c r="Y623">
        <f t="shared" si="800"/>
        <v>0.96555849757856216</v>
      </c>
      <c r="Z623">
        <f>'Liquefaction &amp; SBC'!AC624</f>
        <v>0.76621510992959374</v>
      </c>
      <c r="AA623" s="8" t="str">
        <f>'Liquefaction &amp; SBC'!AD624</f>
        <v>LIQUEFIABLE</v>
      </c>
      <c r="AB623" s="1">
        <f t="shared" si="792"/>
        <v>3.0844622251760156E-2</v>
      </c>
      <c r="AC623">
        <f t="shared" si="793"/>
        <v>46.266933377640235</v>
      </c>
      <c r="AD623">
        <f t="shared" si="801"/>
        <v>47.232491875218798</v>
      </c>
    </row>
    <row r="624" spans="1:31" x14ac:dyDescent="0.35">
      <c r="B624" s="1" t="s">
        <v>243</v>
      </c>
      <c r="C624" s="1" t="s">
        <v>244</v>
      </c>
      <c r="D624" s="1">
        <f t="shared" si="802"/>
        <v>9</v>
      </c>
      <c r="E624">
        <f t="shared" si="803"/>
        <v>1500</v>
      </c>
      <c r="F624">
        <f t="shared" si="803"/>
        <v>3</v>
      </c>
      <c r="G624" s="1">
        <v>20</v>
      </c>
      <c r="H624" s="1">
        <v>18</v>
      </c>
      <c r="I624" s="18">
        <v>32.5</v>
      </c>
      <c r="J624">
        <f t="shared" si="804"/>
        <v>150</v>
      </c>
      <c r="K624">
        <f t="shared" si="790"/>
        <v>183.33333333333334</v>
      </c>
      <c r="L624">
        <v>1.5</v>
      </c>
      <c r="M624" s="1">
        <v>20</v>
      </c>
      <c r="N624">
        <v>1.05</v>
      </c>
      <c r="O624">
        <f t="shared" si="794"/>
        <v>4.4144999999999994</v>
      </c>
      <c r="P624" s="15">
        <f t="shared" si="795"/>
        <v>25.5855</v>
      </c>
      <c r="Q624">
        <f t="shared" si="805"/>
        <v>157.74783333333335</v>
      </c>
      <c r="R624">
        <f t="shared" si="791"/>
        <v>55.585500000000003</v>
      </c>
      <c r="S624">
        <f t="shared" si="796"/>
        <v>0.6684616085343974</v>
      </c>
      <c r="T624">
        <f t="shared" si="797"/>
        <v>0</v>
      </c>
      <c r="U624">
        <v>1.5</v>
      </c>
      <c r="V624">
        <f t="shared" si="798"/>
        <v>0.91890379899565444</v>
      </c>
      <c r="W624">
        <v>3</v>
      </c>
      <c r="X624">
        <f t="shared" si="799"/>
        <v>1.2954242509439324</v>
      </c>
      <c r="Y624">
        <f t="shared" si="800"/>
        <v>0</v>
      </c>
      <c r="Z624">
        <f>'Liquefaction &amp; SBC'!AC625</f>
        <v>0.94061205545662807</v>
      </c>
      <c r="AA624" s="8" t="str">
        <f>'Liquefaction &amp; SBC'!AD625</f>
        <v>LIQUEFIABLE</v>
      </c>
      <c r="AB624" s="1">
        <f t="shared" si="792"/>
        <v>2.6484698613584302E-2</v>
      </c>
      <c r="AC624">
        <f t="shared" si="793"/>
        <v>39.727047920376457</v>
      </c>
      <c r="AD624">
        <f t="shared" si="801"/>
        <v>39.727047920376457</v>
      </c>
    </row>
    <row r="625" spans="1:31" x14ac:dyDescent="0.35">
      <c r="B625" s="1" t="s">
        <v>243</v>
      </c>
      <c r="C625" s="1" t="s">
        <v>244</v>
      </c>
      <c r="D625" s="1">
        <f t="shared" si="802"/>
        <v>10.5</v>
      </c>
      <c r="E625">
        <f t="shared" si="803"/>
        <v>1500</v>
      </c>
      <c r="F625">
        <f t="shared" si="803"/>
        <v>3</v>
      </c>
      <c r="G625" s="1">
        <v>21</v>
      </c>
      <c r="H625" s="1">
        <v>29</v>
      </c>
      <c r="I625" s="18">
        <v>35</v>
      </c>
      <c r="J625">
        <f t="shared" si="804"/>
        <v>150</v>
      </c>
      <c r="K625">
        <f t="shared" si="790"/>
        <v>183.33333333333334</v>
      </c>
      <c r="L625">
        <v>1.5</v>
      </c>
      <c r="M625" s="1">
        <v>21</v>
      </c>
      <c r="N625">
        <v>1.05</v>
      </c>
      <c r="O625">
        <f t="shared" si="794"/>
        <v>4.4144999999999994</v>
      </c>
      <c r="P625" s="15">
        <f t="shared" si="795"/>
        <v>27.0855</v>
      </c>
      <c r="Q625">
        <f t="shared" si="805"/>
        <v>156.24783333333335</v>
      </c>
      <c r="R625">
        <f t="shared" si="791"/>
        <v>58.585500000000003</v>
      </c>
      <c r="S625">
        <f t="shared" si="796"/>
        <v>0.66330968137932</v>
      </c>
      <c r="T625">
        <f t="shared" si="797"/>
        <v>0</v>
      </c>
      <c r="U625">
        <v>1.5</v>
      </c>
      <c r="V625">
        <f t="shared" si="798"/>
        <v>0.91332519810941382</v>
      </c>
      <c r="W625">
        <v>3</v>
      </c>
      <c r="X625">
        <f t="shared" si="799"/>
        <v>1.2954242509439324</v>
      </c>
      <c r="Y625">
        <f t="shared" si="800"/>
        <v>0</v>
      </c>
      <c r="Z625">
        <f>'Liquefaction &amp; SBC'!AC626</f>
        <v>2.8864420331939566</v>
      </c>
      <c r="AA625" s="8" t="str">
        <f>'Liquefaction &amp; SBC'!AD626</f>
        <v>NOT LIQUEFIABLE</v>
      </c>
      <c r="AB625" s="1">
        <f t="shared" si="792"/>
        <v>0</v>
      </c>
      <c r="AC625">
        <f t="shared" si="793"/>
        <v>0</v>
      </c>
      <c r="AD625">
        <f t="shared" si="801"/>
        <v>0</v>
      </c>
    </row>
    <row r="626" spans="1:31" x14ac:dyDescent="0.35">
      <c r="B626" s="1" t="s">
        <v>243</v>
      </c>
      <c r="C626" s="1" t="s">
        <v>244</v>
      </c>
      <c r="D626" s="1">
        <f t="shared" si="802"/>
        <v>12</v>
      </c>
      <c r="E626">
        <f t="shared" si="803"/>
        <v>1500</v>
      </c>
      <c r="F626">
        <f t="shared" si="803"/>
        <v>3</v>
      </c>
      <c r="G626" s="1">
        <v>21</v>
      </c>
      <c r="H626" s="1">
        <v>41</v>
      </c>
      <c r="I626" s="18">
        <v>35</v>
      </c>
      <c r="J626">
        <f t="shared" si="804"/>
        <v>150</v>
      </c>
      <c r="K626">
        <f t="shared" si="790"/>
        <v>183.33333333333334</v>
      </c>
      <c r="L626">
        <v>1.5</v>
      </c>
      <c r="M626" s="1">
        <v>21</v>
      </c>
      <c r="N626">
        <v>1.05</v>
      </c>
      <c r="O626">
        <f t="shared" si="794"/>
        <v>4.4144999999999994</v>
      </c>
      <c r="P626" s="15">
        <f t="shared" si="795"/>
        <v>27.0855</v>
      </c>
      <c r="Q626">
        <f t="shared" si="805"/>
        <v>156.24783333333335</v>
      </c>
      <c r="R626">
        <f t="shared" si="791"/>
        <v>58.585500000000003</v>
      </c>
      <c r="S626">
        <f t="shared" si="796"/>
        <v>0.66330968137932</v>
      </c>
      <c r="T626">
        <f t="shared" si="797"/>
        <v>0</v>
      </c>
      <c r="U626">
        <v>1.5</v>
      </c>
      <c r="V626">
        <f t="shared" si="798"/>
        <v>0.91332519810941382</v>
      </c>
      <c r="W626">
        <v>3</v>
      </c>
      <c r="X626">
        <f t="shared" si="799"/>
        <v>1.2954242509439324</v>
      </c>
      <c r="Y626">
        <f t="shared" si="800"/>
        <v>0</v>
      </c>
      <c r="Z626">
        <f>'Liquefaction &amp; SBC'!AC627</f>
        <v>47.977310637291339</v>
      </c>
      <c r="AA626" s="8" t="str">
        <f>'Liquefaction &amp; SBC'!AD627</f>
        <v>NOT LIQUEFIABLE</v>
      </c>
      <c r="AB626" s="1">
        <f t="shared" si="792"/>
        <v>0</v>
      </c>
      <c r="AC626">
        <f t="shared" si="793"/>
        <v>0</v>
      </c>
      <c r="AD626">
        <f t="shared" si="801"/>
        <v>0</v>
      </c>
    </row>
    <row r="627" spans="1:31" x14ac:dyDescent="0.35">
      <c r="B627" s="1" t="s">
        <v>243</v>
      </c>
      <c r="C627" s="1" t="s">
        <v>244</v>
      </c>
      <c r="D627" s="1">
        <f t="shared" si="802"/>
        <v>13.5</v>
      </c>
      <c r="E627">
        <f t="shared" si="803"/>
        <v>1500</v>
      </c>
      <c r="F627">
        <f t="shared" si="803"/>
        <v>3</v>
      </c>
      <c r="G627" s="1">
        <v>21</v>
      </c>
      <c r="H627" s="1">
        <v>48</v>
      </c>
      <c r="I627" s="18">
        <v>35</v>
      </c>
      <c r="J627">
        <f t="shared" si="804"/>
        <v>150</v>
      </c>
      <c r="K627">
        <f t="shared" si="790"/>
        <v>183.33333333333334</v>
      </c>
      <c r="L627">
        <v>1.5</v>
      </c>
      <c r="M627" s="1">
        <v>21</v>
      </c>
      <c r="N627">
        <v>1.05</v>
      </c>
      <c r="O627">
        <f t="shared" si="794"/>
        <v>4.4144999999999994</v>
      </c>
      <c r="P627" s="15">
        <f t="shared" si="795"/>
        <v>27.0855</v>
      </c>
      <c r="Q627">
        <f t="shared" si="805"/>
        <v>156.24783333333335</v>
      </c>
      <c r="R627">
        <f t="shared" si="791"/>
        <v>58.585500000000003</v>
      </c>
      <c r="S627">
        <f t="shared" si="796"/>
        <v>0.66330968137932</v>
      </c>
      <c r="T627">
        <f t="shared" si="797"/>
        <v>0</v>
      </c>
      <c r="U627">
        <v>1.5</v>
      </c>
      <c r="V627">
        <f t="shared" si="798"/>
        <v>0.91332519810941382</v>
      </c>
      <c r="W627">
        <v>3</v>
      </c>
      <c r="X627">
        <f t="shared" si="799"/>
        <v>1.2954242509439324</v>
      </c>
      <c r="Y627">
        <f t="shared" si="800"/>
        <v>0</v>
      </c>
      <c r="Z627">
        <f>'Liquefaction &amp; SBC'!AC628</f>
        <v>658.61869460358992</v>
      </c>
      <c r="AA627" s="8" t="str">
        <f>'Liquefaction &amp; SBC'!AD628</f>
        <v>NOT LIQUEFIABLE</v>
      </c>
      <c r="AB627" s="1">
        <f t="shared" si="792"/>
        <v>0</v>
      </c>
      <c r="AC627">
        <f t="shared" si="793"/>
        <v>0</v>
      </c>
      <c r="AD627">
        <f t="shared" si="801"/>
        <v>0</v>
      </c>
    </row>
    <row r="628" spans="1:31" x14ac:dyDescent="0.35">
      <c r="B628" s="1" t="s">
        <v>243</v>
      </c>
      <c r="C628" s="1" t="s">
        <v>244</v>
      </c>
      <c r="D628" s="1">
        <f t="shared" si="802"/>
        <v>15</v>
      </c>
      <c r="E628">
        <f t="shared" si="803"/>
        <v>1500</v>
      </c>
      <c r="F628">
        <f t="shared" si="803"/>
        <v>3</v>
      </c>
      <c r="G628" s="1">
        <v>21</v>
      </c>
      <c r="H628" s="1">
        <v>54</v>
      </c>
      <c r="I628" s="18">
        <v>65</v>
      </c>
      <c r="J628">
        <f t="shared" si="804"/>
        <v>150</v>
      </c>
      <c r="K628">
        <f t="shared" si="790"/>
        <v>183.33333333333334</v>
      </c>
      <c r="L628">
        <v>1.5</v>
      </c>
      <c r="M628" s="1">
        <v>21</v>
      </c>
      <c r="N628">
        <v>1.05</v>
      </c>
      <c r="O628">
        <f t="shared" si="794"/>
        <v>4.4144999999999994</v>
      </c>
      <c r="P628" s="15">
        <f t="shared" si="795"/>
        <v>27.0855</v>
      </c>
      <c r="Q628">
        <f t="shared" si="805"/>
        <v>156.24783333333335</v>
      </c>
      <c r="R628">
        <f t="shared" si="791"/>
        <v>58.585500000000003</v>
      </c>
      <c r="S628">
        <f t="shared" si="796"/>
        <v>0.66330968137932</v>
      </c>
      <c r="T628">
        <f t="shared" si="797"/>
        <v>0</v>
      </c>
      <c r="U628">
        <v>1.5</v>
      </c>
      <c r="V628">
        <f t="shared" si="798"/>
        <v>0.91332519810941382</v>
      </c>
      <c r="W628">
        <v>3</v>
      </c>
      <c r="X628">
        <f t="shared" si="799"/>
        <v>1.2954242509439324</v>
      </c>
      <c r="Y628">
        <f t="shared" si="800"/>
        <v>0</v>
      </c>
      <c r="Z628">
        <f>'Liquefaction &amp; SBC'!AC629</f>
        <v>18611.035047284731</v>
      </c>
      <c r="AA628" s="8" t="str">
        <f>'Liquefaction &amp; SBC'!AD629</f>
        <v>NOT LIQUEFIABLE</v>
      </c>
      <c r="AB628" s="1">
        <f t="shared" si="792"/>
        <v>0</v>
      </c>
      <c r="AC628">
        <f t="shared" si="793"/>
        <v>0</v>
      </c>
      <c r="AD628">
        <f t="shared" si="801"/>
        <v>0</v>
      </c>
    </row>
    <row r="629" spans="1:31" x14ac:dyDescent="0.35">
      <c r="X629" s="16"/>
      <c r="Y629" s="16"/>
      <c r="Z629" s="16"/>
      <c r="AA629" s="16"/>
      <c r="AB629" s="19"/>
      <c r="AC629" s="16" t="s">
        <v>312</v>
      </c>
      <c r="AD629" s="16">
        <f>SUM(AD619:AD628)</f>
        <v>186.92166717287517</v>
      </c>
      <c r="AE629" s="19" t="str">
        <f>IF(AD629&lt;= 25, "PASSED", "FAILED")</f>
        <v>FAILED</v>
      </c>
    </row>
    <row r="630" spans="1:31" s="1" customFormat="1" x14ac:dyDescent="0.35">
      <c r="A630" s="9" t="s">
        <v>283</v>
      </c>
      <c r="B630" s="9" t="s">
        <v>0</v>
      </c>
      <c r="C630" s="9" t="s">
        <v>1</v>
      </c>
      <c r="D630" s="9" t="s">
        <v>284</v>
      </c>
      <c r="E630" s="7" t="s">
        <v>285</v>
      </c>
      <c r="F630" s="9" t="s">
        <v>286</v>
      </c>
      <c r="G630" s="9" t="s">
        <v>287</v>
      </c>
      <c r="H630" s="9" t="s">
        <v>288</v>
      </c>
      <c r="I630" s="9" t="s">
        <v>289</v>
      </c>
      <c r="J630" s="10" t="s">
        <v>290</v>
      </c>
      <c r="K630" s="10" t="s">
        <v>291</v>
      </c>
      <c r="L630" s="9" t="s">
        <v>292</v>
      </c>
      <c r="M630" s="9" t="s">
        <v>287</v>
      </c>
      <c r="N630" s="9" t="s">
        <v>293</v>
      </c>
      <c r="O630" s="10" t="s">
        <v>294</v>
      </c>
      <c r="P630" s="11" t="s">
        <v>295</v>
      </c>
      <c r="Q630" s="10" t="s">
        <v>296</v>
      </c>
      <c r="R630" s="10" t="s">
        <v>297</v>
      </c>
      <c r="S630" s="10" t="s">
        <v>298</v>
      </c>
      <c r="T630" s="12" t="s">
        <v>299</v>
      </c>
      <c r="U630" s="9" t="s">
        <v>300</v>
      </c>
      <c r="V630" s="10" t="s">
        <v>301</v>
      </c>
      <c r="W630" s="7" t="s">
        <v>302</v>
      </c>
      <c r="X630" s="10" t="s">
        <v>303</v>
      </c>
      <c r="Y630" s="13" t="s">
        <v>304</v>
      </c>
      <c r="Z630" s="14" t="s">
        <v>26</v>
      </c>
      <c r="AA630" s="14" t="s">
        <v>27</v>
      </c>
      <c r="AB630" s="13" t="s">
        <v>305</v>
      </c>
      <c r="AC630" s="13" t="s">
        <v>306</v>
      </c>
      <c r="AD630" s="13" t="s">
        <v>307</v>
      </c>
      <c r="AE630" s="10" t="s">
        <v>27</v>
      </c>
    </row>
    <row r="631" spans="1:31" x14ac:dyDescent="0.35">
      <c r="A631" s="1">
        <v>55</v>
      </c>
      <c r="B631" s="1" t="s">
        <v>245</v>
      </c>
      <c r="C631" s="1" t="s">
        <v>246</v>
      </c>
      <c r="D631" s="1">
        <v>1.5</v>
      </c>
      <c r="E631">
        <v>1500</v>
      </c>
      <c r="F631">
        <v>3</v>
      </c>
      <c r="G631" s="1">
        <v>17</v>
      </c>
      <c r="H631" s="1">
        <v>17</v>
      </c>
      <c r="I631" s="1">
        <v>12</v>
      </c>
      <c r="J631">
        <f>E631*0.1</f>
        <v>150</v>
      </c>
      <c r="K631">
        <f t="shared" ref="K631:K640" si="806">(E631+J631)/(F631*F631)</f>
        <v>183.33333333333334</v>
      </c>
      <c r="L631">
        <v>1.5</v>
      </c>
      <c r="M631" s="1">
        <v>17</v>
      </c>
      <c r="O631">
        <f>MAX(0, 9.81 * (L631 - N631))</f>
        <v>14.715</v>
      </c>
      <c r="P631" s="15">
        <f>(L631 * M631) - O631</f>
        <v>10.785</v>
      </c>
      <c r="Q631">
        <f>K631-P631</f>
        <v>172.54833333333335</v>
      </c>
      <c r="R631">
        <f t="shared" ref="R631:R640" si="807">(M631 * ($L$2 + ($F$2 / 2))) - O631</f>
        <v>36.284999999999997</v>
      </c>
      <c r="S631">
        <f>0.5 + 0.1 * SQRT(Q631 / R631)</f>
        <v>0.71806793983463379</v>
      </c>
      <c r="T631">
        <f>IF((D631 - (D631/2)) &lt;= L631, 0, IF(( (D631 - (D631/2)) - L631) &gt; (2 * F631), 0, IF(( (D631 - (D631/2)) - L631) &lt;= (F631 / 2), (2 * ( (D631 - (D631/2)) - L631) / F631) * (S631 - 0.1) + 0.1, ((2 * F631) - ( (D631 - (D631/2)) - L631)) / (1.5 * F631) * S631)))</f>
        <v>0</v>
      </c>
      <c r="U631">
        <v>1.5</v>
      </c>
      <c r="V631">
        <f>MAX(0.5, 1 - 0.5 * (P631 / Q631))</f>
        <v>0.96874788706545989</v>
      </c>
      <c r="W631">
        <v>3</v>
      </c>
      <c r="X631">
        <f>1 + 0.2 *LOG10(10 * W631)</f>
        <v>1.2954242509439324</v>
      </c>
      <c r="Y631">
        <f>((Q631 / (I631 * 1000)) * T631) * U631 * V631 * X631*1000</f>
        <v>0</v>
      </c>
      <c r="Z631">
        <f>'Liquefaction &amp; SBC'!AC632</f>
        <v>4.7746853691866953</v>
      </c>
      <c r="AA631" s="8" t="str">
        <f>'Liquefaction &amp; SBC'!AD632</f>
        <v>NOT LIQUEFIABLE</v>
      </c>
      <c r="AB631" s="1">
        <f t="shared" ref="AB631:AB640" si="808">IF(AA631="NOT LIQUEFIABLE", 0, IF(Z631&gt;=2, 0, IF(Z631&lt;=0.5, 0.05, (2-Z631)*0.025)))</f>
        <v>0</v>
      </c>
      <c r="AC631">
        <f t="shared" ref="AC631:AC640" si="809">AB631 * U631*1000</f>
        <v>0</v>
      </c>
      <c r="AD631">
        <f>Y631+AC631</f>
        <v>0</v>
      </c>
    </row>
    <row r="632" spans="1:31" x14ac:dyDescent="0.35">
      <c r="B632" s="1" t="s">
        <v>245</v>
      </c>
      <c r="C632" s="1" t="s">
        <v>246</v>
      </c>
      <c r="D632" s="1">
        <f>D631+1.5</f>
        <v>3</v>
      </c>
      <c r="E632">
        <f>E$2</f>
        <v>1500</v>
      </c>
      <c r="F632">
        <f>F$2</f>
        <v>3</v>
      </c>
      <c r="G632" s="1">
        <v>17</v>
      </c>
      <c r="H632" s="1">
        <v>25</v>
      </c>
      <c r="I632" s="18">
        <v>15</v>
      </c>
      <c r="J632">
        <f>E632*0.1</f>
        <v>150</v>
      </c>
      <c r="K632">
        <f t="shared" si="806"/>
        <v>183.33333333333334</v>
      </c>
      <c r="L632">
        <v>1.5</v>
      </c>
      <c r="M632" s="1">
        <v>17</v>
      </c>
      <c r="O632">
        <f t="shared" ref="O632:O640" si="810">MAX(0, 9.81 * (L632 - N632))</f>
        <v>14.715</v>
      </c>
      <c r="P632" s="15">
        <f t="shared" ref="P632:P640" si="811">(L632 * M632) - O632</f>
        <v>10.785</v>
      </c>
      <c r="Q632">
        <f>K632-P632</f>
        <v>172.54833333333335</v>
      </c>
      <c r="R632">
        <f t="shared" si="807"/>
        <v>36.284999999999997</v>
      </c>
      <c r="S632">
        <f t="shared" ref="S632:S640" si="812">0.5 + 0.1 * SQRT(Q632 / R632)</f>
        <v>0.71806793983463379</v>
      </c>
      <c r="T632">
        <f t="shared" ref="T632:T640" si="813">IF(((D632 - (D632 - D631)/2) - L632) &lt;= 0, 0, IF(((D632 - (D632 - D631)/2) - L632) &gt; (2 * F632), 0, IF(((D632 - (D632 - D631)/2) - L632) &lt;= (F632 / 2), (2 * ((D632 - (D632 - D631)/2) - L632) / F632) * (S632 - 0.1) + 0.1, ((2 * F632) - ((D632 - (D632 - D631)/2) - L632)) / (1.5 * F632) * S632)))</f>
        <v>0.40903396991731689</v>
      </c>
      <c r="U632">
        <v>1.5</v>
      </c>
      <c r="V632">
        <f t="shared" ref="V632:V640" si="814">MAX(0.5, 1 - 0.5 * (P632 / Q632))</f>
        <v>0.96874788706545989</v>
      </c>
      <c r="W632">
        <v>3</v>
      </c>
      <c r="X632">
        <f t="shared" ref="X632:X640" si="815">1 + 0.2 *LOG10(10 * W632)</f>
        <v>1.2954242509439324</v>
      </c>
      <c r="Y632">
        <f t="shared" ref="Y632:Y640" si="816">((Q632 / (I632 * 1000)) * T632) * U632 * V632 * X632*1000</f>
        <v>8.8571283324828283</v>
      </c>
      <c r="Z632">
        <f>'Liquefaction &amp; SBC'!AC633</f>
        <v>10.052365659305554</v>
      </c>
      <c r="AA632" s="8" t="str">
        <f>'Liquefaction &amp; SBC'!AD633</f>
        <v>NOT LIQUEFIABLE</v>
      </c>
      <c r="AB632" s="1">
        <f t="shared" si="808"/>
        <v>0</v>
      </c>
      <c r="AC632">
        <f t="shared" si="809"/>
        <v>0</v>
      </c>
      <c r="AD632">
        <f t="shared" ref="AD632:AD640" si="817">Y632+AC632</f>
        <v>8.8571283324828283</v>
      </c>
    </row>
    <row r="633" spans="1:31" x14ac:dyDescent="0.35">
      <c r="B633" s="1" t="s">
        <v>245</v>
      </c>
      <c r="C633" s="1" t="s">
        <v>246</v>
      </c>
      <c r="D633" s="1">
        <f t="shared" ref="D633:D640" si="818">D632+1.5</f>
        <v>4.5</v>
      </c>
      <c r="E633">
        <f t="shared" ref="E633:F640" si="819">E$2</f>
        <v>1500</v>
      </c>
      <c r="F633">
        <f t="shared" si="819"/>
        <v>3</v>
      </c>
      <c r="G633" s="1">
        <v>17</v>
      </c>
      <c r="H633" s="1">
        <v>14</v>
      </c>
      <c r="I633" s="18">
        <v>12</v>
      </c>
      <c r="J633">
        <f t="shared" ref="J633:J640" si="820">E633*0.1</f>
        <v>150</v>
      </c>
      <c r="K633">
        <f t="shared" si="806"/>
        <v>183.33333333333334</v>
      </c>
      <c r="L633">
        <v>1.5</v>
      </c>
      <c r="M633" s="1">
        <v>17</v>
      </c>
      <c r="O633">
        <f t="shared" si="810"/>
        <v>14.715</v>
      </c>
      <c r="P633" s="15">
        <f t="shared" si="811"/>
        <v>10.785</v>
      </c>
      <c r="Q633">
        <f t="shared" ref="Q633:Q640" si="821">K633-P633</f>
        <v>172.54833333333335</v>
      </c>
      <c r="R633">
        <f t="shared" si="807"/>
        <v>36.284999999999997</v>
      </c>
      <c r="S633">
        <f t="shared" si="812"/>
        <v>0.71806793983463379</v>
      </c>
      <c r="T633">
        <f t="shared" si="813"/>
        <v>0.59838994986219485</v>
      </c>
      <c r="U633">
        <v>1.5</v>
      </c>
      <c r="V633">
        <f t="shared" si="814"/>
        <v>0.96874788706545989</v>
      </c>
      <c r="W633">
        <v>3</v>
      </c>
      <c r="X633">
        <f t="shared" si="815"/>
        <v>1.2954242509439324</v>
      </c>
      <c r="Y633">
        <f t="shared" si="816"/>
        <v>16.196749440727327</v>
      </c>
      <c r="Z633">
        <f>'Liquefaction &amp; SBC'!AC634</f>
        <v>1.3726084714559752</v>
      </c>
      <c r="AA633" s="8" t="str">
        <f>'Liquefaction &amp; SBC'!AD634</f>
        <v>NOT LIQUEFIABLE</v>
      </c>
      <c r="AB633" s="1">
        <f t="shared" si="808"/>
        <v>0</v>
      </c>
      <c r="AC633">
        <f t="shared" si="809"/>
        <v>0</v>
      </c>
      <c r="AD633">
        <f t="shared" si="817"/>
        <v>16.196749440727327</v>
      </c>
    </row>
    <row r="634" spans="1:31" x14ac:dyDescent="0.35">
      <c r="B634" s="1" t="s">
        <v>245</v>
      </c>
      <c r="C634" s="1" t="s">
        <v>246</v>
      </c>
      <c r="D634" s="1">
        <f t="shared" si="818"/>
        <v>6</v>
      </c>
      <c r="E634">
        <f t="shared" si="819"/>
        <v>1500</v>
      </c>
      <c r="F634">
        <f t="shared" si="819"/>
        <v>3</v>
      </c>
      <c r="G634" s="1">
        <v>17</v>
      </c>
      <c r="H634" s="1">
        <v>29</v>
      </c>
      <c r="I634" s="18">
        <v>15</v>
      </c>
      <c r="J634">
        <f t="shared" si="820"/>
        <v>150</v>
      </c>
      <c r="K634">
        <f t="shared" si="806"/>
        <v>183.33333333333334</v>
      </c>
      <c r="L634">
        <v>1.5</v>
      </c>
      <c r="M634" s="1">
        <v>17</v>
      </c>
      <c r="O634">
        <f t="shared" si="810"/>
        <v>14.715</v>
      </c>
      <c r="P634" s="15">
        <f t="shared" si="811"/>
        <v>10.785</v>
      </c>
      <c r="Q634">
        <f t="shared" si="821"/>
        <v>172.54833333333335</v>
      </c>
      <c r="R634">
        <f t="shared" si="807"/>
        <v>36.284999999999997</v>
      </c>
      <c r="S634">
        <f t="shared" si="812"/>
        <v>0.71806793983463379</v>
      </c>
      <c r="T634">
        <f t="shared" si="813"/>
        <v>0.3590339699173169</v>
      </c>
      <c r="U634">
        <v>1.5</v>
      </c>
      <c r="V634">
        <f t="shared" si="814"/>
        <v>0.96874788706545989</v>
      </c>
      <c r="W634">
        <v>3</v>
      </c>
      <c r="X634">
        <f t="shared" si="815"/>
        <v>1.2954242509439324</v>
      </c>
      <c r="Y634">
        <f t="shared" si="816"/>
        <v>7.7744397315491174</v>
      </c>
      <c r="Z634">
        <f>'Liquefaction &amp; SBC'!AC635</f>
        <v>6.7152959346939287</v>
      </c>
      <c r="AA634" s="8" t="str">
        <f>'Liquefaction &amp; SBC'!AD635</f>
        <v>NOT LIQUEFIABLE</v>
      </c>
      <c r="AB634" s="1">
        <f t="shared" si="808"/>
        <v>0</v>
      </c>
      <c r="AC634">
        <f t="shared" si="809"/>
        <v>0</v>
      </c>
      <c r="AD634">
        <f t="shared" si="817"/>
        <v>7.7744397315491174</v>
      </c>
    </row>
    <row r="635" spans="1:31" x14ac:dyDescent="0.35">
      <c r="B635" s="1" t="s">
        <v>245</v>
      </c>
      <c r="C635" s="1" t="s">
        <v>246</v>
      </c>
      <c r="D635" s="1">
        <f t="shared" si="818"/>
        <v>7.5</v>
      </c>
      <c r="E635">
        <f t="shared" si="819"/>
        <v>1500</v>
      </c>
      <c r="F635">
        <f t="shared" si="819"/>
        <v>3</v>
      </c>
      <c r="G635" s="1">
        <v>17</v>
      </c>
      <c r="H635" s="1">
        <v>52</v>
      </c>
      <c r="I635" s="18">
        <v>20</v>
      </c>
      <c r="J635">
        <f t="shared" si="820"/>
        <v>150</v>
      </c>
      <c r="K635">
        <f t="shared" si="806"/>
        <v>183.33333333333334</v>
      </c>
      <c r="L635">
        <v>1.5</v>
      </c>
      <c r="M635" s="1">
        <v>17</v>
      </c>
      <c r="O635">
        <f t="shared" si="810"/>
        <v>14.715</v>
      </c>
      <c r="P635" s="15">
        <f t="shared" si="811"/>
        <v>10.785</v>
      </c>
      <c r="Q635">
        <f t="shared" si="821"/>
        <v>172.54833333333335</v>
      </c>
      <c r="R635">
        <f t="shared" si="807"/>
        <v>36.284999999999997</v>
      </c>
      <c r="S635">
        <f t="shared" si="812"/>
        <v>0.71806793983463379</v>
      </c>
      <c r="T635">
        <f t="shared" si="813"/>
        <v>0.11967798997243896</v>
      </c>
      <c r="U635">
        <v>1.5</v>
      </c>
      <c r="V635">
        <f t="shared" si="814"/>
        <v>0.96874788706545989</v>
      </c>
      <c r="W635">
        <v>3</v>
      </c>
      <c r="X635">
        <f t="shared" si="815"/>
        <v>1.2954242509439324</v>
      </c>
      <c r="Y635">
        <f t="shared" si="816"/>
        <v>1.9436099328872787</v>
      </c>
      <c r="Z635">
        <f>'Liquefaction &amp; SBC'!AC636</f>
        <v>238900.2162635623</v>
      </c>
      <c r="AA635" s="8" t="str">
        <f>'Liquefaction &amp; SBC'!AD636</f>
        <v>NOT LIQUEFIABLE</v>
      </c>
      <c r="AB635" s="1">
        <f t="shared" si="808"/>
        <v>0</v>
      </c>
      <c r="AC635">
        <f t="shared" si="809"/>
        <v>0</v>
      </c>
      <c r="AD635">
        <f t="shared" si="817"/>
        <v>1.9436099328872787</v>
      </c>
    </row>
    <row r="636" spans="1:31" x14ac:dyDescent="0.35">
      <c r="B636" s="1" t="s">
        <v>245</v>
      </c>
      <c r="C636" s="1" t="s">
        <v>246</v>
      </c>
      <c r="D636" s="1">
        <f t="shared" si="818"/>
        <v>9</v>
      </c>
      <c r="E636">
        <f t="shared" si="819"/>
        <v>1500</v>
      </c>
      <c r="F636">
        <f t="shared" si="819"/>
        <v>3</v>
      </c>
      <c r="G636" s="1">
        <v>17</v>
      </c>
      <c r="H636" s="1">
        <v>36</v>
      </c>
      <c r="I636" s="18">
        <v>15</v>
      </c>
      <c r="J636">
        <f t="shared" si="820"/>
        <v>150</v>
      </c>
      <c r="K636">
        <f t="shared" si="806"/>
        <v>183.33333333333334</v>
      </c>
      <c r="L636">
        <v>1.5</v>
      </c>
      <c r="M636" s="1">
        <v>17</v>
      </c>
      <c r="O636">
        <f t="shared" si="810"/>
        <v>14.715</v>
      </c>
      <c r="P636" s="15">
        <f t="shared" si="811"/>
        <v>10.785</v>
      </c>
      <c r="Q636">
        <f t="shared" si="821"/>
        <v>172.54833333333335</v>
      </c>
      <c r="R636">
        <f t="shared" si="807"/>
        <v>36.284999999999997</v>
      </c>
      <c r="S636">
        <f t="shared" si="812"/>
        <v>0.71806793983463379</v>
      </c>
      <c r="T636">
        <f t="shared" si="813"/>
        <v>0</v>
      </c>
      <c r="U636">
        <v>1.5</v>
      </c>
      <c r="V636">
        <f t="shared" si="814"/>
        <v>0.96874788706545989</v>
      </c>
      <c r="W636">
        <v>3</v>
      </c>
      <c r="X636">
        <f t="shared" si="815"/>
        <v>1.2954242509439324</v>
      </c>
      <c r="Y636">
        <f t="shared" si="816"/>
        <v>0</v>
      </c>
      <c r="Z636">
        <f>'Liquefaction &amp; SBC'!AC637</f>
        <v>10.879557877648315</v>
      </c>
      <c r="AA636" s="8" t="str">
        <f>'Liquefaction &amp; SBC'!AD637</f>
        <v>NOT LIQUEFIABLE</v>
      </c>
      <c r="AB636" s="1">
        <f t="shared" si="808"/>
        <v>0</v>
      </c>
      <c r="AC636">
        <f t="shared" si="809"/>
        <v>0</v>
      </c>
      <c r="AD636">
        <f t="shared" si="817"/>
        <v>0</v>
      </c>
    </row>
    <row r="637" spans="1:31" x14ac:dyDescent="0.35">
      <c r="B637" s="1" t="s">
        <v>245</v>
      </c>
      <c r="C637" s="1" t="s">
        <v>246</v>
      </c>
      <c r="D637" s="1">
        <f t="shared" si="818"/>
        <v>10.5</v>
      </c>
      <c r="E637">
        <f t="shared" si="819"/>
        <v>1500</v>
      </c>
      <c r="F637">
        <f t="shared" si="819"/>
        <v>3</v>
      </c>
      <c r="G637" s="1">
        <v>17</v>
      </c>
      <c r="H637" s="1">
        <v>28</v>
      </c>
      <c r="I637" s="18">
        <v>15</v>
      </c>
      <c r="J637">
        <f t="shared" si="820"/>
        <v>150</v>
      </c>
      <c r="K637">
        <f t="shared" si="806"/>
        <v>183.33333333333334</v>
      </c>
      <c r="L637">
        <v>1.5</v>
      </c>
      <c r="M637" s="1">
        <v>17</v>
      </c>
      <c r="O637">
        <f t="shared" si="810"/>
        <v>14.715</v>
      </c>
      <c r="P637" s="15">
        <f t="shared" si="811"/>
        <v>10.785</v>
      </c>
      <c r="Q637">
        <f t="shared" si="821"/>
        <v>172.54833333333335</v>
      </c>
      <c r="R637">
        <f t="shared" si="807"/>
        <v>36.284999999999997</v>
      </c>
      <c r="S637">
        <f t="shared" si="812"/>
        <v>0.71806793983463379</v>
      </c>
      <c r="T637">
        <f t="shared" si="813"/>
        <v>0</v>
      </c>
      <c r="U637">
        <v>1.5</v>
      </c>
      <c r="V637">
        <f t="shared" si="814"/>
        <v>0.96874788706545989</v>
      </c>
      <c r="W637">
        <v>3</v>
      </c>
      <c r="X637">
        <f t="shared" si="815"/>
        <v>1.2954242509439324</v>
      </c>
      <c r="Y637">
        <f t="shared" si="816"/>
        <v>0</v>
      </c>
      <c r="Z637">
        <f>'Liquefaction &amp; SBC'!AC638</f>
        <v>2.405807935069189</v>
      </c>
      <c r="AA637" s="8" t="str">
        <f>'Liquefaction &amp; SBC'!AD638</f>
        <v>NOT LIQUEFIABLE</v>
      </c>
      <c r="AB637" s="1">
        <f t="shared" si="808"/>
        <v>0</v>
      </c>
      <c r="AC637">
        <f t="shared" si="809"/>
        <v>0</v>
      </c>
      <c r="AD637">
        <f t="shared" si="817"/>
        <v>0</v>
      </c>
    </row>
    <row r="638" spans="1:31" x14ac:dyDescent="0.35">
      <c r="B638" s="1" t="s">
        <v>245</v>
      </c>
      <c r="C638" s="1" t="s">
        <v>246</v>
      </c>
      <c r="D638" s="1">
        <f t="shared" si="818"/>
        <v>12</v>
      </c>
      <c r="E638">
        <f t="shared" si="819"/>
        <v>1500</v>
      </c>
      <c r="F638">
        <f t="shared" si="819"/>
        <v>3</v>
      </c>
      <c r="G638" s="1">
        <v>17</v>
      </c>
      <c r="H638" s="1">
        <v>16</v>
      </c>
      <c r="I638" s="18">
        <v>12</v>
      </c>
      <c r="J638">
        <f t="shared" si="820"/>
        <v>150</v>
      </c>
      <c r="K638">
        <f t="shared" si="806"/>
        <v>183.33333333333334</v>
      </c>
      <c r="L638">
        <v>1.5</v>
      </c>
      <c r="M638" s="1">
        <v>17</v>
      </c>
      <c r="O638">
        <f t="shared" si="810"/>
        <v>14.715</v>
      </c>
      <c r="P638" s="15">
        <f t="shared" si="811"/>
        <v>10.785</v>
      </c>
      <c r="Q638">
        <f t="shared" si="821"/>
        <v>172.54833333333335</v>
      </c>
      <c r="R638">
        <f t="shared" si="807"/>
        <v>36.284999999999997</v>
      </c>
      <c r="S638">
        <f t="shared" si="812"/>
        <v>0.71806793983463379</v>
      </c>
      <c r="T638">
        <f t="shared" si="813"/>
        <v>0</v>
      </c>
      <c r="U638">
        <v>1.5</v>
      </c>
      <c r="V638">
        <f t="shared" si="814"/>
        <v>0.96874788706545989</v>
      </c>
      <c r="W638">
        <v>3</v>
      </c>
      <c r="X638">
        <f t="shared" si="815"/>
        <v>1.2954242509439324</v>
      </c>
      <c r="Y638">
        <f t="shared" si="816"/>
        <v>0</v>
      </c>
      <c r="Z638">
        <f>'Liquefaction &amp; SBC'!AC639</f>
        <v>1.0635324860585751</v>
      </c>
      <c r="AA638" s="8" t="str">
        <f>'Liquefaction &amp; SBC'!AD639</f>
        <v>NOT LIQUEFIABLE</v>
      </c>
      <c r="AB638" s="1">
        <f t="shared" si="808"/>
        <v>0</v>
      </c>
      <c r="AC638">
        <f t="shared" si="809"/>
        <v>0</v>
      </c>
      <c r="AD638">
        <f t="shared" si="817"/>
        <v>0</v>
      </c>
    </row>
    <row r="639" spans="1:31" x14ac:dyDescent="0.35">
      <c r="B639" s="1" t="s">
        <v>245</v>
      </c>
      <c r="C639" s="1" t="s">
        <v>246</v>
      </c>
      <c r="D639" s="1">
        <f t="shared" si="818"/>
        <v>13.5</v>
      </c>
      <c r="E639">
        <f t="shared" si="819"/>
        <v>1500</v>
      </c>
      <c r="F639">
        <f t="shared" si="819"/>
        <v>3</v>
      </c>
      <c r="G639" s="1">
        <v>17</v>
      </c>
      <c r="H639" s="1">
        <v>20</v>
      </c>
      <c r="I639" s="18">
        <v>12</v>
      </c>
      <c r="J639">
        <f t="shared" si="820"/>
        <v>150</v>
      </c>
      <c r="K639">
        <f t="shared" si="806"/>
        <v>183.33333333333334</v>
      </c>
      <c r="L639">
        <v>1.5</v>
      </c>
      <c r="M639" s="1">
        <v>17</v>
      </c>
      <c r="O639">
        <f t="shared" si="810"/>
        <v>14.715</v>
      </c>
      <c r="P639" s="15">
        <f t="shared" si="811"/>
        <v>10.785</v>
      </c>
      <c r="Q639">
        <f t="shared" si="821"/>
        <v>172.54833333333335</v>
      </c>
      <c r="R639">
        <f t="shared" si="807"/>
        <v>36.284999999999997</v>
      </c>
      <c r="S639">
        <f t="shared" si="812"/>
        <v>0.71806793983463379</v>
      </c>
      <c r="T639">
        <f t="shared" si="813"/>
        <v>0</v>
      </c>
      <c r="U639">
        <v>1.5</v>
      </c>
      <c r="V639">
        <f t="shared" si="814"/>
        <v>0.96874788706545989</v>
      </c>
      <c r="W639">
        <v>3</v>
      </c>
      <c r="X639">
        <f t="shared" si="815"/>
        <v>1.2954242509439324</v>
      </c>
      <c r="Y639">
        <f t="shared" si="816"/>
        <v>0</v>
      </c>
      <c r="Z639">
        <f>'Liquefaction &amp; SBC'!AC640</f>
        <v>1.2373930243155256</v>
      </c>
      <c r="AA639" s="8" t="str">
        <f>'Liquefaction &amp; SBC'!AD640</f>
        <v>NOT LIQUEFIABLE</v>
      </c>
      <c r="AB639" s="1">
        <f t="shared" si="808"/>
        <v>0</v>
      </c>
      <c r="AC639">
        <f t="shared" si="809"/>
        <v>0</v>
      </c>
      <c r="AD639">
        <f t="shared" si="817"/>
        <v>0</v>
      </c>
    </row>
    <row r="640" spans="1:31" x14ac:dyDescent="0.35">
      <c r="B640" s="1" t="s">
        <v>245</v>
      </c>
      <c r="C640" s="1" t="s">
        <v>246</v>
      </c>
      <c r="D640" s="1">
        <f t="shared" si="818"/>
        <v>15</v>
      </c>
      <c r="E640">
        <f t="shared" si="819"/>
        <v>1500</v>
      </c>
      <c r="F640">
        <f t="shared" si="819"/>
        <v>3</v>
      </c>
      <c r="G640" s="1">
        <v>17</v>
      </c>
      <c r="H640" s="1">
        <v>55</v>
      </c>
      <c r="I640" s="18">
        <v>20</v>
      </c>
      <c r="J640">
        <f t="shared" si="820"/>
        <v>150</v>
      </c>
      <c r="K640">
        <f t="shared" si="806"/>
        <v>183.33333333333334</v>
      </c>
      <c r="L640">
        <v>1.5</v>
      </c>
      <c r="M640" s="1">
        <v>17</v>
      </c>
      <c r="O640">
        <f t="shared" si="810"/>
        <v>14.715</v>
      </c>
      <c r="P640" s="15">
        <f t="shared" si="811"/>
        <v>10.785</v>
      </c>
      <c r="Q640">
        <f t="shared" si="821"/>
        <v>172.54833333333335</v>
      </c>
      <c r="R640">
        <f t="shared" si="807"/>
        <v>36.284999999999997</v>
      </c>
      <c r="S640">
        <f t="shared" si="812"/>
        <v>0.71806793983463379</v>
      </c>
      <c r="T640">
        <f t="shared" si="813"/>
        <v>0</v>
      </c>
      <c r="U640">
        <v>1.5</v>
      </c>
      <c r="V640">
        <f t="shared" si="814"/>
        <v>0.96874788706545989</v>
      </c>
      <c r="W640">
        <v>3</v>
      </c>
      <c r="X640">
        <f t="shared" si="815"/>
        <v>1.2954242509439324</v>
      </c>
      <c r="Y640">
        <f t="shared" si="816"/>
        <v>0</v>
      </c>
      <c r="Z640">
        <f>'Liquefaction &amp; SBC'!AC641</f>
        <v>667.92439671382965</v>
      </c>
      <c r="AA640" s="8" t="str">
        <f>'Liquefaction &amp; SBC'!AD641</f>
        <v>NOT LIQUEFIABLE</v>
      </c>
      <c r="AB640" s="1">
        <f t="shared" si="808"/>
        <v>0</v>
      </c>
      <c r="AC640">
        <f t="shared" si="809"/>
        <v>0</v>
      </c>
      <c r="AD640">
        <f t="shared" si="817"/>
        <v>0</v>
      </c>
    </row>
    <row r="641" spans="1:31" x14ac:dyDescent="0.35">
      <c r="X641" s="16"/>
      <c r="Y641" s="16"/>
      <c r="Z641" s="16"/>
      <c r="AA641" s="16"/>
      <c r="AB641" s="19"/>
      <c r="AC641" s="16" t="s">
        <v>312</v>
      </c>
      <c r="AD641" s="16">
        <f>SUM(AD631:AD640)</f>
        <v>34.771927437646546</v>
      </c>
      <c r="AE641" s="19" t="str">
        <f>IF(AD641&lt;= 25, "PASSED", "FAILED")</f>
        <v>FAILED</v>
      </c>
    </row>
    <row r="642" spans="1:31" s="1" customFormat="1" x14ac:dyDescent="0.35">
      <c r="A642" s="9" t="s">
        <v>283</v>
      </c>
      <c r="B642" s="9" t="s">
        <v>0</v>
      </c>
      <c r="C642" s="9" t="s">
        <v>1</v>
      </c>
      <c r="D642" s="9" t="s">
        <v>284</v>
      </c>
      <c r="E642" s="7" t="s">
        <v>285</v>
      </c>
      <c r="F642" s="9" t="s">
        <v>286</v>
      </c>
      <c r="G642" s="9" t="s">
        <v>287</v>
      </c>
      <c r="H642" s="9" t="s">
        <v>288</v>
      </c>
      <c r="I642" s="9" t="s">
        <v>289</v>
      </c>
      <c r="J642" s="10" t="s">
        <v>290</v>
      </c>
      <c r="K642" s="10" t="s">
        <v>291</v>
      </c>
      <c r="L642" s="9" t="s">
        <v>292</v>
      </c>
      <c r="M642" s="9" t="s">
        <v>287</v>
      </c>
      <c r="N642" s="9" t="s">
        <v>293</v>
      </c>
      <c r="O642" s="10" t="s">
        <v>294</v>
      </c>
      <c r="P642" s="11" t="s">
        <v>295</v>
      </c>
      <c r="Q642" s="10" t="s">
        <v>296</v>
      </c>
      <c r="R642" s="10" t="s">
        <v>297</v>
      </c>
      <c r="S642" s="10" t="s">
        <v>298</v>
      </c>
      <c r="T642" s="12" t="s">
        <v>299</v>
      </c>
      <c r="U642" s="9" t="s">
        <v>300</v>
      </c>
      <c r="V642" s="10" t="s">
        <v>301</v>
      </c>
      <c r="W642" s="7" t="s">
        <v>302</v>
      </c>
      <c r="X642" s="10" t="s">
        <v>303</v>
      </c>
      <c r="Y642" s="13" t="s">
        <v>304</v>
      </c>
      <c r="Z642" s="14" t="s">
        <v>26</v>
      </c>
      <c r="AA642" s="14" t="s">
        <v>27</v>
      </c>
      <c r="AB642" s="13" t="s">
        <v>305</v>
      </c>
      <c r="AC642" s="13" t="s">
        <v>306</v>
      </c>
      <c r="AD642" s="13" t="s">
        <v>307</v>
      </c>
      <c r="AE642" s="10" t="s">
        <v>27</v>
      </c>
    </row>
    <row r="643" spans="1:31" x14ac:dyDescent="0.35">
      <c r="A643" s="1">
        <v>56</v>
      </c>
      <c r="B643" s="1" t="s">
        <v>248</v>
      </c>
      <c r="C643" s="1" t="s">
        <v>249</v>
      </c>
      <c r="D643" s="1">
        <v>1.5</v>
      </c>
      <c r="E643">
        <v>1500</v>
      </c>
      <c r="F643">
        <v>3</v>
      </c>
      <c r="G643" s="1">
        <v>17.7</v>
      </c>
      <c r="H643" s="1">
        <v>7</v>
      </c>
      <c r="I643" s="1">
        <v>10</v>
      </c>
      <c r="J643">
        <f>E643*0.1</f>
        <v>150</v>
      </c>
      <c r="K643">
        <f t="shared" ref="K643:K652" si="822">(E643+J643)/(F643*F643)</f>
        <v>183.33333333333334</v>
      </c>
      <c r="L643">
        <v>1.5</v>
      </c>
      <c r="M643" s="1">
        <v>17.7</v>
      </c>
      <c r="N643">
        <v>3</v>
      </c>
      <c r="O643">
        <f>MAX(0, 9.81 * (L643 - N643))</f>
        <v>0</v>
      </c>
      <c r="P643" s="15">
        <f>(L643 * M643) - O643</f>
        <v>26.549999999999997</v>
      </c>
      <c r="Q643">
        <f>K643-P643</f>
        <v>156.78333333333336</v>
      </c>
      <c r="R643">
        <f t="shared" ref="R643:R652" si="823">(M643 * ($L$2 + ($F$2 / 2))) - O643</f>
        <v>53.099999999999994</v>
      </c>
      <c r="S643">
        <f>0.5 + 0.1 * SQRT(Q643 / R643)</f>
        <v>0.67183146241362213</v>
      </c>
      <c r="T643">
        <f>IF((D643 - (D643/2)) &lt;= L643, 0, IF(( (D643 - (D643/2)) - L643) &gt; (2 * F643), 0, IF(( (D643 - (D643/2)) - L643) &lt;= (F643 / 2), (2 * ( (D643 - (D643/2)) - L643) / F643) * (S643 - 0.1) + 0.1, ((2 * F643) - ( (D643 - (D643/2)) - L643)) / (1.5 * F643) * S643)))</f>
        <v>0</v>
      </c>
      <c r="U643">
        <v>1.5</v>
      </c>
      <c r="V643">
        <f>MAX(0.5, 1 - 0.5 * (P643 / Q643))</f>
        <v>0.91532901031147018</v>
      </c>
      <c r="W643">
        <v>3</v>
      </c>
      <c r="X643">
        <f>1 + 0.2 *LOG10(10 * W643)</f>
        <v>1.2954242509439324</v>
      </c>
      <c r="Y643">
        <f>((Q643 / (I643 * 1000)) * T643) * U643 * V643 * X643*1000</f>
        <v>0</v>
      </c>
      <c r="Z643">
        <f>'Liquefaction &amp; SBC'!AC644</f>
        <v>0.81600396335825576</v>
      </c>
      <c r="AA643" s="8" t="str">
        <f>'Liquefaction &amp; SBC'!AD644</f>
        <v>LIQUEFIABLE</v>
      </c>
      <c r="AB643" s="1">
        <f>IF(AA643="NOT LIQUEFIABLE", 0, IF(Z643&gt;=2, 0, IF(Z643&lt;=0.5, 0.05, (2-Z643)*0.025)))</f>
        <v>2.9599900916043611E-2</v>
      </c>
      <c r="AC643">
        <f t="shared" ref="AC643:AC652" si="824">AB643 * U643*1000</f>
        <v>44.399851374065413</v>
      </c>
      <c r="AD643">
        <f>Y643+AC643</f>
        <v>44.399851374065413</v>
      </c>
    </row>
    <row r="644" spans="1:31" x14ac:dyDescent="0.35">
      <c r="B644" s="1" t="s">
        <v>248</v>
      </c>
      <c r="C644" s="1" t="s">
        <v>249</v>
      </c>
      <c r="D644" s="1">
        <f>D643+1.5</f>
        <v>3</v>
      </c>
      <c r="E644">
        <f>E$2</f>
        <v>1500</v>
      </c>
      <c r="F644">
        <f>F$2</f>
        <v>3</v>
      </c>
      <c r="G644" s="1">
        <v>18.100000000000001</v>
      </c>
      <c r="H644" s="1">
        <v>8</v>
      </c>
      <c r="I644" s="18">
        <v>10</v>
      </c>
      <c r="J644">
        <f>E644*0.1</f>
        <v>150</v>
      </c>
      <c r="K644">
        <f t="shared" si="822"/>
        <v>183.33333333333334</v>
      </c>
      <c r="L644">
        <v>1.5</v>
      </c>
      <c r="M644" s="1">
        <v>18.100000000000001</v>
      </c>
      <c r="N644">
        <v>3</v>
      </c>
      <c r="O644">
        <f t="shared" ref="O644:O652" si="825">MAX(0, 9.81 * (L644 - N644))</f>
        <v>0</v>
      </c>
      <c r="P644" s="15">
        <f t="shared" ref="P644:P652" si="826">(L644 * M644) - O644</f>
        <v>27.150000000000002</v>
      </c>
      <c r="Q644">
        <f>K644-P644</f>
        <v>156.18333333333334</v>
      </c>
      <c r="R644">
        <f t="shared" si="823"/>
        <v>54.300000000000004</v>
      </c>
      <c r="S644">
        <f t="shared" ref="S644:S652" si="827">0.5 + 0.1 * SQRT(Q644 / R644)</f>
        <v>0.66959671226992745</v>
      </c>
      <c r="T644">
        <f t="shared" ref="T644:T652" si="828">IF(((D644 - (D644 - D643)/2) - L644) &lt;= 0, 0, IF(((D644 - (D644 - D643)/2) - L644) &gt; (2 * F644), 0, IF(((D644 - (D644 - D643)/2) - L644) &lt;= (F644 / 2), (2 * ((D644 - (D644 - D643)/2) - L644) / F644) * (S644 - 0.1) + 0.1, ((2 * F644) - ((D644 - (D644 - D643)/2) - L644)) / (1.5 * F644) * S644)))</f>
        <v>0.38479835613496371</v>
      </c>
      <c r="U644">
        <v>1.5</v>
      </c>
      <c r="V644">
        <f t="shared" ref="V644:V652" si="829">MAX(0.5, 1 - 0.5 * (P644 / Q644))</f>
        <v>0.91308291537722763</v>
      </c>
      <c r="W644">
        <v>3</v>
      </c>
      <c r="X644">
        <f t="shared" ref="X644:X652" si="830">1 + 0.2 *LOG10(10 * W644)</f>
        <v>1.2954242509439324</v>
      </c>
      <c r="Y644">
        <f t="shared" ref="Y644:Y652" si="831">((Q644 / (I644 * 1000)) * T644) * U644 * V644 * X644*1000</f>
        <v>10.663048741556887</v>
      </c>
      <c r="Z644">
        <f>'Liquefaction &amp; SBC'!AC645</f>
        <v>0.7592705124570599</v>
      </c>
      <c r="AA644" s="8" t="str">
        <f>'Liquefaction &amp; SBC'!AD645</f>
        <v>LIQUEFIABLE</v>
      </c>
      <c r="AB644" s="1">
        <f t="shared" ref="AB644:AB652" si="832">IF(AA644="NOT LIQUEFIABLE", 0, IF(Z644&gt;=2, 0, IF(Z644&lt;=0.5, 0.05, (2-Z644)*0.025)))</f>
        <v>3.1018237188573508E-2</v>
      </c>
      <c r="AC644">
        <f t="shared" si="824"/>
        <v>46.527355782860262</v>
      </c>
      <c r="AD644">
        <f t="shared" ref="AD644:AD652" si="833">Y644+AC644</f>
        <v>57.190404524417147</v>
      </c>
    </row>
    <row r="645" spans="1:31" x14ac:dyDescent="0.35">
      <c r="B645" s="1" t="s">
        <v>248</v>
      </c>
      <c r="C645" s="1" t="s">
        <v>249</v>
      </c>
      <c r="D645" s="1">
        <f t="shared" ref="D645:D652" si="834">D644+1.5</f>
        <v>4.5</v>
      </c>
      <c r="E645">
        <f t="shared" ref="E645:F652" si="835">E$2</f>
        <v>1500</v>
      </c>
      <c r="F645">
        <f t="shared" si="835"/>
        <v>3</v>
      </c>
      <c r="G645" s="1">
        <v>18.5</v>
      </c>
      <c r="H645" s="1">
        <v>10</v>
      </c>
      <c r="I645" s="18">
        <v>12</v>
      </c>
      <c r="J645">
        <f t="shared" ref="J645:J652" si="836">E645*0.1</f>
        <v>150</v>
      </c>
      <c r="K645">
        <f t="shared" si="822"/>
        <v>183.33333333333334</v>
      </c>
      <c r="L645">
        <v>1.5</v>
      </c>
      <c r="M645" s="1">
        <v>18.5</v>
      </c>
      <c r="N645">
        <v>3</v>
      </c>
      <c r="O645">
        <f t="shared" si="825"/>
        <v>0</v>
      </c>
      <c r="P645" s="15">
        <f t="shared" si="826"/>
        <v>27.75</v>
      </c>
      <c r="Q645">
        <f t="shared" ref="Q645:Q652" si="837">K645-P645</f>
        <v>155.58333333333334</v>
      </c>
      <c r="R645">
        <f t="shared" si="823"/>
        <v>55.5</v>
      </c>
      <c r="S645">
        <f t="shared" si="827"/>
        <v>0.66743068127745597</v>
      </c>
      <c r="T645">
        <f t="shared" si="828"/>
        <v>0.55619223439788001</v>
      </c>
      <c r="U645">
        <v>1.5</v>
      </c>
      <c r="V645">
        <f t="shared" si="829"/>
        <v>0.91081949651847882</v>
      </c>
      <c r="W645">
        <v>3</v>
      </c>
      <c r="X645">
        <f t="shared" si="830"/>
        <v>1.2954242509439324</v>
      </c>
      <c r="Y645">
        <f t="shared" si="831"/>
        <v>12.762693719979296</v>
      </c>
      <c r="Z645">
        <f>'Liquefaction &amp; SBC'!AC646</f>
        <v>0.67326621543793286</v>
      </c>
      <c r="AA645" s="8" t="str">
        <f>'Liquefaction &amp; SBC'!AD646</f>
        <v>LIQUEFIABLE</v>
      </c>
      <c r="AB645" s="1">
        <f t="shared" si="832"/>
        <v>3.316834461405168E-2</v>
      </c>
      <c r="AC645">
        <f t="shared" si="824"/>
        <v>49.752516921077515</v>
      </c>
      <c r="AD645">
        <f t="shared" si="833"/>
        <v>62.515210641056811</v>
      </c>
    </row>
    <row r="646" spans="1:31" x14ac:dyDescent="0.35">
      <c r="B646" s="1" t="s">
        <v>248</v>
      </c>
      <c r="C646" s="1" t="s">
        <v>249</v>
      </c>
      <c r="D646" s="1">
        <f t="shared" si="834"/>
        <v>6</v>
      </c>
      <c r="E646">
        <f t="shared" si="835"/>
        <v>1500</v>
      </c>
      <c r="F646">
        <f t="shared" si="835"/>
        <v>3</v>
      </c>
      <c r="G646" s="1">
        <v>18.2</v>
      </c>
      <c r="H646" s="1">
        <v>14</v>
      </c>
      <c r="I646" s="18">
        <v>12</v>
      </c>
      <c r="J646">
        <f t="shared" si="836"/>
        <v>150</v>
      </c>
      <c r="K646">
        <f t="shared" si="822"/>
        <v>183.33333333333334</v>
      </c>
      <c r="L646">
        <v>1.5</v>
      </c>
      <c r="M646" s="1">
        <v>18.2</v>
      </c>
      <c r="N646">
        <v>3</v>
      </c>
      <c r="O646">
        <f t="shared" si="825"/>
        <v>0</v>
      </c>
      <c r="P646" s="15">
        <f t="shared" si="826"/>
        <v>27.299999999999997</v>
      </c>
      <c r="Q646">
        <f t="shared" si="837"/>
        <v>156.03333333333336</v>
      </c>
      <c r="R646">
        <f t="shared" si="823"/>
        <v>54.599999999999994</v>
      </c>
      <c r="S646">
        <f t="shared" si="827"/>
        <v>0.66904890883272095</v>
      </c>
      <c r="T646">
        <f t="shared" si="828"/>
        <v>0.33452445441636047</v>
      </c>
      <c r="U646">
        <v>1.5</v>
      </c>
      <c r="V646">
        <f t="shared" si="829"/>
        <v>0.91251869258705409</v>
      </c>
      <c r="W646">
        <v>3</v>
      </c>
      <c r="X646">
        <f t="shared" si="830"/>
        <v>1.2954242509439324</v>
      </c>
      <c r="Y646">
        <f t="shared" si="831"/>
        <v>7.7127466011959314</v>
      </c>
      <c r="Z646">
        <f>'Liquefaction &amp; SBC'!AC647</f>
        <v>0.75343507548251831</v>
      </c>
      <c r="AA646" s="8" t="str">
        <f>'Liquefaction &amp; SBC'!AD647</f>
        <v>LIQUEFIABLE</v>
      </c>
      <c r="AB646" s="1">
        <f t="shared" si="832"/>
        <v>3.1164123112937044E-2</v>
      </c>
      <c r="AC646">
        <f t="shared" si="824"/>
        <v>46.746184669405572</v>
      </c>
      <c r="AD646">
        <f t="shared" si="833"/>
        <v>54.458931270601504</v>
      </c>
    </row>
    <row r="647" spans="1:31" x14ac:dyDescent="0.35">
      <c r="B647" s="1" t="s">
        <v>248</v>
      </c>
      <c r="C647" s="1" t="s">
        <v>249</v>
      </c>
      <c r="D647" s="1">
        <f t="shared" si="834"/>
        <v>7.5</v>
      </c>
      <c r="E647">
        <f t="shared" si="835"/>
        <v>1500</v>
      </c>
      <c r="F647">
        <f t="shared" si="835"/>
        <v>3</v>
      </c>
      <c r="G647" s="1">
        <v>17.899999999999999</v>
      </c>
      <c r="H647" s="1">
        <v>12</v>
      </c>
      <c r="I647" s="18">
        <v>12</v>
      </c>
      <c r="J647">
        <f t="shared" si="836"/>
        <v>150</v>
      </c>
      <c r="K647">
        <f t="shared" si="822"/>
        <v>183.33333333333334</v>
      </c>
      <c r="L647">
        <v>1.5</v>
      </c>
      <c r="M647" s="1">
        <v>17.899999999999999</v>
      </c>
      <c r="N647">
        <v>3</v>
      </c>
      <c r="O647">
        <f t="shared" si="825"/>
        <v>0</v>
      </c>
      <c r="P647" s="15">
        <f t="shared" si="826"/>
        <v>26.849999999999998</v>
      </c>
      <c r="Q647">
        <f t="shared" si="837"/>
        <v>156.48333333333335</v>
      </c>
      <c r="R647">
        <f t="shared" si="823"/>
        <v>53.699999999999996</v>
      </c>
      <c r="S647">
        <f t="shared" si="827"/>
        <v>0.67070525925387769</v>
      </c>
      <c r="T647">
        <f t="shared" si="828"/>
        <v>0.11178420987564627</v>
      </c>
      <c r="U647">
        <v>1.5</v>
      </c>
      <c r="V647">
        <f t="shared" si="829"/>
        <v>0.9142081158802855</v>
      </c>
      <c r="W647">
        <v>3</v>
      </c>
      <c r="X647">
        <f t="shared" si="830"/>
        <v>1.2954242509439324</v>
      </c>
      <c r="Y647">
        <f t="shared" si="831"/>
        <v>2.5894984686703286</v>
      </c>
      <c r="Z647">
        <f>'Liquefaction &amp; SBC'!AC648</f>
        <v>0.57776211897537921</v>
      </c>
      <c r="AA647" s="8" t="str">
        <f>'Liquefaction &amp; SBC'!AD648</f>
        <v>LIQUEFIABLE</v>
      </c>
      <c r="AB647" s="1">
        <f t="shared" si="832"/>
        <v>3.5555947025615521E-2</v>
      </c>
      <c r="AC647">
        <f t="shared" si="824"/>
        <v>53.333920538423286</v>
      </c>
      <c r="AD647">
        <f t="shared" si="833"/>
        <v>55.923419007093614</v>
      </c>
    </row>
    <row r="648" spans="1:31" x14ac:dyDescent="0.35">
      <c r="B648" s="1" t="s">
        <v>248</v>
      </c>
      <c r="C648" s="1" t="s">
        <v>249</v>
      </c>
      <c r="D648" s="1">
        <f t="shared" si="834"/>
        <v>9</v>
      </c>
      <c r="E648">
        <f t="shared" si="835"/>
        <v>1500</v>
      </c>
      <c r="F648">
        <f t="shared" si="835"/>
        <v>3</v>
      </c>
      <c r="G648" s="1">
        <v>17.7</v>
      </c>
      <c r="H648" s="1">
        <v>14</v>
      </c>
      <c r="I648" s="18">
        <v>12</v>
      </c>
      <c r="J648">
        <f t="shared" si="836"/>
        <v>150</v>
      </c>
      <c r="K648">
        <f t="shared" si="822"/>
        <v>183.33333333333334</v>
      </c>
      <c r="L648">
        <v>1.5</v>
      </c>
      <c r="M648" s="1">
        <v>17.7</v>
      </c>
      <c r="N648">
        <v>3</v>
      </c>
      <c r="O648">
        <f t="shared" si="825"/>
        <v>0</v>
      </c>
      <c r="P648" s="15">
        <f t="shared" si="826"/>
        <v>26.549999999999997</v>
      </c>
      <c r="Q648">
        <f t="shared" si="837"/>
        <v>156.78333333333336</v>
      </c>
      <c r="R648">
        <f t="shared" si="823"/>
        <v>53.099999999999994</v>
      </c>
      <c r="S648">
        <f t="shared" si="827"/>
        <v>0.67183146241362213</v>
      </c>
      <c r="T648">
        <f t="shared" si="828"/>
        <v>0</v>
      </c>
      <c r="U648">
        <v>1.5</v>
      </c>
      <c r="V648">
        <f t="shared" si="829"/>
        <v>0.91532901031147018</v>
      </c>
      <c r="W648">
        <v>3</v>
      </c>
      <c r="X648">
        <f t="shared" si="830"/>
        <v>1.2954242509439324</v>
      </c>
      <c r="Y648">
        <f t="shared" si="831"/>
        <v>0</v>
      </c>
      <c r="Z648">
        <f>'Liquefaction &amp; SBC'!AC649</f>
        <v>0.60065609358329841</v>
      </c>
      <c r="AA648" s="8" t="str">
        <f>'Liquefaction &amp; SBC'!AD649</f>
        <v>LIQUEFIABLE</v>
      </c>
      <c r="AB648" s="1">
        <f t="shared" si="832"/>
        <v>3.4983597660417545E-2</v>
      </c>
      <c r="AC648">
        <f t="shared" si="824"/>
        <v>52.475396490626316</v>
      </c>
      <c r="AD648">
        <f t="shared" si="833"/>
        <v>52.475396490626316</v>
      </c>
    </row>
    <row r="649" spans="1:31" x14ac:dyDescent="0.35">
      <c r="B649" s="1" t="s">
        <v>248</v>
      </c>
      <c r="C649" s="1" t="s">
        <v>249</v>
      </c>
      <c r="D649" s="1">
        <f t="shared" si="834"/>
        <v>10.5</v>
      </c>
      <c r="E649">
        <f t="shared" si="835"/>
        <v>1500</v>
      </c>
      <c r="F649">
        <f t="shared" si="835"/>
        <v>3</v>
      </c>
      <c r="G649" s="1">
        <v>18.3</v>
      </c>
      <c r="H649" s="1">
        <v>12</v>
      </c>
      <c r="I649" s="18">
        <v>12</v>
      </c>
      <c r="J649">
        <f t="shared" si="836"/>
        <v>150</v>
      </c>
      <c r="K649">
        <f t="shared" si="822"/>
        <v>183.33333333333334</v>
      </c>
      <c r="L649">
        <v>1.5</v>
      </c>
      <c r="M649" s="1">
        <v>18.3</v>
      </c>
      <c r="N649">
        <v>3</v>
      </c>
      <c r="O649">
        <f t="shared" si="825"/>
        <v>0</v>
      </c>
      <c r="P649" s="15">
        <f t="shared" si="826"/>
        <v>27.450000000000003</v>
      </c>
      <c r="Q649">
        <f t="shared" si="837"/>
        <v>155.88333333333333</v>
      </c>
      <c r="R649">
        <f t="shared" si="823"/>
        <v>54.900000000000006</v>
      </c>
      <c r="S649">
        <f t="shared" si="827"/>
        <v>0.66850534053107169</v>
      </c>
      <c r="T649">
        <f t="shared" si="828"/>
        <v>0</v>
      </c>
      <c r="U649">
        <v>1.5</v>
      </c>
      <c r="V649">
        <f t="shared" si="829"/>
        <v>0.91195338394098147</v>
      </c>
      <c r="W649">
        <v>3</v>
      </c>
      <c r="X649">
        <f t="shared" si="830"/>
        <v>1.2954242509439324</v>
      </c>
      <c r="Y649">
        <f t="shared" si="831"/>
        <v>0</v>
      </c>
      <c r="Z649">
        <f>'Liquefaction &amp; SBC'!AC650</f>
        <v>0.49953596690044177</v>
      </c>
      <c r="AA649" s="8" t="str">
        <f>'Liquefaction &amp; SBC'!AD650</f>
        <v>LIQUEFIABLE</v>
      </c>
      <c r="AB649" s="1">
        <f t="shared" si="832"/>
        <v>0.05</v>
      </c>
      <c r="AC649">
        <f t="shared" si="824"/>
        <v>75.000000000000014</v>
      </c>
      <c r="AD649">
        <f t="shared" si="833"/>
        <v>75.000000000000014</v>
      </c>
    </row>
    <row r="650" spans="1:31" x14ac:dyDescent="0.35">
      <c r="B650" s="1" t="s">
        <v>248</v>
      </c>
      <c r="C650" s="1" t="s">
        <v>249</v>
      </c>
      <c r="D650" s="1">
        <f t="shared" si="834"/>
        <v>12</v>
      </c>
      <c r="E650">
        <f t="shared" si="835"/>
        <v>1500</v>
      </c>
      <c r="F650">
        <f t="shared" si="835"/>
        <v>3</v>
      </c>
      <c r="G650" s="1">
        <v>18.100000000000001</v>
      </c>
      <c r="H650" s="1">
        <v>13</v>
      </c>
      <c r="I650" s="18">
        <v>12</v>
      </c>
      <c r="J650">
        <f t="shared" si="836"/>
        <v>150</v>
      </c>
      <c r="K650">
        <f t="shared" si="822"/>
        <v>183.33333333333334</v>
      </c>
      <c r="L650">
        <v>1.5</v>
      </c>
      <c r="M650" s="1">
        <v>18.100000000000001</v>
      </c>
      <c r="N650">
        <v>3</v>
      </c>
      <c r="O650">
        <f t="shared" si="825"/>
        <v>0</v>
      </c>
      <c r="P650" s="15">
        <f t="shared" si="826"/>
        <v>27.150000000000002</v>
      </c>
      <c r="Q650">
        <f t="shared" si="837"/>
        <v>156.18333333333334</v>
      </c>
      <c r="R650">
        <f t="shared" si="823"/>
        <v>54.300000000000004</v>
      </c>
      <c r="S650">
        <f t="shared" si="827"/>
        <v>0.66959671226992745</v>
      </c>
      <c r="T650">
        <f t="shared" si="828"/>
        <v>0</v>
      </c>
      <c r="U650">
        <v>1.5</v>
      </c>
      <c r="V650">
        <f t="shared" si="829"/>
        <v>0.91308291537722763</v>
      </c>
      <c r="W650">
        <v>3</v>
      </c>
      <c r="X650">
        <f t="shared" si="830"/>
        <v>1.2954242509439324</v>
      </c>
      <c r="Y650">
        <f t="shared" si="831"/>
        <v>0</v>
      </c>
      <c r="Z650">
        <f>'Liquefaction &amp; SBC'!AC651</f>
        <v>0.50499759682027334</v>
      </c>
      <c r="AA650" s="8" t="str">
        <f>'Liquefaction &amp; SBC'!AD651</f>
        <v>LIQUEFIABLE</v>
      </c>
      <c r="AB650" s="1">
        <f t="shared" si="832"/>
        <v>3.7375060079493171E-2</v>
      </c>
      <c r="AC650">
        <f t="shared" si="824"/>
        <v>56.062590119239751</v>
      </c>
      <c r="AD650">
        <f t="shared" si="833"/>
        <v>56.062590119239751</v>
      </c>
    </row>
    <row r="651" spans="1:31" x14ac:dyDescent="0.35">
      <c r="B651" s="1" t="s">
        <v>248</v>
      </c>
      <c r="C651" s="1" t="s">
        <v>249</v>
      </c>
      <c r="D651" s="1">
        <f t="shared" si="834"/>
        <v>13.5</v>
      </c>
      <c r="E651">
        <f t="shared" si="835"/>
        <v>1500</v>
      </c>
      <c r="F651">
        <f t="shared" si="835"/>
        <v>3</v>
      </c>
      <c r="G651" s="1">
        <v>18.100000000000001</v>
      </c>
      <c r="H651" s="1">
        <v>15</v>
      </c>
      <c r="I651" s="18">
        <v>12</v>
      </c>
      <c r="J651">
        <f t="shared" si="836"/>
        <v>150</v>
      </c>
      <c r="K651">
        <f t="shared" si="822"/>
        <v>183.33333333333334</v>
      </c>
      <c r="L651">
        <v>1.5</v>
      </c>
      <c r="M651" s="1">
        <v>18.100000000000001</v>
      </c>
      <c r="N651">
        <v>3</v>
      </c>
      <c r="O651">
        <f t="shared" si="825"/>
        <v>0</v>
      </c>
      <c r="P651" s="15">
        <f t="shared" si="826"/>
        <v>27.150000000000002</v>
      </c>
      <c r="Q651">
        <f t="shared" si="837"/>
        <v>156.18333333333334</v>
      </c>
      <c r="R651">
        <f t="shared" si="823"/>
        <v>54.300000000000004</v>
      </c>
      <c r="S651">
        <f t="shared" si="827"/>
        <v>0.66959671226992745</v>
      </c>
      <c r="T651">
        <f t="shared" si="828"/>
        <v>0</v>
      </c>
      <c r="U651">
        <v>1.5</v>
      </c>
      <c r="V651">
        <f t="shared" si="829"/>
        <v>0.91308291537722763</v>
      </c>
      <c r="W651">
        <v>3</v>
      </c>
      <c r="X651">
        <f t="shared" si="830"/>
        <v>1.2954242509439324</v>
      </c>
      <c r="Y651">
        <f t="shared" si="831"/>
        <v>0</v>
      </c>
      <c r="Z651">
        <f>'Liquefaction &amp; SBC'!AC652</f>
        <v>0.54285505234157116</v>
      </c>
      <c r="AA651" s="8" t="str">
        <f>'Liquefaction &amp; SBC'!AD652</f>
        <v>LIQUEFIABLE</v>
      </c>
      <c r="AB651" s="1">
        <f t="shared" si="832"/>
        <v>3.6428623691460722E-2</v>
      </c>
      <c r="AC651">
        <f t="shared" si="824"/>
        <v>54.642935537191086</v>
      </c>
      <c r="AD651">
        <f t="shared" si="833"/>
        <v>54.642935537191086</v>
      </c>
    </row>
    <row r="652" spans="1:31" x14ac:dyDescent="0.35">
      <c r="B652" s="1" t="s">
        <v>248</v>
      </c>
      <c r="C652" s="1" t="s">
        <v>249</v>
      </c>
      <c r="D652" s="1">
        <f t="shared" si="834"/>
        <v>15</v>
      </c>
      <c r="E652">
        <f t="shared" si="835"/>
        <v>1500</v>
      </c>
      <c r="F652">
        <f t="shared" si="835"/>
        <v>3</v>
      </c>
      <c r="G652" s="1">
        <v>17.7</v>
      </c>
      <c r="H652" s="1">
        <v>18</v>
      </c>
      <c r="I652" s="18">
        <v>15</v>
      </c>
      <c r="J652">
        <f t="shared" si="836"/>
        <v>150</v>
      </c>
      <c r="K652">
        <f t="shared" si="822"/>
        <v>183.33333333333334</v>
      </c>
      <c r="L652">
        <v>1.5</v>
      </c>
      <c r="M652" s="1">
        <v>17.7</v>
      </c>
      <c r="N652">
        <v>3</v>
      </c>
      <c r="O652">
        <f t="shared" si="825"/>
        <v>0</v>
      </c>
      <c r="P652" s="15">
        <f t="shared" si="826"/>
        <v>26.549999999999997</v>
      </c>
      <c r="Q652">
        <f t="shared" si="837"/>
        <v>156.78333333333336</v>
      </c>
      <c r="R652">
        <f t="shared" si="823"/>
        <v>53.099999999999994</v>
      </c>
      <c r="S652">
        <f t="shared" si="827"/>
        <v>0.67183146241362213</v>
      </c>
      <c r="T652">
        <f t="shared" si="828"/>
        <v>0</v>
      </c>
      <c r="U652">
        <v>1.5</v>
      </c>
      <c r="V652">
        <f t="shared" si="829"/>
        <v>0.91532901031147018</v>
      </c>
      <c r="W652">
        <v>3</v>
      </c>
      <c r="X652">
        <f t="shared" si="830"/>
        <v>1.2954242509439324</v>
      </c>
      <c r="Y652">
        <f t="shared" si="831"/>
        <v>0</v>
      </c>
      <c r="Z652">
        <f>'Liquefaction &amp; SBC'!AC653</f>
        <v>0.62093442477930483</v>
      </c>
      <c r="AA652" s="8" t="str">
        <f>'Liquefaction &amp; SBC'!AD653</f>
        <v>LIQUEFIABLE</v>
      </c>
      <c r="AB652" s="1">
        <f t="shared" si="832"/>
        <v>3.4476639380517385E-2</v>
      </c>
      <c r="AC652">
        <f t="shared" si="824"/>
        <v>51.714959070776075</v>
      </c>
      <c r="AD652">
        <f t="shared" si="833"/>
        <v>51.714959070776075</v>
      </c>
    </row>
    <row r="653" spans="1:31" x14ac:dyDescent="0.35">
      <c r="X653" s="16"/>
      <c r="Y653" s="16"/>
      <c r="Z653" s="16"/>
      <c r="AA653" s="16"/>
      <c r="AB653" s="19"/>
      <c r="AC653" s="16" t="s">
        <v>312</v>
      </c>
      <c r="AD653" s="16">
        <f>SUM(AD643:AD652)</f>
        <v>564.38369803506782</v>
      </c>
      <c r="AE653" s="19" t="str">
        <f>IF(AD653&lt;= 25, "PASSED", "FAILED")</f>
        <v>FAILED</v>
      </c>
    </row>
    <row r="654" spans="1:31" s="1" customFormat="1" x14ac:dyDescent="0.35">
      <c r="A654" s="9" t="s">
        <v>283</v>
      </c>
      <c r="B654" s="9" t="s">
        <v>0</v>
      </c>
      <c r="C654" s="9" t="s">
        <v>1</v>
      </c>
      <c r="D654" s="9" t="s">
        <v>284</v>
      </c>
      <c r="E654" s="7" t="s">
        <v>285</v>
      </c>
      <c r="F654" s="9" t="s">
        <v>286</v>
      </c>
      <c r="G654" s="9" t="s">
        <v>287</v>
      </c>
      <c r="H654" s="9" t="s">
        <v>288</v>
      </c>
      <c r="I654" s="9" t="s">
        <v>289</v>
      </c>
      <c r="J654" s="10" t="s">
        <v>290</v>
      </c>
      <c r="K654" s="10" t="s">
        <v>291</v>
      </c>
      <c r="L654" s="9" t="s">
        <v>292</v>
      </c>
      <c r="M654" s="9" t="s">
        <v>287</v>
      </c>
      <c r="N654" s="9" t="s">
        <v>293</v>
      </c>
      <c r="O654" s="10" t="s">
        <v>294</v>
      </c>
      <c r="P654" s="11" t="s">
        <v>295</v>
      </c>
      <c r="Q654" s="10" t="s">
        <v>296</v>
      </c>
      <c r="R654" s="10" t="s">
        <v>297</v>
      </c>
      <c r="S654" s="10" t="s">
        <v>298</v>
      </c>
      <c r="T654" s="12" t="s">
        <v>299</v>
      </c>
      <c r="U654" s="9" t="s">
        <v>300</v>
      </c>
      <c r="V654" s="10" t="s">
        <v>301</v>
      </c>
      <c r="W654" s="7" t="s">
        <v>302</v>
      </c>
      <c r="X654" s="10" t="s">
        <v>303</v>
      </c>
      <c r="Y654" s="13" t="s">
        <v>304</v>
      </c>
      <c r="Z654" s="14" t="s">
        <v>26</v>
      </c>
      <c r="AA654" s="14" t="s">
        <v>27</v>
      </c>
      <c r="AB654" s="13" t="s">
        <v>305</v>
      </c>
      <c r="AC654" s="13" t="s">
        <v>306</v>
      </c>
      <c r="AD654" s="13" t="s">
        <v>307</v>
      </c>
      <c r="AE654" s="10" t="s">
        <v>27</v>
      </c>
    </row>
    <row r="655" spans="1:31" x14ac:dyDescent="0.35">
      <c r="A655" s="1">
        <v>57</v>
      </c>
      <c r="B655" s="1" t="s">
        <v>250</v>
      </c>
      <c r="C655" s="1" t="s">
        <v>251</v>
      </c>
      <c r="D655" s="1">
        <v>1.5</v>
      </c>
      <c r="E655">
        <v>1500</v>
      </c>
      <c r="F655">
        <v>3</v>
      </c>
      <c r="G655" s="1">
        <v>17</v>
      </c>
      <c r="H655" s="1">
        <v>27</v>
      </c>
      <c r="I655" s="1">
        <v>15</v>
      </c>
      <c r="J655">
        <f>E655*0.1</f>
        <v>150</v>
      </c>
      <c r="K655">
        <f t="shared" ref="K655:K664" si="838">(E655+J655)/(F655*F655)</f>
        <v>183.33333333333334</v>
      </c>
      <c r="L655">
        <v>1.5</v>
      </c>
      <c r="M655" s="1">
        <v>17</v>
      </c>
      <c r="N655">
        <v>3</v>
      </c>
      <c r="O655">
        <f>MAX(0, 9.81 * (L655 - N655))</f>
        <v>0</v>
      </c>
      <c r="P655" s="15">
        <f>(L655 * M655) - O655</f>
        <v>25.5</v>
      </c>
      <c r="Q655">
        <f>K655-P655</f>
        <v>157.83333333333334</v>
      </c>
      <c r="R655">
        <f t="shared" ref="R655:R664" si="839">(M655 * ($L$2 + ($F$2 / 2))) - O655</f>
        <v>51</v>
      </c>
      <c r="S655">
        <f>0.5 + 0.1 * SQRT(Q655 / R655)</f>
        <v>0.67591961919666788</v>
      </c>
      <c r="T655">
        <f>IF((D655 - (D655/2)) &lt;= L655, 0, IF(( (D655 - (D655/2)) - L655) &gt; (2 * F655), 0, IF(( (D655 - (D655/2)) - L655) &lt;= (F655 / 2), (2 * ( (D655 - (D655/2)) - L655) / F655) * (S655 - 0.1) + 0.1, ((2 * F655) - ( (D655 - (D655/2)) - L655)) / (1.5 * F655) * S655)))</f>
        <v>0</v>
      </c>
      <c r="U655">
        <v>1.5</v>
      </c>
      <c r="V655">
        <f>MAX(0.5, 1 - 0.5 * (P655 / Q655))</f>
        <v>0.91921858500527986</v>
      </c>
      <c r="W655">
        <v>3</v>
      </c>
      <c r="X655">
        <f>1 + 0.2 *LOG10(10 * W655)</f>
        <v>1.2954242509439324</v>
      </c>
      <c r="Y655">
        <f>((Q655 / (I655 * 1000)) * T655) * U655 * V655 * X655*1000</f>
        <v>0</v>
      </c>
      <c r="Z655">
        <f>'Liquefaction &amp; SBC'!AC656</f>
        <v>80.208417725916291</v>
      </c>
      <c r="AA655" s="8" t="str">
        <f>'Liquefaction &amp; SBC'!AD656</f>
        <v>NOT LIQUEFIABLE</v>
      </c>
      <c r="AB655" s="1">
        <f>IF(AA655="NOT LIQUEFIABLE", 0, IF(Z655&gt;=2, 0, IF(Z655&lt;=0.5, 0.05, (2-Z655)*0.025)))</f>
        <v>0</v>
      </c>
      <c r="AC655">
        <f t="shared" ref="AC655:AC664" si="840">AB655 * U655*1000</f>
        <v>0</v>
      </c>
      <c r="AD655">
        <f>Y655+AC655</f>
        <v>0</v>
      </c>
    </row>
    <row r="656" spans="1:31" x14ac:dyDescent="0.35">
      <c r="B656" s="1" t="s">
        <v>250</v>
      </c>
      <c r="C656" s="1" t="s">
        <v>251</v>
      </c>
      <c r="D656" s="1">
        <f>D655+1.5</f>
        <v>3</v>
      </c>
      <c r="E656">
        <f>E$2</f>
        <v>1500</v>
      </c>
      <c r="F656">
        <f>F$2</f>
        <v>3</v>
      </c>
      <c r="G656" s="1">
        <v>17</v>
      </c>
      <c r="H656" s="1">
        <v>33</v>
      </c>
      <c r="I656" s="18">
        <v>15</v>
      </c>
      <c r="J656">
        <f>E656*0.1</f>
        <v>150</v>
      </c>
      <c r="K656">
        <f t="shared" si="838"/>
        <v>183.33333333333334</v>
      </c>
      <c r="L656">
        <v>1.5</v>
      </c>
      <c r="M656" s="1">
        <v>17</v>
      </c>
      <c r="N656">
        <v>3</v>
      </c>
      <c r="O656">
        <f t="shared" ref="O656:O664" si="841">MAX(0, 9.81 * (L656 - N656))</f>
        <v>0</v>
      </c>
      <c r="P656" s="15">
        <f t="shared" ref="P656:P664" si="842">(L656 * M656) - O656</f>
        <v>25.5</v>
      </c>
      <c r="Q656">
        <f>K656-P656</f>
        <v>157.83333333333334</v>
      </c>
      <c r="R656">
        <f t="shared" si="839"/>
        <v>51</v>
      </c>
      <c r="S656">
        <f t="shared" ref="S656:S664" si="843">0.5 + 0.1 * SQRT(Q656 / R656)</f>
        <v>0.67591961919666788</v>
      </c>
      <c r="T656">
        <f t="shared" ref="T656:T664" si="844">IF(((D656 - (D656 - D655)/2) - L656) &lt;= 0, 0, IF(((D656 - (D656 - D655)/2) - L656) &gt; (2 * F656), 0, IF(((D656 - (D656 - D655)/2) - L656) &lt;= (F656 / 2), (2 * ((D656 - (D656 - D655)/2) - L656) / F656) * (S656 - 0.1) + 0.1, ((2 * F656) - ((D656 - (D656 - D655)/2) - L656)) / (1.5 * F656) * S656)))</f>
        <v>0.38795980959833398</v>
      </c>
      <c r="U656">
        <v>1.5</v>
      </c>
      <c r="V656">
        <f t="shared" ref="V656:V664" si="845">MAX(0.5, 1 - 0.5 * (P656 / Q656))</f>
        <v>0.91921858500527986</v>
      </c>
      <c r="W656">
        <v>3</v>
      </c>
      <c r="X656">
        <f t="shared" ref="X656:X664" si="846">1 + 0.2 *LOG10(10 * W656)</f>
        <v>1.2954242509439324</v>
      </c>
      <c r="Y656">
        <f t="shared" ref="Y656:Y664" si="847">((Q656 / (I656 * 1000)) * T656) * U656 * V656 * X656*1000</f>
        <v>7.2914900178543283</v>
      </c>
      <c r="Z656">
        <f>'Liquefaction &amp; SBC'!AC657</f>
        <v>151.09161828182036</v>
      </c>
      <c r="AA656" s="8" t="str">
        <f>'Liquefaction &amp; SBC'!AD657</f>
        <v>NOT LIQUEFIABLE</v>
      </c>
      <c r="AB656" s="1">
        <f t="shared" ref="AB656:AB664" si="848">IF(AA656="NOT LIQUEFIABLE", 0, IF(Z656&gt;=2, 0, IF(Z656&lt;=0.5, 0.05, (2-Z656)*0.025)))</f>
        <v>0</v>
      </c>
      <c r="AC656">
        <f t="shared" si="840"/>
        <v>0</v>
      </c>
      <c r="AD656">
        <f t="shared" ref="AD656:AD664" si="849">Y656+AC656</f>
        <v>7.2914900178543283</v>
      </c>
    </row>
    <row r="657" spans="1:31" x14ac:dyDescent="0.35">
      <c r="B657" s="1" t="s">
        <v>250</v>
      </c>
      <c r="C657" s="1" t="s">
        <v>251</v>
      </c>
      <c r="D657" s="1">
        <f t="shared" ref="D657:D664" si="850">D656+1.5</f>
        <v>4.5</v>
      </c>
      <c r="E657">
        <f t="shared" ref="E657:F664" si="851">E$2</f>
        <v>1500</v>
      </c>
      <c r="F657">
        <f t="shared" si="851"/>
        <v>3</v>
      </c>
      <c r="G657" s="1">
        <v>18</v>
      </c>
      <c r="H657" s="1">
        <v>26</v>
      </c>
      <c r="I657" s="18">
        <v>15</v>
      </c>
      <c r="J657">
        <f t="shared" ref="J657:J664" si="852">E657*0.1</f>
        <v>150</v>
      </c>
      <c r="K657">
        <f t="shared" si="838"/>
        <v>183.33333333333334</v>
      </c>
      <c r="L657">
        <v>1.5</v>
      </c>
      <c r="M657" s="1">
        <v>18</v>
      </c>
      <c r="N657">
        <v>3</v>
      </c>
      <c r="O657">
        <f t="shared" si="841"/>
        <v>0</v>
      </c>
      <c r="P657" s="15">
        <f t="shared" si="842"/>
        <v>27</v>
      </c>
      <c r="Q657">
        <f t="shared" ref="Q657:Q664" si="853">K657-P657</f>
        <v>156.33333333333334</v>
      </c>
      <c r="R657">
        <f t="shared" si="839"/>
        <v>54</v>
      </c>
      <c r="S657">
        <f t="shared" si="843"/>
        <v>0.67014880923459508</v>
      </c>
      <c r="T657">
        <f t="shared" si="844"/>
        <v>0.55845734102882927</v>
      </c>
      <c r="U657">
        <v>1.5</v>
      </c>
      <c r="V657">
        <f t="shared" si="845"/>
        <v>0.9136460554371002</v>
      </c>
      <c r="W657">
        <v>3</v>
      </c>
      <c r="X657">
        <f t="shared" si="846"/>
        <v>1.2954242509439324</v>
      </c>
      <c r="Y657">
        <f t="shared" si="847"/>
        <v>10.333122992704244</v>
      </c>
      <c r="Z657">
        <f>'Liquefaction &amp; SBC'!AC658</f>
        <v>7.389878595930405</v>
      </c>
      <c r="AA657" s="8" t="str">
        <f>'Liquefaction &amp; SBC'!AD658</f>
        <v>NOT LIQUEFIABLE</v>
      </c>
      <c r="AB657" s="1">
        <f t="shared" si="848"/>
        <v>0</v>
      </c>
      <c r="AC657">
        <f t="shared" si="840"/>
        <v>0</v>
      </c>
      <c r="AD657">
        <f t="shared" si="849"/>
        <v>10.333122992704244</v>
      </c>
    </row>
    <row r="658" spans="1:31" x14ac:dyDescent="0.35">
      <c r="B658" s="1" t="s">
        <v>250</v>
      </c>
      <c r="C658" s="1" t="s">
        <v>251</v>
      </c>
      <c r="D658" s="1">
        <f t="shared" si="850"/>
        <v>6</v>
      </c>
      <c r="E658">
        <f t="shared" si="851"/>
        <v>1500</v>
      </c>
      <c r="F658">
        <f t="shared" si="851"/>
        <v>3</v>
      </c>
      <c r="G658" s="1">
        <v>17</v>
      </c>
      <c r="H658" s="1">
        <v>22</v>
      </c>
      <c r="I658" s="18">
        <v>15</v>
      </c>
      <c r="J658">
        <f t="shared" si="852"/>
        <v>150</v>
      </c>
      <c r="K658">
        <f t="shared" si="838"/>
        <v>183.33333333333334</v>
      </c>
      <c r="L658">
        <v>1.5</v>
      </c>
      <c r="M658" s="1">
        <v>17</v>
      </c>
      <c r="N658">
        <v>3</v>
      </c>
      <c r="O658">
        <f t="shared" si="841"/>
        <v>0</v>
      </c>
      <c r="P658" s="15">
        <f t="shared" si="842"/>
        <v>25.5</v>
      </c>
      <c r="Q658">
        <f t="shared" si="853"/>
        <v>157.83333333333334</v>
      </c>
      <c r="R658">
        <f t="shared" si="839"/>
        <v>51</v>
      </c>
      <c r="S658">
        <f t="shared" si="843"/>
        <v>0.67591961919666788</v>
      </c>
      <c r="T658">
        <f t="shared" si="844"/>
        <v>0.33795980959833394</v>
      </c>
      <c r="U658">
        <v>1.5</v>
      </c>
      <c r="V658">
        <f t="shared" si="845"/>
        <v>0.91921858500527986</v>
      </c>
      <c r="W658">
        <v>3</v>
      </c>
      <c r="X658">
        <f t="shared" si="846"/>
        <v>1.2954242509439324</v>
      </c>
      <c r="Y658">
        <f t="shared" si="847"/>
        <v>6.3517676758154158</v>
      </c>
      <c r="Z658">
        <f>'Liquefaction &amp; SBC'!AC659</f>
        <v>2.4511452871839969</v>
      </c>
      <c r="AA658" s="8" t="str">
        <f>'Liquefaction &amp; SBC'!AD659</f>
        <v>NOT LIQUEFIABLE</v>
      </c>
      <c r="AB658" s="1">
        <f t="shared" si="848"/>
        <v>0</v>
      </c>
      <c r="AC658">
        <f t="shared" si="840"/>
        <v>0</v>
      </c>
      <c r="AD658">
        <f t="shared" si="849"/>
        <v>6.3517676758154158</v>
      </c>
    </row>
    <row r="659" spans="1:31" x14ac:dyDescent="0.35">
      <c r="B659" s="1" t="s">
        <v>250</v>
      </c>
      <c r="C659" s="1" t="s">
        <v>251</v>
      </c>
      <c r="D659" s="1">
        <f t="shared" si="850"/>
        <v>7.5</v>
      </c>
      <c r="E659">
        <f t="shared" si="851"/>
        <v>1500</v>
      </c>
      <c r="F659">
        <f t="shared" si="851"/>
        <v>3</v>
      </c>
      <c r="G659" s="1">
        <v>17</v>
      </c>
      <c r="H659" s="1">
        <v>19</v>
      </c>
      <c r="I659" s="18">
        <v>12</v>
      </c>
      <c r="J659">
        <f t="shared" si="852"/>
        <v>150</v>
      </c>
      <c r="K659">
        <f t="shared" si="838"/>
        <v>183.33333333333334</v>
      </c>
      <c r="L659">
        <v>1.5</v>
      </c>
      <c r="M659" s="1">
        <v>17</v>
      </c>
      <c r="N659">
        <v>3</v>
      </c>
      <c r="O659">
        <f t="shared" si="841"/>
        <v>0</v>
      </c>
      <c r="P659" s="15">
        <f t="shared" si="842"/>
        <v>25.5</v>
      </c>
      <c r="Q659">
        <f t="shared" si="853"/>
        <v>157.83333333333334</v>
      </c>
      <c r="R659">
        <f t="shared" si="839"/>
        <v>51</v>
      </c>
      <c r="S659">
        <f t="shared" si="843"/>
        <v>0.67591961919666788</v>
      </c>
      <c r="T659">
        <f t="shared" si="844"/>
        <v>0.11265326986611131</v>
      </c>
      <c r="U659">
        <v>1.5</v>
      </c>
      <c r="V659">
        <f t="shared" si="845"/>
        <v>0.91921858500527986</v>
      </c>
      <c r="W659">
        <v>3</v>
      </c>
      <c r="X659">
        <f t="shared" si="846"/>
        <v>1.2954242509439324</v>
      </c>
      <c r="Y659">
        <f t="shared" si="847"/>
        <v>2.6465698649230904</v>
      </c>
      <c r="Z659">
        <f>'Liquefaction &amp; SBC'!AC660</f>
        <v>1.3691558240603108</v>
      </c>
      <c r="AA659" s="8" t="str">
        <f>'Liquefaction &amp; SBC'!AD660</f>
        <v>NOT LIQUEFIABLE</v>
      </c>
      <c r="AB659" s="1">
        <f t="shared" si="848"/>
        <v>0</v>
      </c>
      <c r="AC659">
        <f t="shared" si="840"/>
        <v>0</v>
      </c>
      <c r="AD659">
        <f t="shared" si="849"/>
        <v>2.6465698649230904</v>
      </c>
    </row>
    <row r="660" spans="1:31" x14ac:dyDescent="0.35">
      <c r="B660" s="1" t="s">
        <v>250</v>
      </c>
      <c r="C660" s="1" t="s">
        <v>251</v>
      </c>
      <c r="D660" s="1">
        <f t="shared" si="850"/>
        <v>9</v>
      </c>
      <c r="E660">
        <f t="shared" si="851"/>
        <v>1500</v>
      </c>
      <c r="F660">
        <f t="shared" si="851"/>
        <v>3</v>
      </c>
      <c r="G660" s="1">
        <v>18</v>
      </c>
      <c r="H660" s="1">
        <v>24</v>
      </c>
      <c r="I660" s="18">
        <v>15</v>
      </c>
      <c r="J660">
        <f t="shared" si="852"/>
        <v>150</v>
      </c>
      <c r="K660">
        <f t="shared" si="838"/>
        <v>183.33333333333334</v>
      </c>
      <c r="L660">
        <v>1.5</v>
      </c>
      <c r="M660" s="1">
        <v>18</v>
      </c>
      <c r="N660">
        <v>3</v>
      </c>
      <c r="O660">
        <f t="shared" si="841"/>
        <v>0</v>
      </c>
      <c r="P660" s="15">
        <f t="shared" si="842"/>
        <v>27</v>
      </c>
      <c r="Q660">
        <f t="shared" si="853"/>
        <v>156.33333333333334</v>
      </c>
      <c r="R660">
        <f t="shared" si="839"/>
        <v>54</v>
      </c>
      <c r="S660">
        <f t="shared" si="843"/>
        <v>0.67014880923459508</v>
      </c>
      <c r="T660">
        <f t="shared" si="844"/>
        <v>0</v>
      </c>
      <c r="U660">
        <v>1.5</v>
      </c>
      <c r="V660">
        <f t="shared" si="845"/>
        <v>0.9136460554371002</v>
      </c>
      <c r="W660">
        <v>3</v>
      </c>
      <c r="X660">
        <f t="shared" si="846"/>
        <v>1.2954242509439324</v>
      </c>
      <c r="Y660">
        <f t="shared" si="847"/>
        <v>0</v>
      </c>
      <c r="Z660">
        <f>'Liquefaction &amp; SBC'!AC661</f>
        <v>2.0793068219494928</v>
      </c>
      <c r="AA660" s="8" t="str">
        <f>'Liquefaction &amp; SBC'!AD661</f>
        <v>NOT LIQUEFIABLE</v>
      </c>
      <c r="AB660" s="1">
        <f t="shared" si="848"/>
        <v>0</v>
      </c>
      <c r="AC660">
        <f t="shared" si="840"/>
        <v>0</v>
      </c>
      <c r="AD660">
        <f t="shared" si="849"/>
        <v>0</v>
      </c>
    </row>
    <row r="661" spans="1:31" x14ac:dyDescent="0.35">
      <c r="B661" s="1" t="s">
        <v>250</v>
      </c>
      <c r="C661" s="1" t="s">
        <v>251</v>
      </c>
      <c r="D661" s="1">
        <f t="shared" si="850"/>
        <v>10.5</v>
      </c>
      <c r="E661">
        <f t="shared" si="851"/>
        <v>1500</v>
      </c>
      <c r="F661">
        <f t="shared" si="851"/>
        <v>3</v>
      </c>
      <c r="G661" s="1">
        <v>17</v>
      </c>
      <c r="H661" s="1">
        <v>25</v>
      </c>
      <c r="I661" s="18">
        <v>15</v>
      </c>
      <c r="J661">
        <f t="shared" si="852"/>
        <v>150</v>
      </c>
      <c r="K661">
        <f t="shared" si="838"/>
        <v>183.33333333333334</v>
      </c>
      <c r="L661">
        <v>1.5</v>
      </c>
      <c r="M661" s="1">
        <v>17</v>
      </c>
      <c r="N661">
        <v>3</v>
      </c>
      <c r="O661">
        <f t="shared" si="841"/>
        <v>0</v>
      </c>
      <c r="P661" s="15">
        <f t="shared" si="842"/>
        <v>25.5</v>
      </c>
      <c r="Q661">
        <f t="shared" si="853"/>
        <v>157.83333333333334</v>
      </c>
      <c r="R661">
        <f t="shared" si="839"/>
        <v>51</v>
      </c>
      <c r="S661">
        <f t="shared" si="843"/>
        <v>0.67591961919666788</v>
      </c>
      <c r="T661">
        <f t="shared" si="844"/>
        <v>0</v>
      </c>
      <c r="U661">
        <v>1.5</v>
      </c>
      <c r="V661">
        <f t="shared" si="845"/>
        <v>0.91921858500527986</v>
      </c>
      <c r="W661">
        <v>3</v>
      </c>
      <c r="X661">
        <f t="shared" si="846"/>
        <v>1.2954242509439324</v>
      </c>
      <c r="Y661">
        <f t="shared" si="847"/>
        <v>0</v>
      </c>
      <c r="Z661">
        <f>'Liquefaction &amp; SBC'!AC662</f>
        <v>2.0176411278610589</v>
      </c>
      <c r="AA661" s="8" t="str">
        <f>'Liquefaction &amp; SBC'!AD662</f>
        <v>NOT LIQUEFIABLE</v>
      </c>
      <c r="AB661" s="1">
        <f t="shared" si="848"/>
        <v>0</v>
      </c>
      <c r="AC661">
        <f t="shared" si="840"/>
        <v>0</v>
      </c>
      <c r="AD661">
        <f t="shared" si="849"/>
        <v>0</v>
      </c>
    </row>
    <row r="662" spans="1:31" x14ac:dyDescent="0.35">
      <c r="B662" s="1" t="s">
        <v>250</v>
      </c>
      <c r="C662" s="1" t="s">
        <v>251</v>
      </c>
      <c r="D662" s="1">
        <f t="shared" si="850"/>
        <v>12</v>
      </c>
      <c r="E662">
        <f t="shared" si="851"/>
        <v>1500</v>
      </c>
      <c r="F662">
        <f t="shared" si="851"/>
        <v>3</v>
      </c>
      <c r="G662" s="1">
        <v>17</v>
      </c>
      <c r="H662" s="1">
        <v>31</v>
      </c>
      <c r="I662" s="18">
        <v>15</v>
      </c>
      <c r="J662">
        <f t="shared" si="852"/>
        <v>150</v>
      </c>
      <c r="K662">
        <f t="shared" si="838"/>
        <v>183.33333333333334</v>
      </c>
      <c r="L662">
        <v>1.5</v>
      </c>
      <c r="M662" s="1">
        <v>17</v>
      </c>
      <c r="N662">
        <v>3</v>
      </c>
      <c r="O662">
        <f t="shared" si="841"/>
        <v>0</v>
      </c>
      <c r="P662" s="15">
        <f t="shared" si="842"/>
        <v>25.5</v>
      </c>
      <c r="Q662">
        <f t="shared" si="853"/>
        <v>157.83333333333334</v>
      </c>
      <c r="R662">
        <f t="shared" si="839"/>
        <v>51</v>
      </c>
      <c r="S662">
        <f t="shared" si="843"/>
        <v>0.67591961919666788</v>
      </c>
      <c r="T662">
        <f t="shared" si="844"/>
        <v>0</v>
      </c>
      <c r="U662">
        <v>1.5</v>
      </c>
      <c r="V662">
        <f t="shared" si="845"/>
        <v>0.91921858500527986</v>
      </c>
      <c r="W662">
        <v>3</v>
      </c>
      <c r="X662">
        <f t="shared" si="846"/>
        <v>1.2954242509439324</v>
      </c>
      <c r="Y662">
        <f t="shared" si="847"/>
        <v>0</v>
      </c>
      <c r="Z662">
        <f>'Liquefaction &amp; SBC'!AC663</f>
        <v>4.572181148480615</v>
      </c>
      <c r="AA662" s="8" t="str">
        <f>'Liquefaction &amp; SBC'!AD663</f>
        <v>NOT LIQUEFIABLE</v>
      </c>
      <c r="AB662" s="1">
        <f t="shared" si="848"/>
        <v>0</v>
      </c>
      <c r="AC662">
        <f t="shared" si="840"/>
        <v>0</v>
      </c>
      <c r="AD662">
        <f t="shared" si="849"/>
        <v>0</v>
      </c>
    </row>
    <row r="663" spans="1:31" x14ac:dyDescent="0.35">
      <c r="B663" s="1" t="s">
        <v>250</v>
      </c>
      <c r="C663" s="1" t="s">
        <v>251</v>
      </c>
      <c r="D663" s="1">
        <f t="shared" si="850"/>
        <v>13.5</v>
      </c>
      <c r="E663">
        <f t="shared" si="851"/>
        <v>1500</v>
      </c>
      <c r="F663">
        <f t="shared" si="851"/>
        <v>3</v>
      </c>
      <c r="G663" s="1">
        <v>18</v>
      </c>
      <c r="H663" s="1">
        <v>19</v>
      </c>
      <c r="I663" s="18">
        <v>12</v>
      </c>
      <c r="J663">
        <f t="shared" si="852"/>
        <v>150</v>
      </c>
      <c r="K663">
        <f t="shared" si="838"/>
        <v>183.33333333333334</v>
      </c>
      <c r="L663">
        <v>1.5</v>
      </c>
      <c r="M663" s="1">
        <v>18</v>
      </c>
      <c r="N663">
        <v>3</v>
      </c>
      <c r="O663">
        <f t="shared" si="841"/>
        <v>0</v>
      </c>
      <c r="P663" s="15">
        <f t="shared" si="842"/>
        <v>27</v>
      </c>
      <c r="Q663">
        <f t="shared" si="853"/>
        <v>156.33333333333334</v>
      </c>
      <c r="R663">
        <f t="shared" si="839"/>
        <v>54</v>
      </c>
      <c r="S663">
        <f t="shared" si="843"/>
        <v>0.67014880923459508</v>
      </c>
      <c r="T663">
        <f t="shared" si="844"/>
        <v>0</v>
      </c>
      <c r="U663">
        <v>1.5</v>
      </c>
      <c r="V663">
        <f t="shared" si="845"/>
        <v>0.9136460554371002</v>
      </c>
      <c r="W663">
        <v>3</v>
      </c>
      <c r="X663">
        <f t="shared" si="846"/>
        <v>1.2954242509439324</v>
      </c>
      <c r="Y663">
        <f t="shared" si="847"/>
        <v>0</v>
      </c>
      <c r="Z663">
        <f>'Liquefaction &amp; SBC'!AC664</f>
        <v>0.9327580623293118</v>
      </c>
      <c r="AA663" s="8" t="str">
        <f>'Liquefaction &amp; SBC'!AD664</f>
        <v>LIQUEFIABLE</v>
      </c>
      <c r="AB663" s="1">
        <f t="shared" si="848"/>
        <v>2.6681048441767208E-2</v>
      </c>
      <c r="AC663">
        <f t="shared" si="840"/>
        <v>40.021572662650811</v>
      </c>
      <c r="AD663">
        <f t="shared" si="849"/>
        <v>40.021572662650811</v>
      </c>
    </row>
    <row r="664" spans="1:31" x14ac:dyDescent="0.35">
      <c r="B664" s="1" t="s">
        <v>250</v>
      </c>
      <c r="C664" s="1" t="s">
        <v>251</v>
      </c>
      <c r="D664" s="1">
        <f t="shared" si="850"/>
        <v>15</v>
      </c>
      <c r="E664">
        <f t="shared" si="851"/>
        <v>1500</v>
      </c>
      <c r="F664">
        <f t="shared" si="851"/>
        <v>3</v>
      </c>
      <c r="G664" s="1">
        <v>17</v>
      </c>
      <c r="H664" s="1">
        <v>21</v>
      </c>
      <c r="I664" s="18">
        <v>12</v>
      </c>
      <c r="J664">
        <f t="shared" si="852"/>
        <v>150</v>
      </c>
      <c r="K664">
        <f t="shared" si="838"/>
        <v>183.33333333333334</v>
      </c>
      <c r="L664">
        <v>1.5</v>
      </c>
      <c r="M664" s="1">
        <v>17</v>
      </c>
      <c r="N664">
        <v>3</v>
      </c>
      <c r="O664">
        <f t="shared" si="841"/>
        <v>0</v>
      </c>
      <c r="P664" s="15">
        <f t="shared" si="842"/>
        <v>25.5</v>
      </c>
      <c r="Q664">
        <f t="shared" si="853"/>
        <v>157.83333333333334</v>
      </c>
      <c r="R664">
        <f t="shared" si="839"/>
        <v>51</v>
      </c>
      <c r="S664">
        <f t="shared" si="843"/>
        <v>0.67591961919666788</v>
      </c>
      <c r="T664">
        <f t="shared" si="844"/>
        <v>0</v>
      </c>
      <c r="U664">
        <v>1.5</v>
      </c>
      <c r="V664">
        <f t="shared" si="845"/>
        <v>0.91921858500527986</v>
      </c>
      <c r="W664">
        <v>3</v>
      </c>
      <c r="X664">
        <f t="shared" si="846"/>
        <v>1.2954242509439324</v>
      </c>
      <c r="Y664">
        <f t="shared" si="847"/>
        <v>0</v>
      </c>
      <c r="Z664">
        <f>'Liquefaction &amp; SBC'!AC665</f>
        <v>1.0083538386795803</v>
      </c>
      <c r="AA664" s="8" t="str">
        <f>'Liquefaction &amp; SBC'!AD665</f>
        <v>NOT LIQUEFIABLE</v>
      </c>
      <c r="AB664" s="1">
        <f t="shared" si="848"/>
        <v>0</v>
      </c>
      <c r="AC664">
        <f t="shared" si="840"/>
        <v>0</v>
      </c>
      <c r="AD664">
        <f t="shared" si="849"/>
        <v>0</v>
      </c>
    </row>
    <row r="665" spans="1:31" x14ac:dyDescent="0.35">
      <c r="X665" s="16"/>
      <c r="Y665" s="16"/>
      <c r="Z665" s="16"/>
      <c r="AA665" s="16"/>
      <c r="AB665" s="19"/>
      <c r="AC665" s="16" t="s">
        <v>312</v>
      </c>
      <c r="AD665" s="16">
        <f>SUM(AD655:AD664)</f>
        <v>66.644523213947892</v>
      </c>
      <c r="AE665" s="19" t="str">
        <f>IF(AD665&lt;= 25, "PASSED", "FAILED")</f>
        <v>FAILED</v>
      </c>
    </row>
    <row r="666" spans="1:31" s="1" customFormat="1" x14ac:dyDescent="0.35">
      <c r="A666" s="9" t="s">
        <v>283</v>
      </c>
      <c r="B666" s="9" t="s">
        <v>0</v>
      </c>
      <c r="C666" s="9" t="s">
        <v>1</v>
      </c>
      <c r="D666" s="9" t="s">
        <v>284</v>
      </c>
      <c r="E666" s="7" t="s">
        <v>285</v>
      </c>
      <c r="F666" s="9" t="s">
        <v>286</v>
      </c>
      <c r="G666" s="9" t="s">
        <v>287</v>
      </c>
      <c r="H666" s="9" t="s">
        <v>288</v>
      </c>
      <c r="I666" s="9" t="s">
        <v>289</v>
      </c>
      <c r="J666" s="10" t="s">
        <v>290</v>
      </c>
      <c r="K666" s="10" t="s">
        <v>291</v>
      </c>
      <c r="L666" s="9" t="s">
        <v>292</v>
      </c>
      <c r="M666" s="9" t="s">
        <v>287</v>
      </c>
      <c r="N666" s="9" t="s">
        <v>293</v>
      </c>
      <c r="O666" s="10" t="s">
        <v>294</v>
      </c>
      <c r="P666" s="11" t="s">
        <v>295</v>
      </c>
      <c r="Q666" s="10" t="s">
        <v>296</v>
      </c>
      <c r="R666" s="10" t="s">
        <v>297</v>
      </c>
      <c r="S666" s="10" t="s">
        <v>298</v>
      </c>
      <c r="T666" s="12" t="s">
        <v>299</v>
      </c>
      <c r="U666" s="9" t="s">
        <v>300</v>
      </c>
      <c r="V666" s="10" t="s">
        <v>301</v>
      </c>
      <c r="W666" s="7" t="s">
        <v>302</v>
      </c>
      <c r="X666" s="10" t="s">
        <v>303</v>
      </c>
      <c r="Y666" s="13" t="s">
        <v>304</v>
      </c>
      <c r="Z666" s="14" t="s">
        <v>26</v>
      </c>
      <c r="AA666" s="14" t="s">
        <v>27</v>
      </c>
      <c r="AB666" s="13" t="s">
        <v>305</v>
      </c>
      <c r="AC666" s="13" t="s">
        <v>306</v>
      </c>
      <c r="AD666" s="13" t="s">
        <v>307</v>
      </c>
      <c r="AE666" s="10" t="s">
        <v>27</v>
      </c>
    </row>
    <row r="667" spans="1:31" x14ac:dyDescent="0.35">
      <c r="A667" s="1">
        <v>58</v>
      </c>
      <c r="B667" s="1" t="s">
        <v>252</v>
      </c>
      <c r="C667" s="1" t="s">
        <v>253</v>
      </c>
      <c r="D667" s="1">
        <v>1.5</v>
      </c>
      <c r="E667">
        <v>1500</v>
      </c>
      <c r="F667">
        <v>3</v>
      </c>
      <c r="G667" s="1">
        <v>17</v>
      </c>
      <c r="H667" s="1">
        <v>7</v>
      </c>
      <c r="I667" s="1">
        <v>10</v>
      </c>
      <c r="J667">
        <f>E667*0.1</f>
        <v>150</v>
      </c>
      <c r="K667">
        <f t="shared" ref="K667:K676" si="854">(E667+J667)/(F667*F667)</f>
        <v>183.33333333333334</v>
      </c>
      <c r="L667">
        <v>1.5</v>
      </c>
      <c r="M667" s="1">
        <v>17</v>
      </c>
      <c r="N667">
        <v>4.5</v>
      </c>
      <c r="O667">
        <f>MAX(0, 9.81 * (L667 - N667))</f>
        <v>0</v>
      </c>
      <c r="P667" s="15">
        <f>(L667 * M667) - O667</f>
        <v>25.5</v>
      </c>
      <c r="Q667">
        <f>K667-P667</f>
        <v>157.83333333333334</v>
      </c>
      <c r="R667">
        <f t="shared" ref="R667:R676" si="855">(M667 * ($L$2 + ($F$2 / 2))) - O667</f>
        <v>51</v>
      </c>
      <c r="S667">
        <f>0.5 + 0.1 * SQRT(Q667 / R667)</f>
        <v>0.67591961919666788</v>
      </c>
      <c r="T667">
        <f>IF((D667 - (D667/2)) &lt;= L667, 0, IF(( (D667 - (D667/2)) - L667) &gt; (2 * F667), 0, IF(( (D667 - (D667/2)) - L667) &lt;= (F667 / 2), (2 * ( (D667 - (D667/2)) - L667) / F667) * (S667 - 0.1) + 0.1, ((2 * F667) - ( (D667 - (D667/2)) - L667)) / (1.5 * F667) * S667)))</f>
        <v>0</v>
      </c>
      <c r="U667">
        <v>1.5</v>
      </c>
      <c r="V667">
        <f>MAX(0.5, 1 - 0.5 * (P667 / Q667))</f>
        <v>0.91921858500527986</v>
      </c>
      <c r="W667">
        <v>3</v>
      </c>
      <c r="X667">
        <f>1 + 0.2 *LOG10(10 * W667)</f>
        <v>1.2954242509439324</v>
      </c>
      <c r="Y667">
        <f>((Q667 / (I667 * 1000)) * T667) * U667 * V667 * X667*1000</f>
        <v>0</v>
      </c>
      <c r="Z667">
        <f>'Liquefaction &amp; SBC'!AC668</f>
        <v>1.0869821301927558</v>
      </c>
      <c r="AA667" s="8" t="str">
        <f>'Liquefaction &amp; SBC'!AD668</f>
        <v>NOT LIQUEFIABLE</v>
      </c>
      <c r="AB667" s="1">
        <f>IF(AA667="NOT LIQUEFIABLE", 0, IF(Z667&gt;=2, 0, IF(Z667&lt;=0.5, 0.05, (2-Z667)*0.025)))</f>
        <v>0</v>
      </c>
      <c r="AC667">
        <f t="shared" ref="AC667:AC676" si="856">AB667 * U667*1000</f>
        <v>0</v>
      </c>
      <c r="AD667">
        <f>Y667+AC667</f>
        <v>0</v>
      </c>
    </row>
    <row r="668" spans="1:31" x14ac:dyDescent="0.35">
      <c r="B668" s="1" t="s">
        <v>252</v>
      </c>
      <c r="C668" s="1" t="s">
        <v>253</v>
      </c>
      <c r="D668" s="1">
        <f>D667+1.5</f>
        <v>3</v>
      </c>
      <c r="E668">
        <f>E$2</f>
        <v>1500</v>
      </c>
      <c r="F668">
        <f>F$2</f>
        <v>3</v>
      </c>
      <c r="G668" s="1">
        <v>17</v>
      </c>
      <c r="H668" s="1">
        <v>9</v>
      </c>
      <c r="I668" s="18">
        <v>12</v>
      </c>
      <c r="J668">
        <f>E668*0.1</f>
        <v>150</v>
      </c>
      <c r="K668">
        <f t="shared" si="854"/>
        <v>183.33333333333334</v>
      </c>
      <c r="L668">
        <v>1.5</v>
      </c>
      <c r="M668" s="1">
        <v>17</v>
      </c>
      <c r="N668">
        <v>4.5</v>
      </c>
      <c r="O668">
        <f t="shared" ref="O668:O676" si="857">MAX(0, 9.81 * (L668 - N668))</f>
        <v>0</v>
      </c>
      <c r="P668" s="15">
        <f t="shared" ref="P668:P676" si="858">(L668 * M668) - O668</f>
        <v>25.5</v>
      </c>
      <c r="Q668">
        <f>K668-P668</f>
        <v>157.83333333333334</v>
      </c>
      <c r="R668">
        <f t="shared" si="855"/>
        <v>51</v>
      </c>
      <c r="S668">
        <f t="shared" ref="S668:S676" si="859">0.5 + 0.1 * SQRT(Q668 / R668)</f>
        <v>0.67591961919666788</v>
      </c>
      <c r="T668">
        <f t="shared" ref="T668:T676" si="860">IF(((D668 - (D668 - D667)/2) - L668) &lt;= 0, 0, IF(((D668 - (D668 - D667)/2) - L668) &gt; (2 * F668), 0, IF(((D668 - (D668 - D667)/2) - L668) &lt;= (F668 / 2), (2 * ((D668 - (D668 - D667)/2) - L668) / F668) * (S668 - 0.1) + 0.1, ((2 * F668) - ((D668 - (D668 - D667)/2) - L668)) / (1.5 * F668) * S668)))</f>
        <v>0.38795980959833398</v>
      </c>
      <c r="U668">
        <v>1.5</v>
      </c>
      <c r="V668">
        <f t="shared" ref="V668:V676" si="861">MAX(0.5, 1 - 0.5 * (P668 / Q668))</f>
        <v>0.91921858500527986</v>
      </c>
      <c r="W668">
        <v>3</v>
      </c>
      <c r="X668">
        <f t="shared" ref="X668:X676" si="862">1 + 0.2 *LOG10(10 * W668)</f>
        <v>1.2954242509439324</v>
      </c>
      <c r="Y668">
        <f t="shared" ref="Y668:Y676" si="863">((Q668 / (I668 * 1000)) * T668) * U668 * V668 * X668*1000</f>
        <v>9.1143625223179097</v>
      </c>
      <c r="Z668">
        <f>'Liquefaction &amp; SBC'!AC669</f>
        <v>1.1178041907794181</v>
      </c>
      <c r="AA668" s="8" t="str">
        <f>'Liquefaction &amp; SBC'!AD669</f>
        <v>NOT LIQUEFIABLE</v>
      </c>
      <c r="AB668" s="1">
        <f t="shared" ref="AB668:AB676" si="864">IF(AA668="NOT LIQUEFIABLE", 0, IF(Z668&gt;=2, 0, IF(Z668&lt;=0.5, 0.05, (2-Z668)*0.025)))</f>
        <v>0</v>
      </c>
      <c r="AC668">
        <f t="shared" si="856"/>
        <v>0</v>
      </c>
      <c r="AD668">
        <f t="shared" ref="AD668:AD676" si="865">Y668+AC668</f>
        <v>9.1143625223179097</v>
      </c>
    </row>
    <row r="669" spans="1:31" x14ac:dyDescent="0.35">
      <c r="B669" s="1" t="s">
        <v>252</v>
      </c>
      <c r="C669" s="1" t="s">
        <v>253</v>
      </c>
      <c r="D669" s="1">
        <f t="shared" ref="D669:D676" si="866">D668+1.5</f>
        <v>4.5</v>
      </c>
      <c r="E669">
        <f t="shared" ref="E669:F676" si="867">E$2</f>
        <v>1500</v>
      </c>
      <c r="F669">
        <f t="shared" si="867"/>
        <v>3</v>
      </c>
      <c r="G669" s="1">
        <v>17</v>
      </c>
      <c r="H669" s="1">
        <v>12</v>
      </c>
      <c r="I669" s="18">
        <v>12</v>
      </c>
      <c r="J669">
        <f t="shared" ref="J669:J676" si="868">E669*0.1</f>
        <v>150</v>
      </c>
      <c r="K669">
        <f t="shared" si="854"/>
        <v>183.33333333333334</v>
      </c>
      <c r="L669">
        <v>1.5</v>
      </c>
      <c r="M669" s="1">
        <v>17</v>
      </c>
      <c r="N669">
        <v>4.5</v>
      </c>
      <c r="O669">
        <f t="shared" si="857"/>
        <v>0</v>
      </c>
      <c r="P669" s="15">
        <f t="shared" si="858"/>
        <v>25.5</v>
      </c>
      <c r="Q669">
        <f t="shared" ref="Q669:Q676" si="869">K669-P669</f>
        <v>157.83333333333334</v>
      </c>
      <c r="R669">
        <f t="shared" si="855"/>
        <v>51</v>
      </c>
      <c r="S669">
        <f t="shared" si="859"/>
        <v>0.67591961919666788</v>
      </c>
      <c r="T669">
        <f t="shared" si="860"/>
        <v>0.56326634933055664</v>
      </c>
      <c r="U669">
        <v>1.5</v>
      </c>
      <c r="V669">
        <f t="shared" si="861"/>
        <v>0.91921858500527986</v>
      </c>
      <c r="W669">
        <v>3</v>
      </c>
      <c r="X669">
        <f t="shared" si="862"/>
        <v>1.2954242509439324</v>
      </c>
      <c r="Y669">
        <f t="shared" si="863"/>
        <v>13.232849324615454</v>
      </c>
      <c r="Z669">
        <f>'Liquefaction &amp; SBC'!AC670</f>
        <v>1.1839421203377711</v>
      </c>
      <c r="AA669" s="8" t="str">
        <f>'Liquefaction &amp; SBC'!AD670</f>
        <v>NOT LIQUEFIABLE</v>
      </c>
      <c r="AB669" s="1">
        <f t="shared" si="864"/>
        <v>0</v>
      </c>
      <c r="AC669">
        <f t="shared" si="856"/>
        <v>0</v>
      </c>
      <c r="AD669">
        <f t="shared" si="865"/>
        <v>13.232849324615454</v>
      </c>
    </row>
    <row r="670" spans="1:31" x14ac:dyDescent="0.35">
      <c r="B670" s="1" t="s">
        <v>252</v>
      </c>
      <c r="C670" s="1" t="s">
        <v>253</v>
      </c>
      <c r="D670" s="1">
        <f t="shared" si="866"/>
        <v>6</v>
      </c>
      <c r="E670">
        <f t="shared" si="867"/>
        <v>1500</v>
      </c>
      <c r="F670">
        <f t="shared" si="867"/>
        <v>3</v>
      </c>
      <c r="G670" s="1">
        <v>17</v>
      </c>
      <c r="H670" s="1">
        <v>13</v>
      </c>
      <c r="I670" s="18">
        <v>12</v>
      </c>
      <c r="J670">
        <f t="shared" si="868"/>
        <v>150</v>
      </c>
      <c r="K670">
        <f t="shared" si="854"/>
        <v>183.33333333333334</v>
      </c>
      <c r="L670">
        <v>1.5</v>
      </c>
      <c r="M670" s="1">
        <v>17</v>
      </c>
      <c r="N670">
        <v>4.5</v>
      </c>
      <c r="O670">
        <f t="shared" si="857"/>
        <v>0</v>
      </c>
      <c r="P670" s="15">
        <f t="shared" si="858"/>
        <v>25.5</v>
      </c>
      <c r="Q670">
        <f t="shared" si="869"/>
        <v>157.83333333333334</v>
      </c>
      <c r="R670">
        <f t="shared" si="855"/>
        <v>51</v>
      </c>
      <c r="S670">
        <f t="shared" si="859"/>
        <v>0.67591961919666788</v>
      </c>
      <c r="T670">
        <f t="shared" si="860"/>
        <v>0.33795980959833394</v>
      </c>
      <c r="U670">
        <v>1.5</v>
      </c>
      <c r="V670">
        <f t="shared" si="861"/>
        <v>0.91921858500527986</v>
      </c>
      <c r="W670">
        <v>3</v>
      </c>
      <c r="X670">
        <f t="shared" si="862"/>
        <v>1.2954242509439324</v>
      </c>
      <c r="Y670">
        <f t="shared" si="863"/>
        <v>7.93970959476927</v>
      </c>
      <c r="Z670">
        <f>'Liquefaction &amp; SBC'!AC671</f>
        <v>1.0399200709333252</v>
      </c>
      <c r="AA670" s="8" t="str">
        <f>'Liquefaction &amp; SBC'!AD671</f>
        <v>NOT LIQUEFIABLE</v>
      </c>
      <c r="AB670" s="1">
        <f t="shared" si="864"/>
        <v>0</v>
      </c>
      <c r="AC670">
        <f t="shared" si="856"/>
        <v>0</v>
      </c>
      <c r="AD670">
        <f t="shared" si="865"/>
        <v>7.93970959476927</v>
      </c>
    </row>
    <row r="671" spans="1:31" x14ac:dyDescent="0.35">
      <c r="B671" s="1" t="s">
        <v>252</v>
      </c>
      <c r="C671" s="1" t="s">
        <v>253</v>
      </c>
      <c r="D671" s="1">
        <f t="shared" si="866"/>
        <v>7.5</v>
      </c>
      <c r="E671">
        <f t="shared" si="867"/>
        <v>1500</v>
      </c>
      <c r="F671">
        <f t="shared" si="867"/>
        <v>3</v>
      </c>
      <c r="G671" s="1">
        <v>20</v>
      </c>
      <c r="H671" s="1">
        <v>20</v>
      </c>
      <c r="I671" s="18">
        <v>15</v>
      </c>
      <c r="J671">
        <f t="shared" si="868"/>
        <v>150</v>
      </c>
      <c r="K671">
        <f t="shared" si="854"/>
        <v>183.33333333333334</v>
      </c>
      <c r="L671">
        <v>1.5</v>
      </c>
      <c r="M671" s="1">
        <v>20</v>
      </c>
      <c r="N671">
        <v>4.5</v>
      </c>
      <c r="O671">
        <f t="shared" si="857"/>
        <v>0</v>
      </c>
      <c r="P671" s="15">
        <f t="shared" si="858"/>
        <v>30</v>
      </c>
      <c r="Q671">
        <f t="shared" si="869"/>
        <v>153.33333333333334</v>
      </c>
      <c r="R671">
        <f t="shared" si="855"/>
        <v>60</v>
      </c>
      <c r="S671">
        <f t="shared" si="859"/>
        <v>0.65986105077709067</v>
      </c>
      <c r="T671">
        <f t="shared" si="860"/>
        <v>0.10997684179618178</v>
      </c>
      <c r="U671">
        <v>1.5</v>
      </c>
      <c r="V671">
        <f t="shared" si="861"/>
        <v>0.90217391304347827</v>
      </c>
      <c r="W671">
        <v>3</v>
      </c>
      <c r="X671">
        <f t="shared" si="862"/>
        <v>1.2954242509439324</v>
      </c>
      <c r="Y671">
        <f t="shared" si="863"/>
        <v>1.9707889060191415</v>
      </c>
      <c r="Z671">
        <f>'Liquefaction &amp; SBC'!AC672</f>
        <v>1.4335011298666454</v>
      </c>
      <c r="AA671" s="8" t="str">
        <f>'Liquefaction &amp; SBC'!AD672</f>
        <v>NOT LIQUEFIABLE</v>
      </c>
      <c r="AB671" s="1">
        <f t="shared" si="864"/>
        <v>0</v>
      </c>
      <c r="AC671">
        <f t="shared" si="856"/>
        <v>0</v>
      </c>
      <c r="AD671">
        <f t="shared" si="865"/>
        <v>1.9707889060191415</v>
      </c>
    </row>
    <row r="672" spans="1:31" x14ac:dyDescent="0.35">
      <c r="B672" s="1" t="s">
        <v>252</v>
      </c>
      <c r="C672" s="1" t="s">
        <v>253</v>
      </c>
      <c r="D672" s="1">
        <f t="shared" si="866"/>
        <v>9</v>
      </c>
      <c r="E672">
        <f t="shared" si="867"/>
        <v>1500</v>
      </c>
      <c r="F672">
        <f t="shared" si="867"/>
        <v>3</v>
      </c>
      <c r="G672" s="1">
        <v>21</v>
      </c>
      <c r="H672" s="1">
        <v>24</v>
      </c>
      <c r="I672" s="18">
        <v>15</v>
      </c>
      <c r="J672">
        <f t="shared" si="868"/>
        <v>150</v>
      </c>
      <c r="K672">
        <f t="shared" si="854"/>
        <v>183.33333333333334</v>
      </c>
      <c r="L672">
        <v>1.5</v>
      </c>
      <c r="M672" s="1">
        <v>21</v>
      </c>
      <c r="N672">
        <v>4.5</v>
      </c>
      <c r="O672">
        <f t="shared" si="857"/>
        <v>0</v>
      </c>
      <c r="P672" s="15">
        <f t="shared" si="858"/>
        <v>31.5</v>
      </c>
      <c r="Q672">
        <f t="shared" si="869"/>
        <v>151.83333333333334</v>
      </c>
      <c r="R672">
        <f t="shared" si="855"/>
        <v>63</v>
      </c>
      <c r="S672">
        <f t="shared" si="859"/>
        <v>0.65524345107130644</v>
      </c>
      <c r="T672">
        <f t="shared" si="860"/>
        <v>0</v>
      </c>
      <c r="U672">
        <v>1.5</v>
      </c>
      <c r="V672">
        <f t="shared" si="861"/>
        <v>0.89626783754116357</v>
      </c>
      <c r="W672">
        <v>3</v>
      </c>
      <c r="X672">
        <f t="shared" si="862"/>
        <v>1.2954242509439324</v>
      </c>
      <c r="Y672">
        <f t="shared" si="863"/>
        <v>0</v>
      </c>
      <c r="Z672">
        <f>'Liquefaction &amp; SBC'!AC673</f>
        <v>1.8097113728834071</v>
      </c>
      <c r="AA672" s="8" t="str">
        <f>'Liquefaction &amp; SBC'!AD673</f>
        <v>NOT LIQUEFIABLE</v>
      </c>
      <c r="AB672" s="1">
        <f t="shared" si="864"/>
        <v>0</v>
      </c>
      <c r="AC672">
        <f t="shared" si="856"/>
        <v>0</v>
      </c>
      <c r="AD672">
        <f t="shared" si="865"/>
        <v>0</v>
      </c>
    </row>
    <row r="673" spans="1:31" x14ac:dyDescent="0.35">
      <c r="B673" s="1" t="s">
        <v>252</v>
      </c>
      <c r="C673" s="1" t="s">
        <v>253</v>
      </c>
      <c r="D673" s="1">
        <f t="shared" si="866"/>
        <v>10.5</v>
      </c>
      <c r="E673">
        <f t="shared" si="867"/>
        <v>1500</v>
      </c>
      <c r="F673">
        <f t="shared" si="867"/>
        <v>3</v>
      </c>
      <c r="G673" s="1">
        <v>20</v>
      </c>
      <c r="H673" s="1">
        <v>28</v>
      </c>
      <c r="I673" s="18">
        <v>15</v>
      </c>
      <c r="J673">
        <f t="shared" si="868"/>
        <v>150</v>
      </c>
      <c r="K673">
        <f t="shared" si="854"/>
        <v>183.33333333333334</v>
      </c>
      <c r="L673">
        <v>1.5</v>
      </c>
      <c r="M673" s="1">
        <v>20</v>
      </c>
      <c r="N673">
        <v>4.5</v>
      </c>
      <c r="O673">
        <f t="shared" si="857"/>
        <v>0</v>
      </c>
      <c r="P673" s="15">
        <f t="shared" si="858"/>
        <v>30</v>
      </c>
      <c r="Q673">
        <f t="shared" si="869"/>
        <v>153.33333333333334</v>
      </c>
      <c r="R673">
        <f t="shared" si="855"/>
        <v>60</v>
      </c>
      <c r="S673">
        <f t="shared" si="859"/>
        <v>0.65986105077709067</v>
      </c>
      <c r="T673">
        <f t="shared" si="860"/>
        <v>0</v>
      </c>
      <c r="U673">
        <v>1.5</v>
      </c>
      <c r="V673">
        <f t="shared" si="861"/>
        <v>0.90217391304347827</v>
      </c>
      <c r="W673">
        <v>3</v>
      </c>
      <c r="X673">
        <f t="shared" si="862"/>
        <v>1.2954242509439324</v>
      </c>
      <c r="Y673">
        <f t="shared" si="863"/>
        <v>0</v>
      </c>
      <c r="Z673">
        <f>'Liquefaction &amp; SBC'!AC674</f>
        <v>2.3170066951440802</v>
      </c>
      <c r="AA673" s="8" t="str">
        <f>'Liquefaction &amp; SBC'!AD674</f>
        <v>NOT LIQUEFIABLE</v>
      </c>
      <c r="AB673" s="1">
        <f t="shared" si="864"/>
        <v>0</v>
      </c>
      <c r="AC673">
        <f t="shared" si="856"/>
        <v>0</v>
      </c>
      <c r="AD673">
        <f t="shared" si="865"/>
        <v>0</v>
      </c>
    </row>
    <row r="674" spans="1:31" x14ac:dyDescent="0.35">
      <c r="B674" s="1" t="s">
        <v>252</v>
      </c>
      <c r="C674" s="1" t="s">
        <v>253</v>
      </c>
      <c r="D674" s="1">
        <f t="shared" si="866"/>
        <v>12</v>
      </c>
      <c r="E674">
        <f t="shared" si="867"/>
        <v>1500</v>
      </c>
      <c r="F674">
        <f t="shared" si="867"/>
        <v>3</v>
      </c>
      <c r="G674" s="1">
        <v>20</v>
      </c>
      <c r="H674" s="1">
        <v>30</v>
      </c>
      <c r="I674" s="18">
        <v>20</v>
      </c>
      <c r="J674">
        <f t="shared" si="868"/>
        <v>150</v>
      </c>
      <c r="K674">
        <f t="shared" si="854"/>
        <v>183.33333333333334</v>
      </c>
      <c r="L674">
        <v>1.5</v>
      </c>
      <c r="M674" s="1">
        <v>20</v>
      </c>
      <c r="N674">
        <v>4.5</v>
      </c>
      <c r="O674">
        <f t="shared" si="857"/>
        <v>0</v>
      </c>
      <c r="P674" s="15">
        <f t="shared" si="858"/>
        <v>30</v>
      </c>
      <c r="Q674">
        <f t="shared" si="869"/>
        <v>153.33333333333334</v>
      </c>
      <c r="R674">
        <f t="shared" si="855"/>
        <v>60</v>
      </c>
      <c r="S674">
        <f t="shared" si="859"/>
        <v>0.65986105077709067</v>
      </c>
      <c r="T674">
        <f t="shared" si="860"/>
        <v>0</v>
      </c>
      <c r="U674">
        <v>1.5</v>
      </c>
      <c r="V674">
        <f t="shared" si="861"/>
        <v>0.90217391304347827</v>
      </c>
      <c r="W674">
        <v>3</v>
      </c>
      <c r="X674">
        <f t="shared" si="862"/>
        <v>1.2954242509439324</v>
      </c>
      <c r="Y674">
        <f t="shared" si="863"/>
        <v>0</v>
      </c>
      <c r="Z674">
        <f>'Liquefaction &amp; SBC'!AC675</f>
        <v>2.490709672431199</v>
      </c>
      <c r="AA674" s="8" t="str">
        <f>'Liquefaction &amp; SBC'!AD675</f>
        <v>NOT LIQUEFIABLE</v>
      </c>
      <c r="AB674" s="1">
        <f t="shared" si="864"/>
        <v>0</v>
      </c>
      <c r="AC674">
        <f t="shared" si="856"/>
        <v>0</v>
      </c>
      <c r="AD674">
        <f t="shared" si="865"/>
        <v>0</v>
      </c>
    </row>
    <row r="675" spans="1:31" x14ac:dyDescent="0.35">
      <c r="B675" s="1" t="s">
        <v>252</v>
      </c>
      <c r="C675" s="1" t="s">
        <v>253</v>
      </c>
      <c r="D675" s="1">
        <f t="shared" si="866"/>
        <v>13.5</v>
      </c>
      <c r="E675">
        <f t="shared" si="867"/>
        <v>1500</v>
      </c>
      <c r="F675">
        <f t="shared" si="867"/>
        <v>3</v>
      </c>
      <c r="G675" s="1">
        <v>20</v>
      </c>
      <c r="H675" s="1">
        <v>36</v>
      </c>
      <c r="I675" s="18">
        <v>20</v>
      </c>
      <c r="J675">
        <f t="shared" si="868"/>
        <v>150</v>
      </c>
      <c r="K675">
        <f t="shared" si="854"/>
        <v>183.33333333333334</v>
      </c>
      <c r="L675">
        <v>1.5</v>
      </c>
      <c r="M675" s="1">
        <v>20</v>
      </c>
      <c r="N675">
        <v>4.5</v>
      </c>
      <c r="O675">
        <f t="shared" si="857"/>
        <v>0</v>
      </c>
      <c r="P675" s="15">
        <f t="shared" si="858"/>
        <v>30</v>
      </c>
      <c r="Q675">
        <f t="shared" si="869"/>
        <v>153.33333333333334</v>
      </c>
      <c r="R675">
        <f t="shared" si="855"/>
        <v>60</v>
      </c>
      <c r="S675">
        <f t="shared" si="859"/>
        <v>0.65986105077709067</v>
      </c>
      <c r="T675">
        <f t="shared" si="860"/>
        <v>0</v>
      </c>
      <c r="U675">
        <v>1.5</v>
      </c>
      <c r="V675">
        <f t="shared" si="861"/>
        <v>0.90217391304347827</v>
      </c>
      <c r="W675">
        <v>3</v>
      </c>
      <c r="X675">
        <f t="shared" si="862"/>
        <v>1.2954242509439324</v>
      </c>
      <c r="Y675">
        <f t="shared" si="863"/>
        <v>0</v>
      </c>
      <c r="Z675">
        <f>'Liquefaction &amp; SBC'!AC676</f>
        <v>5.559537396931157</v>
      </c>
      <c r="AA675" s="8" t="str">
        <f>'Liquefaction &amp; SBC'!AD676</f>
        <v>NOT LIQUEFIABLE</v>
      </c>
      <c r="AB675" s="1">
        <f t="shared" si="864"/>
        <v>0</v>
      </c>
      <c r="AC675">
        <f t="shared" si="856"/>
        <v>0</v>
      </c>
      <c r="AD675">
        <f t="shared" si="865"/>
        <v>0</v>
      </c>
    </row>
    <row r="676" spans="1:31" x14ac:dyDescent="0.35">
      <c r="B676" s="1" t="s">
        <v>252</v>
      </c>
      <c r="C676" s="1" t="s">
        <v>253</v>
      </c>
      <c r="D676" s="1">
        <f t="shared" si="866"/>
        <v>15</v>
      </c>
      <c r="E676">
        <f t="shared" si="867"/>
        <v>1500</v>
      </c>
      <c r="F676">
        <f t="shared" si="867"/>
        <v>3</v>
      </c>
      <c r="G676" s="1">
        <v>20</v>
      </c>
      <c r="H676" s="1">
        <v>39</v>
      </c>
      <c r="I676" s="18">
        <v>20</v>
      </c>
      <c r="J676">
        <f t="shared" si="868"/>
        <v>150</v>
      </c>
      <c r="K676">
        <f t="shared" si="854"/>
        <v>183.33333333333334</v>
      </c>
      <c r="L676">
        <v>1.5</v>
      </c>
      <c r="M676" s="1">
        <v>20</v>
      </c>
      <c r="N676">
        <v>4.5</v>
      </c>
      <c r="O676">
        <f t="shared" si="857"/>
        <v>0</v>
      </c>
      <c r="P676" s="15">
        <f t="shared" si="858"/>
        <v>30</v>
      </c>
      <c r="Q676">
        <f t="shared" si="869"/>
        <v>153.33333333333334</v>
      </c>
      <c r="R676">
        <f t="shared" si="855"/>
        <v>60</v>
      </c>
      <c r="S676">
        <f t="shared" si="859"/>
        <v>0.65986105077709067</v>
      </c>
      <c r="T676">
        <f t="shared" si="860"/>
        <v>0</v>
      </c>
      <c r="U676">
        <v>1.5</v>
      </c>
      <c r="V676">
        <f t="shared" si="861"/>
        <v>0.90217391304347827</v>
      </c>
      <c r="W676">
        <v>3</v>
      </c>
      <c r="X676">
        <f t="shared" si="862"/>
        <v>1.2954242509439324</v>
      </c>
      <c r="Y676">
        <f t="shared" si="863"/>
        <v>0</v>
      </c>
      <c r="Z676">
        <f>'Liquefaction &amp; SBC'!AC677</f>
        <v>7.333781678055324</v>
      </c>
      <c r="AA676" s="8" t="str">
        <f>'Liquefaction &amp; SBC'!AD677</f>
        <v>NOT LIQUEFIABLE</v>
      </c>
      <c r="AB676" s="1">
        <f t="shared" si="864"/>
        <v>0</v>
      </c>
      <c r="AC676">
        <f t="shared" si="856"/>
        <v>0</v>
      </c>
      <c r="AD676">
        <f t="shared" si="865"/>
        <v>0</v>
      </c>
    </row>
    <row r="677" spans="1:31" x14ac:dyDescent="0.35">
      <c r="X677" s="16"/>
      <c r="Y677" s="16"/>
      <c r="Z677" s="16"/>
      <c r="AA677" s="16"/>
      <c r="AB677" s="19"/>
      <c r="AC677" s="16" t="s">
        <v>312</v>
      </c>
      <c r="AD677" s="16">
        <f>SUM(AD667:AD676)</f>
        <v>32.257710347721776</v>
      </c>
      <c r="AE677" s="19" t="str">
        <f>IF(AD677&lt;= 25, "PASSED", "FAILED")</f>
        <v>FAILED</v>
      </c>
    </row>
    <row r="678" spans="1:31" s="1" customFormat="1" x14ac:dyDescent="0.35">
      <c r="A678" s="9" t="s">
        <v>283</v>
      </c>
      <c r="B678" s="9" t="s">
        <v>0</v>
      </c>
      <c r="C678" s="9" t="s">
        <v>1</v>
      </c>
      <c r="D678" s="9" t="s">
        <v>284</v>
      </c>
      <c r="E678" s="7" t="s">
        <v>285</v>
      </c>
      <c r="F678" s="9" t="s">
        <v>286</v>
      </c>
      <c r="G678" s="9" t="s">
        <v>287</v>
      </c>
      <c r="H678" s="9" t="s">
        <v>288</v>
      </c>
      <c r="I678" s="9" t="s">
        <v>289</v>
      </c>
      <c r="J678" s="10" t="s">
        <v>290</v>
      </c>
      <c r="K678" s="10" t="s">
        <v>291</v>
      </c>
      <c r="L678" s="9" t="s">
        <v>292</v>
      </c>
      <c r="M678" s="9" t="s">
        <v>287</v>
      </c>
      <c r="N678" s="9" t="s">
        <v>293</v>
      </c>
      <c r="O678" s="10" t="s">
        <v>294</v>
      </c>
      <c r="P678" s="11" t="s">
        <v>295</v>
      </c>
      <c r="Q678" s="10" t="s">
        <v>296</v>
      </c>
      <c r="R678" s="10" t="s">
        <v>297</v>
      </c>
      <c r="S678" s="10" t="s">
        <v>298</v>
      </c>
      <c r="T678" s="12" t="s">
        <v>299</v>
      </c>
      <c r="U678" s="9" t="s">
        <v>300</v>
      </c>
      <c r="V678" s="10" t="s">
        <v>301</v>
      </c>
      <c r="W678" s="7" t="s">
        <v>302</v>
      </c>
      <c r="X678" s="10" t="s">
        <v>303</v>
      </c>
      <c r="Y678" s="13" t="s">
        <v>304</v>
      </c>
      <c r="Z678" s="14" t="s">
        <v>26</v>
      </c>
      <c r="AA678" s="14" t="s">
        <v>27</v>
      </c>
      <c r="AB678" s="13" t="s">
        <v>305</v>
      </c>
      <c r="AC678" s="13" t="s">
        <v>306</v>
      </c>
      <c r="AD678" s="13" t="s">
        <v>307</v>
      </c>
      <c r="AE678" s="10" t="s">
        <v>27</v>
      </c>
    </row>
    <row r="679" spans="1:31" x14ac:dyDescent="0.35">
      <c r="A679" s="1">
        <v>59</v>
      </c>
      <c r="B679" s="1" t="s">
        <v>254</v>
      </c>
      <c r="C679" s="1" t="s">
        <v>255</v>
      </c>
      <c r="D679" s="1">
        <v>1.5</v>
      </c>
      <c r="E679">
        <v>1500</v>
      </c>
      <c r="F679">
        <v>3</v>
      </c>
      <c r="G679" s="1">
        <v>22.3</v>
      </c>
      <c r="H679" s="1">
        <v>22</v>
      </c>
      <c r="I679" s="1">
        <v>15</v>
      </c>
      <c r="J679">
        <f>E679*0.1</f>
        <v>150</v>
      </c>
      <c r="K679">
        <f t="shared" ref="K679:K688" si="870">(E679+J679)/(F679*F679)</f>
        <v>183.33333333333334</v>
      </c>
      <c r="L679">
        <v>1.5</v>
      </c>
      <c r="M679" s="1">
        <v>22.3</v>
      </c>
      <c r="N679">
        <v>2.5</v>
      </c>
      <c r="O679">
        <f>MAX(0, 9.81 * (L679 - N679))</f>
        <v>0</v>
      </c>
      <c r="P679" s="15">
        <f>(L679 * M679) - O679</f>
        <v>33.450000000000003</v>
      </c>
      <c r="Q679">
        <f>K679-P679</f>
        <v>149.88333333333333</v>
      </c>
      <c r="R679">
        <f t="shared" ref="R679:R688" si="871">(M679 * ($L$2 + ($F$2 / 2))) - O679</f>
        <v>66.900000000000006</v>
      </c>
      <c r="S679">
        <f>0.5 + 0.1 * SQRT(Q679 / R679)</f>
        <v>0.64967994421447994</v>
      </c>
      <c r="T679">
        <f>IF((D679 - (D679/2)) &lt;= L679, 0, IF(( (D679 - (D679/2)) - L679) &gt; (2 * F679), 0, IF(( (D679 - (D679/2)) - L679) &lt;= (F679 / 2), (2 * ( (D679 - (D679/2)) - L679) / F679) * (S679 - 0.1) + 0.1, ((2 * F679) - ( (D679 - (D679/2)) - L679)) / (1.5 * F679) * S679)))</f>
        <v>0</v>
      </c>
      <c r="U679">
        <v>1.5</v>
      </c>
      <c r="V679">
        <f>MAX(0.5, 1 - 0.5 * (P679 / Q679))</f>
        <v>0.88841321027465803</v>
      </c>
      <c r="W679">
        <v>3</v>
      </c>
      <c r="X679">
        <f>1 + 0.2 *LOG10(10 * W679)</f>
        <v>1.2954242509439324</v>
      </c>
      <c r="Y679">
        <f>((Q679 / (I679 * 1000)) * T679) * U679 * V679 * X679*1000</f>
        <v>0</v>
      </c>
      <c r="Z679">
        <f>'Liquefaction &amp; SBC'!AC680</f>
        <v>6.4025087249902928</v>
      </c>
      <c r="AA679" s="8" t="str">
        <f>'Liquefaction &amp; SBC'!AD680</f>
        <v>NOT LIQUEFIABLE</v>
      </c>
      <c r="AB679" s="1">
        <f>IF(AA679="NOT LIQUEFIABLE", 0, IF(Z679&gt;=2, 0, IF(Z679&lt;=0.5, 0.05, (2-Z679)*0.025)))</f>
        <v>0</v>
      </c>
      <c r="AC679">
        <f t="shared" ref="AC679:AC688" si="872">AB679 * U679*1000</f>
        <v>0</v>
      </c>
      <c r="AD679">
        <f>Y679+AC679</f>
        <v>0</v>
      </c>
    </row>
    <row r="680" spans="1:31" x14ac:dyDescent="0.35">
      <c r="B680" s="1" t="s">
        <v>254</v>
      </c>
      <c r="C680" s="1" t="s">
        <v>255</v>
      </c>
      <c r="D680" s="1">
        <f>D679+1.5</f>
        <v>3</v>
      </c>
      <c r="E680">
        <f>E$2</f>
        <v>1500</v>
      </c>
      <c r="F680">
        <f>F$2</f>
        <v>3</v>
      </c>
      <c r="G680" s="1">
        <v>22.2</v>
      </c>
      <c r="H680" s="1">
        <v>35</v>
      </c>
      <c r="I680" s="18">
        <v>20</v>
      </c>
      <c r="J680">
        <f>E680*0.1</f>
        <v>150</v>
      </c>
      <c r="K680">
        <f t="shared" si="870"/>
        <v>183.33333333333334</v>
      </c>
      <c r="L680">
        <v>1.5</v>
      </c>
      <c r="M680" s="1">
        <v>22.2</v>
      </c>
      <c r="N680">
        <v>2.5</v>
      </c>
      <c r="O680">
        <f t="shared" ref="O680:O688" si="873">MAX(0, 9.81 * (L680 - N680))</f>
        <v>0</v>
      </c>
      <c r="P680" s="15">
        <f t="shared" ref="P680:P688" si="874">(L680 * M680) - O680</f>
        <v>33.299999999999997</v>
      </c>
      <c r="Q680">
        <f>K680-P680</f>
        <v>150.03333333333336</v>
      </c>
      <c r="R680">
        <f t="shared" si="871"/>
        <v>66.599999999999994</v>
      </c>
      <c r="S680">
        <f t="shared" ref="S680:S688" si="875">0.5 + 0.1 * SQRT(Q680 / R680)</f>
        <v>0.65009173037688495</v>
      </c>
      <c r="T680">
        <f t="shared" ref="T680:T688" si="876">IF(((D680 - (D680 - D679)/2) - L680) &lt;= 0, 0, IF(((D680 - (D680 - D679)/2) - L680) &gt; (2 * F680), 0, IF(((D680 - (D680 - D679)/2) - L680) &lt;= (F680 / 2), (2 * ((D680 - (D680 - D679)/2) - L680) / F680) * (S680 - 0.1) + 0.1, ((2 * F680) - ((D680 - (D680 - D679)/2) - L680)) / (1.5 * F680) * S680)))</f>
        <v>0.37504586518844252</v>
      </c>
      <c r="U680">
        <v>1.5</v>
      </c>
      <c r="V680">
        <f t="shared" ref="V680:V688" si="877">MAX(0.5, 1 - 0.5 * (P680 / Q680))</f>
        <v>0.889024661186403</v>
      </c>
      <c r="W680">
        <v>3</v>
      </c>
      <c r="X680">
        <f t="shared" ref="X680:X688" si="878">1 + 0.2 *LOG10(10 * W680)</f>
        <v>1.2954242509439324</v>
      </c>
      <c r="Y680">
        <f t="shared" ref="Y680:Y688" si="879">((Q680 / (I680 * 1000)) * T680) * U680 * V680 * X680*1000</f>
        <v>4.8602570029722525</v>
      </c>
      <c r="Z680">
        <f>'Liquefaction &amp; SBC'!AC681</f>
        <v>142.52973268104981</v>
      </c>
      <c r="AA680" s="8" t="str">
        <f>'Liquefaction &amp; SBC'!AD681</f>
        <v>NOT LIQUEFIABLE</v>
      </c>
      <c r="AB680" s="1">
        <f t="shared" ref="AB680:AB688" si="880">IF(AA680="NOT LIQUEFIABLE", 0, IF(Z680&gt;=2, 0, IF(Z680&lt;=0.5, 0.05, (2-Z680)*0.025)))</f>
        <v>0</v>
      </c>
      <c r="AC680">
        <f t="shared" si="872"/>
        <v>0</v>
      </c>
      <c r="AD680">
        <f t="shared" ref="AD680:AD688" si="881">Y680+AC680</f>
        <v>4.8602570029722525</v>
      </c>
    </row>
    <row r="681" spans="1:31" x14ac:dyDescent="0.35">
      <c r="B681" s="1" t="s">
        <v>254</v>
      </c>
      <c r="C681" s="1" t="s">
        <v>255</v>
      </c>
      <c r="D681" s="1">
        <f t="shared" ref="D681:D688" si="882">D680+1.5</f>
        <v>4.5</v>
      </c>
      <c r="E681">
        <f t="shared" ref="E681:F688" si="883">E$2</f>
        <v>1500</v>
      </c>
      <c r="F681">
        <f t="shared" si="883"/>
        <v>3</v>
      </c>
      <c r="G681" s="1">
        <v>20.7</v>
      </c>
      <c r="H681" s="1">
        <v>32</v>
      </c>
      <c r="I681" s="18">
        <v>15</v>
      </c>
      <c r="J681">
        <f t="shared" ref="J681:J688" si="884">E681*0.1</f>
        <v>150</v>
      </c>
      <c r="K681">
        <f t="shared" si="870"/>
        <v>183.33333333333334</v>
      </c>
      <c r="L681">
        <v>1.5</v>
      </c>
      <c r="M681" s="1">
        <v>20.7</v>
      </c>
      <c r="N681">
        <v>2.5</v>
      </c>
      <c r="O681">
        <f t="shared" si="873"/>
        <v>0</v>
      </c>
      <c r="P681" s="15">
        <f t="shared" si="874"/>
        <v>31.049999999999997</v>
      </c>
      <c r="Q681">
        <f t="shared" ref="Q681:Q688" si="885">K681-P681</f>
        <v>152.28333333333336</v>
      </c>
      <c r="R681">
        <f t="shared" si="871"/>
        <v>62.099999999999994</v>
      </c>
      <c r="S681">
        <f t="shared" si="875"/>
        <v>0.65659590000727186</v>
      </c>
      <c r="T681">
        <f t="shared" si="876"/>
        <v>0.54716325000605992</v>
      </c>
      <c r="U681">
        <v>1.5</v>
      </c>
      <c r="V681">
        <f t="shared" si="877"/>
        <v>0.89805187698369271</v>
      </c>
      <c r="W681">
        <v>3</v>
      </c>
      <c r="X681">
        <f t="shared" si="878"/>
        <v>1.2954242509439324</v>
      </c>
      <c r="Y681">
        <f t="shared" si="879"/>
        <v>9.6935475031831171</v>
      </c>
      <c r="Z681">
        <f>'Liquefaction &amp; SBC'!AC682</f>
        <v>17.20059945035208</v>
      </c>
      <c r="AA681" s="8" t="str">
        <f>'Liquefaction &amp; SBC'!AD682</f>
        <v>NOT LIQUEFIABLE</v>
      </c>
      <c r="AB681" s="1">
        <f t="shared" si="880"/>
        <v>0</v>
      </c>
      <c r="AC681">
        <f t="shared" si="872"/>
        <v>0</v>
      </c>
      <c r="AD681">
        <f t="shared" si="881"/>
        <v>9.6935475031831171</v>
      </c>
    </row>
    <row r="682" spans="1:31" x14ac:dyDescent="0.35">
      <c r="B682" s="1" t="s">
        <v>254</v>
      </c>
      <c r="C682" s="1" t="s">
        <v>255</v>
      </c>
      <c r="D682" s="1">
        <f t="shared" si="882"/>
        <v>6</v>
      </c>
      <c r="E682">
        <f t="shared" si="883"/>
        <v>1500</v>
      </c>
      <c r="F682">
        <f t="shared" si="883"/>
        <v>3</v>
      </c>
      <c r="G682" s="1">
        <v>20.2</v>
      </c>
      <c r="H682" s="1">
        <v>34</v>
      </c>
      <c r="I682" s="18">
        <v>20</v>
      </c>
      <c r="J682">
        <f t="shared" si="884"/>
        <v>150</v>
      </c>
      <c r="K682">
        <f t="shared" si="870"/>
        <v>183.33333333333334</v>
      </c>
      <c r="L682">
        <v>1.5</v>
      </c>
      <c r="M682" s="1">
        <v>20.2</v>
      </c>
      <c r="N682">
        <v>2.5</v>
      </c>
      <c r="O682">
        <f t="shared" si="873"/>
        <v>0</v>
      </c>
      <c r="P682" s="15">
        <f t="shared" si="874"/>
        <v>30.299999999999997</v>
      </c>
      <c r="Q682">
        <f t="shared" si="885"/>
        <v>153.03333333333336</v>
      </c>
      <c r="R682">
        <f t="shared" si="871"/>
        <v>60.599999999999994</v>
      </c>
      <c r="S682">
        <f t="shared" si="875"/>
        <v>0.65891200490375246</v>
      </c>
      <c r="T682">
        <f t="shared" si="876"/>
        <v>0.32945600245187623</v>
      </c>
      <c r="U682">
        <v>1.5</v>
      </c>
      <c r="V682">
        <f t="shared" si="877"/>
        <v>0.90100196035722069</v>
      </c>
      <c r="W682">
        <v>3</v>
      </c>
      <c r="X682">
        <f t="shared" si="878"/>
        <v>1.2954242509439324</v>
      </c>
      <c r="Y682">
        <f t="shared" si="879"/>
        <v>4.413493433937405</v>
      </c>
      <c r="Z682">
        <f>'Liquefaction &amp; SBC'!AC683</f>
        <v>16.350976804188086</v>
      </c>
      <c r="AA682" s="8" t="str">
        <f>'Liquefaction &amp; SBC'!AD683</f>
        <v>NOT LIQUEFIABLE</v>
      </c>
      <c r="AB682" s="1">
        <f t="shared" si="880"/>
        <v>0</v>
      </c>
      <c r="AC682">
        <f t="shared" si="872"/>
        <v>0</v>
      </c>
      <c r="AD682">
        <f t="shared" si="881"/>
        <v>4.413493433937405</v>
      </c>
    </row>
    <row r="683" spans="1:31" x14ac:dyDescent="0.35">
      <c r="B683" s="1" t="s">
        <v>254</v>
      </c>
      <c r="C683" s="1" t="s">
        <v>255</v>
      </c>
      <c r="D683" s="1">
        <f t="shared" si="882"/>
        <v>7.5</v>
      </c>
      <c r="E683">
        <f t="shared" si="883"/>
        <v>1500</v>
      </c>
      <c r="F683">
        <f t="shared" si="883"/>
        <v>3</v>
      </c>
      <c r="G683" s="1">
        <v>21.2</v>
      </c>
      <c r="H683" s="1">
        <v>37</v>
      </c>
      <c r="I683" s="18">
        <v>20</v>
      </c>
      <c r="J683">
        <f t="shared" si="884"/>
        <v>150</v>
      </c>
      <c r="K683">
        <f t="shared" si="870"/>
        <v>183.33333333333334</v>
      </c>
      <c r="L683">
        <v>1.5</v>
      </c>
      <c r="M683" s="1">
        <v>21.2</v>
      </c>
      <c r="N683">
        <v>2.5</v>
      </c>
      <c r="O683">
        <f t="shared" si="873"/>
        <v>0</v>
      </c>
      <c r="P683" s="15">
        <f t="shared" si="874"/>
        <v>31.799999999999997</v>
      </c>
      <c r="Q683">
        <f t="shared" si="885"/>
        <v>151.53333333333336</v>
      </c>
      <c r="R683">
        <f t="shared" si="871"/>
        <v>63.599999999999994</v>
      </c>
      <c r="S683">
        <f t="shared" si="875"/>
        <v>0.65435671610632262</v>
      </c>
      <c r="T683">
        <f t="shared" si="876"/>
        <v>0.1090594526843871</v>
      </c>
      <c r="U683">
        <v>1.5</v>
      </c>
      <c r="V683">
        <f t="shared" si="877"/>
        <v>0.89507259128904537</v>
      </c>
      <c r="W683">
        <v>3</v>
      </c>
      <c r="X683">
        <f t="shared" si="878"/>
        <v>1.2954242509439324</v>
      </c>
      <c r="Y683">
        <f t="shared" si="879"/>
        <v>1.4371530978361242</v>
      </c>
      <c r="Z683">
        <f>'Liquefaction &amp; SBC'!AC684</f>
        <v>22.188868608631488</v>
      </c>
      <c r="AA683" s="8" t="str">
        <f>'Liquefaction &amp; SBC'!AD684</f>
        <v>NOT LIQUEFIABLE</v>
      </c>
      <c r="AB683" s="1">
        <f t="shared" si="880"/>
        <v>0</v>
      </c>
      <c r="AC683">
        <f t="shared" si="872"/>
        <v>0</v>
      </c>
      <c r="AD683">
        <f t="shared" si="881"/>
        <v>1.4371530978361242</v>
      </c>
    </row>
    <row r="684" spans="1:31" x14ac:dyDescent="0.35">
      <c r="B684" s="1" t="s">
        <v>254</v>
      </c>
      <c r="C684" s="1" t="s">
        <v>255</v>
      </c>
      <c r="D684" s="1">
        <f t="shared" si="882"/>
        <v>9</v>
      </c>
      <c r="E684">
        <f t="shared" si="883"/>
        <v>1500</v>
      </c>
      <c r="F684">
        <f t="shared" si="883"/>
        <v>3</v>
      </c>
      <c r="G684" s="1">
        <v>20</v>
      </c>
      <c r="H684" s="1">
        <v>41</v>
      </c>
      <c r="I684" s="18">
        <v>20</v>
      </c>
      <c r="J684">
        <f t="shared" si="884"/>
        <v>150</v>
      </c>
      <c r="K684">
        <f t="shared" si="870"/>
        <v>183.33333333333334</v>
      </c>
      <c r="L684">
        <v>1.5</v>
      </c>
      <c r="M684" s="1">
        <v>20</v>
      </c>
      <c r="N684">
        <v>2.5</v>
      </c>
      <c r="O684">
        <f t="shared" si="873"/>
        <v>0</v>
      </c>
      <c r="P684" s="15">
        <f t="shared" si="874"/>
        <v>30</v>
      </c>
      <c r="Q684">
        <f t="shared" si="885"/>
        <v>153.33333333333334</v>
      </c>
      <c r="R684">
        <f t="shared" si="871"/>
        <v>60</v>
      </c>
      <c r="S684">
        <f t="shared" si="875"/>
        <v>0.65986105077709067</v>
      </c>
      <c r="T684">
        <f t="shared" si="876"/>
        <v>0</v>
      </c>
      <c r="U684">
        <v>1.5</v>
      </c>
      <c r="V684">
        <f t="shared" si="877"/>
        <v>0.90217391304347827</v>
      </c>
      <c r="W684">
        <v>3</v>
      </c>
      <c r="X684">
        <f t="shared" si="878"/>
        <v>1.2954242509439324</v>
      </c>
      <c r="Y684">
        <f t="shared" si="879"/>
        <v>0</v>
      </c>
      <c r="Z684">
        <f>'Liquefaction &amp; SBC'!AC685</f>
        <v>61.820896496021433</v>
      </c>
      <c r="AA684" s="8" t="str">
        <f>'Liquefaction &amp; SBC'!AD685</f>
        <v>NOT LIQUEFIABLE</v>
      </c>
      <c r="AB684" s="1">
        <f t="shared" si="880"/>
        <v>0</v>
      </c>
      <c r="AC684">
        <f t="shared" si="872"/>
        <v>0</v>
      </c>
      <c r="AD684">
        <f t="shared" si="881"/>
        <v>0</v>
      </c>
    </row>
    <row r="685" spans="1:31" x14ac:dyDescent="0.35">
      <c r="B685" s="1" t="s">
        <v>254</v>
      </c>
      <c r="C685" s="1" t="s">
        <v>255</v>
      </c>
      <c r="D685" s="1">
        <f t="shared" si="882"/>
        <v>10.5</v>
      </c>
      <c r="E685">
        <f t="shared" si="883"/>
        <v>1500</v>
      </c>
      <c r="F685">
        <f t="shared" si="883"/>
        <v>3</v>
      </c>
      <c r="G685" s="1">
        <v>20</v>
      </c>
      <c r="H685" s="1">
        <v>47</v>
      </c>
      <c r="I685" s="18">
        <v>20</v>
      </c>
      <c r="J685">
        <f t="shared" si="884"/>
        <v>150</v>
      </c>
      <c r="K685">
        <f t="shared" si="870"/>
        <v>183.33333333333334</v>
      </c>
      <c r="L685">
        <v>1.5</v>
      </c>
      <c r="M685" s="1">
        <v>20</v>
      </c>
      <c r="N685">
        <v>2.5</v>
      </c>
      <c r="O685">
        <f t="shared" si="873"/>
        <v>0</v>
      </c>
      <c r="P685" s="15">
        <f t="shared" si="874"/>
        <v>30</v>
      </c>
      <c r="Q685">
        <f t="shared" si="885"/>
        <v>153.33333333333334</v>
      </c>
      <c r="R685">
        <f t="shared" si="871"/>
        <v>60</v>
      </c>
      <c r="S685">
        <f t="shared" si="875"/>
        <v>0.65986105077709067</v>
      </c>
      <c r="T685">
        <f t="shared" si="876"/>
        <v>0</v>
      </c>
      <c r="U685">
        <v>1.5</v>
      </c>
      <c r="V685">
        <f t="shared" si="877"/>
        <v>0.90217391304347827</v>
      </c>
      <c r="W685">
        <v>3</v>
      </c>
      <c r="X685">
        <f t="shared" si="878"/>
        <v>1.2954242509439324</v>
      </c>
      <c r="Y685">
        <f t="shared" si="879"/>
        <v>0</v>
      </c>
      <c r="Z685">
        <f>'Liquefaction &amp; SBC'!AC686</f>
        <v>646.00085417887954</v>
      </c>
      <c r="AA685" s="8" t="str">
        <f>'Liquefaction &amp; SBC'!AD686</f>
        <v>NOT LIQUEFIABLE</v>
      </c>
      <c r="AB685" s="1">
        <f t="shared" si="880"/>
        <v>0</v>
      </c>
      <c r="AC685">
        <f t="shared" si="872"/>
        <v>0</v>
      </c>
      <c r="AD685">
        <f t="shared" si="881"/>
        <v>0</v>
      </c>
    </row>
    <row r="686" spans="1:31" x14ac:dyDescent="0.35">
      <c r="B686" s="1" t="s">
        <v>254</v>
      </c>
      <c r="C686" s="1" t="s">
        <v>255</v>
      </c>
      <c r="D686" s="1">
        <f t="shared" si="882"/>
        <v>12</v>
      </c>
      <c r="E686">
        <f t="shared" si="883"/>
        <v>1500</v>
      </c>
      <c r="F686">
        <f t="shared" si="883"/>
        <v>3</v>
      </c>
      <c r="G686" s="1">
        <v>20.7</v>
      </c>
      <c r="H686" s="1">
        <v>53</v>
      </c>
      <c r="I686" s="18">
        <v>20</v>
      </c>
      <c r="J686">
        <f t="shared" si="884"/>
        <v>150</v>
      </c>
      <c r="K686">
        <f t="shared" si="870"/>
        <v>183.33333333333334</v>
      </c>
      <c r="L686">
        <v>1.5</v>
      </c>
      <c r="M686" s="1">
        <v>20.7</v>
      </c>
      <c r="N686">
        <v>2.5</v>
      </c>
      <c r="O686">
        <f t="shared" si="873"/>
        <v>0</v>
      </c>
      <c r="P686" s="15">
        <f t="shared" si="874"/>
        <v>31.049999999999997</v>
      </c>
      <c r="Q686">
        <f t="shared" si="885"/>
        <v>152.28333333333336</v>
      </c>
      <c r="R686">
        <f t="shared" si="871"/>
        <v>62.099999999999994</v>
      </c>
      <c r="S686">
        <f t="shared" si="875"/>
        <v>0.65659590000727186</v>
      </c>
      <c r="T686">
        <f t="shared" si="876"/>
        <v>0</v>
      </c>
      <c r="U686">
        <v>1.5</v>
      </c>
      <c r="V686">
        <f t="shared" si="877"/>
        <v>0.89805187698369271</v>
      </c>
      <c r="W686">
        <v>3</v>
      </c>
      <c r="X686">
        <f t="shared" si="878"/>
        <v>1.2954242509439324</v>
      </c>
      <c r="Y686">
        <f t="shared" si="879"/>
        <v>0</v>
      </c>
      <c r="Z686">
        <f>'Liquefaction &amp; SBC'!AC687</f>
        <v>17738.703189399144</v>
      </c>
      <c r="AA686" s="8" t="str">
        <f>'Liquefaction &amp; SBC'!AD687</f>
        <v>NOT LIQUEFIABLE</v>
      </c>
      <c r="AB686" s="1">
        <f t="shared" si="880"/>
        <v>0</v>
      </c>
      <c r="AC686">
        <f t="shared" si="872"/>
        <v>0</v>
      </c>
      <c r="AD686">
        <f t="shared" si="881"/>
        <v>0</v>
      </c>
    </row>
    <row r="687" spans="1:31" x14ac:dyDescent="0.35">
      <c r="B687" s="1" t="s">
        <v>254</v>
      </c>
      <c r="C687" s="1" t="s">
        <v>255</v>
      </c>
      <c r="D687" s="1">
        <f t="shared" si="882"/>
        <v>13.5</v>
      </c>
      <c r="E687">
        <f t="shared" si="883"/>
        <v>1500</v>
      </c>
      <c r="F687">
        <f t="shared" si="883"/>
        <v>3</v>
      </c>
      <c r="G687" s="1">
        <v>20.2</v>
      </c>
      <c r="H687" s="1">
        <v>46</v>
      </c>
      <c r="I687" s="18">
        <v>20</v>
      </c>
      <c r="J687">
        <f t="shared" si="884"/>
        <v>150</v>
      </c>
      <c r="K687">
        <f t="shared" si="870"/>
        <v>183.33333333333334</v>
      </c>
      <c r="L687">
        <v>1.5</v>
      </c>
      <c r="M687" s="1">
        <v>20.2</v>
      </c>
      <c r="N687">
        <v>2.5</v>
      </c>
      <c r="O687">
        <f t="shared" si="873"/>
        <v>0</v>
      </c>
      <c r="P687" s="15">
        <f t="shared" si="874"/>
        <v>30.299999999999997</v>
      </c>
      <c r="Q687">
        <f t="shared" si="885"/>
        <v>153.03333333333336</v>
      </c>
      <c r="R687">
        <f t="shared" si="871"/>
        <v>60.599999999999994</v>
      </c>
      <c r="S687">
        <f t="shared" si="875"/>
        <v>0.65891200490375246</v>
      </c>
      <c r="T687">
        <f t="shared" si="876"/>
        <v>0</v>
      </c>
      <c r="U687">
        <v>1.5</v>
      </c>
      <c r="V687">
        <f t="shared" si="877"/>
        <v>0.90100196035722069</v>
      </c>
      <c r="W687">
        <v>3</v>
      </c>
      <c r="X687">
        <f t="shared" si="878"/>
        <v>1.2954242509439324</v>
      </c>
      <c r="Y687">
        <f t="shared" si="879"/>
        <v>0</v>
      </c>
      <c r="Z687">
        <f>'Liquefaction &amp; SBC'!AC688</f>
        <v>83.708568167160749</v>
      </c>
      <c r="AA687" s="8" t="str">
        <f>'Liquefaction &amp; SBC'!AD688</f>
        <v>NOT LIQUEFIABLE</v>
      </c>
      <c r="AB687" s="1">
        <f t="shared" si="880"/>
        <v>0</v>
      </c>
      <c r="AC687">
        <f t="shared" si="872"/>
        <v>0</v>
      </c>
      <c r="AD687">
        <f t="shared" si="881"/>
        <v>0</v>
      </c>
    </row>
    <row r="688" spans="1:31" x14ac:dyDescent="0.35">
      <c r="B688" s="1" t="s">
        <v>254</v>
      </c>
      <c r="C688" s="1" t="s">
        <v>255</v>
      </c>
      <c r="D688" s="1">
        <f t="shared" si="882"/>
        <v>15</v>
      </c>
      <c r="E688">
        <f t="shared" si="883"/>
        <v>1500</v>
      </c>
      <c r="F688">
        <f t="shared" si="883"/>
        <v>3</v>
      </c>
      <c r="G688" s="1">
        <v>20.399999999999999</v>
      </c>
      <c r="H688" s="1">
        <v>48</v>
      </c>
      <c r="I688" s="18">
        <v>20</v>
      </c>
      <c r="J688">
        <f t="shared" si="884"/>
        <v>150</v>
      </c>
      <c r="K688">
        <f t="shared" si="870"/>
        <v>183.33333333333334</v>
      </c>
      <c r="L688">
        <v>1.5</v>
      </c>
      <c r="M688" s="1">
        <v>20.399999999999999</v>
      </c>
      <c r="N688">
        <v>2.5</v>
      </c>
      <c r="O688">
        <f t="shared" si="873"/>
        <v>0</v>
      </c>
      <c r="P688" s="15">
        <f t="shared" si="874"/>
        <v>30.599999999999998</v>
      </c>
      <c r="Q688">
        <f t="shared" si="885"/>
        <v>152.73333333333335</v>
      </c>
      <c r="R688">
        <f t="shared" si="871"/>
        <v>61.199999999999996</v>
      </c>
      <c r="S688">
        <f t="shared" si="875"/>
        <v>0.65797603304061836</v>
      </c>
      <c r="T688">
        <f t="shared" si="876"/>
        <v>0</v>
      </c>
      <c r="U688">
        <v>1.5</v>
      </c>
      <c r="V688">
        <f t="shared" si="877"/>
        <v>0.89982540375381936</v>
      </c>
      <c r="W688">
        <v>3</v>
      </c>
      <c r="X688">
        <f t="shared" si="878"/>
        <v>1.2954242509439324</v>
      </c>
      <c r="Y688">
        <f t="shared" si="879"/>
        <v>0</v>
      </c>
      <c r="Z688">
        <f>'Liquefaction &amp; SBC'!AC689</f>
        <v>111.34833525852638</v>
      </c>
      <c r="AA688" s="8" t="str">
        <f>'Liquefaction &amp; SBC'!AD689</f>
        <v>NOT LIQUEFIABLE</v>
      </c>
      <c r="AB688" s="1">
        <f t="shared" si="880"/>
        <v>0</v>
      </c>
      <c r="AC688">
        <f t="shared" si="872"/>
        <v>0</v>
      </c>
      <c r="AD688">
        <f t="shared" si="881"/>
        <v>0</v>
      </c>
    </row>
    <row r="689" spans="1:31" x14ac:dyDescent="0.35">
      <c r="X689" s="16"/>
      <c r="Y689" s="16"/>
      <c r="Z689" s="16"/>
      <c r="AA689" s="16"/>
      <c r="AB689" s="19"/>
      <c r="AC689" s="16" t="s">
        <v>312</v>
      </c>
      <c r="AD689" s="16">
        <f>SUM(AD679:AD688)</f>
        <v>20.404451037928897</v>
      </c>
      <c r="AE689" s="19" t="str">
        <f>IF(AD689&lt;= 25, "PASSED", "FAILED")</f>
        <v>PASSED</v>
      </c>
    </row>
    <row r="690" spans="1:31" s="1" customFormat="1" x14ac:dyDescent="0.35">
      <c r="A690" s="9" t="s">
        <v>283</v>
      </c>
      <c r="B690" s="9" t="s">
        <v>0</v>
      </c>
      <c r="C690" s="9" t="s">
        <v>1</v>
      </c>
      <c r="D690" s="9" t="s">
        <v>284</v>
      </c>
      <c r="E690" s="7" t="s">
        <v>285</v>
      </c>
      <c r="F690" s="9" t="s">
        <v>286</v>
      </c>
      <c r="G690" s="9" t="s">
        <v>287</v>
      </c>
      <c r="H690" s="9" t="s">
        <v>288</v>
      </c>
      <c r="I690" s="9" t="s">
        <v>289</v>
      </c>
      <c r="J690" s="10" t="s">
        <v>290</v>
      </c>
      <c r="K690" s="10" t="s">
        <v>291</v>
      </c>
      <c r="L690" s="9" t="s">
        <v>292</v>
      </c>
      <c r="M690" s="9" t="s">
        <v>287</v>
      </c>
      <c r="N690" s="9" t="s">
        <v>293</v>
      </c>
      <c r="O690" s="10" t="s">
        <v>294</v>
      </c>
      <c r="P690" s="11" t="s">
        <v>295</v>
      </c>
      <c r="Q690" s="10" t="s">
        <v>296</v>
      </c>
      <c r="R690" s="10" t="s">
        <v>297</v>
      </c>
      <c r="S690" s="10" t="s">
        <v>298</v>
      </c>
      <c r="T690" s="12" t="s">
        <v>299</v>
      </c>
      <c r="U690" s="9" t="s">
        <v>300</v>
      </c>
      <c r="V690" s="10" t="s">
        <v>301</v>
      </c>
      <c r="W690" s="7" t="s">
        <v>302</v>
      </c>
      <c r="X690" s="10" t="s">
        <v>303</v>
      </c>
      <c r="Y690" s="13" t="s">
        <v>304</v>
      </c>
      <c r="Z690" s="14" t="s">
        <v>26</v>
      </c>
      <c r="AA690" s="14" t="s">
        <v>27</v>
      </c>
      <c r="AB690" s="13" t="s">
        <v>305</v>
      </c>
      <c r="AC690" s="13" t="s">
        <v>306</v>
      </c>
      <c r="AD690" s="13" t="s">
        <v>307</v>
      </c>
      <c r="AE690" s="10" t="s">
        <v>27</v>
      </c>
    </row>
    <row r="691" spans="1:31" x14ac:dyDescent="0.35">
      <c r="A691" s="1">
        <v>60</v>
      </c>
      <c r="B691" s="5" t="s">
        <v>256</v>
      </c>
      <c r="C691" s="5" t="s">
        <v>257</v>
      </c>
      <c r="D691" s="1">
        <v>1.5</v>
      </c>
      <c r="E691">
        <v>1500</v>
      </c>
      <c r="F691">
        <v>3</v>
      </c>
      <c r="G691" s="1">
        <v>18</v>
      </c>
      <c r="H691" s="1">
        <v>13</v>
      </c>
      <c r="I691" s="1">
        <v>12</v>
      </c>
      <c r="J691">
        <f>E691*0.1</f>
        <v>150</v>
      </c>
      <c r="K691">
        <f t="shared" ref="K691:K700" si="886">(E691+J691)/(F691*F691)</f>
        <v>183.33333333333334</v>
      </c>
      <c r="L691">
        <v>1.5</v>
      </c>
      <c r="M691" s="1">
        <v>18</v>
      </c>
      <c r="N691">
        <v>3</v>
      </c>
      <c r="O691">
        <f>MAX(0, 9.81 * (L691 - N691))</f>
        <v>0</v>
      </c>
      <c r="P691" s="15">
        <f>(L691 * M691) - O691</f>
        <v>27</v>
      </c>
      <c r="Q691">
        <f>K691-P691</f>
        <v>156.33333333333334</v>
      </c>
      <c r="R691">
        <f t="shared" ref="R691:R700" si="887">(M691 * ($L$2 + ($F$2 / 2))) - O691</f>
        <v>54</v>
      </c>
      <c r="S691">
        <f>0.5 + 0.1 * SQRT(Q691 / R691)</f>
        <v>0.67014880923459508</v>
      </c>
      <c r="T691">
        <f>IF((D691 - (D691/2)) &lt;= L691, 0, IF(( (D691 - (D691/2)) - L691) &gt; (2 * F691), 0, IF(( (D691 - (D691/2)) - L691) &lt;= (F691 / 2), (2 * ( (D691 - (D691/2)) - L691) / F691) * (S691 - 0.1) + 0.1, ((2 * F691) - ( (D691 - (D691/2)) - L691)) / (1.5 * F691) * S691)))</f>
        <v>0</v>
      </c>
      <c r="U691">
        <v>1.5</v>
      </c>
      <c r="V691">
        <f>MAX(0.5, 1 - 0.5 * (P691 / Q691))</f>
        <v>0.9136460554371002</v>
      </c>
      <c r="W691">
        <v>3</v>
      </c>
      <c r="X691">
        <f>1 + 0.2 *LOG10(10 * W691)</f>
        <v>1.2954242509439324</v>
      </c>
      <c r="Y691">
        <f>((Q691 / (I691 * 1000)) * T691) * U691 * V691 * X691*1000</f>
        <v>0</v>
      </c>
      <c r="Z691">
        <f>'Liquefaction &amp; SBC'!AC692</f>
        <v>1.7082695557865686</v>
      </c>
      <c r="AA691" s="8" t="str">
        <f>'Liquefaction &amp; SBC'!AD692</f>
        <v>NOT LIQUEFIABLE</v>
      </c>
      <c r="AB691" s="1">
        <f>IF(AA691="NOT LIQUEFIABLE", 0, IF(Z691&gt;=2, 0, IF(Z691&lt;=0.5, 0.05, (2-Z691)*0.025)))</f>
        <v>0</v>
      </c>
      <c r="AC691">
        <f t="shared" ref="AC691:AC700" si="888">AB691 * U691*1000</f>
        <v>0</v>
      </c>
      <c r="AD691">
        <f>Y691+AC691</f>
        <v>0</v>
      </c>
    </row>
    <row r="692" spans="1:31" x14ac:dyDescent="0.35">
      <c r="B692" s="5" t="s">
        <v>256</v>
      </c>
      <c r="C692" s="5" t="s">
        <v>257</v>
      </c>
      <c r="D692" s="1">
        <f>D691+1.5</f>
        <v>3</v>
      </c>
      <c r="E692">
        <f>E$2</f>
        <v>1500</v>
      </c>
      <c r="F692">
        <f>F$2</f>
        <v>3</v>
      </c>
      <c r="G692" s="1">
        <v>18</v>
      </c>
      <c r="H692" s="1">
        <v>18</v>
      </c>
      <c r="I692" s="18">
        <v>12</v>
      </c>
      <c r="J692">
        <f>E692*0.1</f>
        <v>150</v>
      </c>
      <c r="K692">
        <f t="shared" si="886"/>
        <v>183.33333333333334</v>
      </c>
      <c r="L692">
        <v>1.5</v>
      </c>
      <c r="M692" s="1">
        <v>18</v>
      </c>
      <c r="N692">
        <v>3</v>
      </c>
      <c r="O692">
        <f t="shared" ref="O692:O700" si="889">MAX(0, 9.81 * (L692 - N692))</f>
        <v>0</v>
      </c>
      <c r="P692" s="15">
        <f t="shared" ref="P692:P700" si="890">(L692 * M692) - O692</f>
        <v>27</v>
      </c>
      <c r="Q692">
        <f>K692-P692</f>
        <v>156.33333333333334</v>
      </c>
      <c r="R692">
        <f t="shared" si="887"/>
        <v>54</v>
      </c>
      <c r="S692">
        <f t="shared" ref="S692:S700" si="891">0.5 + 0.1 * SQRT(Q692 / R692)</f>
        <v>0.67014880923459508</v>
      </c>
      <c r="T692">
        <f t="shared" ref="T692:T700" si="892">IF(((D692 - (D692 - D691)/2) - L692) &lt;= 0, 0, IF(((D692 - (D692 - D691)/2) - L692) &gt; (2 * F692), 0, IF(((D692 - (D692 - D691)/2) - L692) &lt;= (F692 / 2), (2 * ((D692 - (D692 - D691)/2) - L692) / F692) * (S692 - 0.1) + 0.1, ((2 * F692) - ((D692 - (D692 - D691)/2) - L692)) / (1.5 * F692) * S692)))</f>
        <v>0.38507440461729758</v>
      </c>
      <c r="U692">
        <v>1.5</v>
      </c>
      <c r="V692">
        <f t="shared" ref="V692:V700" si="893">MAX(0.5, 1 - 0.5 * (P692 / Q692))</f>
        <v>0.9136460554371002</v>
      </c>
      <c r="W692">
        <v>3</v>
      </c>
      <c r="X692">
        <f t="shared" ref="X692:X700" si="894">1 + 0.2 *LOG10(10 * W692)</f>
        <v>1.2954242509439324</v>
      </c>
      <c r="Y692">
        <f t="shared" ref="Y692:Y700" si="895">((Q692 / (I692 * 1000)) * T692) * U692 * V692 * X692*1000</f>
        <v>8.9062782685479238</v>
      </c>
      <c r="Z692">
        <f>'Liquefaction &amp; SBC'!AC693</f>
        <v>1.9712479315741627</v>
      </c>
      <c r="AA692" s="8" t="str">
        <f>'Liquefaction &amp; SBC'!AD693</f>
        <v>NOT LIQUEFIABLE</v>
      </c>
      <c r="AB692" s="1">
        <f t="shared" ref="AB692:AB700" si="896">IF(AA692="NOT LIQUEFIABLE", 0, IF(Z692&gt;=2, 0, IF(Z692&lt;=0.5, 0.05, (2-Z692)*0.025)))</f>
        <v>0</v>
      </c>
      <c r="AC692">
        <f t="shared" si="888"/>
        <v>0</v>
      </c>
      <c r="AD692">
        <f t="shared" ref="AD692:AD700" si="897">Y692+AC692</f>
        <v>8.9062782685479238</v>
      </c>
    </row>
    <row r="693" spans="1:31" x14ac:dyDescent="0.35">
      <c r="B693" s="5" t="s">
        <v>256</v>
      </c>
      <c r="C693" s="5" t="s">
        <v>257</v>
      </c>
      <c r="D693" s="1">
        <f t="shared" ref="D693:D700" si="898">D692+1.5</f>
        <v>4.5</v>
      </c>
      <c r="E693">
        <f t="shared" ref="E693:F700" si="899">E$2</f>
        <v>1500</v>
      </c>
      <c r="F693">
        <f t="shared" si="899"/>
        <v>3</v>
      </c>
      <c r="G693" s="1">
        <v>18</v>
      </c>
      <c r="H693" s="1">
        <v>21</v>
      </c>
      <c r="I693" s="18">
        <v>12</v>
      </c>
      <c r="J693">
        <f t="shared" ref="J693:J700" si="900">E693*0.1</f>
        <v>150</v>
      </c>
      <c r="K693">
        <f t="shared" si="886"/>
        <v>183.33333333333334</v>
      </c>
      <c r="L693">
        <v>1.5</v>
      </c>
      <c r="M693" s="1">
        <v>18</v>
      </c>
      <c r="N693">
        <v>3</v>
      </c>
      <c r="O693">
        <f t="shared" si="889"/>
        <v>0</v>
      </c>
      <c r="P693" s="15">
        <f t="shared" si="890"/>
        <v>27</v>
      </c>
      <c r="Q693">
        <f t="shared" ref="Q693:Q700" si="901">K693-P693</f>
        <v>156.33333333333334</v>
      </c>
      <c r="R693">
        <f t="shared" si="887"/>
        <v>54</v>
      </c>
      <c r="S693">
        <f t="shared" si="891"/>
        <v>0.67014880923459508</v>
      </c>
      <c r="T693">
        <f t="shared" si="892"/>
        <v>0.55845734102882927</v>
      </c>
      <c r="U693">
        <v>1.5</v>
      </c>
      <c r="V693">
        <f t="shared" si="893"/>
        <v>0.9136460554371002</v>
      </c>
      <c r="W693">
        <v>3</v>
      </c>
      <c r="X693">
        <f t="shared" si="894"/>
        <v>1.2954242509439324</v>
      </c>
      <c r="Y693">
        <f t="shared" si="895"/>
        <v>12.916403740880304</v>
      </c>
      <c r="Z693">
        <f>'Liquefaction &amp; SBC'!AC694</f>
        <v>2.0434967220553748</v>
      </c>
      <c r="AA693" s="8" t="str">
        <f>'Liquefaction &amp; SBC'!AD694</f>
        <v>NOT LIQUEFIABLE</v>
      </c>
      <c r="AB693" s="1">
        <f t="shared" si="896"/>
        <v>0</v>
      </c>
      <c r="AC693">
        <f t="shared" si="888"/>
        <v>0</v>
      </c>
      <c r="AD693">
        <f t="shared" si="897"/>
        <v>12.916403740880304</v>
      </c>
    </row>
    <row r="694" spans="1:31" x14ac:dyDescent="0.35">
      <c r="B694" s="5" t="s">
        <v>256</v>
      </c>
      <c r="C694" s="5" t="s">
        <v>257</v>
      </c>
      <c r="D694" s="1">
        <f t="shared" si="898"/>
        <v>6</v>
      </c>
      <c r="E694">
        <f t="shared" si="899"/>
        <v>1500</v>
      </c>
      <c r="F694">
        <f t="shared" si="899"/>
        <v>3</v>
      </c>
      <c r="G694" s="1">
        <v>18</v>
      </c>
      <c r="H694" s="1">
        <v>32</v>
      </c>
      <c r="I694" s="18">
        <v>15</v>
      </c>
      <c r="J694">
        <f t="shared" si="900"/>
        <v>150</v>
      </c>
      <c r="K694">
        <f t="shared" si="886"/>
        <v>183.33333333333334</v>
      </c>
      <c r="L694">
        <v>1.5</v>
      </c>
      <c r="M694" s="1">
        <v>18</v>
      </c>
      <c r="N694">
        <v>3</v>
      </c>
      <c r="O694">
        <f t="shared" si="889"/>
        <v>0</v>
      </c>
      <c r="P694" s="15">
        <f t="shared" si="890"/>
        <v>27</v>
      </c>
      <c r="Q694">
        <f t="shared" si="901"/>
        <v>156.33333333333334</v>
      </c>
      <c r="R694">
        <f t="shared" si="887"/>
        <v>54</v>
      </c>
      <c r="S694">
        <f t="shared" si="891"/>
        <v>0.67014880923459508</v>
      </c>
      <c r="T694">
        <f t="shared" si="892"/>
        <v>0.33507440461729754</v>
      </c>
      <c r="U694">
        <v>1.5</v>
      </c>
      <c r="V694">
        <f t="shared" si="893"/>
        <v>0.9136460554371002</v>
      </c>
      <c r="W694">
        <v>3</v>
      </c>
      <c r="X694">
        <f t="shared" si="894"/>
        <v>1.2954242509439324</v>
      </c>
      <c r="Y694">
        <f t="shared" si="895"/>
        <v>6.1998737956225449</v>
      </c>
      <c r="Z694">
        <f>'Liquefaction &amp; SBC'!AC695</f>
        <v>16.355171461150398</v>
      </c>
      <c r="AA694" s="8" t="str">
        <f>'Liquefaction &amp; SBC'!AD695</f>
        <v>NOT LIQUEFIABLE</v>
      </c>
      <c r="AB694" s="1">
        <f t="shared" si="896"/>
        <v>0</v>
      </c>
      <c r="AC694">
        <f t="shared" si="888"/>
        <v>0</v>
      </c>
      <c r="AD694">
        <f t="shared" si="897"/>
        <v>6.1998737956225449</v>
      </c>
    </row>
    <row r="695" spans="1:31" x14ac:dyDescent="0.35">
      <c r="B695" s="5" t="s">
        <v>256</v>
      </c>
      <c r="C695" s="5" t="s">
        <v>257</v>
      </c>
      <c r="D695" s="1">
        <f t="shared" si="898"/>
        <v>7.5</v>
      </c>
      <c r="E695">
        <f t="shared" si="899"/>
        <v>1500</v>
      </c>
      <c r="F695">
        <f t="shared" si="899"/>
        <v>3</v>
      </c>
      <c r="G695" s="1">
        <v>18</v>
      </c>
      <c r="H695" s="1">
        <v>34</v>
      </c>
      <c r="I695" s="18">
        <v>15</v>
      </c>
      <c r="J695">
        <f t="shared" si="900"/>
        <v>150</v>
      </c>
      <c r="K695">
        <f t="shared" si="886"/>
        <v>183.33333333333334</v>
      </c>
      <c r="L695">
        <v>1.5</v>
      </c>
      <c r="M695" s="1">
        <v>18</v>
      </c>
      <c r="N695">
        <v>3</v>
      </c>
      <c r="O695">
        <f t="shared" si="889"/>
        <v>0</v>
      </c>
      <c r="P695" s="15">
        <f t="shared" si="890"/>
        <v>27</v>
      </c>
      <c r="Q695">
        <f t="shared" si="901"/>
        <v>156.33333333333334</v>
      </c>
      <c r="R695">
        <f t="shared" si="887"/>
        <v>54</v>
      </c>
      <c r="S695">
        <f t="shared" si="891"/>
        <v>0.67014880923459508</v>
      </c>
      <c r="T695">
        <f t="shared" si="892"/>
        <v>0.11169146820576584</v>
      </c>
      <c r="U695">
        <v>1.5</v>
      </c>
      <c r="V695">
        <f t="shared" si="893"/>
        <v>0.9136460554371002</v>
      </c>
      <c r="W695">
        <v>3</v>
      </c>
      <c r="X695">
        <f t="shared" si="894"/>
        <v>1.2954242509439324</v>
      </c>
      <c r="Y695">
        <f t="shared" si="895"/>
        <v>2.0666245985408485</v>
      </c>
      <c r="Z695">
        <f>'Liquefaction &amp; SBC'!AC696</f>
        <v>18.676443322888492</v>
      </c>
      <c r="AA695" s="8" t="str">
        <f>'Liquefaction &amp; SBC'!AD696</f>
        <v>NOT LIQUEFIABLE</v>
      </c>
      <c r="AB695" s="1">
        <f t="shared" si="896"/>
        <v>0</v>
      </c>
      <c r="AC695">
        <f t="shared" si="888"/>
        <v>0</v>
      </c>
      <c r="AD695">
        <f t="shared" si="897"/>
        <v>2.0666245985408485</v>
      </c>
    </row>
    <row r="696" spans="1:31" x14ac:dyDescent="0.35">
      <c r="B696" s="5" t="s">
        <v>256</v>
      </c>
      <c r="C696" s="5" t="s">
        <v>257</v>
      </c>
      <c r="D696" s="1">
        <f t="shared" si="898"/>
        <v>9</v>
      </c>
      <c r="E696">
        <f t="shared" si="899"/>
        <v>1500</v>
      </c>
      <c r="F696">
        <f t="shared" si="899"/>
        <v>3</v>
      </c>
      <c r="G696" s="1">
        <v>18</v>
      </c>
      <c r="H696" s="1">
        <v>38</v>
      </c>
      <c r="I696" s="18">
        <v>15</v>
      </c>
      <c r="J696">
        <f t="shared" si="900"/>
        <v>150</v>
      </c>
      <c r="K696">
        <f t="shared" si="886"/>
        <v>183.33333333333334</v>
      </c>
      <c r="L696">
        <v>1.5</v>
      </c>
      <c r="M696" s="1">
        <v>18</v>
      </c>
      <c r="N696">
        <v>3</v>
      </c>
      <c r="O696">
        <f t="shared" si="889"/>
        <v>0</v>
      </c>
      <c r="P696" s="15">
        <f t="shared" si="890"/>
        <v>27</v>
      </c>
      <c r="Q696">
        <f t="shared" si="901"/>
        <v>156.33333333333334</v>
      </c>
      <c r="R696">
        <f t="shared" si="887"/>
        <v>54</v>
      </c>
      <c r="S696">
        <f t="shared" si="891"/>
        <v>0.67014880923459508</v>
      </c>
      <c r="T696">
        <f t="shared" si="892"/>
        <v>0</v>
      </c>
      <c r="U696">
        <v>1.5</v>
      </c>
      <c r="V696">
        <f t="shared" si="893"/>
        <v>0.9136460554371002</v>
      </c>
      <c r="W696">
        <v>3</v>
      </c>
      <c r="X696">
        <f t="shared" si="894"/>
        <v>1.2954242509439324</v>
      </c>
      <c r="Y696">
        <f t="shared" si="895"/>
        <v>0</v>
      </c>
      <c r="Z696">
        <f>'Liquefaction &amp; SBC'!AC697</f>
        <v>50.323109927841372</v>
      </c>
      <c r="AA696" s="8" t="str">
        <f>'Liquefaction &amp; SBC'!AD697</f>
        <v>NOT LIQUEFIABLE</v>
      </c>
      <c r="AB696" s="1">
        <f t="shared" si="896"/>
        <v>0</v>
      </c>
      <c r="AC696">
        <f t="shared" si="888"/>
        <v>0</v>
      </c>
      <c r="AD696">
        <f t="shared" si="897"/>
        <v>0</v>
      </c>
    </row>
    <row r="697" spans="1:31" x14ac:dyDescent="0.35">
      <c r="B697" s="5" t="s">
        <v>256</v>
      </c>
      <c r="C697" s="5" t="s">
        <v>257</v>
      </c>
      <c r="D697" s="1">
        <f t="shared" si="898"/>
        <v>10.5</v>
      </c>
      <c r="E697">
        <f t="shared" si="899"/>
        <v>1500</v>
      </c>
      <c r="F697">
        <f t="shared" si="899"/>
        <v>3</v>
      </c>
      <c r="G697" s="1">
        <v>18</v>
      </c>
      <c r="H697" s="1">
        <v>38</v>
      </c>
      <c r="I697" s="18">
        <v>20</v>
      </c>
      <c r="J697">
        <f t="shared" si="900"/>
        <v>150</v>
      </c>
      <c r="K697">
        <f t="shared" si="886"/>
        <v>183.33333333333334</v>
      </c>
      <c r="L697">
        <v>1.5</v>
      </c>
      <c r="M697" s="1">
        <v>18</v>
      </c>
      <c r="N697">
        <v>3</v>
      </c>
      <c r="O697">
        <f t="shared" si="889"/>
        <v>0</v>
      </c>
      <c r="P697" s="15">
        <f t="shared" si="890"/>
        <v>27</v>
      </c>
      <c r="Q697">
        <f t="shared" si="901"/>
        <v>156.33333333333334</v>
      </c>
      <c r="R697">
        <f t="shared" si="887"/>
        <v>54</v>
      </c>
      <c r="S697">
        <f t="shared" si="891"/>
        <v>0.67014880923459508</v>
      </c>
      <c r="T697">
        <f t="shared" si="892"/>
        <v>0</v>
      </c>
      <c r="U697">
        <v>1.5</v>
      </c>
      <c r="V697">
        <f t="shared" si="893"/>
        <v>0.9136460554371002</v>
      </c>
      <c r="W697">
        <v>3</v>
      </c>
      <c r="X697">
        <f t="shared" si="894"/>
        <v>1.2954242509439324</v>
      </c>
      <c r="Y697">
        <f t="shared" si="895"/>
        <v>0</v>
      </c>
      <c r="Z697">
        <f>'Liquefaction &amp; SBC'!AC698</f>
        <v>25.39139257070358</v>
      </c>
      <c r="AA697" s="8" t="str">
        <f>'Liquefaction &amp; SBC'!AD698</f>
        <v>NOT LIQUEFIABLE</v>
      </c>
      <c r="AB697" s="1">
        <f t="shared" si="896"/>
        <v>0</v>
      </c>
      <c r="AC697">
        <f t="shared" si="888"/>
        <v>0</v>
      </c>
      <c r="AD697">
        <f t="shared" si="897"/>
        <v>0</v>
      </c>
    </row>
    <row r="698" spans="1:31" x14ac:dyDescent="0.35">
      <c r="B698" s="5" t="s">
        <v>256</v>
      </c>
      <c r="C698" s="5" t="s">
        <v>257</v>
      </c>
      <c r="D698" s="1">
        <f t="shared" si="898"/>
        <v>12</v>
      </c>
      <c r="E698">
        <f t="shared" si="899"/>
        <v>1500</v>
      </c>
      <c r="F698">
        <f t="shared" si="899"/>
        <v>3</v>
      </c>
      <c r="G698" s="1">
        <v>19</v>
      </c>
      <c r="H698" s="1">
        <v>41</v>
      </c>
      <c r="I698" s="18">
        <v>20</v>
      </c>
      <c r="J698">
        <f t="shared" si="900"/>
        <v>150</v>
      </c>
      <c r="K698">
        <f t="shared" si="886"/>
        <v>183.33333333333334</v>
      </c>
      <c r="L698">
        <v>1.5</v>
      </c>
      <c r="M698" s="1">
        <v>19</v>
      </c>
      <c r="N698">
        <v>3</v>
      </c>
      <c r="O698">
        <f t="shared" si="889"/>
        <v>0</v>
      </c>
      <c r="P698" s="15">
        <f t="shared" si="890"/>
        <v>28.5</v>
      </c>
      <c r="Q698">
        <f t="shared" si="901"/>
        <v>154.83333333333334</v>
      </c>
      <c r="R698">
        <f t="shared" si="887"/>
        <v>57</v>
      </c>
      <c r="S698">
        <f t="shared" si="891"/>
        <v>0.66481426725274262</v>
      </c>
      <c r="T698">
        <f t="shared" si="892"/>
        <v>0</v>
      </c>
      <c r="U698">
        <v>1.5</v>
      </c>
      <c r="V698">
        <f t="shared" si="893"/>
        <v>0.90796555435952642</v>
      </c>
      <c r="W698">
        <v>3</v>
      </c>
      <c r="X698">
        <f t="shared" si="894"/>
        <v>1.2954242509439324</v>
      </c>
      <c r="Y698">
        <f t="shared" si="895"/>
        <v>0</v>
      </c>
      <c r="Z698">
        <f>'Liquefaction &amp; SBC'!AC699</f>
        <v>53.936582640706796</v>
      </c>
      <c r="AA698" s="8" t="str">
        <f>'Liquefaction &amp; SBC'!AD699</f>
        <v>NOT LIQUEFIABLE</v>
      </c>
      <c r="AB698" s="1">
        <f t="shared" si="896"/>
        <v>0</v>
      </c>
      <c r="AC698">
        <f t="shared" si="888"/>
        <v>0</v>
      </c>
      <c r="AD698">
        <f t="shared" si="897"/>
        <v>0</v>
      </c>
    </row>
    <row r="699" spans="1:31" x14ac:dyDescent="0.35">
      <c r="B699" s="5" t="s">
        <v>256</v>
      </c>
      <c r="C699" s="5" t="s">
        <v>257</v>
      </c>
      <c r="D699" s="1">
        <f t="shared" si="898"/>
        <v>13.5</v>
      </c>
      <c r="E699">
        <f t="shared" si="899"/>
        <v>1500</v>
      </c>
      <c r="F699">
        <f t="shared" si="899"/>
        <v>3</v>
      </c>
      <c r="G699" s="1">
        <v>18</v>
      </c>
      <c r="H699" s="1">
        <v>45</v>
      </c>
      <c r="I699" s="18">
        <v>20</v>
      </c>
      <c r="J699">
        <f t="shared" si="900"/>
        <v>150</v>
      </c>
      <c r="K699">
        <f t="shared" si="886"/>
        <v>183.33333333333334</v>
      </c>
      <c r="L699">
        <v>1.5</v>
      </c>
      <c r="M699" s="1">
        <v>18</v>
      </c>
      <c r="N699">
        <v>3</v>
      </c>
      <c r="O699">
        <f t="shared" si="889"/>
        <v>0</v>
      </c>
      <c r="P699" s="15">
        <f t="shared" si="890"/>
        <v>27</v>
      </c>
      <c r="Q699">
        <f t="shared" si="901"/>
        <v>156.33333333333334</v>
      </c>
      <c r="R699">
        <f t="shared" si="887"/>
        <v>54</v>
      </c>
      <c r="S699">
        <f t="shared" si="891"/>
        <v>0.67014880923459508</v>
      </c>
      <c r="T699">
        <f t="shared" si="892"/>
        <v>0</v>
      </c>
      <c r="U699">
        <v>1.5</v>
      </c>
      <c r="V699">
        <f t="shared" si="893"/>
        <v>0.9136460554371002</v>
      </c>
      <c r="W699">
        <v>3</v>
      </c>
      <c r="X699">
        <f t="shared" si="894"/>
        <v>1.2954242509439324</v>
      </c>
      <c r="Y699">
        <f t="shared" si="895"/>
        <v>0</v>
      </c>
      <c r="Z699">
        <f>'Liquefaction &amp; SBC'!AC700</f>
        <v>146.29765397523184</v>
      </c>
      <c r="AA699" s="8" t="str">
        <f>'Liquefaction &amp; SBC'!AD700</f>
        <v>NOT LIQUEFIABLE</v>
      </c>
      <c r="AB699" s="1">
        <f t="shared" si="896"/>
        <v>0</v>
      </c>
      <c r="AC699">
        <f t="shared" si="888"/>
        <v>0</v>
      </c>
      <c r="AD699">
        <f t="shared" si="897"/>
        <v>0</v>
      </c>
    </row>
    <row r="700" spans="1:31" x14ac:dyDescent="0.35">
      <c r="B700" s="5" t="s">
        <v>256</v>
      </c>
      <c r="C700" s="5" t="s">
        <v>257</v>
      </c>
      <c r="D700" s="1">
        <f t="shared" si="898"/>
        <v>15</v>
      </c>
      <c r="E700">
        <f t="shared" si="899"/>
        <v>1500</v>
      </c>
      <c r="F700">
        <f t="shared" si="899"/>
        <v>3</v>
      </c>
      <c r="G700" s="1">
        <v>18</v>
      </c>
      <c r="H700" s="1">
        <v>47</v>
      </c>
      <c r="I700" s="18">
        <v>20</v>
      </c>
      <c r="J700">
        <f t="shared" si="900"/>
        <v>150</v>
      </c>
      <c r="K700">
        <f t="shared" si="886"/>
        <v>183.33333333333334</v>
      </c>
      <c r="L700">
        <v>1.5</v>
      </c>
      <c r="M700" s="1">
        <v>18</v>
      </c>
      <c r="N700">
        <v>3</v>
      </c>
      <c r="O700">
        <f t="shared" si="889"/>
        <v>0</v>
      </c>
      <c r="P700" s="15">
        <f t="shared" si="890"/>
        <v>27</v>
      </c>
      <c r="Q700">
        <f t="shared" si="901"/>
        <v>156.33333333333334</v>
      </c>
      <c r="R700">
        <f t="shared" si="887"/>
        <v>54</v>
      </c>
      <c r="S700">
        <f t="shared" si="891"/>
        <v>0.67014880923459508</v>
      </c>
      <c r="T700">
        <f t="shared" si="892"/>
        <v>0</v>
      </c>
      <c r="U700">
        <v>1.5</v>
      </c>
      <c r="V700">
        <f t="shared" si="893"/>
        <v>0.9136460554371002</v>
      </c>
      <c r="W700">
        <v>3</v>
      </c>
      <c r="X700">
        <f t="shared" si="894"/>
        <v>1.2954242509439324</v>
      </c>
      <c r="Y700">
        <f t="shared" si="895"/>
        <v>0</v>
      </c>
      <c r="Z700">
        <f>'Liquefaction &amp; SBC'!AC701</f>
        <v>282.31070747985592</v>
      </c>
      <c r="AA700" s="8" t="str">
        <f>'Liquefaction &amp; SBC'!AD701</f>
        <v>NOT LIQUEFIABLE</v>
      </c>
      <c r="AB700" s="1">
        <f t="shared" si="896"/>
        <v>0</v>
      </c>
      <c r="AC700">
        <f t="shared" si="888"/>
        <v>0</v>
      </c>
      <c r="AD700">
        <f t="shared" si="897"/>
        <v>0</v>
      </c>
    </row>
    <row r="701" spans="1:31" x14ac:dyDescent="0.35">
      <c r="X701" s="16"/>
      <c r="Y701" s="16"/>
      <c r="Z701" s="16"/>
      <c r="AA701" s="16"/>
      <c r="AB701" s="19"/>
      <c r="AC701" s="16" t="s">
        <v>312</v>
      </c>
      <c r="AD701" s="16">
        <f>SUM(AD691:AD700)</f>
        <v>30.089180403591619</v>
      </c>
      <c r="AE701" s="19" t="str">
        <f>IF(AD701&lt;= 25, "PASSED", "FAILED")</f>
        <v>FAILED</v>
      </c>
    </row>
    <row r="702" spans="1:31" s="1" customFormat="1" x14ac:dyDescent="0.35">
      <c r="A702" s="9" t="s">
        <v>283</v>
      </c>
      <c r="B702" s="9" t="s">
        <v>0</v>
      </c>
      <c r="C702" s="9" t="s">
        <v>1</v>
      </c>
      <c r="D702" s="9" t="s">
        <v>284</v>
      </c>
      <c r="E702" s="7" t="s">
        <v>285</v>
      </c>
      <c r="F702" s="9" t="s">
        <v>286</v>
      </c>
      <c r="G702" s="9" t="s">
        <v>287</v>
      </c>
      <c r="H702" s="9" t="s">
        <v>288</v>
      </c>
      <c r="I702" s="9" t="s">
        <v>289</v>
      </c>
      <c r="J702" s="10" t="s">
        <v>290</v>
      </c>
      <c r="K702" s="10" t="s">
        <v>291</v>
      </c>
      <c r="L702" s="9" t="s">
        <v>292</v>
      </c>
      <c r="M702" s="9" t="s">
        <v>287</v>
      </c>
      <c r="N702" s="9" t="s">
        <v>293</v>
      </c>
      <c r="O702" s="10" t="s">
        <v>294</v>
      </c>
      <c r="P702" s="11" t="s">
        <v>295</v>
      </c>
      <c r="Q702" s="10" t="s">
        <v>296</v>
      </c>
      <c r="R702" s="10" t="s">
        <v>297</v>
      </c>
      <c r="S702" s="10" t="s">
        <v>298</v>
      </c>
      <c r="T702" s="12" t="s">
        <v>299</v>
      </c>
      <c r="U702" s="9" t="s">
        <v>300</v>
      </c>
      <c r="V702" s="10" t="s">
        <v>301</v>
      </c>
      <c r="W702" s="7" t="s">
        <v>302</v>
      </c>
      <c r="X702" s="10" t="s">
        <v>303</v>
      </c>
      <c r="Y702" s="13" t="s">
        <v>304</v>
      </c>
      <c r="Z702" s="14" t="s">
        <v>26</v>
      </c>
      <c r="AA702" s="14" t="s">
        <v>27</v>
      </c>
      <c r="AB702" s="13" t="s">
        <v>305</v>
      </c>
      <c r="AC702" s="13" t="s">
        <v>306</v>
      </c>
      <c r="AD702" s="13" t="s">
        <v>307</v>
      </c>
      <c r="AE702" s="10" t="s">
        <v>27</v>
      </c>
    </row>
    <row r="703" spans="1:31" x14ac:dyDescent="0.35">
      <c r="A703" s="1">
        <v>61</v>
      </c>
      <c r="B703" s="5" t="s">
        <v>258</v>
      </c>
      <c r="C703" s="5" t="s">
        <v>259</v>
      </c>
      <c r="D703" s="1">
        <v>1.5</v>
      </c>
      <c r="E703">
        <v>1500</v>
      </c>
      <c r="F703">
        <v>3</v>
      </c>
      <c r="G703" s="5">
        <v>17</v>
      </c>
      <c r="H703" s="5">
        <v>5</v>
      </c>
      <c r="I703" s="1">
        <v>6</v>
      </c>
      <c r="J703">
        <f>E703*0.1</f>
        <v>150</v>
      </c>
      <c r="K703">
        <f t="shared" ref="K703:K712" si="902">(E703+J703)/(F703*F703)</f>
        <v>183.33333333333334</v>
      </c>
      <c r="L703">
        <v>1.5</v>
      </c>
      <c r="M703" s="21">
        <v>17</v>
      </c>
      <c r="N703">
        <v>1.5</v>
      </c>
      <c r="O703">
        <f>MAX(0, 9.81 * (L703 - N703))</f>
        <v>0</v>
      </c>
      <c r="P703" s="15">
        <f>(L703 * M703) - O703</f>
        <v>25.5</v>
      </c>
      <c r="Q703">
        <f>K703-P703</f>
        <v>157.83333333333334</v>
      </c>
      <c r="R703">
        <f t="shared" ref="R703:R712" si="903">(M703 * ($L$2 + ($F$2 / 2))) - O703</f>
        <v>51</v>
      </c>
      <c r="S703">
        <f>0.5 + 0.1 * SQRT(Q703 / R703)</f>
        <v>0.67591961919666788</v>
      </c>
      <c r="T703">
        <f>IF((D703 - (D703/2)) &lt;= L703, 0, IF(( (D703 - (D703/2)) - L703) &gt; (2 * F703), 0, IF(( (D703 - (D703/2)) - L703) &lt;= (F703 / 2), (2 * ( (D703 - (D703/2)) - L703) / F703) * (S703 - 0.1) + 0.1, ((2 * F703) - ( (D703 - (D703/2)) - L703)) / (1.5 * F703) * S703)))</f>
        <v>0</v>
      </c>
      <c r="U703">
        <v>1.5</v>
      </c>
      <c r="V703">
        <f>MAX(0.5, 1 - 0.5 * (P703 / Q703))</f>
        <v>0.91921858500527986</v>
      </c>
      <c r="W703">
        <v>3</v>
      </c>
      <c r="X703">
        <f>1 + 0.2 *LOG10(10 * W703)</f>
        <v>1.2954242509439324</v>
      </c>
      <c r="Y703">
        <f>((Q703 / (I703 * 1000)) * T703) * U703 * V703 * X703*1000</f>
        <v>0</v>
      </c>
      <c r="Z703">
        <f>'Liquefaction &amp; SBC'!AC704</f>
        <v>0.88493085069167809</v>
      </c>
      <c r="AA703" s="8" t="str">
        <f>'Liquefaction &amp; SBC'!AD692</f>
        <v>NOT LIQUEFIABLE</v>
      </c>
      <c r="AB703" s="1">
        <f>IF(AA703="NOT LIQUEFIABLE", 0, IF(Z703&gt;=2, 0, IF(Z703&lt;=0.5, 0.05, (2-Z703)*0.025)))</f>
        <v>0</v>
      </c>
      <c r="AC703">
        <f t="shared" ref="AC703:AC712" si="904">AB703 * U703*1000</f>
        <v>0</v>
      </c>
      <c r="AD703">
        <f>Y703+AC703</f>
        <v>0</v>
      </c>
    </row>
    <row r="704" spans="1:31" x14ac:dyDescent="0.35">
      <c r="B704" s="5" t="s">
        <v>258</v>
      </c>
      <c r="C704" s="5" t="s">
        <v>259</v>
      </c>
      <c r="D704" s="1">
        <f>D703+1.5</f>
        <v>3</v>
      </c>
      <c r="E704">
        <f>E$2</f>
        <v>1500</v>
      </c>
      <c r="F704">
        <f>F$2</f>
        <v>3</v>
      </c>
      <c r="G704" s="5">
        <v>17</v>
      </c>
      <c r="H704" s="5">
        <v>8</v>
      </c>
      <c r="I704" s="18">
        <v>13</v>
      </c>
      <c r="J704">
        <f>E704*0.1</f>
        <v>150</v>
      </c>
      <c r="K704">
        <f t="shared" si="902"/>
        <v>183.33333333333334</v>
      </c>
      <c r="L704">
        <v>1.5</v>
      </c>
      <c r="M704" s="21">
        <v>17</v>
      </c>
      <c r="N704">
        <v>1.5</v>
      </c>
      <c r="O704">
        <f t="shared" ref="O704:O712" si="905">MAX(0, 9.81 * (L704 - N704))</f>
        <v>0</v>
      </c>
      <c r="P704" s="15">
        <f t="shared" ref="P704:P712" si="906">(L704 * M704) - O704</f>
        <v>25.5</v>
      </c>
      <c r="Q704">
        <f>K704-P704</f>
        <v>157.83333333333334</v>
      </c>
      <c r="R704">
        <f t="shared" si="903"/>
        <v>51</v>
      </c>
      <c r="S704">
        <f t="shared" ref="S704:S712" si="907">0.5 + 0.1 * SQRT(Q704 / R704)</f>
        <v>0.67591961919666788</v>
      </c>
      <c r="T704">
        <f t="shared" ref="T704:T712" si="908">IF(((D704 - (D704 - D703)/2) - L704) &lt;= 0, 0, IF(((D704 - (D704 - D703)/2) - L704) &gt; (2 * F704), 0, IF(((D704 - (D704 - D703)/2) - L704) &lt;= (F704 / 2), (2 * ((D704 - (D704 - D703)/2) - L704) / F704) * (S704 - 0.1) + 0.1, ((2 * F704) - ((D704 - (D704 - D703)/2) - L704)) / (1.5 * F704) * S704)))</f>
        <v>0.38795980959833398</v>
      </c>
      <c r="U704">
        <v>1.5</v>
      </c>
      <c r="V704">
        <f t="shared" ref="V704:V712" si="909">MAX(0.5, 1 - 0.5 * (P704 / Q704))</f>
        <v>0.91921858500527986</v>
      </c>
      <c r="W704">
        <v>3</v>
      </c>
      <c r="X704">
        <f t="shared" ref="X704:X712" si="910">1 + 0.2 *LOG10(10 * W704)</f>
        <v>1.2954242509439324</v>
      </c>
      <c r="Y704">
        <f t="shared" ref="Y704:Y712" si="911">((Q704 / (I704 * 1000)) * T704) * U704 * V704 * X704*1000</f>
        <v>8.4132577129088393</v>
      </c>
      <c r="Z704">
        <f>'Liquefaction &amp; SBC'!AC705</f>
        <v>0.82334470556099248</v>
      </c>
      <c r="AA704" s="8" t="str">
        <f>'Liquefaction &amp; SBC'!AD693</f>
        <v>NOT LIQUEFIABLE</v>
      </c>
      <c r="AB704" s="1">
        <f t="shared" ref="AB704:AB712" si="912">IF(AA704="NOT LIQUEFIABLE", 0, IF(Z704&gt;=2, 0, IF(Z704&lt;=0.5, 0.05, (2-Z704)*0.025)))</f>
        <v>0</v>
      </c>
      <c r="AC704">
        <f t="shared" si="904"/>
        <v>0</v>
      </c>
      <c r="AD704">
        <f t="shared" ref="AD704:AD712" si="913">Y704+AC704</f>
        <v>8.4132577129088393</v>
      </c>
    </row>
    <row r="705" spans="1:31" x14ac:dyDescent="0.35">
      <c r="B705" s="5" t="s">
        <v>258</v>
      </c>
      <c r="C705" s="5" t="s">
        <v>259</v>
      </c>
      <c r="D705" s="1">
        <f t="shared" ref="D705:D712" si="914">D704+1.5</f>
        <v>4.5</v>
      </c>
      <c r="E705">
        <f t="shared" ref="E705:F712" si="915">E$2</f>
        <v>1500</v>
      </c>
      <c r="F705">
        <f t="shared" si="915"/>
        <v>3</v>
      </c>
      <c r="G705" s="5">
        <v>17</v>
      </c>
      <c r="H705" s="5">
        <v>10</v>
      </c>
      <c r="I705" s="18">
        <v>13</v>
      </c>
      <c r="J705">
        <f t="shared" ref="J705:J712" si="916">E705*0.1</f>
        <v>150</v>
      </c>
      <c r="K705">
        <f t="shared" si="902"/>
        <v>183.33333333333334</v>
      </c>
      <c r="L705">
        <v>1.5</v>
      </c>
      <c r="M705" s="21">
        <v>17</v>
      </c>
      <c r="N705">
        <v>1.5</v>
      </c>
      <c r="O705">
        <f t="shared" si="905"/>
        <v>0</v>
      </c>
      <c r="P705" s="15">
        <f t="shared" si="906"/>
        <v>25.5</v>
      </c>
      <c r="Q705">
        <f t="shared" ref="Q705:Q712" si="917">K705-P705</f>
        <v>157.83333333333334</v>
      </c>
      <c r="R705">
        <f t="shared" si="903"/>
        <v>51</v>
      </c>
      <c r="S705">
        <f t="shared" si="907"/>
        <v>0.67591961919666788</v>
      </c>
      <c r="T705">
        <f t="shared" si="908"/>
        <v>0.56326634933055664</v>
      </c>
      <c r="U705">
        <v>1.5</v>
      </c>
      <c r="V705">
        <f t="shared" si="909"/>
        <v>0.91921858500527986</v>
      </c>
      <c r="W705">
        <v>3</v>
      </c>
      <c r="X705">
        <f t="shared" si="910"/>
        <v>1.2954242509439324</v>
      </c>
      <c r="Y705">
        <f t="shared" si="911"/>
        <v>12.214937838106572</v>
      </c>
      <c r="Z705">
        <f>'Liquefaction &amp; SBC'!AC706</f>
        <v>0.78988280768193075</v>
      </c>
      <c r="AA705" s="8" t="str">
        <f>'Liquefaction &amp; SBC'!AD694</f>
        <v>NOT LIQUEFIABLE</v>
      </c>
      <c r="AB705" s="1">
        <f t="shared" si="912"/>
        <v>0</v>
      </c>
      <c r="AC705">
        <f t="shared" si="904"/>
        <v>0</v>
      </c>
      <c r="AD705">
        <f t="shared" si="913"/>
        <v>12.214937838106572</v>
      </c>
    </row>
    <row r="706" spans="1:31" x14ac:dyDescent="0.35">
      <c r="B706" s="5" t="s">
        <v>258</v>
      </c>
      <c r="C706" s="5" t="s">
        <v>259</v>
      </c>
      <c r="D706" s="1">
        <f t="shared" si="914"/>
        <v>6</v>
      </c>
      <c r="E706">
        <f t="shared" si="915"/>
        <v>1500</v>
      </c>
      <c r="F706">
        <f t="shared" si="915"/>
        <v>3</v>
      </c>
      <c r="G706" s="5">
        <v>17</v>
      </c>
      <c r="H706" s="5">
        <v>19</v>
      </c>
      <c r="I706" s="18">
        <v>25</v>
      </c>
      <c r="J706">
        <f t="shared" si="916"/>
        <v>150</v>
      </c>
      <c r="K706">
        <f t="shared" si="902"/>
        <v>183.33333333333334</v>
      </c>
      <c r="L706">
        <v>1.5</v>
      </c>
      <c r="M706" s="21">
        <v>17</v>
      </c>
      <c r="N706">
        <v>1.5</v>
      </c>
      <c r="O706">
        <f t="shared" si="905"/>
        <v>0</v>
      </c>
      <c r="P706" s="15">
        <f t="shared" si="906"/>
        <v>25.5</v>
      </c>
      <c r="Q706">
        <f t="shared" si="917"/>
        <v>157.83333333333334</v>
      </c>
      <c r="R706">
        <f t="shared" si="903"/>
        <v>51</v>
      </c>
      <c r="S706">
        <f t="shared" si="907"/>
        <v>0.67591961919666788</v>
      </c>
      <c r="T706">
        <f t="shared" si="908"/>
        <v>0.33795980959833394</v>
      </c>
      <c r="U706">
        <v>1.5</v>
      </c>
      <c r="V706">
        <f t="shared" si="909"/>
        <v>0.91921858500527986</v>
      </c>
      <c r="W706">
        <v>3</v>
      </c>
      <c r="X706">
        <f t="shared" si="910"/>
        <v>1.2954242509439324</v>
      </c>
      <c r="Y706">
        <f t="shared" si="911"/>
        <v>3.8110606054892502</v>
      </c>
      <c r="Z706">
        <f>'Liquefaction &amp; SBC'!AC707</f>
        <v>1.6657444678077431</v>
      </c>
      <c r="AA706" s="8" t="str">
        <f>'Liquefaction &amp; SBC'!AD695</f>
        <v>NOT LIQUEFIABLE</v>
      </c>
      <c r="AB706" s="1">
        <f t="shared" si="912"/>
        <v>0</v>
      </c>
      <c r="AC706">
        <f t="shared" si="904"/>
        <v>0</v>
      </c>
      <c r="AD706">
        <f t="shared" si="913"/>
        <v>3.8110606054892502</v>
      </c>
    </row>
    <row r="707" spans="1:31" x14ac:dyDescent="0.35">
      <c r="B707" s="5" t="s">
        <v>258</v>
      </c>
      <c r="C707" s="5" t="s">
        <v>259</v>
      </c>
      <c r="D707" s="1">
        <f t="shared" si="914"/>
        <v>7.5</v>
      </c>
      <c r="E707">
        <f t="shared" si="915"/>
        <v>1500</v>
      </c>
      <c r="F707">
        <f t="shared" si="915"/>
        <v>3</v>
      </c>
      <c r="G707" s="5">
        <v>20</v>
      </c>
      <c r="H707" s="5">
        <v>24</v>
      </c>
      <c r="I707" s="18">
        <v>15</v>
      </c>
      <c r="J707">
        <f t="shared" si="916"/>
        <v>150</v>
      </c>
      <c r="K707">
        <f t="shared" si="902"/>
        <v>183.33333333333334</v>
      </c>
      <c r="L707">
        <v>1.5</v>
      </c>
      <c r="M707" s="21">
        <v>20</v>
      </c>
      <c r="N707">
        <v>1.5</v>
      </c>
      <c r="O707">
        <f t="shared" si="905"/>
        <v>0</v>
      </c>
      <c r="P707" s="15">
        <f t="shared" si="906"/>
        <v>30</v>
      </c>
      <c r="Q707">
        <f t="shared" si="917"/>
        <v>153.33333333333334</v>
      </c>
      <c r="R707">
        <f t="shared" si="903"/>
        <v>60</v>
      </c>
      <c r="S707">
        <f t="shared" si="907"/>
        <v>0.65986105077709067</v>
      </c>
      <c r="T707">
        <f t="shared" si="908"/>
        <v>0.10997684179618178</v>
      </c>
      <c r="U707">
        <v>1.5</v>
      </c>
      <c r="V707">
        <f t="shared" si="909"/>
        <v>0.90217391304347827</v>
      </c>
      <c r="W707">
        <v>3</v>
      </c>
      <c r="X707">
        <f t="shared" si="910"/>
        <v>1.2954242509439324</v>
      </c>
      <c r="Y707">
        <f t="shared" si="911"/>
        <v>1.9707889060191415</v>
      </c>
      <c r="Z707">
        <f>'Liquefaction &amp; SBC'!AC708</f>
        <v>2.686257827852637</v>
      </c>
      <c r="AA707" s="8" t="str">
        <f>'Liquefaction &amp; SBC'!AD696</f>
        <v>NOT LIQUEFIABLE</v>
      </c>
      <c r="AB707" s="1">
        <f t="shared" si="912"/>
        <v>0</v>
      </c>
      <c r="AC707">
        <f t="shared" si="904"/>
        <v>0</v>
      </c>
      <c r="AD707">
        <f t="shared" si="913"/>
        <v>1.9707889060191415</v>
      </c>
    </row>
    <row r="708" spans="1:31" x14ac:dyDescent="0.35">
      <c r="B708" s="5" t="s">
        <v>258</v>
      </c>
      <c r="C708" s="5" t="s">
        <v>259</v>
      </c>
      <c r="D708" s="1">
        <f t="shared" si="914"/>
        <v>9</v>
      </c>
      <c r="E708">
        <f t="shared" si="915"/>
        <v>1500</v>
      </c>
      <c r="F708">
        <f t="shared" si="915"/>
        <v>3</v>
      </c>
      <c r="G708" s="5">
        <v>20</v>
      </c>
      <c r="H708" s="5">
        <v>28</v>
      </c>
      <c r="I708" s="18">
        <v>15</v>
      </c>
      <c r="J708">
        <f t="shared" si="916"/>
        <v>150</v>
      </c>
      <c r="K708">
        <f t="shared" si="902"/>
        <v>183.33333333333334</v>
      </c>
      <c r="L708">
        <v>1.5</v>
      </c>
      <c r="M708" s="21">
        <v>20</v>
      </c>
      <c r="N708">
        <v>1.5</v>
      </c>
      <c r="O708">
        <f t="shared" si="905"/>
        <v>0</v>
      </c>
      <c r="P708" s="15">
        <f t="shared" si="906"/>
        <v>30</v>
      </c>
      <c r="Q708">
        <f t="shared" si="917"/>
        <v>153.33333333333334</v>
      </c>
      <c r="R708">
        <f t="shared" si="903"/>
        <v>60</v>
      </c>
      <c r="S708">
        <f t="shared" si="907"/>
        <v>0.65986105077709067</v>
      </c>
      <c r="T708">
        <f t="shared" si="908"/>
        <v>0</v>
      </c>
      <c r="U708">
        <v>1.5</v>
      </c>
      <c r="V708">
        <f t="shared" si="909"/>
        <v>0.90217391304347827</v>
      </c>
      <c r="W708">
        <v>3</v>
      </c>
      <c r="X708">
        <f t="shared" si="910"/>
        <v>1.2954242509439324</v>
      </c>
      <c r="Y708">
        <f t="shared" si="911"/>
        <v>0</v>
      </c>
      <c r="Z708">
        <f>'Liquefaction &amp; SBC'!AC709</f>
        <v>4.1864364617184533</v>
      </c>
      <c r="AA708" s="8" t="str">
        <f>'Liquefaction &amp; SBC'!AD697</f>
        <v>NOT LIQUEFIABLE</v>
      </c>
      <c r="AB708" s="1">
        <f t="shared" si="912"/>
        <v>0</v>
      </c>
      <c r="AC708">
        <f t="shared" si="904"/>
        <v>0</v>
      </c>
      <c r="AD708">
        <f t="shared" si="913"/>
        <v>0</v>
      </c>
    </row>
    <row r="709" spans="1:31" x14ac:dyDescent="0.35">
      <c r="B709" s="5" t="s">
        <v>258</v>
      </c>
      <c r="C709" s="5" t="s">
        <v>259</v>
      </c>
      <c r="D709" s="1">
        <f t="shared" si="914"/>
        <v>10.5</v>
      </c>
      <c r="E709">
        <f t="shared" si="915"/>
        <v>1500</v>
      </c>
      <c r="F709">
        <f t="shared" si="915"/>
        <v>3</v>
      </c>
      <c r="G709" s="5">
        <v>21</v>
      </c>
      <c r="H709" s="5">
        <v>16</v>
      </c>
      <c r="I709" s="18">
        <v>15</v>
      </c>
      <c r="J709">
        <f t="shared" si="916"/>
        <v>150</v>
      </c>
      <c r="K709">
        <f t="shared" si="902"/>
        <v>183.33333333333334</v>
      </c>
      <c r="L709">
        <v>1.5</v>
      </c>
      <c r="M709" s="21">
        <v>21</v>
      </c>
      <c r="N709">
        <v>1.5</v>
      </c>
      <c r="O709">
        <f t="shared" si="905"/>
        <v>0</v>
      </c>
      <c r="P709" s="15">
        <f t="shared" si="906"/>
        <v>31.5</v>
      </c>
      <c r="Q709">
        <f t="shared" si="917"/>
        <v>151.83333333333334</v>
      </c>
      <c r="R709">
        <f t="shared" si="903"/>
        <v>63</v>
      </c>
      <c r="S709">
        <f t="shared" si="907"/>
        <v>0.65524345107130644</v>
      </c>
      <c r="T709">
        <f t="shared" si="908"/>
        <v>0</v>
      </c>
      <c r="U709">
        <v>1.5</v>
      </c>
      <c r="V709">
        <f t="shared" si="909"/>
        <v>0.89626783754116357</v>
      </c>
      <c r="W709">
        <v>3</v>
      </c>
      <c r="X709">
        <f t="shared" si="910"/>
        <v>1.2954242509439324</v>
      </c>
      <c r="Y709">
        <f t="shared" si="911"/>
        <v>0</v>
      </c>
      <c r="Z709">
        <f>'Liquefaction &amp; SBC'!AC710</f>
        <v>0.78270400554511677</v>
      </c>
      <c r="AA709" s="8" t="str">
        <f>'Liquefaction &amp; SBC'!AD698</f>
        <v>NOT LIQUEFIABLE</v>
      </c>
      <c r="AB709" s="1">
        <f t="shared" si="912"/>
        <v>0</v>
      </c>
      <c r="AC709">
        <f t="shared" si="904"/>
        <v>0</v>
      </c>
      <c r="AD709">
        <f t="shared" si="913"/>
        <v>0</v>
      </c>
    </row>
    <row r="710" spans="1:31" x14ac:dyDescent="0.35">
      <c r="B710" s="5" t="s">
        <v>258</v>
      </c>
      <c r="C710" s="5" t="s">
        <v>259</v>
      </c>
      <c r="D710" s="1">
        <f t="shared" si="914"/>
        <v>12</v>
      </c>
      <c r="E710">
        <f t="shared" si="915"/>
        <v>1500</v>
      </c>
      <c r="F710">
        <f t="shared" si="915"/>
        <v>3</v>
      </c>
      <c r="G710" s="5">
        <v>20</v>
      </c>
      <c r="H710" s="5">
        <v>19</v>
      </c>
      <c r="I710" s="18">
        <v>15</v>
      </c>
      <c r="J710">
        <f t="shared" si="916"/>
        <v>150</v>
      </c>
      <c r="K710">
        <f t="shared" si="902"/>
        <v>183.33333333333334</v>
      </c>
      <c r="L710">
        <v>1.5</v>
      </c>
      <c r="M710" s="21">
        <v>20</v>
      </c>
      <c r="N710">
        <v>1.5</v>
      </c>
      <c r="O710">
        <f t="shared" si="905"/>
        <v>0</v>
      </c>
      <c r="P710" s="15">
        <f t="shared" si="906"/>
        <v>30</v>
      </c>
      <c r="Q710">
        <f t="shared" si="917"/>
        <v>153.33333333333334</v>
      </c>
      <c r="R710">
        <f t="shared" si="903"/>
        <v>60</v>
      </c>
      <c r="S710">
        <f t="shared" si="907"/>
        <v>0.65986105077709067</v>
      </c>
      <c r="T710">
        <f t="shared" si="908"/>
        <v>0</v>
      </c>
      <c r="U710">
        <v>1.5</v>
      </c>
      <c r="V710">
        <f t="shared" si="909"/>
        <v>0.90217391304347827</v>
      </c>
      <c r="W710">
        <v>3</v>
      </c>
      <c r="X710">
        <f t="shared" si="910"/>
        <v>1.2954242509439324</v>
      </c>
      <c r="Y710">
        <f t="shared" si="911"/>
        <v>0</v>
      </c>
      <c r="Z710">
        <f>'Liquefaction &amp; SBC'!AC711</f>
        <v>0.86847874214534015</v>
      </c>
      <c r="AA710" s="8" t="str">
        <f>'Liquefaction &amp; SBC'!AD699</f>
        <v>NOT LIQUEFIABLE</v>
      </c>
      <c r="AB710" s="1">
        <f t="shared" si="912"/>
        <v>0</v>
      </c>
      <c r="AC710">
        <f t="shared" si="904"/>
        <v>0</v>
      </c>
      <c r="AD710">
        <f t="shared" si="913"/>
        <v>0</v>
      </c>
    </row>
    <row r="711" spans="1:31" x14ac:dyDescent="0.35">
      <c r="B711" s="5" t="s">
        <v>258</v>
      </c>
      <c r="C711" s="5" t="s">
        <v>259</v>
      </c>
      <c r="D711" s="1">
        <f t="shared" si="914"/>
        <v>13.5</v>
      </c>
      <c r="E711">
        <f t="shared" si="915"/>
        <v>1500</v>
      </c>
      <c r="F711">
        <f t="shared" si="915"/>
        <v>3</v>
      </c>
      <c r="G711" s="5">
        <v>20</v>
      </c>
      <c r="H711" s="5">
        <v>47</v>
      </c>
      <c r="I711" s="18">
        <v>20</v>
      </c>
      <c r="J711">
        <f t="shared" si="916"/>
        <v>150</v>
      </c>
      <c r="K711">
        <f t="shared" si="902"/>
        <v>183.33333333333334</v>
      </c>
      <c r="L711">
        <v>1.5</v>
      </c>
      <c r="M711" s="21">
        <v>20</v>
      </c>
      <c r="N711">
        <v>1.5</v>
      </c>
      <c r="O711">
        <f t="shared" si="905"/>
        <v>0</v>
      </c>
      <c r="P711" s="15">
        <f t="shared" si="906"/>
        <v>30</v>
      </c>
      <c r="Q711">
        <f t="shared" si="917"/>
        <v>153.33333333333334</v>
      </c>
      <c r="R711">
        <f t="shared" si="903"/>
        <v>60</v>
      </c>
      <c r="S711">
        <f t="shared" si="907"/>
        <v>0.65986105077709067</v>
      </c>
      <c r="T711">
        <f t="shared" si="908"/>
        <v>0</v>
      </c>
      <c r="U711">
        <v>1.5</v>
      </c>
      <c r="V711">
        <f t="shared" si="909"/>
        <v>0.90217391304347827</v>
      </c>
      <c r="W711">
        <v>3</v>
      </c>
      <c r="X711">
        <f t="shared" si="910"/>
        <v>1.2954242509439324</v>
      </c>
      <c r="Y711">
        <f t="shared" si="911"/>
        <v>0</v>
      </c>
      <c r="Z711">
        <f>'Liquefaction &amp; SBC'!AC712</f>
        <v>1142.4280886885329</v>
      </c>
      <c r="AA711" s="8" t="str">
        <f>'Liquefaction &amp; SBC'!AD700</f>
        <v>NOT LIQUEFIABLE</v>
      </c>
      <c r="AB711" s="1">
        <f t="shared" si="912"/>
        <v>0</v>
      </c>
      <c r="AC711">
        <f t="shared" si="904"/>
        <v>0</v>
      </c>
      <c r="AD711">
        <f t="shared" si="913"/>
        <v>0</v>
      </c>
    </row>
    <row r="712" spans="1:31" x14ac:dyDescent="0.35">
      <c r="B712" s="5" t="s">
        <v>258</v>
      </c>
      <c r="C712" s="5" t="s">
        <v>259</v>
      </c>
      <c r="D712" s="1">
        <f t="shared" si="914"/>
        <v>15</v>
      </c>
      <c r="E712">
        <f t="shared" si="915"/>
        <v>1500</v>
      </c>
      <c r="F712">
        <f t="shared" si="915"/>
        <v>3</v>
      </c>
      <c r="G712" s="5">
        <v>20</v>
      </c>
      <c r="H712" s="5">
        <v>52</v>
      </c>
      <c r="I712" s="18">
        <v>20</v>
      </c>
      <c r="J712">
        <f t="shared" si="916"/>
        <v>150</v>
      </c>
      <c r="K712">
        <f t="shared" si="902"/>
        <v>183.33333333333334</v>
      </c>
      <c r="L712">
        <v>1.5</v>
      </c>
      <c r="M712" s="21">
        <v>20</v>
      </c>
      <c r="N712">
        <v>1.5</v>
      </c>
      <c r="O712">
        <f t="shared" si="905"/>
        <v>0</v>
      </c>
      <c r="P712" s="15">
        <f t="shared" si="906"/>
        <v>30</v>
      </c>
      <c r="Q712">
        <f t="shared" si="917"/>
        <v>153.33333333333334</v>
      </c>
      <c r="R712">
        <f t="shared" si="903"/>
        <v>60</v>
      </c>
      <c r="S712">
        <f t="shared" si="907"/>
        <v>0.65986105077709067</v>
      </c>
      <c r="T712">
        <f t="shared" si="908"/>
        <v>0</v>
      </c>
      <c r="U712">
        <v>1.5</v>
      </c>
      <c r="V712">
        <f t="shared" si="909"/>
        <v>0.90217391304347827</v>
      </c>
      <c r="W712">
        <v>3</v>
      </c>
      <c r="X712">
        <f t="shared" si="910"/>
        <v>1.2954242509439324</v>
      </c>
      <c r="Y712">
        <f t="shared" si="911"/>
        <v>0</v>
      </c>
      <c r="Z712">
        <f>'Liquefaction &amp; SBC'!AC713</f>
        <v>6934.3826411970504</v>
      </c>
      <c r="AA712" s="8" t="str">
        <f>'Liquefaction &amp; SBC'!AD701</f>
        <v>NOT LIQUEFIABLE</v>
      </c>
      <c r="AB712" s="1">
        <f t="shared" si="912"/>
        <v>0</v>
      </c>
      <c r="AC712">
        <f t="shared" si="904"/>
        <v>0</v>
      </c>
      <c r="AD712">
        <f t="shared" si="913"/>
        <v>0</v>
      </c>
    </row>
    <row r="713" spans="1:31" x14ac:dyDescent="0.35">
      <c r="X713" s="16"/>
      <c r="Y713" s="16"/>
      <c r="Z713" s="16"/>
      <c r="AA713" s="16"/>
      <c r="AB713" s="19"/>
      <c r="AC713" s="16" t="s">
        <v>312</v>
      </c>
      <c r="AD713" s="16">
        <f>SUM(AD703:AD712)</f>
        <v>26.4100450625238</v>
      </c>
      <c r="AE713" s="19" t="str">
        <f>IF(AD713&lt;= 25, "PASSED", "FAILED")</f>
        <v>FAILED</v>
      </c>
    </row>
    <row r="714" spans="1:31" s="1" customFormat="1" x14ac:dyDescent="0.35">
      <c r="A714" s="9" t="s">
        <v>283</v>
      </c>
      <c r="B714" s="9" t="s">
        <v>0</v>
      </c>
      <c r="C714" s="9" t="s">
        <v>1</v>
      </c>
      <c r="D714" s="9" t="s">
        <v>284</v>
      </c>
      <c r="E714" s="7" t="s">
        <v>285</v>
      </c>
      <c r="F714" s="9" t="s">
        <v>286</v>
      </c>
      <c r="G714" s="9" t="s">
        <v>287</v>
      </c>
      <c r="H714" s="9" t="s">
        <v>288</v>
      </c>
      <c r="I714" s="9" t="s">
        <v>289</v>
      </c>
      <c r="J714" s="10" t="s">
        <v>290</v>
      </c>
      <c r="K714" s="10" t="s">
        <v>291</v>
      </c>
      <c r="L714" s="9" t="s">
        <v>292</v>
      </c>
      <c r="M714" s="9" t="s">
        <v>287</v>
      </c>
      <c r="N714" s="9" t="s">
        <v>293</v>
      </c>
      <c r="O714" s="10" t="s">
        <v>294</v>
      </c>
      <c r="P714" s="11" t="s">
        <v>295</v>
      </c>
      <c r="Q714" s="10" t="s">
        <v>296</v>
      </c>
      <c r="R714" s="10" t="s">
        <v>297</v>
      </c>
      <c r="S714" s="10" t="s">
        <v>298</v>
      </c>
      <c r="T714" s="12" t="s">
        <v>299</v>
      </c>
      <c r="U714" s="9" t="s">
        <v>300</v>
      </c>
      <c r="V714" s="10" t="s">
        <v>301</v>
      </c>
      <c r="W714" s="7" t="s">
        <v>302</v>
      </c>
      <c r="X714" s="10" t="s">
        <v>303</v>
      </c>
      <c r="Y714" s="13" t="s">
        <v>304</v>
      </c>
      <c r="Z714" s="14" t="s">
        <v>26</v>
      </c>
      <c r="AA714" s="14" t="s">
        <v>27</v>
      </c>
      <c r="AB714" s="13" t="s">
        <v>305</v>
      </c>
      <c r="AC714" s="13" t="s">
        <v>306</v>
      </c>
      <c r="AD714" s="13" t="s">
        <v>307</v>
      </c>
      <c r="AE714" s="10" t="s">
        <v>27</v>
      </c>
    </row>
    <row r="715" spans="1:31" x14ac:dyDescent="0.35">
      <c r="A715" s="1">
        <v>62</v>
      </c>
      <c r="B715" s="5" t="s">
        <v>260</v>
      </c>
      <c r="C715" s="5" t="s">
        <v>261</v>
      </c>
      <c r="D715" s="1">
        <v>1.5</v>
      </c>
      <c r="E715">
        <v>1500</v>
      </c>
      <c r="F715">
        <v>3</v>
      </c>
      <c r="G715" s="5">
        <v>20</v>
      </c>
      <c r="H715" s="5">
        <v>21</v>
      </c>
      <c r="I715" s="1">
        <v>15</v>
      </c>
      <c r="J715">
        <f>E715*0.1</f>
        <v>150</v>
      </c>
      <c r="K715">
        <f t="shared" ref="K715:K724" si="918">(E715+J715)/(F715*F715)</f>
        <v>183.33333333333334</v>
      </c>
      <c r="L715">
        <v>1.5</v>
      </c>
      <c r="M715" s="21">
        <v>20</v>
      </c>
      <c r="N715">
        <v>7.5</v>
      </c>
      <c r="O715">
        <f>MAX(0, 9.81 * (L715 - N715))</f>
        <v>0</v>
      </c>
      <c r="P715" s="15">
        <f>(L715 * M715) - O715</f>
        <v>30</v>
      </c>
      <c r="Q715">
        <f>K715-P715</f>
        <v>153.33333333333334</v>
      </c>
      <c r="R715">
        <f t="shared" ref="R715:R724" si="919">(M715 * ($L$2 + ($F$2 / 2))) - O715</f>
        <v>60</v>
      </c>
      <c r="S715">
        <f>0.5 + 0.1 * SQRT(Q715 / R715)</f>
        <v>0.65986105077709067</v>
      </c>
      <c r="T715">
        <f>IF((D715 - (D715/2)) &lt;= L715, 0, IF(( (D715 - (D715/2)) - L715) &gt; (2 * F715), 0, IF(( (D715 - (D715/2)) - L715) &lt;= (F715 / 2), (2 * ( (D715 - (D715/2)) - L715) / F715) * (S715 - 0.1) + 0.1, ((2 * F715) - ( (D715 - (D715/2)) - L715)) / (1.5 * F715) * S715)))</f>
        <v>0</v>
      </c>
      <c r="U715">
        <v>1.5</v>
      </c>
      <c r="V715">
        <f>MAX(0.5, 1 - 0.5 * (P715 / Q715))</f>
        <v>0.90217391304347827</v>
      </c>
      <c r="W715">
        <v>3</v>
      </c>
      <c r="X715">
        <f>1 + 0.2 *LOG10(10 * W715)</f>
        <v>1.2954242509439324</v>
      </c>
      <c r="Y715">
        <f>((Q715 / (I715 * 1000)) * T715) * U715 * V715 * X715*1000</f>
        <v>0</v>
      </c>
      <c r="Z715">
        <f>'Liquefaction &amp; SBC'!AC716</f>
        <v>7.647365615489111</v>
      </c>
      <c r="AA715" s="8" t="str">
        <f>'Liquefaction &amp; SBC'!AD716</f>
        <v>NOT LIQUEFIABLE</v>
      </c>
      <c r="AB715" s="1">
        <f>IF(AA715="NOT LIQUEFIABLE", 0, IF(Z715&gt;=2, 0, IF(Z715&lt;=0.5, 0.05, (2-Z715)*0.025)))</f>
        <v>0</v>
      </c>
      <c r="AC715">
        <f t="shared" ref="AC715:AC724" si="920">AB715 * U715*1000</f>
        <v>0</v>
      </c>
      <c r="AD715">
        <f>Y715+AC715</f>
        <v>0</v>
      </c>
    </row>
    <row r="716" spans="1:31" x14ac:dyDescent="0.35">
      <c r="B716" s="5" t="s">
        <v>260</v>
      </c>
      <c r="C716" s="5" t="s">
        <v>261</v>
      </c>
      <c r="D716" s="1">
        <f>D715+1.5</f>
        <v>3</v>
      </c>
      <c r="E716">
        <f>E$2</f>
        <v>1500</v>
      </c>
      <c r="F716">
        <f>F$2</f>
        <v>3</v>
      </c>
      <c r="G716" s="5">
        <v>20</v>
      </c>
      <c r="H716" s="5">
        <v>17</v>
      </c>
      <c r="I716" s="18">
        <v>15</v>
      </c>
      <c r="J716">
        <f>E716*0.1</f>
        <v>150</v>
      </c>
      <c r="K716">
        <f t="shared" si="918"/>
        <v>183.33333333333334</v>
      </c>
      <c r="L716">
        <v>1.5</v>
      </c>
      <c r="M716" s="21">
        <v>20</v>
      </c>
      <c r="N716">
        <v>7.5</v>
      </c>
      <c r="O716">
        <f t="shared" ref="O716:O724" si="921">MAX(0, 9.81 * (L716 - N716))</f>
        <v>0</v>
      </c>
      <c r="P716" s="15">
        <f t="shared" ref="P716:P724" si="922">(L716 * M716) - O716</f>
        <v>30</v>
      </c>
      <c r="Q716">
        <f>K716-P716</f>
        <v>153.33333333333334</v>
      </c>
      <c r="R716">
        <f t="shared" si="919"/>
        <v>60</v>
      </c>
      <c r="S716">
        <f t="shared" ref="S716:S724" si="923">0.5 + 0.1 * SQRT(Q716 / R716)</f>
        <v>0.65986105077709067</v>
      </c>
      <c r="T716">
        <f t="shared" ref="T716:T724" si="924">IF(((D716 - (D716 - D715)/2) - L716) &lt;= 0, 0, IF(((D716 - (D716 - D715)/2) - L716) &gt; (2 * F716), 0, IF(((D716 - (D716 - D715)/2) - L716) &lt;= (F716 / 2), (2 * ((D716 - (D716 - D715)/2) - L716) / F716) * (S716 - 0.1) + 0.1, ((2 * F716) - ((D716 - (D716 - D715)/2) - L716)) / (1.5 * F716) * S716)))</f>
        <v>0.37993052538854533</v>
      </c>
      <c r="U716">
        <v>1.5</v>
      </c>
      <c r="V716">
        <f t="shared" ref="V716:V724" si="925">MAX(0.5, 1 - 0.5 * (P716 / Q716))</f>
        <v>0.90217391304347827</v>
      </c>
      <c r="W716">
        <v>3</v>
      </c>
      <c r="X716">
        <f t="shared" ref="X716:X724" si="926">1 + 0.2 *LOG10(10 * W716)</f>
        <v>1.2954242509439324</v>
      </c>
      <c r="Y716">
        <f t="shared" ref="Y716:Y724" si="927">((Q716 / (I716 * 1000)) * T716) * U716 * V716 * X716*1000</f>
        <v>6.8083684916269762</v>
      </c>
      <c r="Z716">
        <f>'Liquefaction &amp; SBC'!AC717</f>
        <v>2.0668807589114393</v>
      </c>
      <c r="AA716" s="8" t="str">
        <f>'Liquefaction &amp; SBC'!AD717</f>
        <v>NOT LIQUEFIABLE</v>
      </c>
      <c r="AB716" s="1">
        <f t="shared" ref="AB716:AB724" si="928">IF(AA716="NOT LIQUEFIABLE", 0, IF(Z716&gt;=2, 0, IF(Z716&lt;=0.5, 0.05, (2-Z716)*0.025)))</f>
        <v>0</v>
      </c>
      <c r="AC716">
        <f t="shared" si="920"/>
        <v>0</v>
      </c>
      <c r="AD716">
        <f t="shared" ref="AD716:AD724" si="929">Y716+AC716</f>
        <v>6.8083684916269762</v>
      </c>
    </row>
    <row r="717" spans="1:31" x14ac:dyDescent="0.35">
      <c r="B717" s="5" t="s">
        <v>260</v>
      </c>
      <c r="C717" s="5" t="s">
        <v>261</v>
      </c>
      <c r="D717" s="1">
        <f t="shared" ref="D717:D724" si="930">D716+1.5</f>
        <v>4.5</v>
      </c>
      <c r="E717">
        <f t="shared" ref="E717:F724" si="931">E$2</f>
        <v>1500</v>
      </c>
      <c r="F717">
        <f t="shared" si="931"/>
        <v>3</v>
      </c>
      <c r="G717" s="5">
        <v>17</v>
      </c>
      <c r="H717" s="5">
        <v>21</v>
      </c>
      <c r="I717" s="18">
        <v>15</v>
      </c>
      <c r="J717">
        <f t="shared" ref="J717:J724" si="932">E717*0.1</f>
        <v>150</v>
      </c>
      <c r="K717">
        <f t="shared" si="918"/>
        <v>183.33333333333334</v>
      </c>
      <c r="L717">
        <v>1.5</v>
      </c>
      <c r="M717" s="21">
        <v>17</v>
      </c>
      <c r="N717">
        <v>7.5</v>
      </c>
      <c r="O717">
        <f t="shared" si="921"/>
        <v>0</v>
      </c>
      <c r="P717" s="15">
        <f t="shared" si="922"/>
        <v>25.5</v>
      </c>
      <c r="Q717">
        <f t="shared" ref="Q717:Q724" si="933">K717-P717</f>
        <v>157.83333333333334</v>
      </c>
      <c r="R717">
        <f t="shared" si="919"/>
        <v>51</v>
      </c>
      <c r="S717">
        <f t="shared" si="923"/>
        <v>0.67591961919666788</v>
      </c>
      <c r="T717">
        <f t="shared" si="924"/>
        <v>0.56326634933055664</v>
      </c>
      <c r="U717">
        <v>1.5</v>
      </c>
      <c r="V717">
        <f t="shared" si="925"/>
        <v>0.91921858500527986</v>
      </c>
      <c r="W717">
        <v>3</v>
      </c>
      <c r="X717">
        <f t="shared" si="926"/>
        <v>1.2954242509439324</v>
      </c>
      <c r="Y717">
        <f t="shared" si="927"/>
        <v>10.586279459692364</v>
      </c>
      <c r="Z717">
        <f>'Liquefaction &amp; SBC'!AC718</f>
        <v>2.4467931852338451</v>
      </c>
      <c r="AA717" s="8" t="str">
        <f>'Liquefaction &amp; SBC'!AD718</f>
        <v>NOT LIQUEFIABLE</v>
      </c>
      <c r="AB717" s="1">
        <f t="shared" si="928"/>
        <v>0</v>
      </c>
      <c r="AC717">
        <f t="shared" si="920"/>
        <v>0</v>
      </c>
      <c r="AD717">
        <f t="shared" si="929"/>
        <v>10.586279459692364</v>
      </c>
    </row>
    <row r="718" spans="1:31" x14ac:dyDescent="0.35">
      <c r="B718" s="5" t="s">
        <v>260</v>
      </c>
      <c r="C718" s="5" t="s">
        <v>261</v>
      </c>
      <c r="D718" s="1">
        <f t="shared" si="930"/>
        <v>6</v>
      </c>
      <c r="E718">
        <f t="shared" si="931"/>
        <v>1500</v>
      </c>
      <c r="F718">
        <f t="shared" si="931"/>
        <v>3</v>
      </c>
      <c r="G718" s="5">
        <v>17</v>
      </c>
      <c r="H718" s="5">
        <v>29</v>
      </c>
      <c r="I718" s="18">
        <v>15</v>
      </c>
      <c r="J718">
        <f t="shared" si="932"/>
        <v>150</v>
      </c>
      <c r="K718">
        <f t="shared" si="918"/>
        <v>183.33333333333334</v>
      </c>
      <c r="L718">
        <v>1.5</v>
      </c>
      <c r="M718" s="21">
        <v>17</v>
      </c>
      <c r="N718">
        <v>7.5</v>
      </c>
      <c r="O718">
        <f t="shared" si="921"/>
        <v>0</v>
      </c>
      <c r="P718" s="15">
        <f t="shared" si="922"/>
        <v>25.5</v>
      </c>
      <c r="Q718">
        <f t="shared" si="933"/>
        <v>157.83333333333334</v>
      </c>
      <c r="R718">
        <f t="shared" si="919"/>
        <v>51</v>
      </c>
      <c r="S718">
        <f t="shared" si="923"/>
        <v>0.67591961919666788</v>
      </c>
      <c r="T718">
        <f t="shared" si="924"/>
        <v>0.33795980959833394</v>
      </c>
      <c r="U718">
        <v>1.5</v>
      </c>
      <c r="V718">
        <f t="shared" si="925"/>
        <v>0.91921858500527986</v>
      </c>
      <c r="W718">
        <v>3</v>
      </c>
      <c r="X718">
        <f t="shared" si="926"/>
        <v>1.2954242509439324</v>
      </c>
      <c r="Y718">
        <f t="shared" si="927"/>
        <v>6.3517676758154158</v>
      </c>
      <c r="Z718">
        <f>'Liquefaction &amp; SBC'!AC719</f>
        <v>5.6179690043532515</v>
      </c>
      <c r="AA718" s="8" t="str">
        <f>'Liquefaction &amp; SBC'!AD719</f>
        <v>NOT LIQUEFIABLE</v>
      </c>
      <c r="AB718" s="1">
        <f t="shared" si="928"/>
        <v>0</v>
      </c>
      <c r="AC718">
        <f t="shared" si="920"/>
        <v>0</v>
      </c>
      <c r="AD718">
        <f t="shared" si="929"/>
        <v>6.3517676758154158</v>
      </c>
    </row>
    <row r="719" spans="1:31" x14ac:dyDescent="0.35">
      <c r="B719" s="5" t="s">
        <v>260</v>
      </c>
      <c r="C719" s="5" t="s">
        <v>261</v>
      </c>
      <c r="D719" s="1">
        <f t="shared" si="930"/>
        <v>7.5</v>
      </c>
      <c r="E719">
        <f t="shared" si="931"/>
        <v>1500</v>
      </c>
      <c r="F719">
        <f t="shared" si="931"/>
        <v>3</v>
      </c>
      <c r="G719" s="5">
        <v>17</v>
      </c>
      <c r="H719" s="5">
        <v>42</v>
      </c>
      <c r="I719" s="18">
        <v>20</v>
      </c>
      <c r="J719">
        <f t="shared" si="932"/>
        <v>150</v>
      </c>
      <c r="K719">
        <f t="shared" si="918"/>
        <v>183.33333333333334</v>
      </c>
      <c r="L719">
        <v>1.5</v>
      </c>
      <c r="M719" s="21">
        <v>17</v>
      </c>
      <c r="N719">
        <v>7.5</v>
      </c>
      <c r="O719">
        <f t="shared" si="921"/>
        <v>0</v>
      </c>
      <c r="P719" s="15">
        <f t="shared" si="922"/>
        <v>25.5</v>
      </c>
      <c r="Q719">
        <f t="shared" si="933"/>
        <v>157.83333333333334</v>
      </c>
      <c r="R719">
        <f t="shared" si="919"/>
        <v>51</v>
      </c>
      <c r="S719">
        <f t="shared" si="923"/>
        <v>0.67591961919666788</v>
      </c>
      <c r="T719">
        <f t="shared" si="924"/>
        <v>0.11265326986611131</v>
      </c>
      <c r="U719">
        <v>1.5</v>
      </c>
      <c r="V719">
        <f t="shared" si="925"/>
        <v>0.91921858500527986</v>
      </c>
      <c r="W719">
        <v>3</v>
      </c>
      <c r="X719">
        <f t="shared" si="926"/>
        <v>1.2954242509439324</v>
      </c>
      <c r="Y719">
        <f t="shared" si="927"/>
        <v>1.5879419189538539</v>
      </c>
      <c r="Z719">
        <f>'Liquefaction &amp; SBC'!AC720</f>
        <v>129.08960814590179</v>
      </c>
      <c r="AA719" s="8" t="str">
        <f>'Liquefaction &amp; SBC'!AD720</f>
        <v>NOT LIQUEFIABLE</v>
      </c>
      <c r="AB719" s="1">
        <f t="shared" si="928"/>
        <v>0</v>
      </c>
      <c r="AC719">
        <f t="shared" si="920"/>
        <v>0</v>
      </c>
      <c r="AD719">
        <f t="shared" si="929"/>
        <v>1.5879419189538539</v>
      </c>
    </row>
    <row r="720" spans="1:31" x14ac:dyDescent="0.35">
      <c r="B720" s="5" t="s">
        <v>260</v>
      </c>
      <c r="C720" s="5" t="s">
        <v>261</v>
      </c>
      <c r="D720" s="1">
        <f t="shared" si="930"/>
        <v>9</v>
      </c>
      <c r="E720">
        <f t="shared" si="931"/>
        <v>1500</v>
      </c>
      <c r="F720">
        <f t="shared" si="931"/>
        <v>3</v>
      </c>
      <c r="G720" s="5">
        <v>17</v>
      </c>
      <c r="H720" s="5">
        <v>47</v>
      </c>
      <c r="I720" s="18">
        <v>20</v>
      </c>
      <c r="J720">
        <f t="shared" si="932"/>
        <v>150</v>
      </c>
      <c r="K720">
        <f t="shared" si="918"/>
        <v>183.33333333333334</v>
      </c>
      <c r="L720">
        <v>1.5</v>
      </c>
      <c r="M720" s="21">
        <v>17</v>
      </c>
      <c r="N720">
        <v>7.5</v>
      </c>
      <c r="O720">
        <f t="shared" si="921"/>
        <v>0</v>
      </c>
      <c r="P720" s="15">
        <f t="shared" si="922"/>
        <v>25.5</v>
      </c>
      <c r="Q720">
        <f t="shared" si="933"/>
        <v>157.83333333333334</v>
      </c>
      <c r="R720">
        <f t="shared" si="919"/>
        <v>51</v>
      </c>
      <c r="S720">
        <f t="shared" si="923"/>
        <v>0.67591961919666788</v>
      </c>
      <c r="T720">
        <f t="shared" si="924"/>
        <v>0</v>
      </c>
      <c r="U720">
        <v>1.5</v>
      </c>
      <c r="V720">
        <f t="shared" si="925"/>
        <v>0.91921858500527986</v>
      </c>
      <c r="W720">
        <v>3</v>
      </c>
      <c r="X720">
        <f t="shared" si="926"/>
        <v>1.2954242509439324</v>
      </c>
      <c r="Y720">
        <f t="shared" si="927"/>
        <v>0</v>
      </c>
      <c r="Z720">
        <f>'Liquefaction &amp; SBC'!AC721</f>
        <v>951.74132379237165</v>
      </c>
      <c r="AA720" s="8" t="str">
        <f>'Liquefaction &amp; SBC'!AD721</f>
        <v>NOT LIQUEFIABLE</v>
      </c>
      <c r="AB720" s="1">
        <f t="shared" si="928"/>
        <v>0</v>
      </c>
      <c r="AC720">
        <f t="shared" si="920"/>
        <v>0</v>
      </c>
      <c r="AD720">
        <f t="shared" si="929"/>
        <v>0</v>
      </c>
    </row>
    <row r="721" spans="1:31" x14ac:dyDescent="0.35">
      <c r="B721" s="5" t="s">
        <v>260</v>
      </c>
      <c r="C721" s="5" t="s">
        <v>261</v>
      </c>
      <c r="D721" s="1">
        <f t="shared" si="930"/>
        <v>10.5</v>
      </c>
      <c r="E721">
        <f t="shared" si="931"/>
        <v>1500</v>
      </c>
      <c r="F721">
        <f t="shared" si="931"/>
        <v>3</v>
      </c>
      <c r="G721" s="5">
        <v>17</v>
      </c>
      <c r="H721" s="5">
        <v>41</v>
      </c>
      <c r="I721" s="18">
        <v>20</v>
      </c>
      <c r="J721">
        <f t="shared" si="932"/>
        <v>150</v>
      </c>
      <c r="K721">
        <f t="shared" si="918"/>
        <v>183.33333333333334</v>
      </c>
      <c r="L721">
        <v>1.5</v>
      </c>
      <c r="M721" s="21">
        <v>17</v>
      </c>
      <c r="N721">
        <v>7.5</v>
      </c>
      <c r="O721">
        <f t="shared" si="921"/>
        <v>0</v>
      </c>
      <c r="P721" s="15">
        <f t="shared" si="922"/>
        <v>25.5</v>
      </c>
      <c r="Q721">
        <f t="shared" si="933"/>
        <v>157.83333333333334</v>
      </c>
      <c r="R721">
        <f t="shared" si="919"/>
        <v>51</v>
      </c>
      <c r="S721">
        <f t="shared" si="923"/>
        <v>0.67591961919666788</v>
      </c>
      <c r="T721">
        <f t="shared" si="924"/>
        <v>0</v>
      </c>
      <c r="U721">
        <v>1.5</v>
      </c>
      <c r="V721">
        <f t="shared" si="925"/>
        <v>0.91921858500527986</v>
      </c>
      <c r="W721">
        <v>3</v>
      </c>
      <c r="X721">
        <f t="shared" si="926"/>
        <v>1.2954242509439324</v>
      </c>
      <c r="Y721">
        <f t="shared" si="927"/>
        <v>0</v>
      </c>
      <c r="Z721">
        <f>'Liquefaction &amp; SBC'!AC722</f>
        <v>34.889181360265653</v>
      </c>
      <c r="AA721" s="8" t="str">
        <f>'Liquefaction &amp; SBC'!AD722</f>
        <v>NOT LIQUEFIABLE</v>
      </c>
      <c r="AB721" s="1">
        <f t="shared" si="928"/>
        <v>0</v>
      </c>
      <c r="AC721">
        <f t="shared" si="920"/>
        <v>0</v>
      </c>
      <c r="AD721">
        <f t="shared" si="929"/>
        <v>0</v>
      </c>
    </row>
    <row r="722" spans="1:31" x14ac:dyDescent="0.35">
      <c r="B722" s="5" t="s">
        <v>260</v>
      </c>
      <c r="C722" s="5" t="s">
        <v>261</v>
      </c>
      <c r="D722" s="1">
        <f t="shared" si="930"/>
        <v>12</v>
      </c>
      <c r="E722">
        <f t="shared" si="931"/>
        <v>1500</v>
      </c>
      <c r="F722">
        <f t="shared" si="931"/>
        <v>3</v>
      </c>
      <c r="G722" s="5">
        <v>17</v>
      </c>
      <c r="H722" s="5">
        <v>19</v>
      </c>
      <c r="I722" s="18">
        <v>12</v>
      </c>
      <c r="J722">
        <f t="shared" si="932"/>
        <v>150</v>
      </c>
      <c r="K722">
        <f t="shared" si="918"/>
        <v>183.33333333333334</v>
      </c>
      <c r="L722">
        <v>1.5</v>
      </c>
      <c r="M722" s="21">
        <v>17</v>
      </c>
      <c r="N722">
        <v>7.5</v>
      </c>
      <c r="O722">
        <f t="shared" si="921"/>
        <v>0</v>
      </c>
      <c r="P722" s="15">
        <f t="shared" si="922"/>
        <v>25.5</v>
      </c>
      <c r="Q722">
        <f t="shared" si="933"/>
        <v>157.83333333333334</v>
      </c>
      <c r="R722">
        <f t="shared" si="919"/>
        <v>51</v>
      </c>
      <c r="S722">
        <f t="shared" si="923"/>
        <v>0.67591961919666788</v>
      </c>
      <c r="T722">
        <f t="shared" si="924"/>
        <v>0</v>
      </c>
      <c r="U722">
        <v>1.5</v>
      </c>
      <c r="V722">
        <f t="shared" si="925"/>
        <v>0.91921858500527986</v>
      </c>
      <c r="W722">
        <v>3</v>
      </c>
      <c r="X722">
        <f t="shared" si="926"/>
        <v>1.2954242509439324</v>
      </c>
      <c r="Y722">
        <f t="shared" si="927"/>
        <v>0</v>
      </c>
      <c r="Z722">
        <f>'Liquefaction &amp; SBC'!AC723</f>
        <v>1.0784243360099497</v>
      </c>
      <c r="AA722" s="8" t="str">
        <f>'Liquefaction &amp; SBC'!AD723</f>
        <v>NOT LIQUEFIABLE</v>
      </c>
      <c r="AB722" s="1">
        <f t="shared" si="928"/>
        <v>0</v>
      </c>
      <c r="AC722">
        <f t="shared" si="920"/>
        <v>0</v>
      </c>
      <c r="AD722">
        <f t="shared" si="929"/>
        <v>0</v>
      </c>
    </row>
    <row r="723" spans="1:31" x14ac:dyDescent="0.35">
      <c r="B723" s="5" t="s">
        <v>260</v>
      </c>
      <c r="C723" s="5" t="s">
        <v>261</v>
      </c>
      <c r="D723" s="1">
        <f t="shared" si="930"/>
        <v>13.5</v>
      </c>
      <c r="E723">
        <f t="shared" si="931"/>
        <v>1500</v>
      </c>
      <c r="F723">
        <f t="shared" si="931"/>
        <v>3</v>
      </c>
      <c r="G723" s="5">
        <v>17</v>
      </c>
      <c r="H723" s="5">
        <v>21</v>
      </c>
      <c r="I723" s="18">
        <v>15</v>
      </c>
      <c r="J723">
        <f t="shared" si="932"/>
        <v>150</v>
      </c>
      <c r="K723">
        <f t="shared" si="918"/>
        <v>183.33333333333334</v>
      </c>
      <c r="L723">
        <v>1.5</v>
      </c>
      <c r="M723" s="21">
        <v>17</v>
      </c>
      <c r="N723">
        <v>7.5</v>
      </c>
      <c r="O723">
        <f t="shared" si="921"/>
        <v>0</v>
      </c>
      <c r="P723" s="15">
        <f t="shared" si="922"/>
        <v>25.5</v>
      </c>
      <c r="Q723">
        <f t="shared" si="933"/>
        <v>157.83333333333334</v>
      </c>
      <c r="R723">
        <f t="shared" si="919"/>
        <v>51</v>
      </c>
      <c r="S723">
        <f t="shared" si="923"/>
        <v>0.67591961919666788</v>
      </c>
      <c r="T723">
        <f t="shared" si="924"/>
        <v>0</v>
      </c>
      <c r="U723">
        <v>1.5</v>
      </c>
      <c r="V723">
        <f t="shared" si="925"/>
        <v>0.91921858500527986</v>
      </c>
      <c r="W723">
        <v>3</v>
      </c>
      <c r="X723">
        <f t="shared" si="926"/>
        <v>1.2954242509439324</v>
      </c>
      <c r="Y723">
        <f t="shared" si="927"/>
        <v>0</v>
      </c>
      <c r="Z723">
        <f>'Liquefaction &amp; SBC'!AC724</f>
        <v>1.1394891789464312</v>
      </c>
      <c r="AA723" s="8" t="str">
        <f>'Liquefaction &amp; SBC'!AD724</f>
        <v>NOT LIQUEFIABLE</v>
      </c>
      <c r="AB723" s="1">
        <f t="shared" si="928"/>
        <v>0</v>
      </c>
      <c r="AC723">
        <f t="shared" si="920"/>
        <v>0</v>
      </c>
      <c r="AD723">
        <f t="shared" si="929"/>
        <v>0</v>
      </c>
    </row>
    <row r="724" spans="1:31" x14ac:dyDescent="0.35">
      <c r="B724" s="5" t="s">
        <v>260</v>
      </c>
      <c r="C724" s="5" t="s">
        <v>261</v>
      </c>
      <c r="D724" s="1">
        <f t="shared" si="930"/>
        <v>15</v>
      </c>
      <c r="E724">
        <f t="shared" si="931"/>
        <v>1500</v>
      </c>
      <c r="F724">
        <f t="shared" si="931"/>
        <v>3</v>
      </c>
      <c r="G724" s="5">
        <v>17</v>
      </c>
      <c r="H724" s="5">
        <v>21</v>
      </c>
      <c r="I724" s="18">
        <v>15</v>
      </c>
      <c r="J724">
        <f t="shared" si="932"/>
        <v>150</v>
      </c>
      <c r="K724">
        <f t="shared" si="918"/>
        <v>183.33333333333334</v>
      </c>
      <c r="L724">
        <v>1.5</v>
      </c>
      <c r="M724" s="21">
        <v>17</v>
      </c>
      <c r="N724">
        <v>7.5</v>
      </c>
      <c r="O724">
        <f t="shared" si="921"/>
        <v>0</v>
      </c>
      <c r="P724" s="15">
        <f t="shared" si="922"/>
        <v>25.5</v>
      </c>
      <c r="Q724">
        <f t="shared" si="933"/>
        <v>157.83333333333334</v>
      </c>
      <c r="R724">
        <f t="shared" si="919"/>
        <v>51</v>
      </c>
      <c r="S724">
        <f t="shared" si="923"/>
        <v>0.67591961919666788</v>
      </c>
      <c r="T724">
        <f t="shared" si="924"/>
        <v>0</v>
      </c>
      <c r="U724">
        <v>1.5</v>
      </c>
      <c r="V724">
        <f t="shared" si="925"/>
        <v>0.91921858500527986</v>
      </c>
      <c r="W724">
        <v>3</v>
      </c>
      <c r="X724">
        <f t="shared" si="926"/>
        <v>1.2954242509439324</v>
      </c>
      <c r="Y724">
        <f t="shared" si="927"/>
        <v>0</v>
      </c>
      <c r="Z724">
        <f>'Liquefaction &amp; SBC'!AC725</f>
        <v>1.0875525430035524</v>
      </c>
      <c r="AA724" s="8" t="str">
        <f>'Liquefaction &amp; SBC'!AD725</f>
        <v>NOT LIQUEFIABLE</v>
      </c>
      <c r="AB724" s="1">
        <f t="shared" si="928"/>
        <v>0</v>
      </c>
      <c r="AC724">
        <f t="shared" si="920"/>
        <v>0</v>
      </c>
      <c r="AD724">
        <f t="shared" si="929"/>
        <v>0</v>
      </c>
    </row>
    <row r="725" spans="1:31" x14ac:dyDescent="0.35">
      <c r="X725" s="16"/>
      <c r="Y725" s="16"/>
      <c r="Z725" s="16"/>
      <c r="AA725" s="16"/>
      <c r="AB725" s="19"/>
      <c r="AC725" s="16" t="s">
        <v>312</v>
      </c>
      <c r="AD725" s="16">
        <f>SUM(AD715:AD724)</f>
        <v>25.334357546088608</v>
      </c>
      <c r="AE725" s="19" t="str">
        <f>IF(AD725&lt;= 25, "PASSED", "FAILED")</f>
        <v>FAILED</v>
      </c>
    </row>
    <row r="726" spans="1:31" s="1" customFormat="1" x14ac:dyDescent="0.35">
      <c r="A726" s="9" t="s">
        <v>283</v>
      </c>
      <c r="B726" s="9" t="s">
        <v>0</v>
      </c>
      <c r="C726" s="9" t="s">
        <v>1</v>
      </c>
      <c r="D726" s="9" t="s">
        <v>284</v>
      </c>
      <c r="E726" s="7" t="s">
        <v>285</v>
      </c>
      <c r="F726" s="9" t="s">
        <v>286</v>
      </c>
      <c r="G726" s="9" t="s">
        <v>287</v>
      </c>
      <c r="H726" s="9" t="s">
        <v>288</v>
      </c>
      <c r="I726" s="9" t="s">
        <v>289</v>
      </c>
      <c r="J726" s="10" t="s">
        <v>290</v>
      </c>
      <c r="K726" s="10" t="s">
        <v>291</v>
      </c>
      <c r="L726" s="9" t="s">
        <v>292</v>
      </c>
      <c r="M726" s="9" t="s">
        <v>287</v>
      </c>
      <c r="N726" s="9" t="s">
        <v>293</v>
      </c>
      <c r="O726" s="10" t="s">
        <v>294</v>
      </c>
      <c r="P726" s="11" t="s">
        <v>295</v>
      </c>
      <c r="Q726" s="10" t="s">
        <v>296</v>
      </c>
      <c r="R726" s="10" t="s">
        <v>297</v>
      </c>
      <c r="S726" s="10" t="s">
        <v>298</v>
      </c>
      <c r="T726" s="12" t="s">
        <v>299</v>
      </c>
      <c r="U726" s="9" t="s">
        <v>300</v>
      </c>
      <c r="V726" s="10" t="s">
        <v>301</v>
      </c>
      <c r="W726" s="7" t="s">
        <v>302</v>
      </c>
      <c r="X726" s="10" t="s">
        <v>303</v>
      </c>
      <c r="Y726" s="13" t="s">
        <v>304</v>
      </c>
      <c r="Z726" s="14" t="s">
        <v>26</v>
      </c>
      <c r="AA726" s="14" t="s">
        <v>27</v>
      </c>
      <c r="AB726" s="13" t="s">
        <v>305</v>
      </c>
      <c r="AC726" s="13" t="s">
        <v>306</v>
      </c>
      <c r="AD726" s="13" t="s">
        <v>307</v>
      </c>
      <c r="AE726" s="10" t="s">
        <v>27</v>
      </c>
    </row>
    <row r="727" spans="1:31" x14ac:dyDescent="0.35">
      <c r="A727" s="1">
        <v>63</v>
      </c>
      <c r="B727" s="5" t="s">
        <v>262</v>
      </c>
      <c r="C727" s="5" t="s">
        <v>263</v>
      </c>
      <c r="D727" s="1">
        <v>1.5</v>
      </c>
      <c r="E727">
        <v>1500</v>
      </c>
      <c r="F727">
        <v>3</v>
      </c>
      <c r="G727" s="1">
        <v>18</v>
      </c>
      <c r="H727" s="5">
        <v>10</v>
      </c>
      <c r="I727" s="1">
        <v>10</v>
      </c>
      <c r="J727">
        <f>E727*0.1</f>
        <v>150</v>
      </c>
      <c r="K727">
        <f t="shared" ref="K727:K736" si="934">(E727+J727)/(F727*F727)</f>
        <v>183.33333333333334</v>
      </c>
      <c r="L727">
        <v>1.5</v>
      </c>
      <c r="M727" s="1">
        <v>18</v>
      </c>
      <c r="N727">
        <v>3</v>
      </c>
      <c r="O727">
        <f>MAX(0, 9.81 * (L727 - N727))</f>
        <v>0</v>
      </c>
      <c r="P727" s="15">
        <f>(L727 * M727) - O727</f>
        <v>27</v>
      </c>
      <c r="Q727">
        <f>K727-P727</f>
        <v>156.33333333333334</v>
      </c>
      <c r="R727">
        <f t="shared" ref="R727:R736" si="935">(M727 * ($L$2 + ($F$2 / 2))) - O727</f>
        <v>54</v>
      </c>
      <c r="S727">
        <f>0.5 + 0.1 * SQRT(Q727 / R727)</f>
        <v>0.67014880923459508</v>
      </c>
      <c r="T727">
        <f>IF((D727 - (D727/2)) &lt;= L727, 0, IF(( (D727 - (D727/2)) - L727) &gt; (2 * F727), 0, IF(( (D727 - (D727/2)) - L727) &lt;= (F727 / 2), (2 * ( (D727 - (D727/2)) - L727) / F727) * (S727 - 0.1) + 0.1, ((2 * F727) - ( (D727 - (D727/2)) - L727)) / (1.5 * F727) * S727)))</f>
        <v>0</v>
      </c>
      <c r="U727">
        <v>1.5</v>
      </c>
      <c r="V727">
        <f>MAX(0.5, 1 - 0.5 * (P727 / Q727))</f>
        <v>0.9136460554371002</v>
      </c>
      <c r="W727">
        <v>3</v>
      </c>
      <c r="X727">
        <f>1 + 0.2 *LOG10(10 * W727)</f>
        <v>1.2954242509439324</v>
      </c>
      <c r="Y727">
        <f>((Q727 / (I727 * 1000)) * T727) * U727 * V727 * X727*1000</f>
        <v>0</v>
      </c>
      <c r="Z727">
        <f>'Liquefaction &amp; SBC'!AC728</f>
        <v>1.5278514105729937</v>
      </c>
      <c r="AA727" s="8" t="str">
        <f>'Liquefaction &amp; SBC'!AD728</f>
        <v>NOT LIQUEFIABLE</v>
      </c>
      <c r="AB727" s="1">
        <f>IF(AA727="NOT LIQUEFIABLE", 0, IF(Z727&gt;=2, 0, IF(Z727&lt;=0.5, 0.05, (2-Z727)*0.025)))</f>
        <v>0</v>
      </c>
      <c r="AC727">
        <f t="shared" ref="AC727:AC736" si="936">AB727 * U727*1000</f>
        <v>0</v>
      </c>
      <c r="AD727">
        <f>Y727+AC727</f>
        <v>0</v>
      </c>
    </row>
    <row r="728" spans="1:31" x14ac:dyDescent="0.35">
      <c r="B728" s="5" t="s">
        <v>262</v>
      </c>
      <c r="C728" s="5" t="s">
        <v>263</v>
      </c>
      <c r="D728" s="1">
        <f>D727+1.5</f>
        <v>3</v>
      </c>
      <c r="E728">
        <f>E$2</f>
        <v>1500</v>
      </c>
      <c r="F728">
        <f>F$2</f>
        <v>3</v>
      </c>
      <c r="G728" s="1">
        <v>20</v>
      </c>
      <c r="H728" s="5">
        <v>11</v>
      </c>
      <c r="I728" s="18">
        <v>10</v>
      </c>
      <c r="J728">
        <f>E728*0.1</f>
        <v>150</v>
      </c>
      <c r="K728">
        <f t="shared" si="934"/>
        <v>183.33333333333334</v>
      </c>
      <c r="L728">
        <v>1.5</v>
      </c>
      <c r="M728" s="1">
        <v>20</v>
      </c>
      <c r="N728">
        <v>3</v>
      </c>
      <c r="O728">
        <f t="shared" ref="O728:O736" si="937">MAX(0, 9.81 * (L728 - N728))</f>
        <v>0</v>
      </c>
      <c r="P728" s="15">
        <f t="shared" ref="P728:P736" si="938">(L728 * M728) - O728</f>
        <v>30</v>
      </c>
      <c r="Q728">
        <f>K728-P728</f>
        <v>153.33333333333334</v>
      </c>
      <c r="R728">
        <f t="shared" si="935"/>
        <v>60</v>
      </c>
      <c r="S728">
        <f t="shared" ref="S728:S736" si="939">0.5 + 0.1 * SQRT(Q728 / R728)</f>
        <v>0.65986105077709067</v>
      </c>
      <c r="T728">
        <f t="shared" ref="T728:T736" si="940">IF(((D728 - (D728 - D727)/2) - L728) &lt;= 0, 0, IF(((D728 - (D728 - D727)/2) - L728) &gt; (2 * F728), 0, IF(((D728 - (D728 - D727)/2) - L728) &lt;= (F728 / 2), (2 * ((D728 - (D728 - D727)/2) - L728) / F728) * (S728 - 0.1) + 0.1, ((2 * F728) - ((D728 - (D728 - D727)/2) - L728)) / (1.5 * F728) * S728)))</f>
        <v>0.37993052538854533</v>
      </c>
      <c r="U728">
        <v>1.5</v>
      </c>
      <c r="V728">
        <f t="shared" ref="V728:V736" si="941">MAX(0.5, 1 - 0.5 * (P728 / Q728))</f>
        <v>0.90217391304347827</v>
      </c>
      <c r="W728">
        <v>3</v>
      </c>
      <c r="X728">
        <f t="shared" ref="X728:X736" si="942">1 + 0.2 *LOG10(10 * W728)</f>
        <v>1.2954242509439324</v>
      </c>
      <c r="Y728">
        <f t="shared" ref="Y728:Y736" si="943">((Q728 / (I728 * 1000)) * T728) * U728 * V728 * X728*1000</f>
        <v>10.212552737440467</v>
      </c>
      <c r="Z728">
        <f>'Liquefaction &amp; SBC'!AC729</f>
        <v>1.1648713842456955</v>
      </c>
      <c r="AA728" s="8" t="str">
        <f>'Liquefaction &amp; SBC'!AD729</f>
        <v>NOT LIQUEFIABLE</v>
      </c>
      <c r="AB728" s="1">
        <f t="shared" ref="AB728:AB736" si="944">IF(AA728="NOT LIQUEFIABLE", 0, IF(Z728&gt;=2, 0, IF(Z728&lt;=0.5, 0.05, (2-Z728)*0.025)))</f>
        <v>0</v>
      </c>
      <c r="AC728">
        <f t="shared" si="936"/>
        <v>0</v>
      </c>
      <c r="AD728">
        <f t="shared" ref="AD728:AD736" si="945">Y728+AC728</f>
        <v>10.212552737440467</v>
      </c>
    </row>
    <row r="729" spans="1:31" x14ac:dyDescent="0.35">
      <c r="B729" s="5" t="s">
        <v>262</v>
      </c>
      <c r="C729" s="5" t="s">
        <v>263</v>
      </c>
      <c r="D729" s="1">
        <f t="shared" ref="D729:D736" si="946">D728+1.5</f>
        <v>4.5</v>
      </c>
      <c r="E729">
        <f t="shared" ref="E729:F736" si="947">E$2</f>
        <v>1500</v>
      </c>
      <c r="F729">
        <f t="shared" si="947"/>
        <v>3</v>
      </c>
      <c r="G729" s="1">
        <v>21</v>
      </c>
      <c r="H729" s="5">
        <v>26</v>
      </c>
      <c r="I729" s="18">
        <v>15</v>
      </c>
      <c r="J729">
        <f t="shared" ref="J729:J736" si="948">E729*0.1</f>
        <v>150</v>
      </c>
      <c r="K729">
        <f t="shared" si="934"/>
        <v>183.33333333333334</v>
      </c>
      <c r="L729">
        <v>1.5</v>
      </c>
      <c r="M729" s="1">
        <v>21</v>
      </c>
      <c r="N729">
        <v>3</v>
      </c>
      <c r="O729">
        <f t="shared" si="937"/>
        <v>0</v>
      </c>
      <c r="P729" s="15">
        <f t="shared" si="938"/>
        <v>31.5</v>
      </c>
      <c r="Q729">
        <f t="shared" ref="Q729:Q736" si="949">K729-P729</f>
        <v>151.83333333333334</v>
      </c>
      <c r="R729">
        <f t="shared" si="935"/>
        <v>63</v>
      </c>
      <c r="S729">
        <f t="shared" si="939"/>
        <v>0.65524345107130644</v>
      </c>
      <c r="T729">
        <f t="shared" si="940"/>
        <v>0.54603620922608875</v>
      </c>
      <c r="U729">
        <v>1.5</v>
      </c>
      <c r="V729">
        <f t="shared" si="941"/>
        <v>0.89626783754116357</v>
      </c>
      <c r="W729">
        <v>3</v>
      </c>
      <c r="X729">
        <f t="shared" si="942"/>
        <v>1.2954242509439324</v>
      </c>
      <c r="Y729">
        <f t="shared" si="943"/>
        <v>9.6258348148473054</v>
      </c>
      <c r="Z729">
        <f>'Liquefaction &amp; SBC'!AC730</f>
        <v>5.777613373979765</v>
      </c>
      <c r="AA729" s="8" t="str">
        <f>'Liquefaction &amp; SBC'!AD730</f>
        <v>NOT LIQUEFIABLE</v>
      </c>
      <c r="AB729" s="1">
        <f t="shared" si="944"/>
        <v>0</v>
      </c>
      <c r="AC729">
        <f t="shared" si="936"/>
        <v>0</v>
      </c>
      <c r="AD729">
        <f t="shared" si="945"/>
        <v>9.6258348148473054</v>
      </c>
    </row>
    <row r="730" spans="1:31" x14ac:dyDescent="0.35">
      <c r="B730" s="5" t="s">
        <v>262</v>
      </c>
      <c r="C730" s="5" t="s">
        <v>263</v>
      </c>
      <c r="D730" s="1">
        <f t="shared" si="946"/>
        <v>6</v>
      </c>
      <c r="E730">
        <f t="shared" si="947"/>
        <v>1500</v>
      </c>
      <c r="F730">
        <f t="shared" si="947"/>
        <v>3</v>
      </c>
      <c r="G730" s="1">
        <v>20</v>
      </c>
      <c r="H730" s="5">
        <v>26</v>
      </c>
      <c r="I730" s="18">
        <v>15</v>
      </c>
      <c r="J730">
        <f t="shared" si="948"/>
        <v>150</v>
      </c>
      <c r="K730">
        <f t="shared" si="934"/>
        <v>183.33333333333334</v>
      </c>
      <c r="L730">
        <v>1.5</v>
      </c>
      <c r="M730" s="1">
        <v>20</v>
      </c>
      <c r="N730">
        <v>3</v>
      </c>
      <c r="O730">
        <f t="shared" si="937"/>
        <v>0</v>
      </c>
      <c r="P730" s="15">
        <f t="shared" si="938"/>
        <v>30</v>
      </c>
      <c r="Q730">
        <f t="shared" si="949"/>
        <v>153.33333333333334</v>
      </c>
      <c r="R730">
        <f t="shared" si="935"/>
        <v>60</v>
      </c>
      <c r="S730">
        <f t="shared" si="939"/>
        <v>0.65986105077709067</v>
      </c>
      <c r="T730">
        <f t="shared" si="940"/>
        <v>0.32993052538854534</v>
      </c>
      <c r="U730">
        <v>1.5</v>
      </c>
      <c r="V730">
        <f t="shared" si="941"/>
        <v>0.90217391304347827</v>
      </c>
      <c r="W730">
        <v>3</v>
      </c>
      <c r="X730">
        <f t="shared" si="942"/>
        <v>1.2954242509439324</v>
      </c>
      <c r="Y730">
        <f t="shared" si="943"/>
        <v>5.9123667180574229</v>
      </c>
      <c r="Z730">
        <f>'Liquefaction &amp; SBC'!AC731</f>
        <v>3.4092342403571929</v>
      </c>
      <c r="AA730" s="8" t="str">
        <f>'Liquefaction &amp; SBC'!AD731</f>
        <v>NOT LIQUEFIABLE</v>
      </c>
      <c r="AB730" s="1">
        <f t="shared" si="944"/>
        <v>0</v>
      </c>
      <c r="AC730">
        <f t="shared" si="936"/>
        <v>0</v>
      </c>
      <c r="AD730">
        <f t="shared" si="945"/>
        <v>5.9123667180574229</v>
      </c>
    </row>
    <row r="731" spans="1:31" x14ac:dyDescent="0.35">
      <c r="B731" s="5" t="s">
        <v>262</v>
      </c>
      <c r="C731" s="5" t="s">
        <v>263</v>
      </c>
      <c r="D731" s="1">
        <f t="shared" si="946"/>
        <v>7.5</v>
      </c>
      <c r="E731">
        <f t="shared" si="947"/>
        <v>1500</v>
      </c>
      <c r="F731">
        <f t="shared" si="947"/>
        <v>3</v>
      </c>
      <c r="G731" s="1">
        <v>20</v>
      </c>
      <c r="H731" s="5">
        <v>31</v>
      </c>
      <c r="I731" s="18">
        <v>15</v>
      </c>
      <c r="J731">
        <f t="shared" si="948"/>
        <v>150</v>
      </c>
      <c r="K731">
        <f t="shared" si="934"/>
        <v>183.33333333333334</v>
      </c>
      <c r="L731">
        <v>1.5</v>
      </c>
      <c r="M731" s="1">
        <v>20</v>
      </c>
      <c r="N731">
        <v>3</v>
      </c>
      <c r="O731">
        <f t="shared" si="937"/>
        <v>0</v>
      </c>
      <c r="P731" s="15">
        <f t="shared" si="938"/>
        <v>30</v>
      </c>
      <c r="Q731">
        <f t="shared" si="949"/>
        <v>153.33333333333334</v>
      </c>
      <c r="R731">
        <f t="shared" si="935"/>
        <v>60</v>
      </c>
      <c r="S731">
        <f t="shared" si="939"/>
        <v>0.65986105077709067</v>
      </c>
      <c r="T731">
        <f t="shared" si="940"/>
        <v>0.10997684179618178</v>
      </c>
      <c r="U731">
        <v>1.5</v>
      </c>
      <c r="V731">
        <f t="shared" si="941"/>
        <v>0.90217391304347827</v>
      </c>
      <c r="W731">
        <v>3</v>
      </c>
      <c r="X731">
        <f t="shared" si="942"/>
        <v>1.2954242509439324</v>
      </c>
      <c r="Y731">
        <f t="shared" si="943"/>
        <v>1.9707889060191415</v>
      </c>
      <c r="Z731">
        <f>'Liquefaction &amp; SBC'!AC732</f>
        <v>6.0143697958743374</v>
      </c>
      <c r="AA731" s="8" t="str">
        <f>'Liquefaction &amp; SBC'!AD732</f>
        <v>NOT LIQUEFIABLE</v>
      </c>
      <c r="AB731" s="1">
        <f t="shared" si="944"/>
        <v>0</v>
      </c>
      <c r="AC731">
        <f t="shared" si="936"/>
        <v>0</v>
      </c>
      <c r="AD731">
        <f t="shared" si="945"/>
        <v>1.9707889060191415</v>
      </c>
    </row>
    <row r="732" spans="1:31" x14ac:dyDescent="0.35">
      <c r="B732" s="5" t="s">
        <v>262</v>
      </c>
      <c r="C732" s="5" t="s">
        <v>263</v>
      </c>
      <c r="D732" s="1">
        <f t="shared" si="946"/>
        <v>9</v>
      </c>
      <c r="E732">
        <f t="shared" si="947"/>
        <v>1500</v>
      </c>
      <c r="F732">
        <f t="shared" si="947"/>
        <v>3</v>
      </c>
      <c r="G732" s="1">
        <v>20</v>
      </c>
      <c r="H732" s="5">
        <v>30</v>
      </c>
      <c r="I732" s="18">
        <v>15</v>
      </c>
      <c r="J732">
        <f t="shared" si="948"/>
        <v>150</v>
      </c>
      <c r="K732">
        <f t="shared" si="934"/>
        <v>183.33333333333334</v>
      </c>
      <c r="L732">
        <v>1.5</v>
      </c>
      <c r="M732" s="1">
        <v>20</v>
      </c>
      <c r="N732">
        <v>3</v>
      </c>
      <c r="O732">
        <f t="shared" si="937"/>
        <v>0</v>
      </c>
      <c r="P732" s="15">
        <f t="shared" si="938"/>
        <v>30</v>
      </c>
      <c r="Q732">
        <f t="shared" si="949"/>
        <v>153.33333333333334</v>
      </c>
      <c r="R732">
        <f t="shared" si="935"/>
        <v>60</v>
      </c>
      <c r="S732">
        <f t="shared" si="939"/>
        <v>0.65986105077709067</v>
      </c>
      <c r="T732">
        <f t="shared" si="940"/>
        <v>0</v>
      </c>
      <c r="U732">
        <v>1.5</v>
      </c>
      <c r="V732">
        <f t="shared" si="941"/>
        <v>0.90217391304347827</v>
      </c>
      <c r="W732">
        <v>3</v>
      </c>
      <c r="X732">
        <f t="shared" si="942"/>
        <v>1.2954242509439324</v>
      </c>
      <c r="Y732">
        <f t="shared" si="943"/>
        <v>0</v>
      </c>
      <c r="Z732">
        <f>'Liquefaction &amp; SBC'!AC733</f>
        <v>3.5434025426858726</v>
      </c>
      <c r="AA732" s="8" t="str">
        <f>'Liquefaction &amp; SBC'!AD733</f>
        <v>NOT LIQUEFIABLE</v>
      </c>
      <c r="AB732" s="1">
        <f t="shared" si="944"/>
        <v>0</v>
      </c>
      <c r="AC732">
        <f t="shared" si="936"/>
        <v>0</v>
      </c>
      <c r="AD732">
        <f t="shared" si="945"/>
        <v>0</v>
      </c>
    </row>
    <row r="733" spans="1:31" x14ac:dyDescent="0.35">
      <c r="B733" s="5" t="s">
        <v>262</v>
      </c>
      <c r="C733" s="5" t="s">
        <v>263</v>
      </c>
      <c r="D733" s="1">
        <f t="shared" si="946"/>
        <v>10.5</v>
      </c>
      <c r="E733">
        <f t="shared" si="947"/>
        <v>1500</v>
      </c>
      <c r="F733">
        <f t="shared" si="947"/>
        <v>3</v>
      </c>
      <c r="G733" s="1">
        <v>21</v>
      </c>
      <c r="H733" s="5">
        <v>39</v>
      </c>
      <c r="I733" s="18">
        <v>20</v>
      </c>
      <c r="J733">
        <f t="shared" si="948"/>
        <v>150</v>
      </c>
      <c r="K733">
        <f t="shared" si="934"/>
        <v>183.33333333333334</v>
      </c>
      <c r="L733">
        <v>1.5</v>
      </c>
      <c r="M733" s="1">
        <v>21</v>
      </c>
      <c r="N733">
        <v>3</v>
      </c>
      <c r="O733">
        <f t="shared" si="937"/>
        <v>0</v>
      </c>
      <c r="P733" s="15">
        <f t="shared" si="938"/>
        <v>31.5</v>
      </c>
      <c r="Q733">
        <f t="shared" si="949"/>
        <v>151.83333333333334</v>
      </c>
      <c r="R733">
        <f t="shared" si="935"/>
        <v>63</v>
      </c>
      <c r="S733">
        <f t="shared" si="939"/>
        <v>0.65524345107130644</v>
      </c>
      <c r="T733">
        <f t="shared" si="940"/>
        <v>0</v>
      </c>
      <c r="U733">
        <v>1.5</v>
      </c>
      <c r="V733">
        <f t="shared" si="941"/>
        <v>0.89626783754116357</v>
      </c>
      <c r="W733">
        <v>3</v>
      </c>
      <c r="X733">
        <f t="shared" si="942"/>
        <v>1.2954242509439324</v>
      </c>
      <c r="Y733">
        <f t="shared" si="943"/>
        <v>0</v>
      </c>
      <c r="Z733">
        <f>'Liquefaction &amp; SBC'!AC734</f>
        <v>22.756816261895192</v>
      </c>
      <c r="AA733" s="8" t="str">
        <f>'Liquefaction &amp; SBC'!AD734</f>
        <v>NOT LIQUEFIABLE</v>
      </c>
      <c r="AB733" s="1">
        <f t="shared" si="944"/>
        <v>0</v>
      </c>
      <c r="AC733">
        <f t="shared" si="936"/>
        <v>0</v>
      </c>
      <c r="AD733">
        <f t="shared" si="945"/>
        <v>0</v>
      </c>
    </row>
    <row r="734" spans="1:31" x14ac:dyDescent="0.35">
      <c r="B734" s="5" t="s">
        <v>262</v>
      </c>
      <c r="C734" s="5" t="s">
        <v>263</v>
      </c>
      <c r="D734" s="1">
        <f t="shared" si="946"/>
        <v>12</v>
      </c>
      <c r="E734">
        <f t="shared" si="947"/>
        <v>1500</v>
      </c>
      <c r="F734">
        <f t="shared" si="947"/>
        <v>3</v>
      </c>
      <c r="G734" s="1">
        <v>21</v>
      </c>
      <c r="H734" s="5">
        <v>46</v>
      </c>
      <c r="I734" s="18">
        <v>20</v>
      </c>
      <c r="J734">
        <f t="shared" si="948"/>
        <v>150</v>
      </c>
      <c r="K734">
        <f t="shared" si="934"/>
        <v>183.33333333333334</v>
      </c>
      <c r="L734">
        <v>1.5</v>
      </c>
      <c r="M734" s="1">
        <v>21</v>
      </c>
      <c r="N734">
        <v>3</v>
      </c>
      <c r="O734">
        <f t="shared" si="937"/>
        <v>0</v>
      </c>
      <c r="P734" s="15">
        <f t="shared" si="938"/>
        <v>31.5</v>
      </c>
      <c r="Q734">
        <f t="shared" si="949"/>
        <v>151.83333333333334</v>
      </c>
      <c r="R734">
        <f t="shared" si="935"/>
        <v>63</v>
      </c>
      <c r="S734">
        <f t="shared" si="939"/>
        <v>0.65524345107130644</v>
      </c>
      <c r="T734">
        <f t="shared" si="940"/>
        <v>0</v>
      </c>
      <c r="U734">
        <v>1.5</v>
      </c>
      <c r="V734">
        <f t="shared" si="941"/>
        <v>0.89626783754116357</v>
      </c>
      <c r="W734">
        <v>3</v>
      </c>
      <c r="X734">
        <f t="shared" si="942"/>
        <v>1.2954242509439324</v>
      </c>
      <c r="Y734">
        <f t="shared" si="943"/>
        <v>0</v>
      </c>
      <c r="Z734">
        <f>'Liquefaction &amp; SBC'!AC735</f>
        <v>181.37912344945016</v>
      </c>
      <c r="AA734" s="8" t="str">
        <f>'Liquefaction &amp; SBC'!AD735</f>
        <v>NOT LIQUEFIABLE</v>
      </c>
      <c r="AB734" s="1">
        <f t="shared" si="944"/>
        <v>0</v>
      </c>
      <c r="AC734">
        <f t="shared" si="936"/>
        <v>0</v>
      </c>
      <c r="AD734">
        <f t="shared" si="945"/>
        <v>0</v>
      </c>
    </row>
    <row r="735" spans="1:31" x14ac:dyDescent="0.35">
      <c r="B735" s="5" t="s">
        <v>262</v>
      </c>
      <c r="C735" s="5" t="s">
        <v>263</v>
      </c>
      <c r="D735" s="1">
        <f t="shared" si="946"/>
        <v>13.5</v>
      </c>
      <c r="E735">
        <f t="shared" si="947"/>
        <v>1500</v>
      </c>
      <c r="F735">
        <f t="shared" si="947"/>
        <v>3</v>
      </c>
      <c r="G735" s="1">
        <v>21</v>
      </c>
      <c r="H735" s="5">
        <v>48</v>
      </c>
      <c r="I735" s="18">
        <v>20</v>
      </c>
      <c r="J735">
        <f t="shared" si="948"/>
        <v>150</v>
      </c>
      <c r="K735">
        <f t="shared" si="934"/>
        <v>183.33333333333334</v>
      </c>
      <c r="L735">
        <v>1.5</v>
      </c>
      <c r="M735" s="1">
        <v>21</v>
      </c>
      <c r="N735">
        <v>3</v>
      </c>
      <c r="O735">
        <f t="shared" si="937"/>
        <v>0</v>
      </c>
      <c r="P735" s="15">
        <f t="shared" si="938"/>
        <v>31.5</v>
      </c>
      <c r="Q735">
        <f t="shared" si="949"/>
        <v>151.83333333333334</v>
      </c>
      <c r="R735">
        <f t="shared" si="935"/>
        <v>63</v>
      </c>
      <c r="S735">
        <f t="shared" si="939"/>
        <v>0.65524345107130644</v>
      </c>
      <c r="T735">
        <f t="shared" si="940"/>
        <v>0</v>
      </c>
      <c r="U735">
        <v>1.5</v>
      </c>
      <c r="V735">
        <f t="shared" si="941"/>
        <v>0.89626783754116357</v>
      </c>
      <c r="W735">
        <v>3</v>
      </c>
      <c r="X735">
        <f t="shared" si="942"/>
        <v>1.2954242509439324</v>
      </c>
      <c r="Y735">
        <f t="shared" si="943"/>
        <v>0</v>
      </c>
      <c r="Z735">
        <f>'Liquefaction &amp; SBC'!AC736</f>
        <v>229.35004430783164</v>
      </c>
      <c r="AA735" s="8" t="str">
        <f>'Liquefaction &amp; SBC'!AD736</f>
        <v>NOT LIQUEFIABLE</v>
      </c>
      <c r="AB735" s="1">
        <f t="shared" si="944"/>
        <v>0</v>
      </c>
      <c r="AC735">
        <f t="shared" si="936"/>
        <v>0</v>
      </c>
      <c r="AD735">
        <f t="shared" si="945"/>
        <v>0</v>
      </c>
    </row>
    <row r="736" spans="1:31" x14ac:dyDescent="0.35">
      <c r="B736" s="5" t="s">
        <v>262</v>
      </c>
      <c r="C736" s="5" t="s">
        <v>263</v>
      </c>
      <c r="D736" s="1">
        <f t="shared" si="946"/>
        <v>15</v>
      </c>
      <c r="E736">
        <f t="shared" si="947"/>
        <v>1500</v>
      </c>
      <c r="F736">
        <f t="shared" si="947"/>
        <v>3</v>
      </c>
      <c r="G736" s="1">
        <v>21</v>
      </c>
      <c r="H736" s="5">
        <v>51</v>
      </c>
      <c r="I736" s="18">
        <v>20</v>
      </c>
      <c r="J736">
        <f t="shared" si="948"/>
        <v>150</v>
      </c>
      <c r="K736">
        <f t="shared" si="934"/>
        <v>183.33333333333334</v>
      </c>
      <c r="L736">
        <v>1.5</v>
      </c>
      <c r="M736" s="1">
        <v>21</v>
      </c>
      <c r="N736">
        <v>3</v>
      </c>
      <c r="O736">
        <f t="shared" si="937"/>
        <v>0</v>
      </c>
      <c r="P736" s="15">
        <f t="shared" si="938"/>
        <v>31.5</v>
      </c>
      <c r="Q736">
        <f t="shared" si="949"/>
        <v>151.83333333333334</v>
      </c>
      <c r="R736">
        <f t="shared" si="935"/>
        <v>63</v>
      </c>
      <c r="S736">
        <f t="shared" si="939"/>
        <v>0.65524345107130644</v>
      </c>
      <c r="T736">
        <f t="shared" si="940"/>
        <v>0</v>
      </c>
      <c r="U736">
        <v>1.5</v>
      </c>
      <c r="V736">
        <f t="shared" si="941"/>
        <v>0.89626783754116357</v>
      </c>
      <c r="W736">
        <v>3</v>
      </c>
      <c r="X736">
        <f t="shared" si="942"/>
        <v>1.2954242509439324</v>
      </c>
      <c r="Y736">
        <f t="shared" si="943"/>
        <v>0</v>
      </c>
      <c r="Z736">
        <f>'Liquefaction &amp; SBC'!AC737</f>
        <v>480.00106189624495</v>
      </c>
      <c r="AA736" s="8" t="str">
        <f>'Liquefaction &amp; SBC'!AD737</f>
        <v>NOT LIQUEFIABLE</v>
      </c>
      <c r="AB736" s="1">
        <f t="shared" si="944"/>
        <v>0</v>
      </c>
      <c r="AC736">
        <f t="shared" si="936"/>
        <v>0</v>
      </c>
      <c r="AD736">
        <f t="shared" si="945"/>
        <v>0</v>
      </c>
    </row>
    <row r="737" spans="1:31" x14ac:dyDescent="0.35">
      <c r="X737" s="16"/>
      <c r="Y737" s="16"/>
      <c r="Z737" s="16"/>
      <c r="AA737" s="16"/>
      <c r="AB737" s="19"/>
      <c r="AC737" s="16" t="s">
        <v>312</v>
      </c>
      <c r="AD737" s="16">
        <f>SUM(AD727:AD736)</f>
        <v>27.721543176364335</v>
      </c>
      <c r="AE737" s="19" t="str">
        <f>IF(AD737&lt;= 25, "PASSED", "FAILED")</f>
        <v>FAILED</v>
      </c>
    </row>
    <row r="738" spans="1:31" s="1" customFormat="1" x14ac:dyDescent="0.35">
      <c r="A738" s="9" t="s">
        <v>283</v>
      </c>
      <c r="B738" s="9" t="s">
        <v>0</v>
      </c>
      <c r="C738" s="9" t="s">
        <v>1</v>
      </c>
      <c r="D738" s="9" t="s">
        <v>284</v>
      </c>
      <c r="E738" s="7" t="s">
        <v>285</v>
      </c>
      <c r="F738" s="9" t="s">
        <v>286</v>
      </c>
      <c r="G738" s="9" t="s">
        <v>287</v>
      </c>
      <c r="H738" s="9" t="s">
        <v>288</v>
      </c>
      <c r="I738" s="9" t="s">
        <v>289</v>
      </c>
      <c r="J738" s="10" t="s">
        <v>290</v>
      </c>
      <c r="K738" s="10" t="s">
        <v>291</v>
      </c>
      <c r="L738" s="9" t="s">
        <v>292</v>
      </c>
      <c r="M738" s="9" t="s">
        <v>287</v>
      </c>
      <c r="N738" s="9" t="s">
        <v>293</v>
      </c>
      <c r="O738" s="10" t="s">
        <v>294</v>
      </c>
      <c r="P738" s="11" t="s">
        <v>295</v>
      </c>
      <c r="Q738" s="10" t="s">
        <v>296</v>
      </c>
      <c r="R738" s="10" t="s">
        <v>297</v>
      </c>
      <c r="S738" s="10" t="s">
        <v>298</v>
      </c>
      <c r="T738" s="12" t="s">
        <v>299</v>
      </c>
      <c r="U738" s="9" t="s">
        <v>300</v>
      </c>
      <c r="V738" s="10" t="s">
        <v>301</v>
      </c>
      <c r="W738" s="7" t="s">
        <v>302</v>
      </c>
      <c r="X738" s="10" t="s">
        <v>303</v>
      </c>
      <c r="Y738" s="13" t="s">
        <v>304</v>
      </c>
      <c r="Z738" s="14" t="s">
        <v>26</v>
      </c>
      <c r="AA738" s="14" t="s">
        <v>27</v>
      </c>
      <c r="AB738" s="13" t="s">
        <v>305</v>
      </c>
      <c r="AC738" s="13" t="s">
        <v>306</v>
      </c>
      <c r="AD738" s="13" t="s">
        <v>307</v>
      </c>
      <c r="AE738" s="10" t="s">
        <v>27</v>
      </c>
    </row>
    <row r="739" spans="1:31" x14ac:dyDescent="0.35">
      <c r="A739" s="1">
        <v>64</v>
      </c>
      <c r="B739" s="5" t="s">
        <v>264</v>
      </c>
      <c r="C739" s="5" t="s">
        <v>265</v>
      </c>
      <c r="D739" s="1">
        <v>1.5</v>
      </c>
      <c r="E739">
        <v>1500</v>
      </c>
      <c r="F739">
        <v>3</v>
      </c>
      <c r="G739" s="5">
        <v>20</v>
      </c>
      <c r="H739" s="5">
        <v>35</v>
      </c>
      <c r="I739" s="1">
        <v>20</v>
      </c>
      <c r="J739">
        <f>E739*0.1</f>
        <v>150</v>
      </c>
      <c r="K739">
        <f t="shared" ref="K739:K748" si="950">(E739+J739)/(F739*F739)</f>
        <v>183.33333333333334</v>
      </c>
      <c r="L739">
        <v>1.5</v>
      </c>
      <c r="M739" s="21">
        <v>20</v>
      </c>
      <c r="N739">
        <v>12</v>
      </c>
      <c r="O739">
        <f>MAX(0, 9.81 * (L739 - N739))</f>
        <v>0</v>
      </c>
      <c r="P739" s="15">
        <f>(L739 * M739) - O739</f>
        <v>30</v>
      </c>
      <c r="Q739">
        <f>K739-P739</f>
        <v>153.33333333333334</v>
      </c>
      <c r="R739">
        <f t="shared" ref="R739:R748" si="951">(M739 * ($L$2 + ($F$2 / 2))) - O739</f>
        <v>60</v>
      </c>
      <c r="S739">
        <f>0.5 + 0.1 * SQRT(Q739 / R739)</f>
        <v>0.65986105077709067</v>
      </c>
      <c r="T739">
        <f>IF((D739 - (D739/2)) &lt;= L739, 0, IF(( (D739 - (D739/2)) - L739) &gt; (2 * F739), 0, IF(( (D739 - (D739/2)) - L739) &lt;= (F739 / 2), (2 * ( (D739 - (D739/2)) - L739) / F739) * (S739 - 0.1) + 0.1, ((2 * F739) - ( (D739 - (D739/2)) - L739)) / (1.5 * F739) * S739)))</f>
        <v>0</v>
      </c>
      <c r="U739">
        <v>1.5</v>
      </c>
      <c r="V739">
        <f>MAX(0.5, 1 - 0.5 * (P739 / Q739))</f>
        <v>0.90217391304347827</v>
      </c>
      <c r="W739">
        <v>3</v>
      </c>
      <c r="X739">
        <f>1 + 0.2 *LOG10(10 * W739)</f>
        <v>1.2954242509439324</v>
      </c>
      <c r="Y739">
        <f>((Q739 / (I739 * 1000)) * T739) * U739 * V739 * X739*1000</f>
        <v>0</v>
      </c>
      <c r="Z739">
        <f>'Liquefaction &amp; SBC'!AC740</f>
        <v>880.86936586841728</v>
      </c>
      <c r="AA739" s="8" t="str">
        <f>'Liquefaction &amp; SBC'!AD740</f>
        <v>NOT LIQUEFIABLE</v>
      </c>
      <c r="AB739" s="1">
        <f>IF(AA739="NOT LIQUEFIABLE", 0, IF(Z739&gt;=2, 0, IF(Z739&lt;=0.5, 0.05, (2-Z739)*0.025)))</f>
        <v>0</v>
      </c>
      <c r="AC739">
        <f t="shared" ref="AC739:AC748" si="952">AB739 * U739*1000</f>
        <v>0</v>
      </c>
      <c r="AD739">
        <f>Y739+AC739</f>
        <v>0</v>
      </c>
    </row>
    <row r="740" spans="1:31" x14ac:dyDescent="0.35">
      <c r="B740" s="5" t="s">
        <v>264</v>
      </c>
      <c r="C740" s="5" t="s">
        <v>265</v>
      </c>
      <c r="D740" s="1">
        <f>D739+1.5</f>
        <v>3</v>
      </c>
      <c r="E740">
        <f>E$2</f>
        <v>1500</v>
      </c>
      <c r="F740">
        <f>F$2</f>
        <v>3</v>
      </c>
      <c r="G740" s="5">
        <v>22</v>
      </c>
      <c r="H740" s="5">
        <v>33</v>
      </c>
      <c r="I740" s="18">
        <v>15</v>
      </c>
      <c r="J740">
        <f>E740*0.1</f>
        <v>150</v>
      </c>
      <c r="K740">
        <f t="shared" si="950"/>
        <v>183.33333333333334</v>
      </c>
      <c r="L740">
        <v>1.5</v>
      </c>
      <c r="M740" s="21">
        <v>22</v>
      </c>
      <c r="N740">
        <v>12</v>
      </c>
      <c r="O740">
        <f t="shared" ref="O740:O748" si="953">MAX(0, 9.81 * (L740 - N740))</f>
        <v>0</v>
      </c>
      <c r="P740" s="15">
        <f t="shared" ref="P740:P748" si="954">(L740 * M740) - O740</f>
        <v>33</v>
      </c>
      <c r="Q740">
        <f>K740-P740</f>
        <v>150.33333333333334</v>
      </c>
      <c r="R740">
        <f t="shared" si="951"/>
        <v>66</v>
      </c>
      <c r="S740">
        <f t="shared" ref="S740:S748" si="955">0.5 + 0.1 * SQRT(Q740 / R740)</f>
        <v>0.65092308563562362</v>
      </c>
      <c r="T740">
        <f t="shared" ref="T740:T748" si="956">IF(((D740 - (D740 - D739)/2) - L740) &lt;= 0, 0, IF(((D740 - (D740 - D739)/2) - L740) &gt; (2 * F740), 0, IF(((D740 - (D740 - D739)/2) - L740) &lt;= (F740 / 2), (2 * ((D740 - (D740 - D739)/2) - L740) / F740) * (S740 - 0.1) + 0.1, ((2 * F740) - ((D740 - (D740 - D739)/2) - L740)) / (1.5 * F740) * S740)))</f>
        <v>0.37546154281781186</v>
      </c>
      <c r="U740">
        <v>1.5</v>
      </c>
      <c r="V740">
        <f t="shared" ref="V740:V748" si="957">MAX(0.5, 1 - 0.5 * (P740 / Q740))</f>
        <v>0.8902439024390244</v>
      </c>
      <c r="W740">
        <v>3</v>
      </c>
      <c r="X740">
        <f t="shared" ref="X740:X748" si="958">1 + 0.2 *LOG10(10 * W740)</f>
        <v>1.2954242509439324</v>
      </c>
      <c r="Y740">
        <f t="shared" ref="Y740:Y748" si="959">((Q740 / (I740 * 1000)) * T740) * U740 * V740 * X740*1000</f>
        <v>6.5094122709000466</v>
      </c>
      <c r="Z740">
        <f>'Liquefaction &amp; SBC'!AC741</f>
        <v>77.170725115156188</v>
      </c>
      <c r="AA740" s="8" t="str">
        <f>'Liquefaction &amp; SBC'!AD741</f>
        <v>NOT LIQUEFIABLE</v>
      </c>
      <c r="AB740" s="1">
        <f t="shared" ref="AB740:AB748" si="960">IF(AA740="NOT LIQUEFIABLE", 0, IF(Z740&gt;=2, 0, IF(Z740&lt;=0.5, 0.05, (2-Z740)*0.025)))</f>
        <v>0</v>
      </c>
      <c r="AC740">
        <f t="shared" si="952"/>
        <v>0</v>
      </c>
      <c r="AD740">
        <f t="shared" ref="AD740:AD748" si="961">Y740+AC740</f>
        <v>6.5094122709000466</v>
      </c>
    </row>
    <row r="741" spans="1:31" x14ac:dyDescent="0.35">
      <c r="B741" s="5" t="s">
        <v>264</v>
      </c>
      <c r="C741" s="5" t="s">
        <v>265</v>
      </c>
      <c r="D741" s="1">
        <f t="shared" ref="D741:D748" si="962">D740+1.5</f>
        <v>4.5</v>
      </c>
      <c r="E741">
        <f t="shared" ref="E741:F748" si="963">E$2</f>
        <v>1500</v>
      </c>
      <c r="F741">
        <f t="shared" si="963"/>
        <v>3</v>
      </c>
      <c r="G741" s="5">
        <v>21</v>
      </c>
      <c r="H741" s="5">
        <v>19</v>
      </c>
      <c r="I741" s="18">
        <v>15</v>
      </c>
      <c r="J741">
        <f t="shared" ref="J741:J748" si="964">E741*0.1</f>
        <v>150</v>
      </c>
      <c r="K741">
        <f t="shared" si="950"/>
        <v>183.33333333333334</v>
      </c>
      <c r="L741">
        <v>1.5</v>
      </c>
      <c r="M741" s="21">
        <v>21</v>
      </c>
      <c r="N741">
        <v>12</v>
      </c>
      <c r="O741">
        <f t="shared" si="953"/>
        <v>0</v>
      </c>
      <c r="P741" s="15">
        <f t="shared" si="954"/>
        <v>31.5</v>
      </c>
      <c r="Q741">
        <f t="shared" ref="Q741:Q748" si="965">K741-P741</f>
        <v>151.83333333333334</v>
      </c>
      <c r="R741">
        <f t="shared" si="951"/>
        <v>63</v>
      </c>
      <c r="S741">
        <f t="shared" si="955"/>
        <v>0.65524345107130644</v>
      </c>
      <c r="T741">
        <f t="shared" si="956"/>
        <v>0.54603620922608875</v>
      </c>
      <c r="U741">
        <v>1.5</v>
      </c>
      <c r="V741">
        <f t="shared" si="957"/>
        <v>0.89626783754116357</v>
      </c>
      <c r="W741">
        <v>3</v>
      </c>
      <c r="X741">
        <f t="shared" si="958"/>
        <v>1.2954242509439324</v>
      </c>
      <c r="Y741">
        <f t="shared" si="959"/>
        <v>9.6258348148473054</v>
      </c>
      <c r="Z741">
        <f>'Liquefaction &amp; SBC'!AC742</f>
        <v>1.7201197039644003</v>
      </c>
      <c r="AA741" s="8" t="str">
        <f>'Liquefaction &amp; SBC'!AD742</f>
        <v>NOT LIQUEFIABLE</v>
      </c>
      <c r="AB741" s="1">
        <f t="shared" si="960"/>
        <v>0</v>
      </c>
      <c r="AC741">
        <f t="shared" si="952"/>
        <v>0</v>
      </c>
      <c r="AD741">
        <f t="shared" si="961"/>
        <v>9.6258348148473054</v>
      </c>
    </row>
    <row r="742" spans="1:31" x14ac:dyDescent="0.35">
      <c r="B742" s="5" t="s">
        <v>264</v>
      </c>
      <c r="C742" s="5" t="s">
        <v>265</v>
      </c>
      <c r="D742" s="1">
        <f t="shared" si="962"/>
        <v>6</v>
      </c>
      <c r="E742">
        <f t="shared" si="963"/>
        <v>1500</v>
      </c>
      <c r="F742">
        <f t="shared" si="963"/>
        <v>3</v>
      </c>
      <c r="G742" s="5">
        <v>17</v>
      </c>
      <c r="H742" s="5">
        <v>12</v>
      </c>
      <c r="I742" s="18">
        <v>12</v>
      </c>
      <c r="J742">
        <f t="shared" si="964"/>
        <v>150</v>
      </c>
      <c r="K742">
        <f t="shared" si="950"/>
        <v>183.33333333333334</v>
      </c>
      <c r="L742">
        <v>1.5</v>
      </c>
      <c r="M742" s="21">
        <v>17</v>
      </c>
      <c r="N742">
        <v>12</v>
      </c>
      <c r="O742">
        <f t="shared" si="953"/>
        <v>0</v>
      </c>
      <c r="P742" s="15">
        <f t="shared" si="954"/>
        <v>25.5</v>
      </c>
      <c r="Q742">
        <f t="shared" si="965"/>
        <v>157.83333333333334</v>
      </c>
      <c r="R742">
        <f t="shared" si="951"/>
        <v>51</v>
      </c>
      <c r="S742">
        <f t="shared" si="955"/>
        <v>0.67591961919666788</v>
      </c>
      <c r="T742">
        <f t="shared" si="956"/>
        <v>0.33795980959833394</v>
      </c>
      <c r="U742">
        <v>1.5</v>
      </c>
      <c r="V742">
        <f t="shared" si="957"/>
        <v>0.91921858500527986</v>
      </c>
      <c r="W742">
        <v>3</v>
      </c>
      <c r="X742">
        <f t="shared" si="958"/>
        <v>1.2954242509439324</v>
      </c>
      <c r="Y742">
        <f t="shared" si="959"/>
        <v>7.93970959476927</v>
      </c>
      <c r="Z742">
        <f>'Liquefaction &amp; SBC'!AC743</f>
        <v>0.98268686248735737</v>
      </c>
      <c r="AA742" s="8" t="str">
        <f>'Liquefaction &amp; SBC'!AD743</f>
        <v>LIQUEFIABLE</v>
      </c>
      <c r="AB742" s="1">
        <f t="shared" si="960"/>
        <v>2.5432828437816069E-2</v>
      </c>
      <c r="AC742">
        <f t="shared" si="952"/>
        <v>38.149242656724105</v>
      </c>
      <c r="AD742">
        <f t="shared" si="961"/>
        <v>46.088952251493374</v>
      </c>
    </row>
    <row r="743" spans="1:31" x14ac:dyDescent="0.35">
      <c r="B743" s="5" t="s">
        <v>264</v>
      </c>
      <c r="C743" s="5" t="s">
        <v>265</v>
      </c>
      <c r="D743" s="1">
        <f t="shared" si="962"/>
        <v>7.5</v>
      </c>
      <c r="E743">
        <f t="shared" si="963"/>
        <v>1500</v>
      </c>
      <c r="F743">
        <f t="shared" si="963"/>
        <v>3</v>
      </c>
      <c r="G743" s="5">
        <v>17</v>
      </c>
      <c r="H743" s="5">
        <v>23</v>
      </c>
      <c r="I743" s="18">
        <v>15</v>
      </c>
      <c r="J743">
        <f t="shared" si="964"/>
        <v>150</v>
      </c>
      <c r="K743">
        <f t="shared" si="950"/>
        <v>183.33333333333334</v>
      </c>
      <c r="L743">
        <v>1.5</v>
      </c>
      <c r="M743" s="21">
        <v>17</v>
      </c>
      <c r="N743">
        <v>12</v>
      </c>
      <c r="O743">
        <f t="shared" si="953"/>
        <v>0</v>
      </c>
      <c r="P743" s="15">
        <f t="shared" si="954"/>
        <v>25.5</v>
      </c>
      <c r="Q743">
        <f t="shared" si="965"/>
        <v>157.83333333333334</v>
      </c>
      <c r="R743">
        <f t="shared" si="951"/>
        <v>51</v>
      </c>
      <c r="S743">
        <f t="shared" si="955"/>
        <v>0.67591961919666788</v>
      </c>
      <c r="T743">
        <f t="shared" si="956"/>
        <v>0.11265326986611131</v>
      </c>
      <c r="U743">
        <v>1.5</v>
      </c>
      <c r="V743">
        <f t="shared" si="957"/>
        <v>0.91921858500527986</v>
      </c>
      <c r="W743">
        <v>3</v>
      </c>
      <c r="X743">
        <f t="shared" si="958"/>
        <v>1.2954242509439324</v>
      </c>
      <c r="Y743">
        <f t="shared" si="959"/>
        <v>2.1172558919384721</v>
      </c>
      <c r="Z743">
        <f>'Liquefaction &amp; SBC'!AC744</f>
        <v>1.8164344074560057</v>
      </c>
      <c r="AA743" s="8" t="str">
        <f>'Liquefaction &amp; SBC'!AD744</f>
        <v>NOT LIQUEFIABLE</v>
      </c>
      <c r="AB743" s="1">
        <f t="shared" si="960"/>
        <v>0</v>
      </c>
      <c r="AC743">
        <f t="shared" si="952"/>
        <v>0</v>
      </c>
      <c r="AD743">
        <f t="shared" si="961"/>
        <v>2.1172558919384721</v>
      </c>
    </row>
    <row r="744" spans="1:31" x14ac:dyDescent="0.35">
      <c r="B744" s="5" t="s">
        <v>264</v>
      </c>
      <c r="C744" s="5" t="s">
        <v>265</v>
      </c>
      <c r="D744" s="1">
        <f t="shared" si="962"/>
        <v>9</v>
      </c>
      <c r="E744">
        <f t="shared" si="963"/>
        <v>1500</v>
      </c>
      <c r="F744">
        <f t="shared" si="963"/>
        <v>3</v>
      </c>
      <c r="G744" s="5">
        <v>17</v>
      </c>
      <c r="H744" s="5">
        <v>24</v>
      </c>
      <c r="I744" s="18">
        <v>15</v>
      </c>
      <c r="J744">
        <f t="shared" si="964"/>
        <v>150</v>
      </c>
      <c r="K744">
        <f t="shared" si="950"/>
        <v>183.33333333333334</v>
      </c>
      <c r="L744">
        <v>1.5</v>
      </c>
      <c r="M744" s="21">
        <v>17</v>
      </c>
      <c r="N744">
        <v>12</v>
      </c>
      <c r="O744">
        <f t="shared" si="953"/>
        <v>0</v>
      </c>
      <c r="P744" s="15">
        <f t="shared" si="954"/>
        <v>25.5</v>
      </c>
      <c r="Q744">
        <f t="shared" si="965"/>
        <v>157.83333333333334</v>
      </c>
      <c r="R744">
        <f t="shared" si="951"/>
        <v>51</v>
      </c>
      <c r="S744">
        <f t="shared" si="955"/>
        <v>0.67591961919666788</v>
      </c>
      <c r="T744">
        <f t="shared" si="956"/>
        <v>0</v>
      </c>
      <c r="U744">
        <v>1.5</v>
      </c>
      <c r="V744">
        <f t="shared" si="957"/>
        <v>0.91921858500527986</v>
      </c>
      <c r="W744">
        <v>3</v>
      </c>
      <c r="X744">
        <f t="shared" si="958"/>
        <v>1.2954242509439324</v>
      </c>
      <c r="Y744">
        <f t="shared" si="959"/>
        <v>0</v>
      </c>
      <c r="Z744">
        <f>'Liquefaction &amp; SBC'!AC745</f>
        <v>1.738428165845272</v>
      </c>
      <c r="AA744" s="8" t="str">
        <f>'Liquefaction &amp; SBC'!AD745</f>
        <v>NOT LIQUEFIABLE</v>
      </c>
      <c r="AB744" s="1">
        <f t="shared" si="960"/>
        <v>0</v>
      </c>
      <c r="AC744">
        <f t="shared" si="952"/>
        <v>0</v>
      </c>
      <c r="AD744">
        <f t="shared" si="961"/>
        <v>0</v>
      </c>
    </row>
    <row r="745" spans="1:31" x14ac:dyDescent="0.35">
      <c r="B745" s="5" t="s">
        <v>264</v>
      </c>
      <c r="C745" s="5" t="s">
        <v>265</v>
      </c>
      <c r="D745" s="1">
        <f t="shared" si="962"/>
        <v>10.5</v>
      </c>
      <c r="E745">
        <f t="shared" si="963"/>
        <v>1500</v>
      </c>
      <c r="F745">
        <f t="shared" si="963"/>
        <v>3</v>
      </c>
      <c r="G745" s="5">
        <v>17</v>
      </c>
      <c r="H745" s="5">
        <v>25</v>
      </c>
      <c r="I745" s="18">
        <v>15</v>
      </c>
      <c r="J745">
        <f t="shared" si="964"/>
        <v>150</v>
      </c>
      <c r="K745">
        <f t="shared" si="950"/>
        <v>183.33333333333334</v>
      </c>
      <c r="L745">
        <v>1.5</v>
      </c>
      <c r="M745" s="21">
        <v>17</v>
      </c>
      <c r="N745">
        <v>12</v>
      </c>
      <c r="O745">
        <f t="shared" si="953"/>
        <v>0</v>
      </c>
      <c r="P745" s="15">
        <f t="shared" si="954"/>
        <v>25.5</v>
      </c>
      <c r="Q745">
        <f t="shared" si="965"/>
        <v>157.83333333333334</v>
      </c>
      <c r="R745">
        <f t="shared" si="951"/>
        <v>51</v>
      </c>
      <c r="S745">
        <f t="shared" si="955"/>
        <v>0.67591961919666788</v>
      </c>
      <c r="T745">
        <f t="shared" si="956"/>
        <v>0</v>
      </c>
      <c r="U745">
        <v>1.5</v>
      </c>
      <c r="V745">
        <f t="shared" si="957"/>
        <v>0.91921858500527986</v>
      </c>
      <c r="W745">
        <v>3</v>
      </c>
      <c r="X745">
        <f t="shared" si="958"/>
        <v>1.2954242509439324</v>
      </c>
      <c r="Y745">
        <f t="shared" si="959"/>
        <v>0</v>
      </c>
      <c r="Z745">
        <f>'Liquefaction &amp; SBC'!AC746</f>
        <v>1.699500669903905</v>
      </c>
      <c r="AA745" s="8" t="str">
        <f>'Liquefaction &amp; SBC'!AD746</f>
        <v>NOT LIQUEFIABLE</v>
      </c>
      <c r="AB745" s="1">
        <f t="shared" si="960"/>
        <v>0</v>
      </c>
      <c r="AC745">
        <f t="shared" si="952"/>
        <v>0</v>
      </c>
      <c r="AD745">
        <f t="shared" si="961"/>
        <v>0</v>
      </c>
    </row>
    <row r="746" spans="1:31" x14ac:dyDescent="0.35">
      <c r="B746" s="5" t="s">
        <v>264</v>
      </c>
      <c r="C746" s="5" t="s">
        <v>265</v>
      </c>
      <c r="D746" s="1">
        <f t="shared" si="962"/>
        <v>12</v>
      </c>
      <c r="E746">
        <f t="shared" si="963"/>
        <v>1500</v>
      </c>
      <c r="F746">
        <f t="shared" si="963"/>
        <v>3</v>
      </c>
      <c r="G746" s="5">
        <v>17</v>
      </c>
      <c r="H746" s="5">
        <v>36</v>
      </c>
      <c r="I746" s="18">
        <v>15</v>
      </c>
      <c r="J746">
        <f t="shared" si="964"/>
        <v>150</v>
      </c>
      <c r="K746">
        <f t="shared" si="950"/>
        <v>183.33333333333334</v>
      </c>
      <c r="L746">
        <v>1.5</v>
      </c>
      <c r="M746" s="21">
        <v>17</v>
      </c>
      <c r="N746">
        <v>12</v>
      </c>
      <c r="O746">
        <f t="shared" si="953"/>
        <v>0</v>
      </c>
      <c r="P746" s="15">
        <f t="shared" si="954"/>
        <v>25.5</v>
      </c>
      <c r="Q746">
        <f t="shared" si="965"/>
        <v>157.83333333333334</v>
      </c>
      <c r="R746">
        <f t="shared" si="951"/>
        <v>51</v>
      </c>
      <c r="S746">
        <f t="shared" si="955"/>
        <v>0.67591961919666788</v>
      </c>
      <c r="T746">
        <f t="shared" si="956"/>
        <v>0</v>
      </c>
      <c r="U746">
        <v>1.5</v>
      </c>
      <c r="V746">
        <f t="shared" si="957"/>
        <v>0.91921858500527986</v>
      </c>
      <c r="W746">
        <v>3</v>
      </c>
      <c r="X746">
        <f t="shared" si="958"/>
        <v>1.2954242509439324</v>
      </c>
      <c r="Y746">
        <f t="shared" si="959"/>
        <v>0</v>
      </c>
      <c r="Z746">
        <f>'Liquefaction &amp; SBC'!AC747</f>
        <v>4.3823229461676583</v>
      </c>
      <c r="AA746" s="8" t="str">
        <f>'Liquefaction &amp; SBC'!AD747</f>
        <v>NOT LIQUEFIABLE</v>
      </c>
      <c r="AB746" s="1">
        <f t="shared" si="960"/>
        <v>0</v>
      </c>
      <c r="AC746">
        <f t="shared" si="952"/>
        <v>0</v>
      </c>
      <c r="AD746">
        <f t="shared" si="961"/>
        <v>0</v>
      </c>
    </row>
    <row r="747" spans="1:31" x14ac:dyDescent="0.35">
      <c r="B747" s="5" t="s">
        <v>264</v>
      </c>
      <c r="C747" s="5" t="s">
        <v>265</v>
      </c>
      <c r="D747" s="1">
        <f t="shared" si="962"/>
        <v>13.5</v>
      </c>
      <c r="E747">
        <f t="shared" si="963"/>
        <v>1500</v>
      </c>
      <c r="F747">
        <f t="shared" si="963"/>
        <v>3</v>
      </c>
      <c r="G747" s="5">
        <v>17</v>
      </c>
      <c r="H747" s="5">
        <v>48</v>
      </c>
      <c r="I747" s="18">
        <v>20</v>
      </c>
      <c r="J747">
        <f t="shared" si="964"/>
        <v>150</v>
      </c>
      <c r="K747">
        <f t="shared" si="950"/>
        <v>183.33333333333334</v>
      </c>
      <c r="L747">
        <v>1.5</v>
      </c>
      <c r="M747" s="21">
        <v>17</v>
      </c>
      <c r="N747">
        <v>12</v>
      </c>
      <c r="O747">
        <f t="shared" si="953"/>
        <v>0</v>
      </c>
      <c r="P747" s="15">
        <f t="shared" si="954"/>
        <v>25.5</v>
      </c>
      <c r="Q747">
        <f t="shared" si="965"/>
        <v>157.83333333333334</v>
      </c>
      <c r="R747">
        <f t="shared" si="951"/>
        <v>51</v>
      </c>
      <c r="S747">
        <f t="shared" si="955"/>
        <v>0.67591961919666788</v>
      </c>
      <c r="T747">
        <f t="shared" si="956"/>
        <v>0</v>
      </c>
      <c r="U747">
        <v>1.5</v>
      </c>
      <c r="V747">
        <f t="shared" si="957"/>
        <v>0.91921858500527986</v>
      </c>
      <c r="W747">
        <v>3</v>
      </c>
      <c r="X747">
        <f t="shared" si="958"/>
        <v>1.2954242509439324</v>
      </c>
      <c r="Y747">
        <f t="shared" si="959"/>
        <v>0</v>
      </c>
      <c r="Z747">
        <f>'Liquefaction &amp; SBC'!AC748</f>
        <v>56.890941468604645</v>
      </c>
      <c r="AA747" s="8" t="str">
        <f>'Liquefaction &amp; SBC'!AD748</f>
        <v>NOT LIQUEFIABLE</v>
      </c>
      <c r="AB747" s="1">
        <f t="shared" si="960"/>
        <v>0</v>
      </c>
      <c r="AC747">
        <f t="shared" si="952"/>
        <v>0</v>
      </c>
      <c r="AD747">
        <f t="shared" si="961"/>
        <v>0</v>
      </c>
    </row>
    <row r="748" spans="1:31" x14ac:dyDescent="0.35">
      <c r="B748" s="5" t="s">
        <v>264</v>
      </c>
      <c r="C748" s="5" t="s">
        <v>265</v>
      </c>
      <c r="D748" s="1">
        <f t="shared" si="962"/>
        <v>15</v>
      </c>
      <c r="E748">
        <f t="shared" si="963"/>
        <v>1500</v>
      </c>
      <c r="F748">
        <f t="shared" si="963"/>
        <v>3</v>
      </c>
      <c r="G748" s="5">
        <v>17</v>
      </c>
      <c r="H748" s="5">
        <v>56</v>
      </c>
      <c r="I748" s="18">
        <v>20</v>
      </c>
      <c r="J748">
        <f t="shared" si="964"/>
        <v>150</v>
      </c>
      <c r="K748">
        <f t="shared" si="950"/>
        <v>183.33333333333334</v>
      </c>
      <c r="L748">
        <v>1.5</v>
      </c>
      <c r="M748" s="21">
        <v>17</v>
      </c>
      <c r="N748">
        <v>12</v>
      </c>
      <c r="O748">
        <f t="shared" si="953"/>
        <v>0</v>
      </c>
      <c r="P748" s="15">
        <f t="shared" si="954"/>
        <v>25.5</v>
      </c>
      <c r="Q748">
        <f t="shared" si="965"/>
        <v>157.83333333333334</v>
      </c>
      <c r="R748">
        <f t="shared" si="951"/>
        <v>51</v>
      </c>
      <c r="S748">
        <f t="shared" si="955"/>
        <v>0.67591961919666788</v>
      </c>
      <c r="T748">
        <f t="shared" si="956"/>
        <v>0</v>
      </c>
      <c r="U748">
        <v>1.5</v>
      </c>
      <c r="V748">
        <f t="shared" si="957"/>
        <v>0.91921858500527986</v>
      </c>
      <c r="W748">
        <v>3</v>
      </c>
      <c r="X748">
        <f t="shared" si="958"/>
        <v>1.2954242509439324</v>
      </c>
      <c r="Y748">
        <f t="shared" si="959"/>
        <v>0</v>
      </c>
      <c r="Z748">
        <f>'Liquefaction &amp; SBC'!AC749</f>
        <v>1719.826621326509</v>
      </c>
      <c r="AA748" s="8" t="str">
        <f>'Liquefaction &amp; SBC'!AD749</f>
        <v>NOT LIQUEFIABLE</v>
      </c>
      <c r="AB748" s="1">
        <f t="shared" si="960"/>
        <v>0</v>
      </c>
      <c r="AC748">
        <f t="shared" si="952"/>
        <v>0</v>
      </c>
      <c r="AD748">
        <f t="shared" si="961"/>
        <v>0</v>
      </c>
    </row>
    <row r="749" spans="1:31" x14ac:dyDescent="0.35">
      <c r="X749" s="16"/>
      <c r="Y749" s="16"/>
      <c r="Z749" s="16"/>
      <c r="AA749" s="16"/>
      <c r="AB749" s="19"/>
      <c r="AC749" s="16" t="s">
        <v>312</v>
      </c>
      <c r="AD749" s="16">
        <f>SUM(AD739:AD748)</f>
        <v>64.341455229179203</v>
      </c>
      <c r="AE749" s="19" t="str">
        <f>IF(AD749&lt;= 25, "PASSED", "FAILED")</f>
        <v>FAILED</v>
      </c>
    </row>
    <row r="750" spans="1:31" s="1" customFormat="1" x14ac:dyDescent="0.35">
      <c r="A750" s="9" t="s">
        <v>283</v>
      </c>
      <c r="B750" s="9" t="s">
        <v>0</v>
      </c>
      <c r="C750" s="9" t="s">
        <v>1</v>
      </c>
      <c r="D750" s="9" t="s">
        <v>284</v>
      </c>
      <c r="E750" s="7" t="s">
        <v>285</v>
      </c>
      <c r="F750" s="9" t="s">
        <v>286</v>
      </c>
      <c r="G750" s="9" t="s">
        <v>287</v>
      </c>
      <c r="H750" s="9" t="s">
        <v>288</v>
      </c>
      <c r="I750" s="9" t="s">
        <v>289</v>
      </c>
      <c r="J750" s="10" t="s">
        <v>290</v>
      </c>
      <c r="K750" s="10" t="s">
        <v>291</v>
      </c>
      <c r="L750" s="9" t="s">
        <v>292</v>
      </c>
      <c r="M750" s="9" t="s">
        <v>287</v>
      </c>
      <c r="N750" s="9" t="s">
        <v>293</v>
      </c>
      <c r="O750" s="10" t="s">
        <v>294</v>
      </c>
      <c r="P750" s="11" t="s">
        <v>295</v>
      </c>
      <c r="Q750" s="10" t="s">
        <v>296</v>
      </c>
      <c r="R750" s="10" t="s">
        <v>297</v>
      </c>
      <c r="S750" s="10" t="s">
        <v>298</v>
      </c>
      <c r="T750" s="12" t="s">
        <v>299</v>
      </c>
      <c r="U750" s="9" t="s">
        <v>300</v>
      </c>
      <c r="V750" s="10" t="s">
        <v>301</v>
      </c>
      <c r="W750" s="7" t="s">
        <v>302</v>
      </c>
      <c r="X750" s="10" t="s">
        <v>303</v>
      </c>
      <c r="Y750" s="13" t="s">
        <v>304</v>
      </c>
      <c r="Z750" s="14" t="s">
        <v>26</v>
      </c>
      <c r="AA750" s="14" t="s">
        <v>27</v>
      </c>
      <c r="AB750" s="13" t="s">
        <v>305</v>
      </c>
      <c r="AC750" s="13" t="s">
        <v>306</v>
      </c>
      <c r="AD750" s="13" t="s">
        <v>307</v>
      </c>
      <c r="AE750" s="10" t="s">
        <v>27</v>
      </c>
    </row>
    <row r="751" spans="1:31" x14ac:dyDescent="0.35">
      <c r="A751" s="1">
        <v>65</v>
      </c>
      <c r="B751" s="5" t="s">
        <v>266</v>
      </c>
      <c r="C751" s="5" t="s">
        <v>267</v>
      </c>
      <c r="D751" s="1">
        <v>1.5</v>
      </c>
      <c r="E751">
        <v>1500</v>
      </c>
      <c r="F751">
        <v>3</v>
      </c>
      <c r="G751" s="5">
        <v>18</v>
      </c>
      <c r="H751" s="5">
        <v>58</v>
      </c>
      <c r="I751" s="1">
        <v>20</v>
      </c>
      <c r="J751">
        <f>E751*0.1</f>
        <v>150</v>
      </c>
      <c r="K751">
        <f t="shared" ref="K751:K760" si="966">(E751+J751)/(F751*F751)</f>
        <v>183.33333333333334</v>
      </c>
      <c r="L751">
        <v>1.5</v>
      </c>
      <c r="M751" s="21">
        <v>18</v>
      </c>
      <c r="N751">
        <v>7</v>
      </c>
      <c r="O751">
        <f>MAX(0, 9.81 * (L751 - N751))</f>
        <v>0</v>
      </c>
      <c r="P751" s="15">
        <f>(L751 * M751) - O751</f>
        <v>27</v>
      </c>
      <c r="Q751">
        <f>K751-P751</f>
        <v>156.33333333333334</v>
      </c>
      <c r="R751">
        <f t="shared" ref="R751:R760" si="967">(M751 * ($L$2 + ($F$2 / 2))) - O751</f>
        <v>54</v>
      </c>
      <c r="S751">
        <f>0.5 + 0.1 * SQRT(Q751 / R751)</f>
        <v>0.67014880923459508</v>
      </c>
      <c r="T751">
        <f>IF((D751 - (D751/2)) &lt;= L751, 0, IF(( (D751 - (D751/2)) - L751) &gt; (2 * F751), 0, IF(( (D751 - (D751/2)) - L751) &lt;= (F751 / 2), (2 * ( (D751 - (D751/2)) - L751) / F751) * (S751 - 0.1) + 0.1, ((2 * F751) - ( (D751 - (D751/2)) - L751)) / (1.5 * F751) * S751)))</f>
        <v>0</v>
      </c>
      <c r="U751">
        <v>1.5</v>
      </c>
      <c r="V751">
        <f>MAX(0.5, 1 - 0.5 * (P751 / Q751))</f>
        <v>0.9136460554371002</v>
      </c>
      <c r="W751">
        <v>3</v>
      </c>
      <c r="X751">
        <f>1 + 0.2 *LOG10(10 * W751)</f>
        <v>1.2954242509439324</v>
      </c>
      <c r="Y751">
        <f>((Q751 / (I751 * 1000)) * T751) * U751 * V751 * X751*1000</f>
        <v>0</v>
      </c>
      <c r="Z751">
        <f>'Liquefaction &amp; SBC'!AC752</f>
        <v>1372999684.576483</v>
      </c>
      <c r="AA751" s="8" t="str">
        <f>'Liquefaction &amp; SBC'!AD752</f>
        <v>NOT LIQUEFIABLE</v>
      </c>
      <c r="AB751" s="1">
        <f>IF(AA751="NOT LIQUEFIABLE", 0, IF(Z751&gt;=2, 0, IF(Z751&lt;=0.5, 0.05, (2-Z751)*0.025)))</f>
        <v>0</v>
      </c>
      <c r="AC751">
        <f t="shared" ref="AC751:AC760" si="968">AB751 * U751*1000</f>
        <v>0</v>
      </c>
      <c r="AD751">
        <f>Y751+AC751</f>
        <v>0</v>
      </c>
    </row>
    <row r="752" spans="1:31" x14ac:dyDescent="0.35">
      <c r="B752" s="5" t="s">
        <v>266</v>
      </c>
      <c r="C752" s="5" t="s">
        <v>267</v>
      </c>
      <c r="D752" s="1">
        <f>D751+1.5</f>
        <v>3</v>
      </c>
      <c r="E752">
        <f>E$2</f>
        <v>1500</v>
      </c>
      <c r="F752">
        <f>F$2</f>
        <v>3</v>
      </c>
      <c r="G752" s="5">
        <v>19</v>
      </c>
      <c r="H752" s="5">
        <v>59</v>
      </c>
      <c r="I752" s="18">
        <v>20</v>
      </c>
      <c r="J752">
        <f>E752*0.1</f>
        <v>150</v>
      </c>
      <c r="K752">
        <f t="shared" si="966"/>
        <v>183.33333333333334</v>
      </c>
      <c r="L752">
        <v>1.5</v>
      </c>
      <c r="M752" s="21">
        <v>19</v>
      </c>
      <c r="N752">
        <v>7</v>
      </c>
      <c r="O752">
        <f t="shared" ref="O752:O760" si="969">MAX(0, 9.81 * (L752 - N752))</f>
        <v>0</v>
      </c>
      <c r="P752" s="15">
        <f t="shared" ref="P752:P760" si="970">(L752 * M752) - O752</f>
        <v>28.5</v>
      </c>
      <c r="Q752">
        <f>K752-P752</f>
        <v>154.83333333333334</v>
      </c>
      <c r="R752">
        <f t="shared" si="967"/>
        <v>57</v>
      </c>
      <c r="S752">
        <f t="shared" ref="S752:S760" si="971">0.5 + 0.1 * SQRT(Q752 / R752)</f>
        <v>0.66481426725274262</v>
      </c>
      <c r="T752">
        <f t="shared" ref="T752:T760" si="972">IF(((D752 - (D752 - D751)/2) - L752) &lt;= 0, 0, IF(((D752 - (D752 - D751)/2) - L752) &gt; (2 * F752), 0, IF(((D752 - (D752 - D751)/2) - L752) &lt;= (F752 / 2), (2 * ((D752 - (D752 - D751)/2) - L752) / F752) * (S752 - 0.1) + 0.1, ((2 * F752) - ((D752 - (D752 - D751)/2) - L752)) / (1.5 * F752) * S752)))</f>
        <v>0.38240713362637135</v>
      </c>
      <c r="U752">
        <v>1.5</v>
      </c>
      <c r="V752">
        <f t="shared" ref="V752:V760" si="973">MAX(0.5, 1 - 0.5 * (P752 / Q752))</f>
        <v>0.90796555435952642</v>
      </c>
      <c r="W752">
        <v>3</v>
      </c>
      <c r="X752">
        <f t="shared" ref="X752:X760" si="974">1 + 0.2 *LOG10(10 * W752)</f>
        <v>1.2954242509439324</v>
      </c>
      <c r="Y752">
        <f t="shared" ref="Y752:Y760" si="975">((Q752 / (I752 * 1000)) * T752) * U752 * V752 * X752*1000</f>
        <v>5.2231573356675813</v>
      </c>
      <c r="Z752">
        <f>'Liquefaction &amp; SBC'!AC753</f>
        <v>8045206876545.3223</v>
      </c>
      <c r="AA752" s="8" t="str">
        <f>'Liquefaction &amp; SBC'!AD753</f>
        <v>NOT LIQUEFIABLE</v>
      </c>
      <c r="AB752" s="1">
        <f t="shared" ref="AB752:AB760" si="976">IF(AA752="NOT LIQUEFIABLE", 0, IF(Z752&gt;=2, 0, IF(Z752&lt;=0.5, 0.05, (2-Z752)*0.025)))</f>
        <v>0</v>
      </c>
      <c r="AC752">
        <f t="shared" si="968"/>
        <v>0</v>
      </c>
      <c r="AD752">
        <f t="shared" ref="AD752:AD760" si="977">Y752+AC752</f>
        <v>5.2231573356675813</v>
      </c>
    </row>
    <row r="753" spans="1:31" x14ac:dyDescent="0.35">
      <c r="B753" s="5" t="s">
        <v>266</v>
      </c>
      <c r="C753" s="5" t="s">
        <v>267</v>
      </c>
      <c r="D753" s="1">
        <f t="shared" ref="D753:D760" si="978">D752+1.5</f>
        <v>4.5</v>
      </c>
      <c r="E753">
        <f t="shared" ref="E753:F760" si="979">E$2</f>
        <v>1500</v>
      </c>
      <c r="F753">
        <f t="shared" si="979"/>
        <v>3</v>
      </c>
      <c r="G753" s="5">
        <v>20</v>
      </c>
      <c r="H753" s="5">
        <v>80</v>
      </c>
      <c r="I753" s="18">
        <v>20</v>
      </c>
      <c r="J753">
        <f t="shared" ref="J753:J760" si="980">E753*0.1</f>
        <v>150</v>
      </c>
      <c r="K753">
        <f t="shared" si="966"/>
        <v>183.33333333333334</v>
      </c>
      <c r="L753">
        <v>1.5</v>
      </c>
      <c r="M753" s="21">
        <v>20</v>
      </c>
      <c r="N753">
        <v>7</v>
      </c>
      <c r="O753">
        <f t="shared" si="969"/>
        <v>0</v>
      </c>
      <c r="P753" s="15">
        <f t="shared" si="970"/>
        <v>30</v>
      </c>
      <c r="Q753">
        <f t="shared" ref="Q753:Q760" si="981">K753-P753</f>
        <v>153.33333333333334</v>
      </c>
      <c r="R753">
        <f t="shared" si="967"/>
        <v>60</v>
      </c>
      <c r="S753">
        <f t="shared" si="971"/>
        <v>0.65986105077709067</v>
      </c>
      <c r="T753">
        <f t="shared" si="972"/>
        <v>0.54988420898090895</v>
      </c>
      <c r="U753">
        <v>1.5</v>
      </c>
      <c r="V753">
        <f t="shared" si="973"/>
        <v>0.90217391304347827</v>
      </c>
      <c r="W753">
        <v>3</v>
      </c>
      <c r="X753">
        <f t="shared" si="974"/>
        <v>1.2954242509439324</v>
      </c>
      <c r="Y753">
        <f t="shared" si="975"/>
        <v>7.3904583975717797</v>
      </c>
      <c r="Z753">
        <f>'Liquefaction &amp; SBC'!AC754</f>
        <v>8.3766606982756247E+38</v>
      </c>
      <c r="AA753" s="8" t="str">
        <f>'Liquefaction &amp; SBC'!AD754</f>
        <v>NOT LIQUEFIABLE</v>
      </c>
      <c r="AB753" s="1">
        <f t="shared" si="976"/>
        <v>0</v>
      </c>
      <c r="AC753">
        <f t="shared" si="968"/>
        <v>0</v>
      </c>
      <c r="AD753">
        <f t="shared" si="977"/>
        <v>7.3904583975717797</v>
      </c>
    </row>
    <row r="754" spans="1:31" x14ac:dyDescent="0.35">
      <c r="B754" s="5" t="s">
        <v>266</v>
      </c>
      <c r="C754" s="5" t="s">
        <v>267</v>
      </c>
      <c r="D754" s="1">
        <f t="shared" si="978"/>
        <v>6</v>
      </c>
      <c r="E754">
        <f t="shared" si="979"/>
        <v>1500</v>
      </c>
      <c r="F754">
        <f t="shared" si="979"/>
        <v>3</v>
      </c>
      <c r="G754" s="5">
        <v>21</v>
      </c>
      <c r="H754" s="5">
        <v>87</v>
      </c>
      <c r="I754" s="18">
        <v>20</v>
      </c>
      <c r="J754">
        <f t="shared" si="980"/>
        <v>150</v>
      </c>
      <c r="K754">
        <f t="shared" si="966"/>
        <v>183.33333333333334</v>
      </c>
      <c r="L754">
        <v>1.5</v>
      </c>
      <c r="M754" s="21">
        <v>21</v>
      </c>
      <c r="N754">
        <v>7</v>
      </c>
      <c r="O754">
        <f t="shared" si="969"/>
        <v>0</v>
      </c>
      <c r="P754" s="15">
        <f t="shared" si="970"/>
        <v>31.5</v>
      </c>
      <c r="Q754">
        <f t="shared" si="981"/>
        <v>151.83333333333334</v>
      </c>
      <c r="R754">
        <f t="shared" si="967"/>
        <v>63</v>
      </c>
      <c r="S754">
        <f t="shared" si="971"/>
        <v>0.65524345107130644</v>
      </c>
      <c r="T754">
        <f t="shared" si="972"/>
        <v>0.32762172553565322</v>
      </c>
      <c r="U754">
        <v>1.5</v>
      </c>
      <c r="V754">
        <f t="shared" si="973"/>
        <v>0.89626783754116357</v>
      </c>
      <c r="W754">
        <v>3</v>
      </c>
      <c r="X754">
        <f t="shared" si="974"/>
        <v>1.2954242509439324</v>
      </c>
      <c r="Y754">
        <f t="shared" si="975"/>
        <v>4.3316256666812878</v>
      </c>
      <c r="Z754">
        <f>'Liquefaction &amp; SBC'!AC755</f>
        <v>1.2246732746779099E+51</v>
      </c>
      <c r="AA754" s="8" t="str">
        <f>'Liquefaction &amp; SBC'!AD755</f>
        <v>NOT LIQUEFIABLE</v>
      </c>
      <c r="AB754" s="1">
        <f t="shared" si="976"/>
        <v>0</v>
      </c>
      <c r="AC754">
        <f t="shared" si="968"/>
        <v>0</v>
      </c>
      <c r="AD754">
        <f t="shared" si="977"/>
        <v>4.3316256666812878</v>
      </c>
    </row>
    <row r="755" spans="1:31" x14ac:dyDescent="0.35">
      <c r="B755" s="5" t="s">
        <v>266</v>
      </c>
      <c r="C755" s="5" t="s">
        <v>267</v>
      </c>
      <c r="D755" s="1">
        <f t="shared" si="978"/>
        <v>7.5</v>
      </c>
      <c r="E755">
        <f t="shared" si="979"/>
        <v>1500</v>
      </c>
      <c r="F755">
        <f t="shared" si="979"/>
        <v>3</v>
      </c>
      <c r="G755" s="5">
        <v>23</v>
      </c>
      <c r="H755" s="5">
        <v>100</v>
      </c>
      <c r="I755" s="18">
        <v>300</v>
      </c>
      <c r="J755">
        <f t="shared" si="980"/>
        <v>150</v>
      </c>
      <c r="K755">
        <f t="shared" si="966"/>
        <v>183.33333333333334</v>
      </c>
      <c r="L755">
        <v>1.5</v>
      </c>
      <c r="M755" s="21">
        <v>23</v>
      </c>
      <c r="N755">
        <v>7</v>
      </c>
      <c r="O755">
        <f t="shared" si="969"/>
        <v>0</v>
      </c>
      <c r="P755" s="15">
        <f t="shared" si="970"/>
        <v>34.5</v>
      </c>
      <c r="Q755">
        <f t="shared" si="981"/>
        <v>148.83333333333334</v>
      </c>
      <c r="R755">
        <f t="shared" si="967"/>
        <v>69</v>
      </c>
      <c r="S755">
        <f t="shared" si="971"/>
        <v>0.6468674514968471</v>
      </c>
      <c r="T755">
        <f t="shared" si="972"/>
        <v>0.10781124191614118</v>
      </c>
      <c r="U755">
        <v>1.5</v>
      </c>
      <c r="V755">
        <f t="shared" si="973"/>
        <v>0.88409854423292278</v>
      </c>
      <c r="W755">
        <v>3</v>
      </c>
      <c r="X755">
        <f t="shared" si="974"/>
        <v>1.2954242509439324</v>
      </c>
      <c r="Y755">
        <f t="shared" si="975"/>
        <v>9.1885495183637533E-2</v>
      </c>
      <c r="Z755">
        <f>'Liquefaction &amp; SBC'!AC756</f>
        <v>8.8957467493469434E+64</v>
      </c>
      <c r="AA755" s="8" t="str">
        <f>'Liquefaction &amp; SBC'!AD756</f>
        <v>NOT LIQUEFIABLE</v>
      </c>
      <c r="AB755" s="1">
        <f t="shared" si="976"/>
        <v>0</v>
      </c>
      <c r="AC755">
        <f t="shared" si="968"/>
        <v>0</v>
      </c>
      <c r="AD755">
        <f t="shared" si="977"/>
        <v>9.1885495183637533E-2</v>
      </c>
    </row>
    <row r="756" spans="1:31" x14ac:dyDescent="0.35">
      <c r="B756" s="5" t="s">
        <v>266</v>
      </c>
      <c r="C756" s="5" t="s">
        <v>267</v>
      </c>
      <c r="D756" s="1">
        <f t="shared" si="978"/>
        <v>9</v>
      </c>
      <c r="E756">
        <f t="shared" si="979"/>
        <v>1500</v>
      </c>
      <c r="F756">
        <f t="shared" si="979"/>
        <v>3</v>
      </c>
      <c r="G756" s="5">
        <v>23</v>
      </c>
      <c r="H756" s="5">
        <v>100</v>
      </c>
      <c r="I756" s="18">
        <v>300</v>
      </c>
      <c r="J756">
        <f t="shared" si="980"/>
        <v>150</v>
      </c>
      <c r="K756">
        <f t="shared" si="966"/>
        <v>183.33333333333334</v>
      </c>
      <c r="L756">
        <v>1.5</v>
      </c>
      <c r="M756" s="21">
        <v>23</v>
      </c>
      <c r="N756">
        <v>7</v>
      </c>
      <c r="O756">
        <f t="shared" si="969"/>
        <v>0</v>
      </c>
      <c r="P756" s="15">
        <f t="shared" si="970"/>
        <v>34.5</v>
      </c>
      <c r="Q756">
        <f t="shared" si="981"/>
        <v>148.83333333333334</v>
      </c>
      <c r="R756">
        <f t="shared" si="967"/>
        <v>69</v>
      </c>
      <c r="S756">
        <f t="shared" si="971"/>
        <v>0.6468674514968471</v>
      </c>
      <c r="T756">
        <f t="shared" si="972"/>
        <v>0</v>
      </c>
      <c r="U756">
        <v>1.5</v>
      </c>
      <c r="V756">
        <f t="shared" si="973"/>
        <v>0.88409854423292278</v>
      </c>
      <c r="W756">
        <v>3</v>
      </c>
      <c r="X756">
        <f t="shared" si="974"/>
        <v>1.2954242509439324</v>
      </c>
      <c r="Y756">
        <f t="shared" si="975"/>
        <v>0</v>
      </c>
      <c r="Z756">
        <f>'Liquefaction &amp; SBC'!AC757</f>
        <v>1.4622368182679884E+59</v>
      </c>
      <c r="AA756" s="8" t="str">
        <f>'Liquefaction &amp; SBC'!AD757</f>
        <v>NOT LIQUEFIABLE</v>
      </c>
      <c r="AB756" s="1">
        <f t="shared" si="976"/>
        <v>0</v>
      </c>
      <c r="AC756">
        <f t="shared" si="968"/>
        <v>0</v>
      </c>
      <c r="AD756">
        <f t="shared" si="977"/>
        <v>0</v>
      </c>
    </row>
    <row r="757" spans="1:31" x14ac:dyDescent="0.35">
      <c r="B757" s="5" t="s">
        <v>266</v>
      </c>
      <c r="C757" s="5" t="s">
        <v>267</v>
      </c>
      <c r="D757" s="1">
        <f t="shared" si="978"/>
        <v>10.5</v>
      </c>
      <c r="E757">
        <f t="shared" si="979"/>
        <v>1500</v>
      </c>
      <c r="F757">
        <f t="shared" si="979"/>
        <v>3</v>
      </c>
      <c r="G757" s="5">
        <v>23</v>
      </c>
      <c r="H757" s="5">
        <v>100</v>
      </c>
      <c r="I757" s="18">
        <v>300</v>
      </c>
      <c r="J757">
        <f t="shared" si="980"/>
        <v>150</v>
      </c>
      <c r="K757">
        <f t="shared" si="966"/>
        <v>183.33333333333334</v>
      </c>
      <c r="L757">
        <v>1.5</v>
      </c>
      <c r="M757" s="21">
        <v>23</v>
      </c>
      <c r="N757">
        <v>7</v>
      </c>
      <c r="O757">
        <f t="shared" si="969"/>
        <v>0</v>
      </c>
      <c r="P757" s="15">
        <f t="shared" si="970"/>
        <v>34.5</v>
      </c>
      <c r="Q757">
        <f t="shared" si="981"/>
        <v>148.83333333333334</v>
      </c>
      <c r="R757">
        <f t="shared" si="967"/>
        <v>69</v>
      </c>
      <c r="S757">
        <f t="shared" si="971"/>
        <v>0.6468674514968471</v>
      </c>
      <c r="T757">
        <f t="shared" si="972"/>
        <v>0</v>
      </c>
      <c r="U757">
        <v>1.5</v>
      </c>
      <c r="V757">
        <f t="shared" si="973"/>
        <v>0.88409854423292278</v>
      </c>
      <c r="W757">
        <v>3</v>
      </c>
      <c r="X757">
        <f t="shared" si="974"/>
        <v>1.2954242509439324</v>
      </c>
      <c r="Y757">
        <f t="shared" si="975"/>
        <v>0</v>
      </c>
      <c r="Z757">
        <f>'Liquefaction &amp; SBC'!AC758</f>
        <v>2.8720306778215447E+53</v>
      </c>
      <c r="AA757" s="8" t="str">
        <f>'Liquefaction &amp; SBC'!AD758</f>
        <v>NOT LIQUEFIABLE</v>
      </c>
      <c r="AB757" s="1">
        <f t="shared" si="976"/>
        <v>0</v>
      </c>
      <c r="AC757">
        <f t="shared" si="968"/>
        <v>0</v>
      </c>
      <c r="AD757">
        <f t="shared" si="977"/>
        <v>0</v>
      </c>
    </row>
    <row r="758" spans="1:31" x14ac:dyDescent="0.35">
      <c r="B758" s="5" t="s">
        <v>266</v>
      </c>
      <c r="C758" s="5" t="s">
        <v>267</v>
      </c>
      <c r="D758" s="1">
        <f t="shared" si="978"/>
        <v>12</v>
      </c>
      <c r="E758">
        <f t="shared" si="979"/>
        <v>1500</v>
      </c>
      <c r="F758">
        <f t="shared" si="979"/>
        <v>3</v>
      </c>
      <c r="G758" s="5">
        <v>23</v>
      </c>
      <c r="H758" s="5">
        <v>100</v>
      </c>
      <c r="I758" s="18">
        <v>300</v>
      </c>
      <c r="J758">
        <f t="shared" si="980"/>
        <v>150</v>
      </c>
      <c r="K758">
        <f t="shared" si="966"/>
        <v>183.33333333333334</v>
      </c>
      <c r="L758">
        <v>1.5</v>
      </c>
      <c r="M758" s="21">
        <v>23</v>
      </c>
      <c r="N758">
        <v>7</v>
      </c>
      <c r="O758">
        <f t="shared" si="969"/>
        <v>0</v>
      </c>
      <c r="P758" s="15">
        <f t="shared" si="970"/>
        <v>34.5</v>
      </c>
      <c r="Q758">
        <f t="shared" si="981"/>
        <v>148.83333333333334</v>
      </c>
      <c r="R758">
        <f t="shared" si="967"/>
        <v>69</v>
      </c>
      <c r="S758">
        <f t="shared" si="971"/>
        <v>0.6468674514968471</v>
      </c>
      <c r="T758">
        <f t="shared" si="972"/>
        <v>0</v>
      </c>
      <c r="U758">
        <v>1.5</v>
      </c>
      <c r="V758">
        <f t="shared" si="973"/>
        <v>0.88409854423292278</v>
      </c>
      <c r="W758">
        <v>3</v>
      </c>
      <c r="X758">
        <f t="shared" si="974"/>
        <v>1.2954242509439324</v>
      </c>
      <c r="Y758">
        <f t="shared" si="975"/>
        <v>0</v>
      </c>
      <c r="Z758">
        <f>'Liquefaction &amp; SBC'!AC759</f>
        <v>1.2553617631059002E+48</v>
      </c>
      <c r="AA758" s="8" t="str">
        <f>'Liquefaction &amp; SBC'!AD759</f>
        <v>NOT LIQUEFIABLE</v>
      </c>
      <c r="AB758" s="1">
        <f t="shared" si="976"/>
        <v>0</v>
      </c>
      <c r="AC758">
        <f t="shared" si="968"/>
        <v>0</v>
      </c>
      <c r="AD758">
        <f t="shared" si="977"/>
        <v>0</v>
      </c>
    </row>
    <row r="759" spans="1:31" x14ac:dyDescent="0.35">
      <c r="B759" s="5" t="s">
        <v>266</v>
      </c>
      <c r="C759" s="5" t="s">
        <v>267</v>
      </c>
      <c r="D759" s="1">
        <f t="shared" si="978"/>
        <v>13.5</v>
      </c>
      <c r="E759">
        <f t="shared" si="979"/>
        <v>1500</v>
      </c>
      <c r="F759">
        <f t="shared" si="979"/>
        <v>3</v>
      </c>
      <c r="G759" s="5">
        <v>23</v>
      </c>
      <c r="H759" s="5">
        <v>100</v>
      </c>
      <c r="I759" s="18">
        <v>300</v>
      </c>
      <c r="J759">
        <f t="shared" si="980"/>
        <v>150</v>
      </c>
      <c r="K759">
        <f t="shared" si="966"/>
        <v>183.33333333333334</v>
      </c>
      <c r="L759">
        <v>1.5</v>
      </c>
      <c r="M759" s="21">
        <v>23</v>
      </c>
      <c r="N759">
        <v>7</v>
      </c>
      <c r="O759">
        <f t="shared" si="969"/>
        <v>0</v>
      </c>
      <c r="P759" s="15">
        <f t="shared" si="970"/>
        <v>34.5</v>
      </c>
      <c r="Q759">
        <f t="shared" si="981"/>
        <v>148.83333333333334</v>
      </c>
      <c r="R759">
        <f t="shared" si="967"/>
        <v>69</v>
      </c>
      <c r="S759">
        <f t="shared" si="971"/>
        <v>0.6468674514968471</v>
      </c>
      <c r="T759">
        <f t="shared" si="972"/>
        <v>0</v>
      </c>
      <c r="U759">
        <v>1.5</v>
      </c>
      <c r="V759">
        <f t="shared" si="973"/>
        <v>0.88409854423292278</v>
      </c>
      <c r="W759">
        <v>3</v>
      </c>
      <c r="X759">
        <f t="shared" si="974"/>
        <v>1.2954242509439324</v>
      </c>
      <c r="Y759">
        <f t="shared" si="975"/>
        <v>0</v>
      </c>
      <c r="Z759">
        <f>'Liquefaction &amp; SBC'!AC760</f>
        <v>1.6023297985243959E+43</v>
      </c>
      <c r="AA759" s="8" t="str">
        <f>'Liquefaction &amp; SBC'!AD760</f>
        <v>NOT LIQUEFIABLE</v>
      </c>
      <c r="AB759" s="1">
        <f t="shared" si="976"/>
        <v>0</v>
      </c>
      <c r="AC759">
        <f t="shared" si="968"/>
        <v>0</v>
      </c>
      <c r="AD759">
        <f t="shared" si="977"/>
        <v>0</v>
      </c>
    </row>
    <row r="760" spans="1:31" x14ac:dyDescent="0.35">
      <c r="B760" s="5" t="s">
        <v>266</v>
      </c>
      <c r="C760" s="5" t="s">
        <v>267</v>
      </c>
      <c r="D760" s="1">
        <f t="shared" si="978"/>
        <v>15</v>
      </c>
      <c r="E760">
        <f t="shared" si="979"/>
        <v>1500</v>
      </c>
      <c r="F760">
        <f t="shared" si="979"/>
        <v>3</v>
      </c>
      <c r="G760" s="5">
        <v>23</v>
      </c>
      <c r="H760" s="5">
        <v>100</v>
      </c>
      <c r="I760" s="18">
        <v>300</v>
      </c>
      <c r="J760">
        <f t="shared" si="980"/>
        <v>150</v>
      </c>
      <c r="K760">
        <f t="shared" si="966"/>
        <v>183.33333333333334</v>
      </c>
      <c r="L760">
        <v>1.5</v>
      </c>
      <c r="M760" s="21">
        <v>23</v>
      </c>
      <c r="N760">
        <v>7</v>
      </c>
      <c r="O760">
        <f t="shared" si="969"/>
        <v>0</v>
      </c>
      <c r="P760" s="15">
        <f t="shared" si="970"/>
        <v>34.5</v>
      </c>
      <c r="Q760">
        <f t="shared" si="981"/>
        <v>148.83333333333334</v>
      </c>
      <c r="R760">
        <f t="shared" si="967"/>
        <v>69</v>
      </c>
      <c r="S760">
        <f t="shared" si="971"/>
        <v>0.6468674514968471</v>
      </c>
      <c r="T760">
        <f t="shared" si="972"/>
        <v>0</v>
      </c>
      <c r="U760">
        <v>1.5</v>
      </c>
      <c r="V760">
        <f t="shared" si="973"/>
        <v>0.88409854423292278</v>
      </c>
      <c r="W760">
        <v>3</v>
      </c>
      <c r="X760">
        <f t="shared" si="974"/>
        <v>1.2954242509439324</v>
      </c>
      <c r="Y760">
        <f t="shared" si="975"/>
        <v>0</v>
      </c>
      <c r="Z760">
        <f>'Liquefaction &amp; SBC'!AC761</f>
        <v>6.3530014003991005E+38</v>
      </c>
      <c r="AA760" s="8" t="str">
        <f>'Liquefaction &amp; SBC'!AD761</f>
        <v>NOT LIQUEFIABLE</v>
      </c>
      <c r="AB760" s="1">
        <f t="shared" si="976"/>
        <v>0</v>
      </c>
      <c r="AC760">
        <f t="shared" si="968"/>
        <v>0</v>
      </c>
      <c r="AD760">
        <f t="shared" si="977"/>
        <v>0</v>
      </c>
    </row>
    <row r="761" spans="1:31" x14ac:dyDescent="0.35">
      <c r="X761" s="16"/>
      <c r="Y761" s="16"/>
      <c r="Z761" s="16"/>
      <c r="AA761" s="16"/>
      <c r="AB761" s="19"/>
      <c r="AC761" s="16" t="s">
        <v>312</v>
      </c>
      <c r="AD761" s="16">
        <f>SUM(AD751:AD760)</f>
        <v>17.037126895104283</v>
      </c>
      <c r="AE761" s="19" t="str">
        <f>IF(AD761&lt;= 25, "PASSED", "FAILED")</f>
        <v>PASSED</v>
      </c>
    </row>
    <row r="762" spans="1:31" s="1" customFormat="1" x14ac:dyDescent="0.35">
      <c r="A762" s="9" t="s">
        <v>283</v>
      </c>
      <c r="B762" s="9" t="s">
        <v>0</v>
      </c>
      <c r="C762" s="9" t="s">
        <v>1</v>
      </c>
      <c r="D762" s="9" t="s">
        <v>284</v>
      </c>
      <c r="E762" s="7" t="s">
        <v>285</v>
      </c>
      <c r="F762" s="9" t="s">
        <v>286</v>
      </c>
      <c r="G762" s="9" t="s">
        <v>287</v>
      </c>
      <c r="H762" s="9" t="s">
        <v>288</v>
      </c>
      <c r="I762" s="9" t="s">
        <v>289</v>
      </c>
      <c r="J762" s="10" t="s">
        <v>290</v>
      </c>
      <c r="K762" s="10" t="s">
        <v>291</v>
      </c>
      <c r="L762" s="9" t="s">
        <v>292</v>
      </c>
      <c r="M762" s="9" t="s">
        <v>287</v>
      </c>
      <c r="N762" s="9" t="s">
        <v>293</v>
      </c>
      <c r="O762" s="10" t="s">
        <v>294</v>
      </c>
      <c r="P762" s="11" t="s">
        <v>295</v>
      </c>
      <c r="Q762" s="10" t="s">
        <v>296</v>
      </c>
      <c r="R762" s="10" t="s">
        <v>297</v>
      </c>
      <c r="S762" s="10" t="s">
        <v>298</v>
      </c>
      <c r="T762" s="12" t="s">
        <v>299</v>
      </c>
      <c r="U762" s="9" t="s">
        <v>300</v>
      </c>
      <c r="V762" s="10" t="s">
        <v>301</v>
      </c>
      <c r="W762" s="7" t="s">
        <v>302</v>
      </c>
      <c r="X762" s="10" t="s">
        <v>303</v>
      </c>
      <c r="Y762" s="13" t="s">
        <v>304</v>
      </c>
      <c r="Z762" s="14" t="s">
        <v>26</v>
      </c>
      <c r="AA762" s="14" t="s">
        <v>27</v>
      </c>
      <c r="AB762" s="13" t="s">
        <v>305</v>
      </c>
      <c r="AC762" s="13" t="s">
        <v>306</v>
      </c>
      <c r="AD762" s="13" t="s">
        <v>307</v>
      </c>
      <c r="AE762" s="10" t="s">
        <v>27</v>
      </c>
    </row>
    <row r="763" spans="1:31" x14ac:dyDescent="0.35">
      <c r="A763" s="1">
        <v>66</v>
      </c>
      <c r="B763" s="5" t="s">
        <v>269</v>
      </c>
      <c r="C763" s="5" t="s">
        <v>270</v>
      </c>
      <c r="D763" s="1">
        <v>1.5</v>
      </c>
      <c r="E763">
        <v>1500</v>
      </c>
      <c r="F763">
        <v>3</v>
      </c>
      <c r="G763" s="5">
        <v>21</v>
      </c>
      <c r="H763" s="5">
        <v>27</v>
      </c>
      <c r="I763" s="1">
        <v>15</v>
      </c>
      <c r="J763">
        <f>E763*0.1</f>
        <v>150</v>
      </c>
      <c r="K763">
        <f t="shared" ref="K763:K772" si="982">(E763+J763)/(F763*F763)</f>
        <v>183.33333333333334</v>
      </c>
      <c r="L763">
        <v>1.5</v>
      </c>
      <c r="M763" s="21">
        <v>21</v>
      </c>
      <c r="N763">
        <v>4.5</v>
      </c>
      <c r="O763">
        <f>MAX(0, 9.81 * (L763 - N763))</f>
        <v>0</v>
      </c>
      <c r="P763" s="15">
        <f>(L763 * M763) - O763</f>
        <v>31.5</v>
      </c>
      <c r="Q763">
        <f>K763-P763</f>
        <v>151.83333333333334</v>
      </c>
      <c r="R763">
        <f t="shared" ref="R763:R772" si="983">(M763 * ($L$2 + ($F$2 / 2))) - O763</f>
        <v>63</v>
      </c>
      <c r="S763">
        <f>0.5 + 0.1 * SQRT(Q763 / R763)</f>
        <v>0.65524345107130644</v>
      </c>
      <c r="T763">
        <f>IF((D763 - (D763/2)) &lt;= $L$2, 0, IF(( (D763 - (D763/2)) - $L$2) &gt; (2 * $F$2), 0, IF(( (D763 - (D763/2)) - $L$2) &lt;= ($F$2 / 2), (2 * ( (D763 - (D763/2)) - $L$2) / $F$2) * (S763 - 0.1) + 0.1, ((2 * $F$2) - ( (D763 - (D763/2)) - $L$2)) / (1.5 * $F$2) * S763)))</f>
        <v>0</v>
      </c>
      <c r="U763">
        <v>1.5</v>
      </c>
      <c r="V763">
        <f>MAX(0.5, 1 - 0.5 * (P763 / Q763))</f>
        <v>0.89626783754116357</v>
      </c>
      <c r="W763">
        <v>3</v>
      </c>
      <c r="X763">
        <f>1 + 0.2 *LOG10(10 * W763)</f>
        <v>1.2954242509439324</v>
      </c>
      <c r="Y763">
        <f>((Q763 / (I763 * 1000)) * T763) * U763 * V763 * X763*1000</f>
        <v>0</v>
      </c>
      <c r="Z763">
        <f>'Liquefaction &amp; SBC'!AC764</f>
        <v>36.510923864664242</v>
      </c>
      <c r="AA763" s="8" t="str">
        <f>'Liquefaction &amp; SBC'!AD764</f>
        <v>NOT LIQUEFIABLE</v>
      </c>
      <c r="AB763" s="1">
        <f>IF(AA763="NOT LIQUEFIABLE", 0, IF(Z763&gt;=2, 0, IF(Z763&lt;=0.5, 0.05, (2-Z763)*0.025)))</f>
        <v>0</v>
      </c>
      <c r="AC763">
        <f t="shared" ref="AC763:AC772" si="984">AB763 * U763*1000</f>
        <v>0</v>
      </c>
      <c r="AD763">
        <f>Y763+AC763</f>
        <v>0</v>
      </c>
    </row>
    <row r="764" spans="1:31" x14ac:dyDescent="0.35">
      <c r="B764" s="5" t="s">
        <v>269</v>
      </c>
      <c r="C764" s="5" t="s">
        <v>270</v>
      </c>
      <c r="D764" s="1">
        <f>D763+1.5</f>
        <v>3</v>
      </c>
      <c r="E764">
        <f>E$2</f>
        <v>1500</v>
      </c>
      <c r="F764">
        <f>F$2</f>
        <v>3</v>
      </c>
      <c r="G764" s="5">
        <v>21</v>
      </c>
      <c r="H764" s="5">
        <v>39</v>
      </c>
      <c r="I764" s="18">
        <v>20</v>
      </c>
      <c r="J764">
        <f>E764*0.1</f>
        <v>150</v>
      </c>
      <c r="K764">
        <f t="shared" si="982"/>
        <v>183.33333333333334</v>
      </c>
      <c r="L764">
        <v>1.5</v>
      </c>
      <c r="M764" s="21">
        <v>21</v>
      </c>
      <c r="N764">
        <v>4.5</v>
      </c>
      <c r="O764">
        <f t="shared" ref="O764:O772" si="985">MAX(0, 9.81 * (L764 - N764))</f>
        <v>0</v>
      </c>
      <c r="P764" s="15">
        <f t="shared" ref="P764:P772" si="986">(L764 * M764) - O764</f>
        <v>31.5</v>
      </c>
      <c r="Q764">
        <f>K764-P764</f>
        <v>151.83333333333334</v>
      </c>
      <c r="R764">
        <f t="shared" si="983"/>
        <v>63</v>
      </c>
      <c r="S764">
        <f t="shared" ref="S764:S772" si="987">0.5 + 0.1 * SQRT(Q764 / R764)</f>
        <v>0.65524345107130644</v>
      </c>
      <c r="T764">
        <f t="shared" ref="T764:T772" si="988">IF(((D764 - (D764 - D763)/2) - $L$2) &lt;= 0, 0, IF(((D764 - (D764 - D763)/2) - $L$2) &gt; (2 * $F$2), 0, IF(((D764 - (D764 - D763)/2) - $L$2) &lt;= ($F$2 / 2), (2 * ((D764 - (D764 - D763)/2) - $L$2) / $F$2) * (S764 - 0.1) + 0.1, ((2 * $F$2) - ((D764 - (D764 - D763)/2) - $L$2)) / (1.5 * $F$2) * S764)))</f>
        <v>0.37762172553565321</v>
      </c>
      <c r="U764">
        <v>1.5</v>
      </c>
      <c r="V764">
        <f t="shared" ref="V764:V772" si="989">MAX(0.5, 1 - 0.5 * (P764 / Q764))</f>
        <v>0.89626783754116357</v>
      </c>
      <c r="W764">
        <v>3</v>
      </c>
      <c r="X764">
        <f t="shared" ref="X764:X772" si="990">1 + 0.2 *LOG10(10 * W764)</f>
        <v>1.2954242509439324</v>
      </c>
      <c r="Y764">
        <f t="shared" ref="Y764:Y772" si="991">((Q764 / (I764 * 1000)) * T764) * U764 * V764 * X764*1000</f>
        <v>4.9926968547411121</v>
      </c>
      <c r="Z764">
        <f>'Liquefaction &amp; SBC'!AC765</f>
        <v>1555.587837257141</v>
      </c>
      <c r="AA764" s="8" t="str">
        <f>'Liquefaction &amp; SBC'!AD765</f>
        <v>NOT LIQUEFIABLE</v>
      </c>
      <c r="AB764" s="1">
        <f t="shared" ref="AB764:AB772" si="992">IF(AA764="NOT LIQUEFIABLE", 0, IF(Z764&gt;=2, 0, IF(Z764&lt;=0.5, 0.05, (2-Z764)*0.025)))</f>
        <v>0</v>
      </c>
      <c r="AC764">
        <f t="shared" si="984"/>
        <v>0</v>
      </c>
      <c r="AD764">
        <f t="shared" ref="AD764:AD772" si="993">Y764+AC764</f>
        <v>4.9926968547411121</v>
      </c>
    </row>
    <row r="765" spans="1:31" x14ac:dyDescent="0.35">
      <c r="B765" s="5" t="s">
        <v>269</v>
      </c>
      <c r="C765" s="5" t="s">
        <v>270</v>
      </c>
      <c r="D765" s="1">
        <f t="shared" ref="D765:D772" si="994">D764+1.5</f>
        <v>4.5</v>
      </c>
      <c r="E765">
        <f t="shared" ref="E765:F772" si="995">E$2</f>
        <v>1500</v>
      </c>
      <c r="F765">
        <f t="shared" si="995"/>
        <v>3</v>
      </c>
      <c r="G765" s="5">
        <v>21</v>
      </c>
      <c r="H765" s="5">
        <v>43</v>
      </c>
      <c r="I765" s="18">
        <v>20</v>
      </c>
      <c r="J765">
        <f t="shared" ref="J765:J772" si="996">E765*0.1</f>
        <v>150</v>
      </c>
      <c r="K765">
        <f t="shared" si="982"/>
        <v>183.33333333333334</v>
      </c>
      <c r="L765">
        <v>1.5</v>
      </c>
      <c r="M765" s="21">
        <v>21</v>
      </c>
      <c r="N765">
        <v>4.5</v>
      </c>
      <c r="O765">
        <f t="shared" si="985"/>
        <v>0</v>
      </c>
      <c r="P765" s="15">
        <f t="shared" si="986"/>
        <v>31.5</v>
      </c>
      <c r="Q765">
        <f t="shared" ref="Q765:Q772" si="997">K765-P765</f>
        <v>151.83333333333334</v>
      </c>
      <c r="R765">
        <f t="shared" si="983"/>
        <v>63</v>
      </c>
      <c r="S765">
        <f t="shared" si="987"/>
        <v>0.65524345107130644</v>
      </c>
      <c r="T765">
        <f t="shared" si="988"/>
        <v>0.54603620922608875</v>
      </c>
      <c r="U765">
        <v>1.5</v>
      </c>
      <c r="V765">
        <f t="shared" si="989"/>
        <v>0.89626783754116357</v>
      </c>
      <c r="W765">
        <v>3</v>
      </c>
      <c r="X765">
        <f t="shared" si="990"/>
        <v>1.2954242509439324</v>
      </c>
      <c r="Y765">
        <f t="shared" si="991"/>
        <v>7.2193761111354808</v>
      </c>
      <c r="Z765">
        <f>'Liquefaction &amp; SBC'!AC766</f>
        <v>2039.4694002154456</v>
      </c>
      <c r="AA765" s="8" t="str">
        <f>'Liquefaction &amp; SBC'!AD766</f>
        <v>NOT LIQUEFIABLE</v>
      </c>
      <c r="AB765" s="1">
        <f t="shared" si="992"/>
        <v>0</v>
      </c>
      <c r="AC765">
        <f t="shared" si="984"/>
        <v>0</v>
      </c>
      <c r="AD765">
        <f t="shared" si="993"/>
        <v>7.2193761111354808</v>
      </c>
    </row>
    <row r="766" spans="1:31" x14ac:dyDescent="0.35">
      <c r="B766" s="5" t="s">
        <v>269</v>
      </c>
      <c r="C766" s="5" t="s">
        <v>270</v>
      </c>
      <c r="D766" s="1">
        <f t="shared" si="994"/>
        <v>6</v>
      </c>
      <c r="E766">
        <f t="shared" si="995"/>
        <v>1500</v>
      </c>
      <c r="F766">
        <f t="shared" si="995"/>
        <v>3</v>
      </c>
      <c r="G766" s="5">
        <v>21</v>
      </c>
      <c r="H766" s="5">
        <v>44</v>
      </c>
      <c r="I766" s="18">
        <v>20</v>
      </c>
      <c r="J766">
        <f t="shared" si="996"/>
        <v>150</v>
      </c>
      <c r="K766">
        <f t="shared" si="982"/>
        <v>183.33333333333334</v>
      </c>
      <c r="L766">
        <v>1.5</v>
      </c>
      <c r="M766" s="21">
        <v>21</v>
      </c>
      <c r="N766">
        <v>4.5</v>
      </c>
      <c r="O766">
        <f t="shared" si="985"/>
        <v>0</v>
      </c>
      <c r="P766" s="15">
        <f t="shared" si="986"/>
        <v>31.5</v>
      </c>
      <c r="Q766">
        <f t="shared" si="997"/>
        <v>151.83333333333334</v>
      </c>
      <c r="R766">
        <f t="shared" si="983"/>
        <v>63</v>
      </c>
      <c r="S766">
        <f t="shared" si="987"/>
        <v>0.65524345107130644</v>
      </c>
      <c r="T766">
        <f t="shared" si="988"/>
        <v>0.32762172553565322</v>
      </c>
      <c r="U766">
        <v>1.5</v>
      </c>
      <c r="V766">
        <f t="shared" si="989"/>
        <v>0.89626783754116357</v>
      </c>
      <c r="W766">
        <v>3</v>
      </c>
      <c r="X766">
        <f t="shared" si="990"/>
        <v>1.2954242509439324</v>
      </c>
      <c r="Y766">
        <f t="shared" si="991"/>
        <v>4.3316256666812878</v>
      </c>
      <c r="Z766">
        <f>'Liquefaction &amp; SBC'!AC767</f>
        <v>1152.3912106482076</v>
      </c>
      <c r="AA766" s="8" t="str">
        <f>'Liquefaction &amp; SBC'!AD767</f>
        <v>NOT LIQUEFIABLE</v>
      </c>
      <c r="AB766" s="1">
        <f t="shared" si="992"/>
        <v>0</v>
      </c>
      <c r="AC766">
        <f t="shared" si="984"/>
        <v>0</v>
      </c>
      <c r="AD766">
        <f t="shared" si="993"/>
        <v>4.3316256666812878</v>
      </c>
    </row>
    <row r="767" spans="1:31" x14ac:dyDescent="0.35">
      <c r="B767" s="5" t="s">
        <v>269</v>
      </c>
      <c r="C767" s="5" t="s">
        <v>270</v>
      </c>
      <c r="D767" s="1">
        <f t="shared" si="994"/>
        <v>7.5</v>
      </c>
      <c r="E767">
        <f t="shared" si="995"/>
        <v>1500</v>
      </c>
      <c r="F767">
        <f t="shared" si="995"/>
        <v>3</v>
      </c>
      <c r="G767" s="5">
        <v>21</v>
      </c>
      <c r="H767" s="5">
        <v>45</v>
      </c>
      <c r="I767" s="18">
        <v>20</v>
      </c>
      <c r="J767">
        <f t="shared" si="996"/>
        <v>150</v>
      </c>
      <c r="K767">
        <f t="shared" si="982"/>
        <v>183.33333333333334</v>
      </c>
      <c r="L767">
        <v>1.5</v>
      </c>
      <c r="M767" s="21">
        <v>21</v>
      </c>
      <c r="N767">
        <v>4.5</v>
      </c>
      <c r="O767">
        <f t="shared" si="985"/>
        <v>0</v>
      </c>
      <c r="P767" s="15">
        <f t="shared" si="986"/>
        <v>31.5</v>
      </c>
      <c r="Q767">
        <f t="shared" si="997"/>
        <v>151.83333333333334</v>
      </c>
      <c r="R767">
        <f t="shared" si="983"/>
        <v>63</v>
      </c>
      <c r="S767">
        <f t="shared" si="987"/>
        <v>0.65524345107130644</v>
      </c>
      <c r="T767">
        <f t="shared" si="988"/>
        <v>0.10920724184521774</v>
      </c>
      <c r="U767">
        <v>1.5</v>
      </c>
      <c r="V767">
        <f t="shared" si="989"/>
        <v>0.89626783754116357</v>
      </c>
      <c r="W767">
        <v>3</v>
      </c>
      <c r="X767">
        <f t="shared" si="990"/>
        <v>1.2954242509439324</v>
      </c>
      <c r="Y767">
        <f t="shared" si="991"/>
        <v>1.4438752222270959</v>
      </c>
      <c r="Z767">
        <f>'Liquefaction &amp; SBC'!AC768</f>
        <v>620.86735690222747</v>
      </c>
      <c r="AA767" s="8" t="str">
        <f>'Liquefaction &amp; SBC'!AD768</f>
        <v>NOT LIQUEFIABLE</v>
      </c>
      <c r="AB767" s="1">
        <f t="shared" si="992"/>
        <v>0</v>
      </c>
      <c r="AC767">
        <f t="shared" si="984"/>
        <v>0</v>
      </c>
      <c r="AD767">
        <f t="shared" si="993"/>
        <v>1.4438752222270959</v>
      </c>
    </row>
    <row r="768" spans="1:31" x14ac:dyDescent="0.35">
      <c r="B768" s="5" t="s">
        <v>269</v>
      </c>
      <c r="C768" s="5" t="s">
        <v>270</v>
      </c>
      <c r="D768" s="1">
        <f t="shared" si="994"/>
        <v>9</v>
      </c>
      <c r="E768">
        <f t="shared" si="995"/>
        <v>1500</v>
      </c>
      <c r="F768">
        <f t="shared" si="995"/>
        <v>3</v>
      </c>
      <c r="G768" s="5">
        <v>21</v>
      </c>
      <c r="H768" s="5">
        <v>41</v>
      </c>
      <c r="I768" s="18">
        <v>20</v>
      </c>
      <c r="J768">
        <f t="shared" si="996"/>
        <v>150</v>
      </c>
      <c r="K768">
        <f t="shared" si="982"/>
        <v>183.33333333333334</v>
      </c>
      <c r="L768">
        <v>1.5</v>
      </c>
      <c r="M768" s="21">
        <v>21</v>
      </c>
      <c r="N768">
        <v>4.5</v>
      </c>
      <c r="O768">
        <f t="shared" si="985"/>
        <v>0</v>
      </c>
      <c r="P768" s="15">
        <f t="shared" si="986"/>
        <v>31.5</v>
      </c>
      <c r="Q768">
        <f t="shared" si="997"/>
        <v>151.83333333333334</v>
      </c>
      <c r="R768">
        <f t="shared" si="983"/>
        <v>63</v>
      </c>
      <c r="S768">
        <f t="shared" si="987"/>
        <v>0.65524345107130644</v>
      </c>
      <c r="T768">
        <f t="shared" si="988"/>
        <v>0</v>
      </c>
      <c r="U768">
        <v>1.5</v>
      </c>
      <c r="V768">
        <f t="shared" si="989"/>
        <v>0.89626783754116357</v>
      </c>
      <c r="W768">
        <v>3</v>
      </c>
      <c r="X768">
        <f t="shared" si="990"/>
        <v>1.2954242509439324</v>
      </c>
      <c r="Y768">
        <f t="shared" si="991"/>
        <v>0</v>
      </c>
      <c r="Z768">
        <f>'Liquefaction &amp; SBC'!AC769</f>
        <v>41.981163741586549</v>
      </c>
      <c r="AA768" s="8" t="str">
        <f>'Liquefaction &amp; SBC'!AD769</f>
        <v>NOT LIQUEFIABLE</v>
      </c>
      <c r="AB768" s="1">
        <f t="shared" si="992"/>
        <v>0</v>
      </c>
      <c r="AC768">
        <f t="shared" si="984"/>
        <v>0</v>
      </c>
      <c r="AD768">
        <f t="shared" si="993"/>
        <v>0</v>
      </c>
    </row>
    <row r="769" spans="1:31" x14ac:dyDescent="0.35">
      <c r="B769" s="5" t="s">
        <v>269</v>
      </c>
      <c r="C769" s="5" t="s">
        <v>270</v>
      </c>
      <c r="D769" s="1">
        <f t="shared" si="994"/>
        <v>10.5</v>
      </c>
      <c r="E769">
        <f t="shared" si="995"/>
        <v>1500</v>
      </c>
      <c r="F769">
        <f t="shared" si="995"/>
        <v>3</v>
      </c>
      <c r="G769" s="5">
        <v>21</v>
      </c>
      <c r="H769" s="5">
        <v>38</v>
      </c>
      <c r="I769" s="18">
        <v>20</v>
      </c>
      <c r="J769">
        <f t="shared" si="996"/>
        <v>150</v>
      </c>
      <c r="K769">
        <f t="shared" si="982"/>
        <v>183.33333333333334</v>
      </c>
      <c r="L769">
        <v>1.5</v>
      </c>
      <c r="M769" s="21">
        <v>21</v>
      </c>
      <c r="N769">
        <v>4.5</v>
      </c>
      <c r="O769">
        <f t="shared" si="985"/>
        <v>0</v>
      </c>
      <c r="P769" s="15">
        <f t="shared" si="986"/>
        <v>31.5</v>
      </c>
      <c r="Q769">
        <f t="shared" si="997"/>
        <v>151.83333333333334</v>
      </c>
      <c r="R769">
        <f t="shared" si="983"/>
        <v>63</v>
      </c>
      <c r="S769">
        <f t="shared" si="987"/>
        <v>0.65524345107130644</v>
      </c>
      <c r="T769">
        <f t="shared" si="988"/>
        <v>0</v>
      </c>
      <c r="U769">
        <v>1.5</v>
      </c>
      <c r="V769">
        <f t="shared" si="989"/>
        <v>0.89626783754116357</v>
      </c>
      <c r="W769">
        <v>3</v>
      </c>
      <c r="X769">
        <f t="shared" si="990"/>
        <v>1.2954242509439324</v>
      </c>
      <c r="Y769">
        <f t="shared" si="991"/>
        <v>0</v>
      </c>
      <c r="Z769">
        <f>'Liquefaction &amp; SBC'!AC770</f>
        <v>10.313076501843801</v>
      </c>
      <c r="AA769" s="8" t="str">
        <f>'Liquefaction &amp; SBC'!AD770</f>
        <v>NOT LIQUEFIABLE</v>
      </c>
      <c r="AB769" s="1">
        <f t="shared" si="992"/>
        <v>0</v>
      </c>
      <c r="AC769">
        <f t="shared" si="984"/>
        <v>0</v>
      </c>
      <c r="AD769">
        <f t="shared" si="993"/>
        <v>0</v>
      </c>
    </row>
    <row r="770" spans="1:31" x14ac:dyDescent="0.35">
      <c r="B770" s="5" t="s">
        <v>269</v>
      </c>
      <c r="C770" s="5" t="s">
        <v>270</v>
      </c>
      <c r="D770" s="1">
        <f t="shared" si="994"/>
        <v>12</v>
      </c>
      <c r="E770">
        <f t="shared" si="995"/>
        <v>1500</v>
      </c>
      <c r="F770">
        <f t="shared" si="995"/>
        <v>3</v>
      </c>
      <c r="G770" s="5">
        <v>21</v>
      </c>
      <c r="H770" s="5">
        <v>16</v>
      </c>
      <c r="I770" s="18">
        <v>15</v>
      </c>
      <c r="J770">
        <f t="shared" si="996"/>
        <v>150</v>
      </c>
      <c r="K770">
        <f t="shared" si="982"/>
        <v>183.33333333333334</v>
      </c>
      <c r="L770">
        <v>1.5</v>
      </c>
      <c r="M770" s="21">
        <v>21</v>
      </c>
      <c r="N770">
        <v>4.5</v>
      </c>
      <c r="O770">
        <f t="shared" si="985"/>
        <v>0</v>
      </c>
      <c r="P770" s="15">
        <f t="shared" si="986"/>
        <v>31.5</v>
      </c>
      <c r="Q770">
        <f t="shared" si="997"/>
        <v>151.83333333333334</v>
      </c>
      <c r="R770">
        <f t="shared" si="983"/>
        <v>63</v>
      </c>
      <c r="S770">
        <f t="shared" si="987"/>
        <v>0.65524345107130644</v>
      </c>
      <c r="T770">
        <f t="shared" si="988"/>
        <v>0</v>
      </c>
      <c r="U770">
        <v>1.5</v>
      </c>
      <c r="V770">
        <f t="shared" si="989"/>
        <v>0.89626783754116357</v>
      </c>
      <c r="W770">
        <v>3</v>
      </c>
      <c r="X770">
        <f t="shared" si="990"/>
        <v>1.2954242509439324</v>
      </c>
      <c r="Y770">
        <f t="shared" si="991"/>
        <v>0</v>
      </c>
      <c r="Z770">
        <f>'Liquefaction &amp; SBC'!AC771</f>
        <v>0.77115805047772468</v>
      </c>
      <c r="AA770" s="8" t="str">
        <f>'Liquefaction &amp; SBC'!AD771</f>
        <v>LIQUEFIABLE</v>
      </c>
      <c r="AB770" s="1">
        <f t="shared" si="992"/>
        <v>3.0721048738056884E-2</v>
      </c>
      <c r="AC770">
        <f t="shared" si="984"/>
        <v>46.081573107085326</v>
      </c>
      <c r="AD770">
        <f t="shared" si="993"/>
        <v>46.081573107085326</v>
      </c>
    </row>
    <row r="771" spans="1:31" x14ac:dyDescent="0.35">
      <c r="B771" s="5" t="s">
        <v>269</v>
      </c>
      <c r="C771" s="5" t="s">
        <v>270</v>
      </c>
      <c r="D771" s="1">
        <f t="shared" si="994"/>
        <v>13.5</v>
      </c>
      <c r="E771">
        <f t="shared" si="995"/>
        <v>1500</v>
      </c>
      <c r="F771">
        <f t="shared" si="995"/>
        <v>3</v>
      </c>
      <c r="G771" s="5">
        <v>21</v>
      </c>
      <c r="H771" s="5">
        <v>23</v>
      </c>
      <c r="I771" s="18">
        <v>20</v>
      </c>
      <c r="J771">
        <f t="shared" si="996"/>
        <v>150</v>
      </c>
      <c r="K771">
        <f t="shared" si="982"/>
        <v>183.33333333333334</v>
      </c>
      <c r="L771">
        <v>1.5</v>
      </c>
      <c r="M771" s="21">
        <v>21</v>
      </c>
      <c r="N771">
        <v>4.5</v>
      </c>
      <c r="O771">
        <f t="shared" si="985"/>
        <v>0</v>
      </c>
      <c r="P771" s="15">
        <f t="shared" si="986"/>
        <v>31.5</v>
      </c>
      <c r="Q771">
        <f t="shared" si="997"/>
        <v>151.83333333333334</v>
      </c>
      <c r="R771">
        <f t="shared" si="983"/>
        <v>63</v>
      </c>
      <c r="S771">
        <f t="shared" si="987"/>
        <v>0.65524345107130644</v>
      </c>
      <c r="T771">
        <f t="shared" si="988"/>
        <v>0</v>
      </c>
      <c r="U771">
        <v>1.5</v>
      </c>
      <c r="V771">
        <f t="shared" si="989"/>
        <v>0.89626783754116357</v>
      </c>
      <c r="W771">
        <v>3</v>
      </c>
      <c r="X771">
        <f t="shared" si="990"/>
        <v>1.2954242509439324</v>
      </c>
      <c r="Y771">
        <f t="shared" si="991"/>
        <v>0</v>
      </c>
      <c r="Z771">
        <f>'Liquefaction &amp; SBC'!AC772</f>
        <v>1.0368913766907368</v>
      </c>
      <c r="AA771" s="8" t="str">
        <f>'Liquefaction &amp; SBC'!AD772</f>
        <v>NOT LIQUEFIABLE</v>
      </c>
      <c r="AB771" s="1">
        <f t="shared" si="992"/>
        <v>0</v>
      </c>
      <c r="AC771">
        <f t="shared" si="984"/>
        <v>0</v>
      </c>
      <c r="AD771">
        <f t="shared" si="993"/>
        <v>0</v>
      </c>
    </row>
    <row r="772" spans="1:31" x14ac:dyDescent="0.35">
      <c r="B772" s="5" t="s">
        <v>269</v>
      </c>
      <c r="C772" s="5" t="s">
        <v>270</v>
      </c>
      <c r="D772" s="1">
        <f t="shared" si="994"/>
        <v>15</v>
      </c>
      <c r="E772">
        <f t="shared" si="995"/>
        <v>1500</v>
      </c>
      <c r="F772">
        <f t="shared" si="995"/>
        <v>3</v>
      </c>
      <c r="G772" s="5">
        <v>21</v>
      </c>
      <c r="H772" s="5">
        <v>49</v>
      </c>
      <c r="I772" s="18">
        <v>20</v>
      </c>
      <c r="J772">
        <f t="shared" si="996"/>
        <v>150</v>
      </c>
      <c r="K772">
        <f t="shared" si="982"/>
        <v>183.33333333333334</v>
      </c>
      <c r="L772">
        <v>1.5</v>
      </c>
      <c r="M772" s="21">
        <v>21</v>
      </c>
      <c r="N772">
        <v>4.5</v>
      </c>
      <c r="O772">
        <f t="shared" si="985"/>
        <v>0</v>
      </c>
      <c r="P772" s="15">
        <f t="shared" si="986"/>
        <v>31.5</v>
      </c>
      <c r="Q772">
        <f t="shared" si="997"/>
        <v>151.83333333333334</v>
      </c>
      <c r="R772">
        <f t="shared" si="983"/>
        <v>63</v>
      </c>
      <c r="S772">
        <f t="shared" si="987"/>
        <v>0.65524345107130644</v>
      </c>
      <c r="T772">
        <f t="shared" si="988"/>
        <v>0</v>
      </c>
      <c r="U772">
        <v>1.5</v>
      </c>
      <c r="V772">
        <f t="shared" si="989"/>
        <v>0.89626783754116357</v>
      </c>
      <c r="W772">
        <v>3</v>
      </c>
      <c r="X772">
        <f t="shared" si="990"/>
        <v>1.2954242509439324</v>
      </c>
      <c r="Y772">
        <f t="shared" si="991"/>
        <v>0</v>
      </c>
      <c r="Z772">
        <f>'Liquefaction &amp; SBC'!AC773</f>
        <v>91.29891680048857</v>
      </c>
      <c r="AA772" s="8" t="str">
        <f>'Liquefaction &amp; SBC'!AD773</f>
        <v>NOT LIQUEFIABLE</v>
      </c>
      <c r="AB772" s="1">
        <f t="shared" si="992"/>
        <v>0</v>
      </c>
      <c r="AC772">
        <f t="shared" si="984"/>
        <v>0</v>
      </c>
      <c r="AD772">
        <f t="shared" si="993"/>
        <v>0</v>
      </c>
    </row>
    <row r="773" spans="1:31" x14ac:dyDescent="0.35">
      <c r="X773" s="16"/>
      <c r="Y773" s="16"/>
      <c r="Z773" s="16"/>
      <c r="AA773" s="16"/>
      <c r="AB773" s="19"/>
      <c r="AC773" s="16" t="s">
        <v>312</v>
      </c>
      <c r="AD773" s="16">
        <f>SUM(AD763:AD772)</f>
        <v>64.069146961870302</v>
      </c>
      <c r="AE773" s="19" t="str">
        <f>IF(AD773&lt;= 25, "PASSED", "FAILED")</f>
        <v>FAILED</v>
      </c>
    </row>
    <row r="774" spans="1:31" s="1" customFormat="1" x14ac:dyDescent="0.35">
      <c r="A774" s="9" t="s">
        <v>283</v>
      </c>
      <c r="B774" s="9" t="s">
        <v>0</v>
      </c>
      <c r="C774" s="9" t="s">
        <v>1</v>
      </c>
      <c r="D774" s="9" t="s">
        <v>284</v>
      </c>
      <c r="E774" s="7" t="s">
        <v>285</v>
      </c>
      <c r="F774" s="9" t="s">
        <v>286</v>
      </c>
      <c r="G774" s="9" t="s">
        <v>287</v>
      </c>
      <c r="H774" s="9" t="s">
        <v>288</v>
      </c>
      <c r="I774" s="9" t="s">
        <v>289</v>
      </c>
      <c r="J774" s="10" t="s">
        <v>290</v>
      </c>
      <c r="K774" s="10" t="s">
        <v>291</v>
      </c>
      <c r="L774" s="9" t="s">
        <v>292</v>
      </c>
      <c r="M774" s="9" t="s">
        <v>287</v>
      </c>
      <c r="N774" s="9" t="s">
        <v>293</v>
      </c>
      <c r="O774" s="10" t="s">
        <v>294</v>
      </c>
      <c r="P774" s="11" t="s">
        <v>295</v>
      </c>
      <c r="Q774" s="10" t="s">
        <v>296</v>
      </c>
      <c r="R774" s="10" t="s">
        <v>297</v>
      </c>
      <c r="S774" s="10" t="s">
        <v>298</v>
      </c>
      <c r="T774" s="12" t="s">
        <v>299</v>
      </c>
      <c r="U774" s="9" t="s">
        <v>300</v>
      </c>
      <c r="V774" s="10" t="s">
        <v>301</v>
      </c>
      <c r="W774" s="7" t="s">
        <v>302</v>
      </c>
      <c r="X774" s="10" t="s">
        <v>303</v>
      </c>
      <c r="Y774" s="13" t="s">
        <v>304</v>
      </c>
      <c r="Z774" s="14" t="s">
        <v>26</v>
      </c>
      <c r="AA774" s="14" t="s">
        <v>27</v>
      </c>
      <c r="AB774" s="13" t="s">
        <v>305</v>
      </c>
      <c r="AC774" s="13" t="s">
        <v>306</v>
      </c>
      <c r="AD774" s="13" t="s">
        <v>307</v>
      </c>
      <c r="AE774" s="10" t="s">
        <v>27</v>
      </c>
    </row>
    <row r="775" spans="1:31" x14ac:dyDescent="0.35">
      <c r="A775" s="1">
        <v>67</v>
      </c>
      <c r="B775" s="5" t="s">
        <v>271</v>
      </c>
      <c r="C775" s="5" t="s">
        <v>272</v>
      </c>
      <c r="D775" s="1">
        <v>1.5</v>
      </c>
      <c r="E775">
        <v>1500</v>
      </c>
      <c r="F775">
        <v>3</v>
      </c>
      <c r="G775" s="5">
        <v>20.7</v>
      </c>
      <c r="H775" s="5">
        <v>22</v>
      </c>
      <c r="I775" s="1">
        <v>15</v>
      </c>
      <c r="J775">
        <f>E775*0.1</f>
        <v>150</v>
      </c>
      <c r="K775">
        <f t="shared" ref="K775:K784" si="998">(E775+J775)/(F775*F775)</f>
        <v>183.33333333333334</v>
      </c>
      <c r="L775">
        <v>1.5</v>
      </c>
      <c r="M775" s="21">
        <v>20.7</v>
      </c>
      <c r="N775">
        <v>3</v>
      </c>
      <c r="O775">
        <f>MAX(0, 9.81 * (L775 - N775))</f>
        <v>0</v>
      </c>
      <c r="P775" s="15">
        <f>(L775 * M775) - O775</f>
        <v>31.049999999999997</v>
      </c>
      <c r="Q775">
        <f>K775-P775</f>
        <v>152.28333333333336</v>
      </c>
      <c r="R775">
        <f t="shared" ref="R775:R784" si="999">(M775 * ($L$2 + ($F$2 / 2))) - O775</f>
        <v>62.099999999999994</v>
      </c>
      <c r="S775">
        <f>0.5 + 0.1 * SQRT(Q775 / R775)</f>
        <v>0.65659590000727186</v>
      </c>
      <c r="T775">
        <f>IF((D775 - (D775/2)) &lt;= $L$2, 0, IF(( (D775 - (D775/2)) - $L$2) &gt; (2 * $F$2), 0, IF(( (D775 - (D775/2)) - $L$2) &lt;= ($F$2 / 2), (2 * ( (D775 - (D775/2)) - $L$2) / $F$2) * (S775 - 0.1) + 0.1, ((2 * $F$2) - ( (D775 - (D775/2)) - $L$2)) / (1.5 * $F$2) * S775)))</f>
        <v>0</v>
      </c>
      <c r="U775">
        <v>1.5</v>
      </c>
      <c r="V775">
        <f>MAX(0.5, 1 - 0.5 * (P775 / Q775))</f>
        <v>0.89805187698369271</v>
      </c>
      <c r="W775">
        <v>3</v>
      </c>
      <c r="X775">
        <f>1 + 0.2 *LOG10(10 * W775)</f>
        <v>1.2954242509439324</v>
      </c>
      <c r="Y775">
        <f>((Q775 / (I775 * 1000)) * T775) * U775 * V775 * X775*1000</f>
        <v>0</v>
      </c>
      <c r="Z775">
        <f>'Liquefaction &amp; SBC'!AC776</f>
        <v>9.3629666415708872</v>
      </c>
      <c r="AA775" s="8" t="str">
        <f>'Liquefaction &amp; SBC'!AD776</f>
        <v>NOT LIQUEFIABLE</v>
      </c>
      <c r="AB775" s="1">
        <f>IF(AA775="NOT LIQUEFIABLE", 0, IF(Z775&gt;=2, 0, IF(Z775&lt;=0.5, 0.05, (2-Z775)*0.025)))</f>
        <v>0</v>
      </c>
      <c r="AC775">
        <f t="shared" ref="AC775:AC784" si="1000">AB775 * U775*1000</f>
        <v>0</v>
      </c>
      <c r="AD775">
        <f>Y775+AC775</f>
        <v>0</v>
      </c>
    </row>
    <row r="776" spans="1:31" x14ac:dyDescent="0.35">
      <c r="B776" s="5" t="s">
        <v>271</v>
      </c>
      <c r="C776" s="5" t="s">
        <v>272</v>
      </c>
      <c r="D776" s="1">
        <f>D775+1.5</f>
        <v>3</v>
      </c>
      <c r="E776">
        <f>E$2</f>
        <v>1500</v>
      </c>
      <c r="F776">
        <f>F$2</f>
        <v>3</v>
      </c>
      <c r="G776" s="5">
        <v>20.399999999999999</v>
      </c>
      <c r="H776" s="5">
        <v>25</v>
      </c>
      <c r="I776" s="18">
        <v>15</v>
      </c>
      <c r="J776">
        <f>E776*0.1</f>
        <v>150</v>
      </c>
      <c r="K776">
        <f t="shared" si="998"/>
        <v>183.33333333333334</v>
      </c>
      <c r="L776">
        <v>1.5</v>
      </c>
      <c r="M776" s="21">
        <v>20.399999999999999</v>
      </c>
      <c r="N776">
        <v>3</v>
      </c>
      <c r="O776">
        <f t="shared" ref="O776:O784" si="1001">MAX(0, 9.81 * (L776 - N776))</f>
        <v>0</v>
      </c>
      <c r="P776" s="15">
        <f t="shared" ref="P776:P784" si="1002">(L776 * M776) - O776</f>
        <v>30.599999999999998</v>
      </c>
      <c r="Q776">
        <f>K776-P776</f>
        <v>152.73333333333335</v>
      </c>
      <c r="R776">
        <f t="shared" si="999"/>
        <v>61.199999999999996</v>
      </c>
      <c r="S776">
        <f t="shared" ref="S776:S784" si="1003">0.5 + 0.1 * SQRT(Q776 / R776)</f>
        <v>0.65797603304061836</v>
      </c>
      <c r="T776">
        <f t="shared" ref="T776:T784" si="1004">IF(((D776 - (D776 - D775)/2) - $L$2) &lt;= 0, 0, IF(((D776 - (D776 - D775)/2) - $L$2) &gt; (2 * $F$2), 0, IF(((D776 - (D776 - D775)/2) - $L$2) &lt;= ($F$2 / 2), (2 * ((D776 - (D776 - D775)/2) - $L$2) / $F$2) * (S776 - 0.1) + 0.1, ((2 * $F$2) - ((D776 - (D776 - D775)/2) - $L$2)) / (1.5 * $F$2) * S776)))</f>
        <v>0.37898801652030922</v>
      </c>
      <c r="U776">
        <v>1.5</v>
      </c>
      <c r="V776">
        <f t="shared" ref="V776:V784" si="1005">MAX(0.5, 1 - 0.5 * (P776 / Q776))</f>
        <v>0.89982540375381936</v>
      </c>
      <c r="W776">
        <v>3</v>
      </c>
      <c r="X776">
        <f t="shared" ref="X776:X784" si="1006">1 + 0.2 *LOG10(10 * W776)</f>
        <v>1.2954242509439324</v>
      </c>
      <c r="Y776">
        <f t="shared" ref="Y776:Y784" si="1007">((Q776 / (I776 * 1000)) * T776) * U776 * V776 * X776*1000</f>
        <v>6.7472931752085055</v>
      </c>
      <c r="Z776">
        <f>'Liquefaction &amp; SBC'!AC777</f>
        <v>7.2835588307028072</v>
      </c>
      <c r="AA776" s="8" t="str">
        <f>'Liquefaction &amp; SBC'!AD777</f>
        <v>NOT LIQUEFIABLE</v>
      </c>
      <c r="AB776" s="1">
        <f t="shared" ref="AB776:AB784" si="1008">IF(AA776="NOT LIQUEFIABLE", 0, IF(Z776&gt;=2, 0, IF(Z776&lt;=0.5, 0.05, (2-Z776)*0.025)))</f>
        <v>0</v>
      </c>
      <c r="AC776">
        <f t="shared" si="1000"/>
        <v>0</v>
      </c>
      <c r="AD776">
        <f t="shared" ref="AD776:AD784" si="1009">Y776+AC776</f>
        <v>6.7472931752085055</v>
      </c>
    </row>
    <row r="777" spans="1:31" x14ac:dyDescent="0.35">
      <c r="B777" s="5" t="s">
        <v>271</v>
      </c>
      <c r="C777" s="5" t="s">
        <v>272</v>
      </c>
      <c r="D777" s="1">
        <f t="shared" ref="D777:D784" si="1010">D776+1.5</f>
        <v>4.5</v>
      </c>
      <c r="E777">
        <f t="shared" ref="E777:F784" si="1011">E$2</f>
        <v>1500</v>
      </c>
      <c r="F777">
        <f t="shared" si="1011"/>
        <v>3</v>
      </c>
      <c r="G777" s="5">
        <v>21</v>
      </c>
      <c r="H777" s="5">
        <v>29</v>
      </c>
      <c r="I777" s="18">
        <v>15</v>
      </c>
      <c r="J777">
        <f t="shared" ref="J777:J784" si="1012">E777*0.1</f>
        <v>150</v>
      </c>
      <c r="K777">
        <f t="shared" si="998"/>
        <v>183.33333333333334</v>
      </c>
      <c r="L777">
        <v>1.5</v>
      </c>
      <c r="M777" s="21">
        <v>21</v>
      </c>
      <c r="N777">
        <v>3</v>
      </c>
      <c r="O777">
        <f t="shared" si="1001"/>
        <v>0</v>
      </c>
      <c r="P777" s="15">
        <f t="shared" si="1002"/>
        <v>31.5</v>
      </c>
      <c r="Q777">
        <f t="shared" ref="Q777:Q784" si="1013">K777-P777</f>
        <v>151.83333333333334</v>
      </c>
      <c r="R777">
        <f t="shared" si="999"/>
        <v>63</v>
      </c>
      <c r="S777">
        <f t="shared" si="1003"/>
        <v>0.65524345107130644</v>
      </c>
      <c r="T777">
        <f t="shared" si="1004"/>
        <v>0.54603620922608875</v>
      </c>
      <c r="U777">
        <v>1.5</v>
      </c>
      <c r="V777">
        <f t="shared" si="1005"/>
        <v>0.89626783754116357</v>
      </c>
      <c r="W777">
        <v>3</v>
      </c>
      <c r="X777">
        <f t="shared" si="1006"/>
        <v>1.2954242509439324</v>
      </c>
      <c r="Y777">
        <f t="shared" si="1007"/>
        <v>9.6258348148473054</v>
      </c>
      <c r="Z777">
        <f>'Liquefaction &amp; SBC'!AC778</f>
        <v>8.0926365090726691</v>
      </c>
      <c r="AA777" s="8" t="str">
        <f>'Liquefaction &amp; SBC'!AD778</f>
        <v>NOT LIQUEFIABLE</v>
      </c>
      <c r="AB777" s="1">
        <f t="shared" si="1008"/>
        <v>0</v>
      </c>
      <c r="AC777">
        <f t="shared" si="1000"/>
        <v>0</v>
      </c>
      <c r="AD777">
        <f t="shared" si="1009"/>
        <v>9.6258348148473054</v>
      </c>
    </row>
    <row r="778" spans="1:31" x14ac:dyDescent="0.35">
      <c r="B778" s="5" t="s">
        <v>271</v>
      </c>
      <c r="C778" s="5" t="s">
        <v>272</v>
      </c>
      <c r="D778" s="1">
        <f t="shared" si="1010"/>
        <v>6</v>
      </c>
      <c r="E778">
        <f t="shared" si="1011"/>
        <v>1500</v>
      </c>
      <c r="F778">
        <f t="shared" si="1011"/>
        <v>3</v>
      </c>
      <c r="G778" s="5">
        <v>19.8</v>
      </c>
      <c r="H778" s="5">
        <v>31</v>
      </c>
      <c r="I778" s="18">
        <v>15</v>
      </c>
      <c r="J778">
        <f t="shared" si="1012"/>
        <v>150</v>
      </c>
      <c r="K778">
        <f t="shared" si="998"/>
        <v>183.33333333333334</v>
      </c>
      <c r="L778">
        <v>1.5</v>
      </c>
      <c r="M778" s="21">
        <v>19.8</v>
      </c>
      <c r="N778">
        <v>3</v>
      </c>
      <c r="O778">
        <f t="shared" si="1001"/>
        <v>0</v>
      </c>
      <c r="P778" s="15">
        <f t="shared" si="1002"/>
        <v>29.700000000000003</v>
      </c>
      <c r="Q778">
        <f t="shared" si="1013"/>
        <v>153.63333333333333</v>
      </c>
      <c r="R778">
        <f t="shared" si="999"/>
        <v>59.400000000000006</v>
      </c>
      <c r="S778">
        <f t="shared" si="1003"/>
        <v>0.66082349806811247</v>
      </c>
      <c r="T778">
        <f t="shared" si="1004"/>
        <v>0.33041174903405623</v>
      </c>
      <c r="U778">
        <v>1.5</v>
      </c>
      <c r="V778">
        <f t="shared" si="1005"/>
        <v>0.90334128878281628</v>
      </c>
      <c r="W778">
        <v>3</v>
      </c>
      <c r="X778">
        <f t="shared" si="1006"/>
        <v>1.2954242509439324</v>
      </c>
      <c r="Y778">
        <f t="shared" si="1007"/>
        <v>5.9402513155169494</v>
      </c>
      <c r="Z778">
        <f>'Liquefaction &amp; SBC'!AC779</f>
        <v>7.3353239894897921</v>
      </c>
      <c r="AA778" s="8" t="str">
        <f>'Liquefaction &amp; SBC'!AD779</f>
        <v>NOT LIQUEFIABLE</v>
      </c>
      <c r="AB778" s="1">
        <f t="shared" si="1008"/>
        <v>0</v>
      </c>
      <c r="AC778">
        <f t="shared" si="1000"/>
        <v>0</v>
      </c>
      <c r="AD778">
        <f t="shared" si="1009"/>
        <v>5.9402513155169494</v>
      </c>
    </row>
    <row r="779" spans="1:31" x14ac:dyDescent="0.35">
      <c r="B779" s="5" t="s">
        <v>271</v>
      </c>
      <c r="C779" s="5" t="s">
        <v>272</v>
      </c>
      <c r="D779" s="1">
        <f t="shared" si="1010"/>
        <v>7.5</v>
      </c>
      <c r="E779">
        <f t="shared" si="1011"/>
        <v>1500</v>
      </c>
      <c r="F779">
        <f t="shared" si="1011"/>
        <v>3</v>
      </c>
      <c r="G779" s="5">
        <v>20.399999999999999</v>
      </c>
      <c r="H779" s="5">
        <v>32</v>
      </c>
      <c r="I779" s="18">
        <v>15</v>
      </c>
      <c r="J779">
        <f t="shared" si="1012"/>
        <v>150</v>
      </c>
      <c r="K779">
        <f t="shared" si="998"/>
        <v>183.33333333333334</v>
      </c>
      <c r="L779">
        <v>1.5</v>
      </c>
      <c r="M779" s="21">
        <v>20.399999999999999</v>
      </c>
      <c r="N779">
        <v>3</v>
      </c>
      <c r="O779">
        <f t="shared" si="1001"/>
        <v>0</v>
      </c>
      <c r="P779" s="15">
        <f t="shared" si="1002"/>
        <v>30.599999999999998</v>
      </c>
      <c r="Q779">
        <f t="shared" si="1013"/>
        <v>152.73333333333335</v>
      </c>
      <c r="R779">
        <f t="shared" si="999"/>
        <v>61.199999999999996</v>
      </c>
      <c r="S779">
        <f t="shared" si="1003"/>
        <v>0.65797603304061836</v>
      </c>
      <c r="T779">
        <f t="shared" si="1004"/>
        <v>0.10966267217343639</v>
      </c>
      <c r="U779">
        <v>1.5</v>
      </c>
      <c r="V779">
        <f t="shared" si="1005"/>
        <v>0.89982540375381936</v>
      </c>
      <c r="W779">
        <v>3</v>
      </c>
      <c r="X779">
        <f t="shared" si="1006"/>
        <v>1.2954242509439324</v>
      </c>
      <c r="Y779">
        <f t="shared" si="1007"/>
        <v>1.9523736035893997</v>
      </c>
      <c r="Z779">
        <f>'Liquefaction &amp; SBC'!AC780</f>
        <v>7.607138019819784</v>
      </c>
      <c r="AA779" s="8" t="str">
        <f>'Liquefaction &amp; SBC'!AD780</f>
        <v>NOT LIQUEFIABLE</v>
      </c>
      <c r="AB779" s="1">
        <f t="shared" si="1008"/>
        <v>0</v>
      </c>
      <c r="AC779">
        <f t="shared" si="1000"/>
        <v>0</v>
      </c>
      <c r="AD779">
        <f t="shared" si="1009"/>
        <v>1.9523736035893997</v>
      </c>
    </row>
    <row r="780" spans="1:31" x14ac:dyDescent="0.35">
      <c r="B780" s="5" t="s">
        <v>271</v>
      </c>
      <c r="C780" s="5" t="s">
        <v>272</v>
      </c>
      <c r="D780" s="1">
        <f t="shared" si="1010"/>
        <v>9</v>
      </c>
      <c r="E780">
        <f t="shared" si="1011"/>
        <v>1500</v>
      </c>
      <c r="F780">
        <f t="shared" si="1011"/>
        <v>3</v>
      </c>
      <c r="G780" s="5">
        <v>19.5</v>
      </c>
      <c r="H780" s="5">
        <v>37</v>
      </c>
      <c r="I780" s="18">
        <v>20</v>
      </c>
      <c r="J780">
        <f t="shared" si="1012"/>
        <v>150</v>
      </c>
      <c r="K780">
        <f t="shared" si="998"/>
        <v>183.33333333333334</v>
      </c>
      <c r="L780">
        <v>1.5</v>
      </c>
      <c r="M780" s="21">
        <v>19.5</v>
      </c>
      <c r="N780">
        <v>3</v>
      </c>
      <c r="O780">
        <f t="shared" si="1001"/>
        <v>0</v>
      </c>
      <c r="P780" s="15">
        <f t="shared" si="1002"/>
        <v>29.25</v>
      </c>
      <c r="Q780">
        <f t="shared" si="1013"/>
        <v>154.08333333333334</v>
      </c>
      <c r="R780">
        <f t="shared" si="999"/>
        <v>58.5</v>
      </c>
      <c r="S780">
        <f t="shared" si="1003"/>
        <v>0.66229304156072544</v>
      </c>
      <c r="T780">
        <f t="shared" si="1004"/>
        <v>0</v>
      </c>
      <c r="U780">
        <v>1.5</v>
      </c>
      <c r="V780">
        <f t="shared" si="1005"/>
        <v>0.90508382909680907</v>
      </c>
      <c r="W780">
        <v>3</v>
      </c>
      <c r="X780">
        <f t="shared" si="1006"/>
        <v>1.2954242509439324</v>
      </c>
      <c r="Y780">
        <f t="shared" si="1007"/>
        <v>0</v>
      </c>
      <c r="Z780">
        <f>'Liquefaction &amp; SBC'!AC781</f>
        <v>20.570178119688777</v>
      </c>
      <c r="AA780" s="8" t="str">
        <f>'Liquefaction &amp; SBC'!AD781</f>
        <v>NOT LIQUEFIABLE</v>
      </c>
      <c r="AB780" s="1">
        <f t="shared" si="1008"/>
        <v>0</v>
      </c>
      <c r="AC780">
        <f t="shared" si="1000"/>
        <v>0</v>
      </c>
      <c r="AD780">
        <f t="shared" si="1009"/>
        <v>0</v>
      </c>
    </row>
    <row r="781" spans="1:31" x14ac:dyDescent="0.35">
      <c r="B781" s="5" t="s">
        <v>271</v>
      </c>
      <c r="C781" s="5" t="s">
        <v>272</v>
      </c>
      <c r="D781" s="1">
        <f t="shared" si="1010"/>
        <v>10.5</v>
      </c>
      <c r="E781">
        <f t="shared" si="1011"/>
        <v>1500</v>
      </c>
      <c r="F781">
        <f t="shared" si="1011"/>
        <v>3</v>
      </c>
      <c r="G781" s="5">
        <v>20.100000000000001</v>
      </c>
      <c r="H781" s="5">
        <v>38</v>
      </c>
      <c r="I781" s="18">
        <v>20</v>
      </c>
      <c r="J781">
        <f t="shared" si="1012"/>
        <v>150</v>
      </c>
      <c r="K781">
        <f t="shared" si="998"/>
        <v>183.33333333333334</v>
      </c>
      <c r="L781">
        <v>1.5</v>
      </c>
      <c r="M781" s="21">
        <v>20.100000000000001</v>
      </c>
      <c r="N781">
        <v>3</v>
      </c>
      <c r="O781">
        <f t="shared" si="1001"/>
        <v>0</v>
      </c>
      <c r="P781" s="15">
        <f t="shared" si="1002"/>
        <v>30.150000000000002</v>
      </c>
      <c r="Q781">
        <f t="shared" si="1013"/>
        <v>153.18333333333334</v>
      </c>
      <c r="R781">
        <f t="shared" si="999"/>
        <v>60.300000000000004</v>
      </c>
      <c r="S781">
        <f t="shared" si="1003"/>
        <v>0.65938487339212726</v>
      </c>
      <c r="T781">
        <f t="shared" si="1004"/>
        <v>0</v>
      </c>
      <c r="U781">
        <v>1.5</v>
      </c>
      <c r="V781">
        <f t="shared" si="1005"/>
        <v>0.90158851049940159</v>
      </c>
      <c r="W781">
        <v>3</v>
      </c>
      <c r="X781">
        <f t="shared" si="1006"/>
        <v>1.2954242509439324</v>
      </c>
      <c r="Y781">
        <f t="shared" si="1007"/>
        <v>0</v>
      </c>
      <c r="Z781">
        <f>'Liquefaction &amp; SBC'!AC782</f>
        <v>16.650220422133017</v>
      </c>
      <c r="AA781" s="8" t="str">
        <f>'Liquefaction &amp; SBC'!AD782</f>
        <v>NOT LIQUEFIABLE</v>
      </c>
      <c r="AB781" s="1">
        <f t="shared" si="1008"/>
        <v>0</v>
      </c>
      <c r="AC781">
        <f t="shared" si="1000"/>
        <v>0</v>
      </c>
      <c r="AD781">
        <f t="shared" si="1009"/>
        <v>0</v>
      </c>
    </row>
    <row r="782" spans="1:31" x14ac:dyDescent="0.35">
      <c r="B782" s="5" t="s">
        <v>271</v>
      </c>
      <c r="C782" s="5" t="s">
        <v>272</v>
      </c>
      <c r="D782" s="1">
        <f t="shared" si="1010"/>
        <v>12</v>
      </c>
      <c r="E782">
        <f t="shared" si="1011"/>
        <v>1500</v>
      </c>
      <c r="F782">
        <f t="shared" si="1011"/>
        <v>3</v>
      </c>
      <c r="G782" s="5">
        <v>19.600000000000001</v>
      </c>
      <c r="H782" s="5">
        <v>45</v>
      </c>
      <c r="I782" s="18">
        <v>20</v>
      </c>
      <c r="J782">
        <f t="shared" si="1012"/>
        <v>150</v>
      </c>
      <c r="K782">
        <f t="shared" si="998"/>
        <v>183.33333333333334</v>
      </c>
      <c r="L782">
        <v>1.5</v>
      </c>
      <c r="M782" s="21">
        <v>19.600000000000001</v>
      </c>
      <c r="N782">
        <v>3</v>
      </c>
      <c r="O782">
        <f t="shared" si="1001"/>
        <v>0</v>
      </c>
      <c r="P782" s="15">
        <f t="shared" si="1002"/>
        <v>29.400000000000002</v>
      </c>
      <c r="Q782">
        <f t="shared" si="1013"/>
        <v>153.93333333333334</v>
      </c>
      <c r="R782">
        <f t="shared" si="999"/>
        <v>58.800000000000004</v>
      </c>
      <c r="S782">
        <f t="shared" si="1003"/>
        <v>0.66179968579078108</v>
      </c>
      <c r="T782">
        <f t="shared" si="1004"/>
        <v>0</v>
      </c>
      <c r="U782">
        <v>1.5</v>
      </c>
      <c r="V782">
        <f t="shared" si="1005"/>
        <v>0.90450411433521005</v>
      </c>
      <c r="W782">
        <v>3</v>
      </c>
      <c r="X782">
        <f t="shared" si="1006"/>
        <v>1.2954242509439324</v>
      </c>
      <c r="Y782">
        <f t="shared" si="1007"/>
        <v>0</v>
      </c>
      <c r="Z782">
        <f>'Liquefaction &amp; SBC'!AC783</f>
        <v>146.55632994538678</v>
      </c>
      <c r="AA782" s="8" t="str">
        <f>'Liquefaction &amp; SBC'!AD783</f>
        <v>NOT LIQUEFIABLE</v>
      </c>
      <c r="AB782" s="1">
        <f t="shared" si="1008"/>
        <v>0</v>
      </c>
      <c r="AC782">
        <f t="shared" si="1000"/>
        <v>0</v>
      </c>
      <c r="AD782">
        <f t="shared" si="1009"/>
        <v>0</v>
      </c>
    </row>
    <row r="783" spans="1:31" x14ac:dyDescent="0.35">
      <c r="B783" s="5" t="s">
        <v>271</v>
      </c>
      <c r="C783" s="5" t="s">
        <v>272</v>
      </c>
      <c r="D783" s="1">
        <f t="shared" si="1010"/>
        <v>13.5</v>
      </c>
      <c r="E783">
        <f t="shared" si="1011"/>
        <v>1500</v>
      </c>
      <c r="F783">
        <f t="shared" si="1011"/>
        <v>3</v>
      </c>
      <c r="G783" s="5">
        <v>20.5</v>
      </c>
      <c r="H783" s="5">
        <v>50</v>
      </c>
      <c r="I783" s="18">
        <v>20</v>
      </c>
      <c r="J783">
        <f t="shared" si="1012"/>
        <v>150</v>
      </c>
      <c r="K783">
        <f t="shared" si="998"/>
        <v>183.33333333333334</v>
      </c>
      <c r="L783">
        <v>1.5</v>
      </c>
      <c r="M783" s="21">
        <v>20.5</v>
      </c>
      <c r="N783">
        <v>3</v>
      </c>
      <c r="O783">
        <f t="shared" si="1001"/>
        <v>0</v>
      </c>
      <c r="P783" s="15">
        <f t="shared" si="1002"/>
        <v>30.75</v>
      </c>
      <c r="Q783">
        <f t="shared" si="1013"/>
        <v>152.58333333333334</v>
      </c>
      <c r="R783">
        <f t="shared" si="999"/>
        <v>61.5</v>
      </c>
      <c r="S783">
        <f t="shared" si="1003"/>
        <v>0.65751285059632769</v>
      </c>
      <c r="T783">
        <f t="shared" si="1004"/>
        <v>0</v>
      </c>
      <c r="U783">
        <v>1.5</v>
      </c>
      <c r="V783">
        <f t="shared" si="1005"/>
        <v>0.89923539049699619</v>
      </c>
      <c r="W783">
        <v>3</v>
      </c>
      <c r="X783">
        <f t="shared" si="1006"/>
        <v>1.2954242509439324</v>
      </c>
      <c r="Y783">
        <f t="shared" si="1007"/>
        <v>0</v>
      </c>
      <c r="Z783">
        <f>'Liquefaction &amp; SBC'!AC784</f>
        <v>1103.2528929391735</v>
      </c>
      <c r="AA783" s="8" t="str">
        <f>'Liquefaction &amp; SBC'!AD784</f>
        <v>NOT LIQUEFIABLE</v>
      </c>
      <c r="AB783" s="1">
        <f t="shared" si="1008"/>
        <v>0</v>
      </c>
      <c r="AC783">
        <f t="shared" si="1000"/>
        <v>0</v>
      </c>
      <c r="AD783">
        <f t="shared" si="1009"/>
        <v>0</v>
      </c>
    </row>
    <row r="784" spans="1:31" x14ac:dyDescent="0.35">
      <c r="B784" s="5" t="s">
        <v>271</v>
      </c>
      <c r="C784" s="5" t="s">
        <v>272</v>
      </c>
      <c r="D784" s="1">
        <f t="shared" si="1010"/>
        <v>15</v>
      </c>
      <c r="E784">
        <f t="shared" si="1011"/>
        <v>1500</v>
      </c>
      <c r="F784">
        <f t="shared" si="1011"/>
        <v>3</v>
      </c>
      <c r="G784" s="5">
        <v>19.600000000000001</v>
      </c>
      <c r="H784" s="5">
        <v>57</v>
      </c>
      <c r="I784" s="18">
        <v>20</v>
      </c>
      <c r="J784">
        <f t="shared" si="1012"/>
        <v>150</v>
      </c>
      <c r="K784">
        <f t="shared" si="998"/>
        <v>183.33333333333334</v>
      </c>
      <c r="L784">
        <v>1.5</v>
      </c>
      <c r="M784" s="21">
        <v>19.600000000000001</v>
      </c>
      <c r="N784">
        <v>3</v>
      </c>
      <c r="O784">
        <f t="shared" si="1001"/>
        <v>0</v>
      </c>
      <c r="P784" s="15">
        <f t="shared" si="1002"/>
        <v>29.400000000000002</v>
      </c>
      <c r="Q784">
        <f t="shared" si="1013"/>
        <v>153.93333333333334</v>
      </c>
      <c r="R784">
        <f t="shared" si="999"/>
        <v>58.800000000000004</v>
      </c>
      <c r="S784">
        <f t="shared" si="1003"/>
        <v>0.66179968579078108</v>
      </c>
      <c r="T784">
        <f t="shared" si="1004"/>
        <v>0</v>
      </c>
      <c r="U784">
        <v>1.5</v>
      </c>
      <c r="V784">
        <f t="shared" si="1005"/>
        <v>0.90450411433521005</v>
      </c>
      <c r="W784">
        <v>3</v>
      </c>
      <c r="X784">
        <f t="shared" si="1006"/>
        <v>1.2954242509439324</v>
      </c>
      <c r="Y784">
        <f t="shared" si="1007"/>
        <v>0</v>
      </c>
      <c r="Z784">
        <f>'Liquefaction &amp; SBC'!AC785</f>
        <v>77809.73101256571</v>
      </c>
      <c r="AA784" s="8" t="str">
        <f>'Liquefaction &amp; SBC'!AD785</f>
        <v>NOT LIQUEFIABLE</v>
      </c>
      <c r="AB784" s="1">
        <f t="shared" si="1008"/>
        <v>0</v>
      </c>
      <c r="AC784">
        <f t="shared" si="1000"/>
        <v>0</v>
      </c>
      <c r="AD784">
        <f t="shared" si="1009"/>
        <v>0</v>
      </c>
    </row>
    <row r="785" spans="1:31" x14ac:dyDescent="0.35">
      <c r="X785" s="16"/>
      <c r="Y785" s="16"/>
      <c r="Z785" s="16"/>
      <c r="AA785" s="16"/>
      <c r="AB785" s="19"/>
      <c r="AC785" s="16" t="s">
        <v>312</v>
      </c>
      <c r="AD785" s="16">
        <f>SUM(AD775:AD784)</f>
        <v>24.26575290916216</v>
      </c>
      <c r="AE785" s="19" t="str">
        <f>IF(AD785&lt;= 25, "PASSED", "FAILED")</f>
        <v>PASSED</v>
      </c>
    </row>
    <row r="786" spans="1:31" s="1" customFormat="1" x14ac:dyDescent="0.35">
      <c r="A786" s="9" t="s">
        <v>283</v>
      </c>
      <c r="B786" s="9" t="s">
        <v>0</v>
      </c>
      <c r="C786" s="9" t="s">
        <v>1</v>
      </c>
      <c r="D786" s="9" t="s">
        <v>284</v>
      </c>
      <c r="E786" s="7" t="s">
        <v>285</v>
      </c>
      <c r="F786" s="9" t="s">
        <v>286</v>
      </c>
      <c r="G786" s="9" t="s">
        <v>287</v>
      </c>
      <c r="H786" s="9" t="s">
        <v>288</v>
      </c>
      <c r="I786" s="9" t="s">
        <v>289</v>
      </c>
      <c r="J786" s="10" t="s">
        <v>290</v>
      </c>
      <c r="K786" s="10" t="s">
        <v>291</v>
      </c>
      <c r="L786" s="9" t="s">
        <v>292</v>
      </c>
      <c r="M786" s="9" t="s">
        <v>287</v>
      </c>
      <c r="N786" s="9" t="s">
        <v>293</v>
      </c>
      <c r="O786" s="10" t="s">
        <v>294</v>
      </c>
      <c r="P786" s="11" t="s">
        <v>295</v>
      </c>
      <c r="Q786" s="10" t="s">
        <v>296</v>
      </c>
      <c r="R786" s="10" t="s">
        <v>297</v>
      </c>
      <c r="S786" s="10" t="s">
        <v>298</v>
      </c>
      <c r="T786" s="12" t="s">
        <v>299</v>
      </c>
      <c r="U786" s="9" t="s">
        <v>300</v>
      </c>
      <c r="V786" s="10" t="s">
        <v>301</v>
      </c>
      <c r="W786" s="7" t="s">
        <v>302</v>
      </c>
      <c r="X786" s="10" t="s">
        <v>303</v>
      </c>
      <c r="Y786" s="13" t="s">
        <v>304</v>
      </c>
      <c r="Z786" s="14" t="s">
        <v>26</v>
      </c>
      <c r="AA786" s="14" t="s">
        <v>27</v>
      </c>
      <c r="AB786" s="13" t="s">
        <v>305</v>
      </c>
      <c r="AC786" s="13" t="s">
        <v>306</v>
      </c>
      <c r="AD786" s="13" t="s">
        <v>307</v>
      </c>
      <c r="AE786" s="10" t="s">
        <v>27</v>
      </c>
    </row>
    <row r="787" spans="1:31" x14ac:dyDescent="0.35">
      <c r="A787" s="1">
        <v>68</v>
      </c>
      <c r="B787" s="5" t="s">
        <v>273</v>
      </c>
      <c r="C787" s="5" t="s">
        <v>274</v>
      </c>
      <c r="D787" s="1">
        <v>1.5</v>
      </c>
      <c r="E787">
        <v>1500</v>
      </c>
      <c r="F787">
        <v>3</v>
      </c>
      <c r="G787" s="5">
        <v>18</v>
      </c>
      <c r="H787" s="5">
        <v>13</v>
      </c>
      <c r="I787" s="1">
        <v>12</v>
      </c>
      <c r="J787">
        <f>E787*0.1</f>
        <v>150</v>
      </c>
      <c r="K787">
        <f t="shared" ref="K787:K796" si="1014">(E787+J787)/(F787*F787)</f>
        <v>183.33333333333334</v>
      </c>
      <c r="L787">
        <v>1.5</v>
      </c>
      <c r="M787" s="21">
        <v>18</v>
      </c>
      <c r="N787">
        <v>1</v>
      </c>
      <c r="O787">
        <f>MAX(0, 9.81 * (L787 - N787))</f>
        <v>4.9050000000000002</v>
      </c>
      <c r="P787" s="15">
        <f>(L787 * M787) - O787</f>
        <v>22.094999999999999</v>
      </c>
      <c r="Q787">
        <f>K787-P787</f>
        <v>161.23833333333334</v>
      </c>
      <c r="R787">
        <f t="shared" ref="R787:R796" si="1015">(M787 * ($L$2 + ($F$2 / 2))) - O787</f>
        <v>49.094999999999999</v>
      </c>
      <c r="S787">
        <f>0.5 + 0.1 * SQRT(Q787 / R787)</f>
        <v>0.68122391905211988</v>
      </c>
      <c r="T787">
        <f>IF((D787 - (D787/2)) &lt;= $L$2, 0, IF(( (D787 - (D787/2)) - $L$2) &gt; (2 * $F$2), 0, IF(( (D787 - (D787/2)) - $L$2) &lt;= ($F$2 / 2), (2 * ( (D787 - (D787/2)) - $L$2) / $F$2) * (S787 - 0.1) + 0.1, ((2 * $F$2) - ( (D787 - (D787/2)) - $L$2)) / (1.5 * $F$2) * S787)))</f>
        <v>0</v>
      </c>
      <c r="U787">
        <v>1.5</v>
      </c>
      <c r="V787">
        <f>MAX(0.5, 1 - 0.5 * (P787 / Q787))</f>
        <v>0.93148341482071051</v>
      </c>
      <c r="W787">
        <v>3</v>
      </c>
      <c r="X787">
        <f>1 + 0.2 *LOG10(10 * W787)</f>
        <v>1.2954242509439324</v>
      </c>
      <c r="Y787">
        <f>((Q787 / (I787 * 1000)) * T787) * U787 * V787 * X787*1000</f>
        <v>0</v>
      </c>
      <c r="Z787">
        <f>'Liquefaction &amp; SBC'!AC788</f>
        <v>1.9896007711030537</v>
      </c>
      <c r="AA787" s="8" t="str">
        <f>'Liquefaction &amp; SBC'!AD788</f>
        <v>NOT LIQUEFIABLE</v>
      </c>
      <c r="AB787" s="1">
        <f>IF(AA787="NOT LIQUEFIABLE", 0, IF(Z787&gt;=2, 0, IF(Z787&lt;=0.5, 0.05, (2-Z787)*0.025)))</f>
        <v>0</v>
      </c>
      <c r="AC787">
        <f t="shared" ref="AC787:AC796" si="1016">AB787 * U787*1000</f>
        <v>0</v>
      </c>
      <c r="AD787">
        <f>Y787+AC787</f>
        <v>0</v>
      </c>
    </row>
    <row r="788" spans="1:31" x14ac:dyDescent="0.35">
      <c r="B788" s="5" t="s">
        <v>273</v>
      </c>
      <c r="C788" s="5" t="s">
        <v>274</v>
      </c>
      <c r="D788" s="1">
        <f>D787+1.5</f>
        <v>3</v>
      </c>
      <c r="E788">
        <f>E$2</f>
        <v>1500</v>
      </c>
      <c r="F788">
        <f>F$2</f>
        <v>3</v>
      </c>
      <c r="G788" s="5">
        <v>18</v>
      </c>
      <c r="H788" s="5">
        <v>13</v>
      </c>
      <c r="I788" s="18">
        <v>12</v>
      </c>
      <c r="J788">
        <f>E788*0.1</f>
        <v>150</v>
      </c>
      <c r="K788">
        <f t="shared" si="1014"/>
        <v>183.33333333333334</v>
      </c>
      <c r="L788">
        <v>1.5</v>
      </c>
      <c r="M788" s="21">
        <v>18</v>
      </c>
      <c r="N788">
        <v>1</v>
      </c>
      <c r="O788">
        <f t="shared" ref="O788:O796" si="1017">MAX(0, 9.81 * (L788 - N788))</f>
        <v>4.9050000000000002</v>
      </c>
      <c r="P788" s="15">
        <f t="shared" ref="P788:P796" si="1018">(L788 * M788) - O788</f>
        <v>22.094999999999999</v>
      </c>
      <c r="Q788">
        <f>K788-P788</f>
        <v>161.23833333333334</v>
      </c>
      <c r="R788">
        <f t="shared" si="1015"/>
        <v>49.094999999999999</v>
      </c>
      <c r="S788">
        <f t="shared" ref="S788:S796" si="1019">0.5 + 0.1 * SQRT(Q788 / R788)</f>
        <v>0.68122391905211988</v>
      </c>
      <c r="T788">
        <f t="shared" ref="T788:T796" si="1020">IF(((D788 - (D788 - D787)/2) - $L$2) &lt;= 0, 0, IF(((D788 - (D788 - D787)/2) - $L$2) &gt; (2 * $F$2), 0, IF(((D788 - (D788 - D787)/2) - $L$2) &lt;= ($F$2 / 2), (2 * ((D788 - (D788 - D787)/2) - $L$2) / $F$2) * (S788 - 0.1) + 0.1, ((2 * $F$2) - ((D788 - (D788 - D787)/2) - $L$2)) / (1.5 * $F$2) * S788)))</f>
        <v>0.39061195952605998</v>
      </c>
      <c r="U788">
        <v>1.5</v>
      </c>
      <c r="V788">
        <f t="shared" ref="V788:V796" si="1021">MAX(0.5, 1 - 0.5 * (P788 / Q788))</f>
        <v>0.93148341482071051</v>
      </c>
      <c r="W788">
        <v>3</v>
      </c>
      <c r="X788">
        <f t="shared" ref="X788:X796" si="1022">1 + 0.2 *LOG10(10 * W788)</f>
        <v>1.2954242509439324</v>
      </c>
      <c r="Y788">
        <f t="shared" ref="Y788:Y796" si="1023">((Q788 / (I788 * 1000)) * T788) * U788 * V788 * X788*1000</f>
        <v>9.499724249285924</v>
      </c>
      <c r="Z788">
        <f>'Liquefaction &amp; SBC'!AC789</f>
        <v>1.2244725019182101</v>
      </c>
      <c r="AA788" s="8" t="str">
        <f>'Liquefaction &amp; SBC'!AD789</f>
        <v>NOT LIQUEFIABLE</v>
      </c>
      <c r="AB788" s="1">
        <f t="shared" ref="AB788:AB796" si="1024">IF(AA788="NOT LIQUEFIABLE", 0, IF(Z788&gt;=2, 0, IF(Z788&lt;=0.5, 0.05, (2-Z788)*0.025)))</f>
        <v>0</v>
      </c>
      <c r="AC788">
        <f t="shared" si="1016"/>
        <v>0</v>
      </c>
      <c r="AD788">
        <f t="shared" ref="AD788:AD796" si="1025">Y788+AC788</f>
        <v>9.499724249285924</v>
      </c>
    </row>
    <row r="789" spans="1:31" x14ac:dyDescent="0.35">
      <c r="B789" s="5" t="s">
        <v>273</v>
      </c>
      <c r="C789" s="5" t="s">
        <v>274</v>
      </c>
      <c r="D789" s="1">
        <f t="shared" ref="D789:D796" si="1026">D788+1.5</f>
        <v>4.5</v>
      </c>
      <c r="E789">
        <f t="shared" ref="E789:F796" si="1027">E$2</f>
        <v>1500</v>
      </c>
      <c r="F789">
        <f t="shared" si="1027"/>
        <v>3</v>
      </c>
      <c r="G789" s="5">
        <v>18</v>
      </c>
      <c r="H789" s="5">
        <v>16</v>
      </c>
      <c r="I789" s="18">
        <v>12</v>
      </c>
      <c r="J789">
        <f t="shared" ref="J789:J796" si="1028">E789*0.1</f>
        <v>150</v>
      </c>
      <c r="K789">
        <f t="shared" si="1014"/>
        <v>183.33333333333334</v>
      </c>
      <c r="L789">
        <v>1.5</v>
      </c>
      <c r="M789" s="21">
        <v>18</v>
      </c>
      <c r="N789">
        <v>1</v>
      </c>
      <c r="O789">
        <f t="shared" si="1017"/>
        <v>4.9050000000000002</v>
      </c>
      <c r="P789" s="15">
        <f t="shared" si="1018"/>
        <v>22.094999999999999</v>
      </c>
      <c r="Q789">
        <f t="shared" ref="Q789:Q796" si="1029">K789-P789</f>
        <v>161.23833333333334</v>
      </c>
      <c r="R789">
        <f t="shared" si="1015"/>
        <v>49.094999999999999</v>
      </c>
      <c r="S789">
        <f t="shared" si="1019"/>
        <v>0.68122391905211988</v>
      </c>
      <c r="T789">
        <f t="shared" si="1020"/>
        <v>0.5676865992100999</v>
      </c>
      <c r="U789">
        <v>1.5</v>
      </c>
      <c r="V789">
        <f t="shared" si="1021"/>
        <v>0.93148341482071051</v>
      </c>
      <c r="W789">
        <v>3</v>
      </c>
      <c r="X789">
        <f t="shared" si="1022"/>
        <v>1.2954242509439324</v>
      </c>
      <c r="Y789">
        <f t="shared" si="1023"/>
        <v>13.806198251211137</v>
      </c>
      <c r="Z789">
        <f>'Liquefaction &amp; SBC'!AC790</f>
        <v>1.3366825857141655</v>
      </c>
      <c r="AA789" s="8" t="str">
        <f>'Liquefaction &amp; SBC'!AD790</f>
        <v>NOT LIQUEFIABLE</v>
      </c>
      <c r="AB789" s="1">
        <f t="shared" si="1024"/>
        <v>0</v>
      </c>
      <c r="AC789">
        <f t="shared" si="1016"/>
        <v>0</v>
      </c>
      <c r="AD789">
        <f t="shared" si="1025"/>
        <v>13.806198251211137</v>
      </c>
    </row>
    <row r="790" spans="1:31" x14ac:dyDescent="0.35">
      <c r="B790" s="5" t="s">
        <v>273</v>
      </c>
      <c r="C790" s="5" t="s">
        <v>274</v>
      </c>
      <c r="D790" s="1">
        <f t="shared" si="1026"/>
        <v>6</v>
      </c>
      <c r="E790">
        <f t="shared" si="1027"/>
        <v>1500</v>
      </c>
      <c r="F790">
        <f t="shared" si="1027"/>
        <v>3</v>
      </c>
      <c r="G790" s="5">
        <v>18</v>
      </c>
      <c r="H790" s="5">
        <v>19</v>
      </c>
      <c r="I790" s="18">
        <v>12</v>
      </c>
      <c r="J790">
        <f t="shared" si="1028"/>
        <v>150</v>
      </c>
      <c r="K790">
        <f t="shared" si="1014"/>
        <v>183.33333333333334</v>
      </c>
      <c r="L790">
        <v>1.5</v>
      </c>
      <c r="M790" s="21">
        <v>18</v>
      </c>
      <c r="N790">
        <v>1</v>
      </c>
      <c r="O790">
        <f t="shared" si="1017"/>
        <v>4.9050000000000002</v>
      </c>
      <c r="P790" s="15">
        <f t="shared" si="1018"/>
        <v>22.094999999999999</v>
      </c>
      <c r="Q790">
        <f t="shared" si="1029"/>
        <v>161.23833333333334</v>
      </c>
      <c r="R790">
        <f t="shared" si="1015"/>
        <v>49.094999999999999</v>
      </c>
      <c r="S790">
        <f t="shared" si="1019"/>
        <v>0.68122391905211988</v>
      </c>
      <c r="T790">
        <f t="shared" si="1020"/>
        <v>0.34061195952605994</v>
      </c>
      <c r="U790">
        <v>1.5</v>
      </c>
      <c r="V790">
        <f t="shared" si="1021"/>
        <v>0.93148341482071051</v>
      </c>
      <c r="W790">
        <v>3</v>
      </c>
      <c r="X790">
        <f t="shared" si="1022"/>
        <v>1.2954242509439324</v>
      </c>
      <c r="Y790">
        <f t="shared" si="1023"/>
        <v>8.2837189507266817</v>
      </c>
      <c r="Z790">
        <f>'Liquefaction &amp; SBC'!AC791</f>
        <v>1.5865087435713863</v>
      </c>
      <c r="AA790" s="8" t="str">
        <f>'Liquefaction &amp; SBC'!AD791</f>
        <v>NOT LIQUEFIABLE</v>
      </c>
      <c r="AB790" s="1">
        <f t="shared" si="1024"/>
        <v>0</v>
      </c>
      <c r="AC790">
        <f t="shared" si="1016"/>
        <v>0</v>
      </c>
      <c r="AD790">
        <f t="shared" si="1025"/>
        <v>8.2837189507266817</v>
      </c>
    </row>
    <row r="791" spans="1:31" x14ac:dyDescent="0.35">
      <c r="B791" s="5" t="s">
        <v>273</v>
      </c>
      <c r="C791" s="5" t="s">
        <v>274</v>
      </c>
      <c r="D791" s="1">
        <f t="shared" si="1026"/>
        <v>7.5</v>
      </c>
      <c r="E791">
        <f t="shared" si="1027"/>
        <v>1500</v>
      </c>
      <c r="F791">
        <f t="shared" si="1027"/>
        <v>3</v>
      </c>
      <c r="G791" s="5">
        <v>18</v>
      </c>
      <c r="H791" s="5">
        <v>17</v>
      </c>
      <c r="I791" s="18">
        <v>12</v>
      </c>
      <c r="J791">
        <f t="shared" si="1028"/>
        <v>150</v>
      </c>
      <c r="K791">
        <f t="shared" si="1014"/>
        <v>183.33333333333334</v>
      </c>
      <c r="L791">
        <v>1.5</v>
      </c>
      <c r="M791" s="21">
        <v>18</v>
      </c>
      <c r="N791">
        <v>1</v>
      </c>
      <c r="O791">
        <f t="shared" si="1017"/>
        <v>4.9050000000000002</v>
      </c>
      <c r="P791" s="15">
        <f t="shared" si="1018"/>
        <v>22.094999999999999</v>
      </c>
      <c r="Q791">
        <f t="shared" si="1029"/>
        <v>161.23833333333334</v>
      </c>
      <c r="R791">
        <f t="shared" si="1015"/>
        <v>49.094999999999999</v>
      </c>
      <c r="S791">
        <f t="shared" si="1019"/>
        <v>0.68122391905211988</v>
      </c>
      <c r="T791">
        <f t="shared" si="1020"/>
        <v>0.11353731984201998</v>
      </c>
      <c r="U791">
        <v>1.5</v>
      </c>
      <c r="V791">
        <f t="shared" si="1021"/>
        <v>0.93148341482071051</v>
      </c>
      <c r="W791">
        <v>3</v>
      </c>
      <c r="X791">
        <f t="shared" si="1022"/>
        <v>1.2954242509439324</v>
      </c>
      <c r="Y791">
        <f t="shared" si="1023"/>
        <v>2.7612396502422278</v>
      </c>
      <c r="Z791">
        <f>'Liquefaction &amp; SBC'!AC792</f>
        <v>1.0427094844128306</v>
      </c>
      <c r="AA791" s="8" t="str">
        <f>'Liquefaction &amp; SBC'!AD792</f>
        <v>NOT LIQUEFIABLE</v>
      </c>
      <c r="AB791" s="1">
        <f t="shared" si="1024"/>
        <v>0</v>
      </c>
      <c r="AC791">
        <f t="shared" si="1016"/>
        <v>0</v>
      </c>
      <c r="AD791">
        <f t="shared" si="1025"/>
        <v>2.7612396502422278</v>
      </c>
    </row>
    <row r="792" spans="1:31" x14ac:dyDescent="0.35">
      <c r="B792" s="5" t="s">
        <v>273</v>
      </c>
      <c r="C792" s="5" t="s">
        <v>274</v>
      </c>
      <c r="D792" s="1">
        <f t="shared" si="1026"/>
        <v>9</v>
      </c>
      <c r="E792">
        <f t="shared" si="1027"/>
        <v>1500</v>
      </c>
      <c r="F792">
        <f t="shared" si="1027"/>
        <v>3</v>
      </c>
      <c r="G792" s="5">
        <v>17</v>
      </c>
      <c r="H792" s="5">
        <v>14</v>
      </c>
      <c r="I792" s="18">
        <v>12</v>
      </c>
      <c r="J792">
        <f t="shared" si="1028"/>
        <v>150</v>
      </c>
      <c r="K792">
        <f t="shared" si="1014"/>
        <v>183.33333333333334</v>
      </c>
      <c r="L792">
        <v>1.5</v>
      </c>
      <c r="M792" s="21">
        <v>17</v>
      </c>
      <c r="N792">
        <v>1</v>
      </c>
      <c r="O792">
        <f t="shared" si="1017"/>
        <v>4.9050000000000002</v>
      </c>
      <c r="P792" s="15">
        <f t="shared" si="1018"/>
        <v>20.594999999999999</v>
      </c>
      <c r="Q792">
        <f t="shared" si="1029"/>
        <v>162.73833333333334</v>
      </c>
      <c r="R792">
        <f t="shared" si="1015"/>
        <v>46.094999999999999</v>
      </c>
      <c r="S792">
        <f t="shared" si="1019"/>
        <v>0.68789621092367337</v>
      </c>
      <c r="T792">
        <f t="shared" si="1020"/>
        <v>0</v>
      </c>
      <c r="U792">
        <v>1.5</v>
      </c>
      <c r="V792">
        <f t="shared" si="1021"/>
        <v>0.9367235746546092</v>
      </c>
      <c r="W792">
        <v>3</v>
      </c>
      <c r="X792">
        <f t="shared" si="1022"/>
        <v>1.2954242509439324</v>
      </c>
      <c r="Y792">
        <f t="shared" si="1023"/>
        <v>0</v>
      </c>
      <c r="Z792">
        <f>'Liquefaction &amp; SBC'!AC793</f>
        <v>0.72950081375727516</v>
      </c>
      <c r="AA792" s="8" t="str">
        <f>'Liquefaction &amp; SBC'!AD793</f>
        <v>LIQUEFIABLE</v>
      </c>
      <c r="AB792" s="1">
        <f t="shared" si="1024"/>
        <v>3.176247965606812E-2</v>
      </c>
      <c r="AC792">
        <f t="shared" si="1016"/>
        <v>47.643719484102178</v>
      </c>
      <c r="AD792">
        <f t="shared" si="1025"/>
        <v>47.643719484102178</v>
      </c>
    </row>
    <row r="793" spans="1:31" x14ac:dyDescent="0.35">
      <c r="B793" s="5" t="s">
        <v>273</v>
      </c>
      <c r="C793" s="5" t="s">
        <v>274</v>
      </c>
      <c r="D793" s="1">
        <f t="shared" si="1026"/>
        <v>10.5</v>
      </c>
      <c r="E793">
        <f t="shared" si="1027"/>
        <v>1500</v>
      </c>
      <c r="F793">
        <f t="shared" si="1027"/>
        <v>3</v>
      </c>
      <c r="G793" s="5">
        <v>18</v>
      </c>
      <c r="H793" s="5">
        <v>17</v>
      </c>
      <c r="I793" s="18">
        <v>25</v>
      </c>
      <c r="J793">
        <f t="shared" si="1028"/>
        <v>150</v>
      </c>
      <c r="K793">
        <f t="shared" si="1014"/>
        <v>183.33333333333334</v>
      </c>
      <c r="L793">
        <v>1.5</v>
      </c>
      <c r="M793" s="21">
        <v>18</v>
      </c>
      <c r="N793">
        <v>1</v>
      </c>
      <c r="O793">
        <f t="shared" si="1017"/>
        <v>4.9050000000000002</v>
      </c>
      <c r="P793" s="15">
        <f t="shared" si="1018"/>
        <v>22.094999999999999</v>
      </c>
      <c r="Q793">
        <f t="shared" si="1029"/>
        <v>161.23833333333334</v>
      </c>
      <c r="R793">
        <f t="shared" si="1015"/>
        <v>49.094999999999999</v>
      </c>
      <c r="S793">
        <f t="shared" si="1019"/>
        <v>0.68122391905211988</v>
      </c>
      <c r="T793">
        <f t="shared" si="1020"/>
        <v>0</v>
      </c>
      <c r="U793">
        <v>1.5</v>
      </c>
      <c r="V793">
        <f t="shared" si="1021"/>
        <v>0.93148341482071051</v>
      </c>
      <c r="W793">
        <v>3</v>
      </c>
      <c r="X793">
        <f t="shared" si="1022"/>
        <v>1.2954242509439324</v>
      </c>
      <c r="Y793">
        <f t="shared" si="1023"/>
        <v>0</v>
      </c>
      <c r="Z793">
        <f>'Liquefaction &amp; SBC'!AC794</f>
        <v>0.84782574677047529</v>
      </c>
      <c r="AA793" s="8" t="str">
        <f>'Liquefaction &amp; SBC'!AD794</f>
        <v>LIQUEFIABLE</v>
      </c>
      <c r="AB793" s="1">
        <f t="shared" si="1024"/>
        <v>2.8804356330738121E-2</v>
      </c>
      <c r="AC793">
        <f t="shared" si="1016"/>
        <v>43.206534496107182</v>
      </c>
      <c r="AD793">
        <f t="shared" si="1025"/>
        <v>43.206534496107182</v>
      </c>
    </row>
    <row r="794" spans="1:31" x14ac:dyDescent="0.35">
      <c r="B794" s="5" t="s">
        <v>273</v>
      </c>
      <c r="C794" s="5" t="s">
        <v>274</v>
      </c>
      <c r="D794" s="1">
        <f t="shared" si="1026"/>
        <v>12</v>
      </c>
      <c r="E794">
        <f t="shared" si="1027"/>
        <v>1500</v>
      </c>
      <c r="F794">
        <f t="shared" si="1027"/>
        <v>3</v>
      </c>
      <c r="G794" s="5">
        <v>18</v>
      </c>
      <c r="H794" s="5">
        <v>10</v>
      </c>
      <c r="I794" s="18">
        <v>13</v>
      </c>
      <c r="J794">
        <f t="shared" si="1028"/>
        <v>150</v>
      </c>
      <c r="K794">
        <f t="shared" si="1014"/>
        <v>183.33333333333334</v>
      </c>
      <c r="L794">
        <v>1.5</v>
      </c>
      <c r="M794" s="21">
        <v>18</v>
      </c>
      <c r="N794">
        <v>1</v>
      </c>
      <c r="O794">
        <f t="shared" si="1017"/>
        <v>4.9050000000000002</v>
      </c>
      <c r="P794" s="15">
        <f t="shared" si="1018"/>
        <v>22.094999999999999</v>
      </c>
      <c r="Q794">
        <f t="shared" si="1029"/>
        <v>161.23833333333334</v>
      </c>
      <c r="R794">
        <f t="shared" si="1015"/>
        <v>49.094999999999999</v>
      </c>
      <c r="S794">
        <f t="shared" si="1019"/>
        <v>0.68122391905211988</v>
      </c>
      <c r="T794">
        <f t="shared" si="1020"/>
        <v>0</v>
      </c>
      <c r="U794">
        <v>1.5</v>
      </c>
      <c r="V794">
        <f t="shared" si="1021"/>
        <v>0.93148341482071051</v>
      </c>
      <c r="W794">
        <v>3</v>
      </c>
      <c r="X794">
        <f t="shared" si="1022"/>
        <v>1.2954242509439324</v>
      </c>
      <c r="Y794">
        <f t="shared" si="1023"/>
        <v>0</v>
      </c>
      <c r="Z794">
        <f>'Liquefaction &amp; SBC'!AC795</f>
        <v>0.51395023141859963</v>
      </c>
      <c r="AA794" s="8" t="str">
        <f>'Liquefaction &amp; SBC'!AD795</f>
        <v>LIQUEFIABLE</v>
      </c>
      <c r="AB794" s="1">
        <f t="shared" si="1024"/>
        <v>3.7151244214535008E-2</v>
      </c>
      <c r="AC794">
        <f t="shared" si="1016"/>
        <v>55.726866321802518</v>
      </c>
      <c r="AD794">
        <f t="shared" si="1025"/>
        <v>55.726866321802518</v>
      </c>
    </row>
    <row r="795" spans="1:31" x14ac:dyDescent="0.35">
      <c r="B795" s="5" t="s">
        <v>273</v>
      </c>
      <c r="C795" s="5" t="s">
        <v>274</v>
      </c>
      <c r="D795" s="1">
        <f t="shared" si="1026"/>
        <v>13.5</v>
      </c>
      <c r="E795">
        <f t="shared" si="1027"/>
        <v>1500</v>
      </c>
      <c r="F795">
        <f t="shared" si="1027"/>
        <v>3</v>
      </c>
      <c r="G795" s="5">
        <v>18</v>
      </c>
      <c r="H795" s="5">
        <v>9</v>
      </c>
      <c r="I795" s="18">
        <v>13</v>
      </c>
      <c r="J795">
        <f t="shared" si="1028"/>
        <v>150</v>
      </c>
      <c r="K795">
        <f t="shared" si="1014"/>
        <v>183.33333333333334</v>
      </c>
      <c r="L795">
        <v>1.5</v>
      </c>
      <c r="M795" s="21">
        <v>18</v>
      </c>
      <c r="N795">
        <v>1</v>
      </c>
      <c r="O795">
        <f t="shared" si="1017"/>
        <v>4.9050000000000002</v>
      </c>
      <c r="P795" s="15">
        <f t="shared" si="1018"/>
        <v>22.094999999999999</v>
      </c>
      <c r="Q795">
        <f t="shared" si="1029"/>
        <v>161.23833333333334</v>
      </c>
      <c r="R795">
        <f t="shared" si="1015"/>
        <v>49.094999999999999</v>
      </c>
      <c r="S795">
        <f t="shared" si="1019"/>
        <v>0.68122391905211988</v>
      </c>
      <c r="T795">
        <f t="shared" si="1020"/>
        <v>0</v>
      </c>
      <c r="U795">
        <v>1.5</v>
      </c>
      <c r="V795">
        <f t="shared" si="1021"/>
        <v>0.93148341482071051</v>
      </c>
      <c r="W795">
        <v>3</v>
      </c>
      <c r="X795">
        <f t="shared" si="1022"/>
        <v>1.2954242509439324</v>
      </c>
      <c r="Y795">
        <f t="shared" si="1023"/>
        <v>0</v>
      </c>
      <c r="Z795">
        <f>'Liquefaction &amp; SBC'!AC796</f>
        <v>0.47843643467400054</v>
      </c>
      <c r="AA795" s="8" t="str">
        <f>'Liquefaction &amp; SBC'!AD796</f>
        <v>LIQUEFIABLE</v>
      </c>
      <c r="AB795" s="1">
        <f t="shared" si="1024"/>
        <v>0.05</v>
      </c>
      <c r="AC795">
        <f t="shared" si="1016"/>
        <v>75.000000000000014</v>
      </c>
      <c r="AD795">
        <f t="shared" si="1025"/>
        <v>75.000000000000014</v>
      </c>
    </row>
    <row r="796" spans="1:31" x14ac:dyDescent="0.35">
      <c r="B796" s="5" t="s">
        <v>273</v>
      </c>
      <c r="C796" s="5" t="s">
        <v>274</v>
      </c>
      <c r="D796" s="1">
        <f t="shared" si="1026"/>
        <v>15</v>
      </c>
      <c r="E796">
        <f t="shared" si="1027"/>
        <v>1500</v>
      </c>
      <c r="F796">
        <f t="shared" si="1027"/>
        <v>3</v>
      </c>
      <c r="G796" s="5">
        <v>19</v>
      </c>
      <c r="H796" s="5">
        <v>9</v>
      </c>
      <c r="I796" s="18">
        <v>13</v>
      </c>
      <c r="J796">
        <f t="shared" si="1028"/>
        <v>150</v>
      </c>
      <c r="K796">
        <f t="shared" si="1014"/>
        <v>183.33333333333334</v>
      </c>
      <c r="L796">
        <v>1.5</v>
      </c>
      <c r="M796" s="21">
        <v>19</v>
      </c>
      <c r="N796">
        <v>1</v>
      </c>
      <c r="O796">
        <f t="shared" si="1017"/>
        <v>4.9050000000000002</v>
      </c>
      <c r="P796" s="15">
        <f t="shared" si="1018"/>
        <v>23.594999999999999</v>
      </c>
      <c r="Q796">
        <f t="shared" si="1029"/>
        <v>159.73833333333334</v>
      </c>
      <c r="R796">
        <f t="shared" si="1015"/>
        <v>52.094999999999999</v>
      </c>
      <c r="S796">
        <f t="shared" si="1019"/>
        <v>0.6751082279971482</v>
      </c>
      <c r="T796">
        <f t="shared" si="1020"/>
        <v>0</v>
      </c>
      <c r="U796">
        <v>1.5</v>
      </c>
      <c r="V796">
        <f t="shared" si="1021"/>
        <v>0.92614484104212103</v>
      </c>
      <c r="W796">
        <v>3</v>
      </c>
      <c r="X796">
        <f t="shared" si="1022"/>
        <v>1.2954242509439324</v>
      </c>
      <c r="Y796">
        <f t="shared" si="1023"/>
        <v>0</v>
      </c>
      <c r="Z796">
        <f>'Liquefaction &amp; SBC'!AC797</f>
        <v>0.47554486958897796</v>
      </c>
      <c r="AA796" s="8" t="str">
        <f>'Liquefaction &amp; SBC'!AD797</f>
        <v>LIQUEFIABLE</v>
      </c>
      <c r="AB796" s="1">
        <f t="shared" si="1024"/>
        <v>0.05</v>
      </c>
      <c r="AC796">
        <f t="shared" si="1016"/>
        <v>75.000000000000014</v>
      </c>
      <c r="AD796">
        <f t="shared" si="1025"/>
        <v>75.000000000000014</v>
      </c>
    </row>
    <row r="797" spans="1:31" x14ac:dyDescent="0.35">
      <c r="X797" s="16"/>
      <c r="Y797" s="16"/>
      <c r="Z797" s="16"/>
      <c r="AA797" s="16"/>
      <c r="AB797" s="19"/>
      <c r="AC797" s="16" t="s">
        <v>312</v>
      </c>
      <c r="AD797" s="16">
        <f>SUM(AD787:AD796)</f>
        <v>330.92800140347788</v>
      </c>
      <c r="AE797" s="19" t="str">
        <f t="shared" ref="AE797" si="1030">IF(SUM(Y787:Y796) &lt;= 25, "PASSED", "FAILED")</f>
        <v>FAILED</v>
      </c>
    </row>
    <row r="798" spans="1:31" s="1" customFormat="1" x14ac:dyDescent="0.35">
      <c r="A798" s="9" t="s">
        <v>283</v>
      </c>
      <c r="B798" s="9" t="s">
        <v>0</v>
      </c>
      <c r="C798" s="9" t="s">
        <v>1</v>
      </c>
      <c r="D798" s="9" t="s">
        <v>284</v>
      </c>
      <c r="E798" s="7" t="s">
        <v>285</v>
      </c>
      <c r="F798" s="9" t="s">
        <v>286</v>
      </c>
      <c r="G798" s="9" t="s">
        <v>287</v>
      </c>
      <c r="H798" s="9" t="s">
        <v>288</v>
      </c>
      <c r="I798" s="9" t="s">
        <v>289</v>
      </c>
      <c r="J798" s="10" t="s">
        <v>290</v>
      </c>
      <c r="K798" s="10" t="s">
        <v>291</v>
      </c>
      <c r="L798" s="9" t="s">
        <v>292</v>
      </c>
      <c r="M798" s="9" t="s">
        <v>287</v>
      </c>
      <c r="N798" s="9" t="s">
        <v>293</v>
      </c>
      <c r="O798" s="10" t="s">
        <v>294</v>
      </c>
      <c r="P798" s="11" t="s">
        <v>295</v>
      </c>
      <c r="Q798" s="10" t="s">
        <v>296</v>
      </c>
      <c r="R798" s="10" t="s">
        <v>297</v>
      </c>
      <c r="S798" s="10" t="s">
        <v>298</v>
      </c>
      <c r="T798" s="12" t="s">
        <v>299</v>
      </c>
      <c r="U798" s="9" t="s">
        <v>300</v>
      </c>
      <c r="V798" s="10" t="s">
        <v>301</v>
      </c>
      <c r="W798" s="7" t="s">
        <v>302</v>
      </c>
      <c r="X798" s="10" t="s">
        <v>303</v>
      </c>
      <c r="Y798" s="13" t="s">
        <v>304</v>
      </c>
      <c r="Z798" s="14" t="s">
        <v>26</v>
      </c>
      <c r="AA798" s="14" t="s">
        <v>27</v>
      </c>
      <c r="AB798" s="13" t="s">
        <v>305</v>
      </c>
      <c r="AC798" s="13" t="s">
        <v>306</v>
      </c>
      <c r="AD798" s="13" t="s">
        <v>307</v>
      </c>
      <c r="AE798" s="10" t="s">
        <v>27</v>
      </c>
    </row>
    <row r="799" spans="1:31" x14ac:dyDescent="0.35">
      <c r="A799" s="1">
        <v>69</v>
      </c>
      <c r="B799" s="5" t="s">
        <v>275</v>
      </c>
      <c r="C799" s="5" t="s">
        <v>276</v>
      </c>
      <c r="D799" s="1">
        <v>1.5</v>
      </c>
      <c r="E799">
        <v>1500</v>
      </c>
      <c r="F799">
        <v>3</v>
      </c>
      <c r="G799" s="5">
        <v>20</v>
      </c>
      <c r="H799" s="5">
        <v>43</v>
      </c>
      <c r="I799" s="1">
        <v>20</v>
      </c>
      <c r="J799">
        <f>E799*0.1</f>
        <v>150</v>
      </c>
      <c r="K799">
        <f t="shared" ref="K799:K808" si="1031">(E799+J799)/(F799*F799)</f>
        <v>183.33333333333334</v>
      </c>
      <c r="L799">
        <v>1.5</v>
      </c>
      <c r="M799" s="21">
        <v>20</v>
      </c>
      <c r="N799">
        <v>6.1</v>
      </c>
      <c r="O799">
        <f>MAX(0, 9.81 * (L799 - N799))</f>
        <v>0</v>
      </c>
      <c r="P799" s="15">
        <f>(L799 * M799) - O799</f>
        <v>30</v>
      </c>
      <c r="Q799">
        <f>K799-P799</f>
        <v>153.33333333333334</v>
      </c>
      <c r="R799">
        <f t="shared" ref="R799:R808" si="1032">(M799 * ($L$2 + ($F$2 / 2))) - O799</f>
        <v>60</v>
      </c>
      <c r="S799">
        <f>0.5 + 0.1 * SQRT(Q799 / R799)</f>
        <v>0.65986105077709067</v>
      </c>
      <c r="T799">
        <f>IF((D799 - (D799/2)) &lt;= $L$2, 0, IF(( (D799 - (D799/2)) - $L$2) &gt; (2 * $F$2), 0, IF(( (D799 - (D799/2)) - $L$2) &lt;= ($F$2 / 2), (2 * ( (D799 - (D799/2)) - $L$2) / $F$2) * (S799 - 0.1) + 0.1, ((2 * $F$2) - ( (D799 - (D799/2)) - $L$2)) / (1.5 * $F$2) * S799)))</f>
        <v>0</v>
      </c>
      <c r="U799">
        <v>1.5</v>
      </c>
      <c r="V799">
        <f>MAX(0.5, 1 - 0.5 * (P799 / Q799))</f>
        <v>0.90217391304347827</v>
      </c>
      <c r="W799">
        <v>3</v>
      </c>
      <c r="X799">
        <f>1 + 0.2 *LOG10(10 * W799)</f>
        <v>1.2954242509439324</v>
      </c>
      <c r="Y799">
        <f>((Q799 / (I799 * 1000)) * T799) * U799 * V799 * X799*1000</f>
        <v>0</v>
      </c>
      <c r="Z799">
        <f>'Liquefaction &amp; SBC'!AC800</f>
        <v>87332.80143708222</v>
      </c>
      <c r="AA799" s="8" t="str">
        <f>'Liquefaction &amp; SBC'!AD800</f>
        <v>NOT LIQUEFIABLE</v>
      </c>
      <c r="AB799" s="1">
        <f>IF(AA799="NOT LIQUEFIABLE", 0, IF(Z799&gt;=2, 0, IF(Z799&lt;=0.5, 0.05, (2-Z799)*0.025)))</f>
        <v>0</v>
      </c>
      <c r="AC799">
        <f t="shared" ref="AC799:AC808" si="1033">AB799 * U799*1000</f>
        <v>0</v>
      </c>
      <c r="AD799">
        <f>Y799+AC799</f>
        <v>0</v>
      </c>
    </row>
    <row r="800" spans="1:31" x14ac:dyDescent="0.35">
      <c r="B800" s="5" t="s">
        <v>275</v>
      </c>
      <c r="C800" s="5" t="s">
        <v>276</v>
      </c>
      <c r="D800" s="1">
        <f>D799+1.5</f>
        <v>3</v>
      </c>
      <c r="E800">
        <f>E$2</f>
        <v>1500</v>
      </c>
      <c r="F800">
        <f>F$2</f>
        <v>3</v>
      </c>
      <c r="G800" s="5">
        <v>23</v>
      </c>
      <c r="H800" s="5">
        <v>100</v>
      </c>
      <c r="I800" s="18">
        <v>2000</v>
      </c>
      <c r="J800">
        <f>E800*0.1</f>
        <v>150</v>
      </c>
      <c r="K800">
        <f t="shared" si="1031"/>
        <v>183.33333333333334</v>
      </c>
      <c r="L800">
        <v>1.5</v>
      </c>
      <c r="M800" s="21">
        <v>23</v>
      </c>
      <c r="N800">
        <v>6.1</v>
      </c>
      <c r="O800">
        <f t="shared" ref="O800:O808" si="1034">MAX(0, 9.81 * (L800 - N800))</f>
        <v>0</v>
      </c>
      <c r="P800" s="15">
        <f t="shared" ref="P800:P808" si="1035">(L800 * M800) - O800</f>
        <v>34.5</v>
      </c>
      <c r="Q800">
        <f>K800-P800</f>
        <v>148.83333333333334</v>
      </c>
      <c r="R800">
        <f t="shared" si="1032"/>
        <v>69</v>
      </c>
      <c r="S800">
        <f t="shared" ref="S800:S808" si="1036">0.5 + 0.1 * SQRT(Q800 / R800)</f>
        <v>0.6468674514968471</v>
      </c>
      <c r="T800">
        <f t="shared" ref="T800:T808" si="1037">IF(((D800 - (D800 - D799)/2) - $L$2) &lt;= 0, 0, IF(((D800 - (D800 - D799)/2) - $L$2) &gt; (2 * $F$2), 0, IF(((D800 - (D800 - D799)/2) - $L$2) &lt;= ($F$2 / 2), (2 * ((D800 - (D800 - D799)/2) - $L$2) / $F$2) * (S800 - 0.1) + 0.1, ((2 * $F$2) - ((D800 - (D800 - D799)/2) - $L$2)) / (1.5 * $F$2) * S800)))</f>
        <v>0.3734337257484236</v>
      </c>
      <c r="U800">
        <v>1.5</v>
      </c>
      <c r="V800">
        <f t="shared" ref="V800:V808" si="1038">MAX(0.5, 1 - 0.5 * (P800 / Q800))</f>
        <v>0.88409854423292278</v>
      </c>
      <c r="W800">
        <v>3</v>
      </c>
      <c r="X800">
        <f t="shared" ref="X800:X808" si="1039">1 + 0.2 *LOG10(10 * W800)</f>
        <v>1.2954242509439324</v>
      </c>
      <c r="Y800">
        <f t="shared" ref="Y800:Y808" si="1040">((Q800 / (I800 * 1000)) * T800) * U800 * V800 * X800*1000</f>
        <v>4.7740581870888366E-2</v>
      </c>
      <c r="Z800">
        <f>'Liquefaction &amp; SBC'!AC801</f>
        <v>6.985248144420085E+63</v>
      </c>
      <c r="AA800" s="8" t="str">
        <f>'Liquefaction &amp; SBC'!AD801</f>
        <v>NOT LIQUEFIABLE</v>
      </c>
      <c r="AB800" s="1">
        <f t="shared" ref="AB800:AB808" si="1041">IF(AA800="NOT LIQUEFIABLE", 0, IF(Z800&gt;=2, 0, IF(Z800&lt;=0.5, 0.05, (2-Z800)*0.025)))</f>
        <v>0</v>
      </c>
      <c r="AC800">
        <f t="shared" si="1033"/>
        <v>0</v>
      </c>
      <c r="AD800">
        <f t="shared" ref="AD800:AD808" si="1042">Y800+AC800</f>
        <v>4.7740581870888366E-2</v>
      </c>
    </row>
    <row r="801" spans="1:31" x14ac:dyDescent="0.35">
      <c r="B801" s="5" t="s">
        <v>275</v>
      </c>
      <c r="C801" s="5" t="s">
        <v>276</v>
      </c>
      <c r="D801" s="1">
        <f t="shared" ref="D801:D808" si="1043">D800+1.5</f>
        <v>4.5</v>
      </c>
      <c r="E801">
        <f t="shared" ref="E801:F808" si="1044">E$2</f>
        <v>1500</v>
      </c>
      <c r="F801">
        <f t="shared" si="1044"/>
        <v>3</v>
      </c>
      <c r="G801" s="5">
        <v>23</v>
      </c>
      <c r="H801" s="5">
        <v>100</v>
      </c>
      <c r="I801" s="18">
        <v>2000</v>
      </c>
      <c r="J801">
        <f t="shared" ref="J801:J808" si="1045">E801*0.1</f>
        <v>150</v>
      </c>
      <c r="K801">
        <f t="shared" si="1031"/>
        <v>183.33333333333334</v>
      </c>
      <c r="L801">
        <v>1.5</v>
      </c>
      <c r="M801" s="21">
        <v>23</v>
      </c>
      <c r="N801">
        <v>6.1</v>
      </c>
      <c r="O801">
        <f t="shared" si="1034"/>
        <v>0</v>
      </c>
      <c r="P801" s="15">
        <f t="shared" si="1035"/>
        <v>34.5</v>
      </c>
      <c r="Q801">
        <f t="shared" ref="Q801:Q808" si="1046">K801-P801</f>
        <v>148.83333333333334</v>
      </c>
      <c r="R801">
        <f t="shared" si="1032"/>
        <v>69</v>
      </c>
      <c r="S801">
        <f t="shared" si="1036"/>
        <v>0.6468674514968471</v>
      </c>
      <c r="T801">
        <f t="shared" si="1037"/>
        <v>0.53905620958070599</v>
      </c>
      <c r="U801">
        <v>1.5</v>
      </c>
      <c r="V801">
        <f t="shared" si="1038"/>
        <v>0.88409854423292278</v>
      </c>
      <c r="W801">
        <v>3</v>
      </c>
      <c r="X801">
        <f t="shared" si="1039"/>
        <v>1.2954242509439324</v>
      </c>
      <c r="Y801">
        <f t="shared" si="1040"/>
        <v>6.891412138772815E-2</v>
      </c>
      <c r="Z801">
        <f>'Liquefaction &amp; SBC'!AC802</f>
        <v>1.6208332089746979E+74</v>
      </c>
      <c r="AA801" s="8" t="str">
        <f>'Liquefaction &amp; SBC'!AD802</f>
        <v>NOT LIQUEFIABLE</v>
      </c>
      <c r="AB801" s="1">
        <f t="shared" si="1041"/>
        <v>0</v>
      </c>
      <c r="AC801">
        <f t="shared" si="1033"/>
        <v>0</v>
      </c>
      <c r="AD801">
        <f t="shared" si="1042"/>
        <v>6.891412138772815E-2</v>
      </c>
    </row>
    <row r="802" spans="1:31" x14ac:dyDescent="0.35">
      <c r="B802" s="5" t="s">
        <v>275</v>
      </c>
      <c r="C802" s="5" t="s">
        <v>276</v>
      </c>
      <c r="D802" s="1">
        <f t="shared" si="1043"/>
        <v>6</v>
      </c>
      <c r="E802">
        <f t="shared" si="1044"/>
        <v>1500</v>
      </c>
      <c r="F802">
        <f t="shared" si="1044"/>
        <v>3</v>
      </c>
      <c r="G802" s="5">
        <v>23</v>
      </c>
      <c r="H802" s="5">
        <v>100</v>
      </c>
      <c r="I802" s="18">
        <v>2000</v>
      </c>
      <c r="J802">
        <f t="shared" si="1045"/>
        <v>150</v>
      </c>
      <c r="K802">
        <f t="shared" si="1031"/>
        <v>183.33333333333334</v>
      </c>
      <c r="L802">
        <v>1.5</v>
      </c>
      <c r="M802" s="21">
        <v>23</v>
      </c>
      <c r="N802">
        <v>6.1</v>
      </c>
      <c r="O802">
        <f t="shared" si="1034"/>
        <v>0</v>
      </c>
      <c r="P802" s="15">
        <f t="shared" si="1035"/>
        <v>34.5</v>
      </c>
      <c r="Q802">
        <f t="shared" si="1046"/>
        <v>148.83333333333334</v>
      </c>
      <c r="R802">
        <f t="shared" si="1032"/>
        <v>69</v>
      </c>
      <c r="S802">
        <f t="shared" si="1036"/>
        <v>0.6468674514968471</v>
      </c>
      <c r="T802">
        <f t="shared" si="1037"/>
        <v>0.32343372574842355</v>
      </c>
      <c r="U802">
        <v>1.5</v>
      </c>
      <c r="V802">
        <f t="shared" si="1038"/>
        <v>0.88409854423292278</v>
      </c>
      <c r="W802">
        <v>3</v>
      </c>
      <c r="X802">
        <f t="shared" si="1039"/>
        <v>1.2954242509439324</v>
      </c>
      <c r="Y802">
        <f t="shared" si="1040"/>
        <v>4.1348472832636894E-2</v>
      </c>
      <c r="Z802">
        <f>'Liquefaction &amp; SBC'!AC803</f>
        <v>2.5978181974256895E+68</v>
      </c>
      <c r="AA802" s="8" t="str">
        <f>'Liquefaction &amp; SBC'!AD803</f>
        <v>NOT LIQUEFIABLE</v>
      </c>
      <c r="AB802" s="1">
        <f t="shared" si="1041"/>
        <v>0</v>
      </c>
      <c r="AC802">
        <f t="shared" si="1033"/>
        <v>0</v>
      </c>
      <c r="AD802">
        <f t="shared" si="1042"/>
        <v>4.1348472832636894E-2</v>
      </c>
    </row>
    <row r="803" spans="1:31" x14ac:dyDescent="0.35">
      <c r="B803" s="5" t="s">
        <v>275</v>
      </c>
      <c r="C803" s="5" t="s">
        <v>276</v>
      </c>
      <c r="D803" s="1">
        <f t="shared" si="1043"/>
        <v>7.5</v>
      </c>
      <c r="E803">
        <f t="shared" si="1044"/>
        <v>1500</v>
      </c>
      <c r="F803">
        <f t="shared" si="1044"/>
        <v>3</v>
      </c>
      <c r="G803" s="5">
        <v>23</v>
      </c>
      <c r="H803" s="5">
        <v>100</v>
      </c>
      <c r="I803" s="18">
        <v>2000</v>
      </c>
      <c r="J803">
        <f t="shared" si="1045"/>
        <v>150</v>
      </c>
      <c r="K803">
        <f t="shared" si="1031"/>
        <v>183.33333333333334</v>
      </c>
      <c r="L803">
        <v>1.5</v>
      </c>
      <c r="M803" s="21">
        <v>23</v>
      </c>
      <c r="N803">
        <v>6.1</v>
      </c>
      <c r="O803">
        <f t="shared" si="1034"/>
        <v>0</v>
      </c>
      <c r="P803" s="15">
        <f t="shared" si="1035"/>
        <v>34.5</v>
      </c>
      <c r="Q803">
        <f t="shared" si="1046"/>
        <v>148.83333333333334</v>
      </c>
      <c r="R803">
        <f t="shared" si="1032"/>
        <v>69</v>
      </c>
      <c r="S803">
        <f t="shared" si="1036"/>
        <v>0.6468674514968471</v>
      </c>
      <c r="T803">
        <f t="shared" si="1037"/>
        <v>0.10781124191614118</v>
      </c>
      <c r="U803">
        <v>1.5</v>
      </c>
      <c r="V803">
        <f t="shared" si="1038"/>
        <v>0.88409854423292278</v>
      </c>
      <c r="W803">
        <v>3</v>
      </c>
      <c r="X803">
        <f t="shared" si="1039"/>
        <v>1.2954242509439324</v>
      </c>
      <c r="Y803">
        <f t="shared" si="1040"/>
        <v>1.3782824277545631E-2</v>
      </c>
      <c r="Z803">
        <f>'Liquefaction &amp; SBC'!AC804</f>
        <v>3.8633874155304895E+62</v>
      </c>
      <c r="AA803" s="8" t="str">
        <f>'Liquefaction &amp; SBC'!AD804</f>
        <v>NOT LIQUEFIABLE</v>
      </c>
      <c r="AB803" s="1">
        <f t="shared" si="1041"/>
        <v>0</v>
      </c>
      <c r="AC803">
        <f t="shared" si="1033"/>
        <v>0</v>
      </c>
      <c r="AD803">
        <f t="shared" si="1042"/>
        <v>1.3782824277545631E-2</v>
      </c>
    </row>
    <row r="804" spans="1:31" x14ac:dyDescent="0.35">
      <c r="B804" s="5" t="s">
        <v>275</v>
      </c>
      <c r="C804" s="5" t="s">
        <v>276</v>
      </c>
      <c r="D804" s="1">
        <f t="shared" si="1043"/>
        <v>9</v>
      </c>
      <c r="E804">
        <f t="shared" si="1044"/>
        <v>1500</v>
      </c>
      <c r="F804">
        <f t="shared" si="1044"/>
        <v>3</v>
      </c>
      <c r="G804" s="5">
        <v>23</v>
      </c>
      <c r="H804" s="5">
        <v>100</v>
      </c>
      <c r="I804" s="18">
        <v>2000</v>
      </c>
      <c r="J804">
        <f t="shared" si="1045"/>
        <v>150</v>
      </c>
      <c r="K804">
        <f t="shared" si="1031"/>
        <v>183.33333333333334</v>
      </c>
      <c r="L804">
        <v>1.5</v>
      </c>
      <c r="M804" s="21">
        <v>23</v>
      </c>
      <c r="N804">
        <v>6.1</v>
      </c>
      <c r="O804">
        <f t="shared" si="1034"/>
        <v>0</v>
      </c>
      <c r="P804" s="15">
        <f t="shared" si="1035"/>
        <v>34.5</v>
      </c>
      <c r="Q804">
        <f t="shared" si="1046"/>
        <v>148.83333333333334</v>
      </c>
      <c r="R804">
        <f t="shared" si="1032"/>
        <v>69</v>
      </c>
      <c r="S804">
        <f t="shared" si="1036"/>
        <v>0.6468674514968471</v>
      </c>
      <c r="T804">
        <f t="shared" si="1037"/>
        <v>0</v>
      </c>
      <c r="U804">
        <v>1.5</v>
      </c>
      <c r="V804">
        <f t="shared" si="1038"/>
        <v>0.88409854423292278</v>
      </c>
      <c r="W804">
        <v>3</v>
      </c>
      <c r="X804">
        <f t="shared" si="1039"/>
        <v>1.2954242509439324</v>
      </c>
      <c r="Y804">
        <f t="shared" si="1040"/>
        <v>0</v>
      </c>
      <c r="Z804">
        <f>'Liquefaction &amp; SBC'!AC805</f>
        <v>6.1280299922916341E+56</v>
      </c>
      <c r="AA804" s="8" t="str">
        <f>'Liquefaction &amp; SBC'!AD805</f>
        <v>NOT LIQUEFIABLE</v>
      </c>
      <c r="AB804" s="1">
        <f t="shared" si="1041"/>
        <v>0</v>
      </c>
      <c r="AC804">
        <f t="shared" si="1033"/>
        <v>0</v>
      </c>
      <c r="AD804">
        <f t="shared" si="1042"/>
        <v>0</v>
      </c>
    </row>
    <row r="805" spans="1:31" x14ac:dyDescent="0.35">
      <c r="B805" s="5" t="s">
        <v>275</v>
      </c>
      <c r="C805" s="5" t="s">
        <v>276</v>
      </c>
      <c r="D805" s="1">
        <f t="shared" si="1043"/>
        <v>10.5</v>
      </c>
      <c r="E805">
        <f t="shared" si="1044"/>
        <v>1500</v>
      </c>
      <c r="F805">
        <f t="shared" si="1044"/>
        <v>3</v>
      </c>
      <c r="G805" s="5">
        <v>23</v>
      </c>
      <c r="H805" s="5">
        <v>100</v>
      </c>
      <c r="I805" s="18">
        <v>2000</v>
      </c>
      <c r="J805">
        <f t="shared" si="1045"/>
        <v>150</v>
      </c>
      <c r="K805">
        <f t="shared" si="1031"/>
        <v>183.33333333333334</v>
      </c>
      <c r="L805">
        <v>1.5</v>
      </c>
      <c r="M805" s="21">
        <v>23</v>
      </c>
      <c r="N805">
        <v>6.1</v>
      </c>
      <c r="O805">
        <f t="shared" si="1034"/>
        <v>0</v>
      </c>
      <c r="P805" s="15">
        <f t="shared" si="1035"/>
        <v>34.5</v>
      </c>
      <c r="Q805">
        <f t="shared" si="1046"/>
        <v>148.83333333333334</v>
      </c>
      <c r="R805">
        <f t="shared" si="1032"/>
        <v>69</v>
      </c>
      <c r="S805">
        <f t="shared" si="1036"/>
        <v>0.6468674514968471</v>
      </c>
      <c r="T805">
        <f t="shared" si="1037"/>
        <v>0</v>
      </c>
      <c r="U805">
        <v>1.5</v>
      </c>
      <c r="V805">
        <f t="shared" si="1038"/>
        <v>0.88409854423292278</v>
      </c>
      <c r="W805">
        <v>3</v>
      </c>
      <c r="X805">
        <f t="shared" si="1039"/>
        <v>1.2954242509439324</v>
      </c>
      <c r="Y805">
        <f t="shared" si="1040"/>
        <v>0</v>
      </c>
      <c r="Z805">
        <f>'Liquefaction &amp; SBC'!AC806</f>
        <v>1.5611123193432828E+51</v>
      </c>
      <c r="AA805" s="8" t="str">
        <f>'Liquefaction &amp; SBC'!AD806</f>
        <v>NOT LIQUEFIABLE</v>
      </c>
      <c r="AB805" s="1">
        <f t="shared" si="1041"/>
        <v>0</v>
      </c>
      <c r="AC805">
        <f t="shared" si="1033"/>
        <v>0</v>
      </c>
      <c r="AD805">
        <f t="shared" si="1042"/>
        <v>0</v>
      </c>
    </row>
    <row r="806" spans="1:31" x14ac:dyDescent="0.35">
      <c r="B806" s="5" t="s">
        <v>275</v>
      </c>
      <c r="C806" s="5" t="s">
        <v>276</v>
      </c>
      <c r="D806" s="1">
        <f t="shared" si="1043"/>
        <v>12</v>
      </c>
      <c r="E806">
        <f t="shared" si="1044"/>
        <v>1500</v>
      </c>
      <c r="F806">
        <f t="shared" si="1044"/>
        <v>3</v>
      </c>
      <c r="G806" s="5">
        <v>23</v>
      </c>
      <c r="H806" s="5">
        <v>100</v>
      </c>
      <c r="I806" s="18">
        <v>2000</v>
      </c>
      <c r="J806">
        <f t="shared" si="1045"/>
        <v>150</v>
      </c>
      <c r="K806">
        <f t="shared" si="1031"/>
        <v>183.33333333333334</v>
      </c>
      <c r="L806">
        <v>1.5</v>
      </c>
      <c r="M806" s="21">
        <v>23</v>
      </c>
      <c r="N806">
        <v>6.1</v>
      </c>
      <c r="O806">
        <f t="shared" si="1034"/>
        <v>0</v>
      </c>
      <c r="P806" s="15">
        <f t="shared" si="1035"/>
        <v>34.5</v>
      </c>
      <c r="Q806">
        <f t="shared" si="1046"/>
        <v>148.83333333333334</v>
      </c>
      <c r="R806">
        <f t="shared" si="1032"/>
        <v>69</v>
      </c>
      <c r="S806">
        <f t="shared" si="1036"/>
        <v>0.6468674514968471</v>
      </c>
      <c r="T806">
        <f t="shared" si="1037"/>
        <v>0</v>
      </c>
      <c r="U806">
        <v>1.5</v>
      </c>
      <c r="V806">
        <f t="shared" si="1038"/>
        <v>0.88409854423292278</v>
      </c>
      <c r="W806">
        <v>3</v>
      </c>
      <c r="X806">
        <f t="shared" si="1039"/>
        <v>1.2954242509439324</v>
      </c>
      <c r="Y806">
        <f t="shared" si="1040"/>
        <v>0</v>
      </c>
      <c r="Z806">
        <f>'Liquefaction &amp; SBC'!AC807</f>
        <v>1.0177331962625323E+46</v>
      </c>
      <c r="AA806" s="8" t="str">
        <f>'Liquefaction &amp; SBC'!AD807</f>
        <v>NOT LIQUEFIABLE</v>
      </c>
      <c r="AB806" s="1">
        <f t="shared" si="1041"/>
        <v>0</v>
      </c>
      <c r="AC806">
        <f t="shared" si="1033"/>
        <v>0</v>
      </c>
      <c r="AD806">
        <f t="shared" si="1042"/>
        <v>0</v>
      </c>
    </row>
    <row r="807" spans="1:31" x14ac:dyDescent="0.35">
      <c r="B807" s="5" t="s">
        <v>275</v>
      </c>
      <c r="C807" s="5" t="s">
        <v>276</v>
      </c>
      <c r="D807" s="1">
        <f t="shared" si="1043"/>
        <v>13.5</v>
      </c>
      <c r="E807">
        <f t="shared" si="1044"/>
        <v>1500</v>
      </c>
      <c r="F807">
        <f t="shared" si="1044"/>
        <v>3</v>
      </c>
      <c r="G807" s="5">
        <v>23</v>
      </c>
      <c r="H807" s="5">
        <v>100</v>
      </c>
      <c r="I807" s="18">
        <v>2000</v>
      </c>
      <c r="J807">
        <f t="shared" si="1045"/>
        <v>150</v>
      </c>
      <c r="K807">
        <f t="shared" si="1031"/>
        <v>183.33333333333334</v>
      </c>
      <c r="L807">
        <v>1.5</v>
      </c>
      <c r="M807" s="21">
        <v>23</v>
      </c>
      <c r="N807">
        <v>6.1</v>
      </c>
      <c r="O807">
        <f t="shared" si="1034"/>
        <v>0</v>
      </c>
      <c r="P807" s="15">
        <f t="shared" si="1035"/>
        <v>34.5</v>
      </c>
      <c r="Q807">
        <f t="shared" si="1046"/>
        <v>148.83333333333334</v>
      </c>
      <c r="R807">
        <f t="shared" si="1032"/>
        <v>69</v>
      </c>
      <c r="S807">
        <f t="shared" si="1036"/>
        <v>0.6468674514968471</v>
      </c>
      <c r="T807">
        <f t="shared" si="1037"/>
        <v>0</v>
      </c>
      <c r="U807">
        <v>1.5</v>
      </c>
      <c r="V807">
        <f t="shared" si="1038"/>
        <v>0.88409854423292278</v>
      </c>
      <c r="W807">
        <v>3</v>
      </c>
      <c r="X807">
        <f t="shared" si="1039"/>
        <v>1.2954242509439324</v>
      </c>
      <c r="Y807">
        <f t="shared" si="1040"/>
        <v>0</v>
      </c>
      <c r="Z807">
        <f>'Liquefaction &amp; SBC'!AC808</f>
        <v>2.0169851026166696E+41</v>
      </c>
      <c r="AA807" s="8" t="str">
        <f>'Liquefaction &amp; SBC'!AD808</f>
        <v>NOT LIQUEFIABLE</v>
      </c>
      <c r="AB807" s="1">
        <f t="shared" si="1041"/>
        <v>0</v>
      </c>
      <c r="AC807">
        <f t="shared" si="1033"/>
        <v>0</v>
      </c>
      <c r="AD807">
        <f t="shared" si="1042"/>
        <v>0</v>
      </c>
    </row>
    <row r="808" spans="1:31" x14ac:dyDescent="0.35">
      <c r="B808" s="5" t="s">
        <v>275</v>
      </c>
      <c r="C808" s="5" t="s">
        <v>276</v>
      </c>
      <c r="D808" s="1">
        <f t="shared" si="1043"/>
        <v>15</v>
      </c>
      <c r="E808">
        <f t="shared" si="1044"/>
        <v>1500</v>
      </c>
      <c r="F808">
        <f t="shared" si="1044"/>
        <v>3</v>
      </c>
      <c r="G808" s="5">
        <v>23</v>
      </c>
      <c r="H808" s="5">
        <v>100</v>
      </c>
      <c r="I808" s="18">
        <v>2000</v>
      </c>
      <c r="J808">
        <f t="shared" si="1045"/>
        <v>150</v>
      </c>
      <c r="K808">
        <f t="shared" si="1031"/>
        <v>183.33333333333334</v>
      </c>
      <c r="L808">
        <v>1.5</v>
      </c>
      <c r="M808" s="21">
        <v>23</v>
      </c>
      <c r="N808">
        <v>6.1</v>
      </c>
      <c r="O808">
        <f t="shared" si="1034"/>
        <v>0</v>
      </c>
      <c r="P808" s="15">
        <f t="shared" si="1035"/>
        <v>34.5</v>
      </c>
      <c r="Q808">
        <f t="shared" si="1046"/>
        <v>148.83333333333334</v>
      </c>
      <c r="R808">
        <f t="shared" si="1032"/>
        <v>69</v>
      </c>
      <c r="S808">
        <f t="shared" si="1036"/>
        <v>0.6468674514968471</v>
      </c>
      <c r="T808">
        <f t="shared" si="1037"/>
        <v>0</v>
      </c>
      <c r="U808">
        <v>1.5</v>
      </c>
      <c r="V808">
        <f t="shared" si="1038"/>
        <v>0.88409854423292278</v>
      </c>
      <c r="W808">
        <v>3</v>
      </c>
      <c r="X808">
        <f t="shared" si="1039"/>
        <v>1.2954242509439324</v>
      </c>
      <c r="Y808">
        <f t="shared" si="1040"/>
        <v>0</v>
      </c>
      <c r="Z808">
        <f>'Liquefaction &amp; SBC'!AC809</f>
        <v>1.2342209353195641E+37</v>
      </c>
      <c r="AA808" s="8" t="str">
        <f>'Liquefaction &amp; SBC'!AD809</f>
        <v>NOT LIQUEFIABLE</v>
      </c>
      <c r="AB808" s="1">
        <f t="shared" si="1041"/>
        <v>0</v>
      </c>
      <c r="AC808">
        <f t="shared" si="1033"/>
        <v>0</v>
      </c>
      <c r="AD808">
        <f t="shared" si="1042"/>
        <v>0</v>
      </c>
    </row>
    <row r="809" spans="1:31" x14ac:dyDescent="0.35">
      <c r="X809" s="16"/>
      <c r="Y809" s="16"/>
      <c r="Z809" s="16"/>
      <c r="AA809" s="16"/>
      <c r="AB809" s="19"/>
      <c r="AC809" s="16" t="s">
        <v>312</v>
      </c>
      <c r="AD809" s="16">
        <f>SUM(AD799:AD808)</f>
        <v>0.17178600036879904</v>
      </c>
      <c r="AE809" s="19" t="str">
        <f>IF(AD809&lt;= 25, "PASSED", "FAILED")</f>
        <v>PASSED</v>
      </c>
    </row>
    <row r="810" spans="1:31" s="1" customFormat="1" x14ac:dyDescent="0.35">
      <c r="A810" s="9" t="s">
        <v>283</v>
      </c>
      <c r="B810" s="9" t="s">
        <v>0</v>
      </c>
      <c r="C810" s="9" t="s">
        <v>1</v>
      </c>
      <c r="D810" s="9" t="s">
        <v>284</v>
      </c>
      <c r="E810" s="7" t="s">
        <v>285</v>
      </c>
      <c r="F810" s="9" t="s">
        <v>286</v>
      </c>
      <c r="G810" s="9" t="s">
        <v>287</v>
      </c>
      <c r="H810" s="9" t="s">
        <v>288</v>
      </c>
      <c r="I810" s="9" t="s">
        <v>289</v>
      </c>
      <c r="J810" s="10" t="s">
        <v>290</v>
      </c>
      <c r="K810" s="10" t="s">
        <v>291</v>
      </c>
      <c r="L810" s="9" t="s">
        <v>292</v>
      </c>
      <c r="M810" s="9" t="s">
        <v>287</v>
      </c>
      <c r="N810" s="9" t="s">
        <v>293</v>
      </c>
      <c r="O810" s="10" t="s">
        <v>294</v>
      </c>
      <c r="P810" s="11" t="s">
        <v>295</v>
      </c>
      <c r="Q810" s="10" t="s">
        <v>296</v>
      </c>
      <c r="R810" s="10" t="s">
        <v>297</v>
      </c>
      <c r="S810" s="10" t="s">
        <v>298</v>
      </c>
      <c r="T810" s="12" t="s">
        <v>299</v>
      </c>
      <c r="U810" s="9" t="s">
        <v>300</v>
      </c>
      <c r="V810" s="10" t="s">
        <v>301</v>
      </c>
      <c r="W810" s="7" t="s">
        <v>302</v>
      </c>
      <c r="X810" s="10" t="s">
        <v>303</v>
      </c>
      <c r="Y810" s="13" t="s">
        <v>304</v>
      </c>
      <c r="Z810" s="14" t="s">
        <v>26</v>
      </c>
      <c r="AA810" s="14" t="s">
        <v>27</v>
      </c>
      <c r="AB810" s="13" t="s">
        <v>305</v>
      </c>
      <c r="AC810" s="13" t="s">
        <v>306</v>
      </c>
      <c r="AD810" s="13" t="s">
        <v>307</v>
      </c>
      <c r="AE810" s="10" t="s">
        <v>27</v>
      </c>
    </row>
    <row r="811" spans="1:31" x14ac:dyDescent="0.35">
      <c r="A811" s="1">
        <v>70</v>
      </c>
      <c r="B811" s="5" t="s">
        <v>278</v>
      </c>
      <c r="C811" s="5" t="s">
        <v>279</v>
      </c>
      <c r="D811" s="1">
        <v>1.5</v>
      </c>
      <c r="E811">
        <v>1500</v>
      </c>
      <c r="F811">
        <v>3</v>
      </c>
      <c r="G811" s="5">
        <v>23</v>
      </c>
      <c r="H811" s="5">
        <v>100</v>
      </c>
      <c r="I811" s="1">
        <v>2000</v>
      </c>
      <c r="J811">
        <f>E811*0.1</f>
        <v>150</v>
      </c>
      <c r="K811">
        <f t="shared" ref="K811:K820" si="1047">(E811+J811)/(F811*F811)</f>
        <v>183.33333333333334</v>
      </c>
      <c r="L811">
        <v>1.5</v>
      </c>
      <c r="M811" s="21">
        <v>23</v>
      </c>
      <c r="N811">
        <v>2</v>
      </c>
      <c r="O811">
        <f>MAX(0, 9.81 * (L811 - N811))</f>
        <v>0</v>
      </c>
      <c r="P811" s="15">
        <f>(L811 * M811) - O811</f>
        <v>34.5</v>
      </c>
      <c r="Q811">
        <f>K811-P811</f>
        <v>148.83333333333334</v>
      </c>
      <c r="R811">
        <f t="shared" ref="R811:R820" si="1048">(M811 * ($L$2 + ($F$2 / 2))) - O811</f>
        <v>69</v>
      </c>
      <c r="S811">
        <f>0.5 + 0.1 * SQRT(Q811 / R811)</f>
        <v>0.6468674514968471</v>
      </c>
      <c r="T811">
        <f>IF((D811 - (D811/2)) &lt;= $L$2, 0, IF(( (D811 - (D811/2)) - $L$2) &gt; (2 * $F$2), 0, IF(( (D811 - (D811/2)) - $L$2) &lt;= ($F$2 / 2), (2 * ( (D811 - (D811/2)) - $L$2) / $F$2) * (S811 - 0.1) + 0.1, ((2 * $F$2) - ( (D811 - (D811/2)) - $L$2)) / (1.5 * $F$2) * S811)))</f>
        <v>0</v>
      </c>
      <c r="U811">
        <v>1.5</v>
      </c>
      <c r="V811">
        <f>MAX(0.5, 1 - 0.5 * (P811 / Q811))</f>
        <v>0.88409854423292278</v>
      </c>
      <c r="W811">
        <v>3</v>
      </c>
      <c r="X811">
        <f>1 + 0.2 *LOG10(10 * W811)</f>
        <v>1.2954242509439324</v>
      </c>
      <c r="Y811">
        <f>((Q811 / (I811 * 1000)) * T811) * U811 * V811 * X811*1000</f>
        <v>0</v>
      </c>
      <c r="Z811">
        <f>'Liquefaction &amp; SBC'!AC812</f>
        <v>2.8342900719208234E+26</v>
      </c>
      <c r="AA811" s="8" t="str">
        <f>'Liquefaction &amp; SBC'!AD812</f>
        <v>NOT LIQUEFIABLE</v>
      </c>
      <c r="AB811" s="1">
        <f>IF(AA811="NOT LIQUEFIABLE", 0, IF(Z811&gt;=2, 0, IF(Z811&lt;=0.5, 0.05, (2-Z811)*0.025)))</f>
        <v>0</v>
      </c>
      <c r="AC811">
        <f t="shared" ref="AC811:AC820" si="1049">AB811 * U811*1000</f>
        <v>0</v>
      </c>
      <c r="AD811">
        <f>Y811+AC811</f>
        <v>0</v>
      </c>
    </row>
    <row r="812" spans="1:31" x14ac:dyDescent="0.35">
      <c r="B812" s="5" t="s">
        <v>278</v>
      </c>
      <c r="C812" s="5" t="s">
        <v>279</v>
      </c>
      <c r="D812" s="1">
        <f>D811+1.5</f>
        <v>3</v>
      </c>
      <c r="E812">
        <f>E$2</f>
        <v>1500</v>
      </c>
      <c r="F812">
        <f>F$2</f>
        <v>3</v>
      </c>
      <c r="G812" s="5">
        <v>23</v>
      </c>
      <c r="H812" s="5">
        <v>100</v>
      </c>
      <c r="I812" s="18">
        <v>2000</v>
      </c>
      <c r="J812">
        <f>E812*0.1</f>
        <v>150</v>
      </c>
      <c r="K812">
        <f t="shared" si="1047"/>
        <v>183.33333333333334</v>
      </c>
      <c r="L812">
        <v>1.5</v>
      </c>
      <c r="M812" s="21">
        <v>23</v>
      </c>
      <c r="N812">
        <v>2</v>
      </c>
      <c r="O812">
        <f t="shared" ref="O812:O820" si="1050">MAX(0, 9.81 * (L812 - N812))</f>
        <v>0</v>
      </c>
      <c r="P812" s="15">
        <f t="shared" ref="P812:P820" si="1051">(L812 * M812) - O812</f>
        <v>34.5</v>
      </c>
      <c r="Q812">
        <f>K812-P812</f>
        <v>148.83333333333334</v>
      </c>
      <c r="R812">
        <f t="shared" si="1048"/>
        <v>69</v>
      </c>
      <c r="S812">
        <f t="shared" ref="S812:S820" si="1052">0.5 + 0.1 * SQRT(Q812 / R812)</f>
        <v>0.6468674514968471</v>
      </c>
      <c r="T812">
        <f t="shared" ref="T812:T820" si="1053">IF(((D812 - (D812 - D811)/2) - $L$2) &lt;= 0, 0, IF(((D812 - (D812 - D811)/2) - $L$2) &gt; (2 * $F$2), 0, IF(((D812 - (D812 - D811)/2) - $L$2) &lt;= ($F$2 / 2), (2 * ((D812 - (D812 - D811)/2) - $L$2) / $F$2) * (S812 - 0.1) + 0.1, ((2 * $F$2) - ((D812 - (D812 - D811)/2) - $L$2)) / (1.5 * $F$2) * S812)))</f>
        <v>0.3734337257484236</v>
      </c>
      <c r="U812">
        <v>1.5</v>
      </c>
      <c r="V812">
        <f t="shared" ref="V812:V820" si="1054">MAX(0.5, 1 - 0.5 * (P812 / Q812))</f>
        <v>0.88409854423292278</v>
      </c>
      <c r="W812">
        <v>3</v>
      </c>
      <c r="X812">
        <f t="shared" ref="X812:X820" si="1055">1 + 0.2 *LOG10(10 * W812)</f>
        <v>1.2954242509439324</v>
      </c>
      <c r="Y812">
        <f t="shared" ref="Y812:Y820" si="1056">((Q812 / (I812 * 1000)) * T812) * U812 * V812 * X812*1000</f>
        <v>4.7740581870888366E-2</v>
      </c>
      <c r="Z812">
        <f>'Liquefaction &amp; SBC'!AC813</f>
        <v>2.1416608474606668E+59</v>
      </c>
      <c r="AA812" s="8" t="str">
        <f>'Liquefaction &amp; SBC'!AD813</f>
        <v>NOT LIQUEFIABLE</v>
      </c>
      <c r="AB812" s="1">
        <f t="shared" ref="AB812:AB820" si="1057">IF(AA812="NOT LIQUEFIABLE", 0, IF(Z812&gt;=2, 0, IF(Z812&lt;=0.5, 0.05, (2-Z812)*0.025)))</f>
        <v>0</v>
      </c>
      <c r="AC812">
        <f t="shared" si="1049"/>
        <v>0</v>
      </c>
      <c r="AD812">
        <f t="shared" ref="AD812:AD820" si="1058">Y812+AC812</f>
        <v>4.7740581870888366E-2</v>
      </c>
    </row>
    <row r="813" spans="1:31" x14ac:dyDescent="0.35">
      <c r="B813" s="5" t="s">
        <v>278</v>
      </c>
      <c r="C813" s="5" t="s">
        <v>279</v>
      </c>
      <c r="D813" s="1">
        <f t="shared" ref="D813:D820" si="1059">D812+1.5</f>
        <v>4.5</v>
      </c>
      <c r="E813">
        <f t="shared" ref="E813:F820" si="1060">E$2</f>
        <v>1500</v>
      </c>
      <c r="F813">
        <f t="shared" si="1060"/>
        <v>3</v>
      </c>
      <c r="G813" s="5">
        <v>23</v>
      </c>
      <c r="H813" s="5">
        <v>100</v>
      </c>
      <c r="I813" s="18">
        <v>2000</v>
      </c>
      <c r="J813">
        <f t="shared" ref="J813:J820" si="1061">E813*0.1</f>
        <v>150</v>
      </c>
      <c r="K813">
        <f t="shared" si="1047"/>
        <v>183.33333333333334</v>
      </c>
      <c r="L813">
        <v>1.5</v>
      </c>
      <c r="M813" s="21">
        <v>23</v>
      </c>
      <c r="N813">
        <v>2</v>
      </c>
      <c r="O813">
        <f t="shared" si="1050"/>
        <v>0</v>
      </c>
      <c r="P813" s="15">
        <f t="shared" si="1051"/>
        <v>34.5</v>
      </c>
      <c r="Q813">
        <f t="shared" ref="Q813:Q820" si="1062">K813-P813</f>
        <v>148.83333333333334</v>
      </c>
      <c r="R813">
        <f t="shared" si="1048"/>
        <v>69</v>
      </c>
      <c r="S813">
        <f t="shared" si="1052"/>
        <v>0.6468674514968471</v>
      </c>
      <c r="T813">
        <f t="shared" si="1053"/>
        <v>0.53905620958070599</v>
      </c>
      <c r="U813">
        <v>1.5</v>
      </c>
      <c r="V813">
        <f t="shared" si="1054"/>
        <v>0.88409854423292278</v>
      </c>
      <c r="W813">
        <v>3</v>
      </c>
      <c r="X813">
        <f t="shared" si="1055"/>
        <v>1.2954242509439324</v>
      </c>
      <c r="Y813">
        <f t="shared" si="1056"/>
        <v>6.891412138772815E-2</v>
      </c>
      <c r="Z813">
        <f>'Liquefaction &amp; SBC'!AC814</f>
        <v>2.334609931853692E+71</v>
      </c>
      <c r="AA813" s="8" t="str">
        <f>'Liquefaction &amp; SBC'!AD814</f>
        <v>NOT LIQUEFIABLE</v>
      </c>
      <c r="AB813" s="1">
        <f t="shared" si="1057"/>
        <v>0</v>
      </c>
      <c r="AC813">
        <f t="shared" si="1049"/>
        <v>0</v>
      </c>
      <c r="AD813">
        <f t="shared" si="1058"/>
        <v>6.891412138772815E-2</v>
      </c>
    </row>
    <row r="814" spans="1:31" x14ac:dyDescent="0.35">
      <c r="B814" s="5" t="s">
        <v>278</v>
      </c>
      <c r="C814" s="5" t="s">
        <v>279</v>
      </c>
      <c r="D814" s="1">
        <f t="shared" si="1059"/>
        <v>6</v>
      </c>
      <c r="E814">
        <f t="shared" si="1060"/>
        <v>1500</v>
      </c>
      <c r="F814">
        <f t="shared" si="1060"/>
        <v>3</v>
      </c>
      <c r="G814" s="5">
        <v>23</v>
      </c>
      <c r="H814" s="5">
        <v>100</v>
      </c>
      <c r="I814" s="18">
        <v>2000</v>
      </c>
      <c r="J814">
        <f t="shared" si="1061"/>
        <v>150</v>
      </c>
      <c r="K814">
        <f t="shared" si="1047"/>
        <v>183.33333333333334</v>
      </c>
      <c r="L814">
        <v>1.5</v>
      </c>
      <c r="M814" s="21">
        <v>23</v>
      </c>
      <c r="N814">
        <v>2</v>
      </c>
      <c r="O814">
        <f t="shared" si="1050"/>
        <v>0</v>
      </c>
      <c r="P814" s="15">
        <f t="shared" si="1051"/>
        <v>34.5</v>
      </c>
      <c r="Q814">
        <f t="shared" si="1062"/>
        <v>148.83333333333334</v>
      </c>
      <c r="R814">
        <f t="shared" si="1048"/>
        <v>69</v>
      </c>
      <c r="S814">
        <f t="shared" si="1052"/>
        <v>0.6468674514968471</v>
      </c>
      <c r="T814">
        <f t="shared" si="1053"/>
        <v>0.32343372574842355</v>
      </c>
      <c r="U814">
        <v>1.5</v>
      </c>
      <c r="V814">
        <f t="shared" si="1054"/>
        <v>0.88409854423292278</v>
      </c>
      <c r="W814">
        <v>3</v>
      </c>
      <c r="X814">
        <f t="shared" si="1055"/>
        <v>1.2954242509439324</v>
      </c>
      <c r="Y814">
        <f t="shared" si="1056"/>
        <v>4.1348472832636894E-2</v>
      </c>
      <c r="Z814">
        <f>'Liquefaction &amp; SBC'!AC815</f>
        <v>1.2022577215764188E+74</v>
      </c>
      <c r="AA814" s="8" t="str">
        <f>'Liquefaction &amp; SBC'!AD815</f>
        <v>NOT LIQUEFIABLE</v>
      </c>
      <c r="AB814" s="1">
        <f t="shared" si="1057"/>
        <v>0</v>
      </c>
      <c r="AC814">
        <f t="shared" si="1049"/>
        <v>0</v>
      </c>
      <c r="AD814">
        <f t="shared" si="1058"/>
        <v>4.1348472832636894E-2</v>
      </c>
    </row>
    <row r="815" spans="1:31" x14ac:dyDescent="0.35">
      <c r="B815" s="5" t="s">
        <v>278</v>
      </c>
      <c r="C815" s="5" t="s">
        <v>279</v>
      </c>
      <c r="D815" s="1">
        <f t="shared" si="1059"/>
        <v>7.5</v>
      </c>
      <c r="E815">
        <f t="shared" si="1060"/>
        <v>1500</v>
      </c>
      <c r="F815">
        <f t="shared" si="1060"/>
        <v>3</v>
      </c>
      <c r="G815" s="5">
        <v>23</v>
      </c>
      <c r="H815" s="5">
        <v>100</v>
      </c>
      <c r="I815" s="18">
        <v>2000</v>
      </c>
      <c r="J815">
        <f t="shared" si="1061"/>
        <v>150</v>
      </c>
      <c r="K815">
        <f t="shared" si="1047"/>
        <v>183.33333333333334</v>
      </c>
      <c r="L815">
        <v>1.5</v>
      </c>
      <c r="M815" s="21">
        <v>23</v>
      </c>
      <c r="N815">
        <v>2</v>
      </c>
      <c r="O815">
        <f t="shared" si="1050"/>
        <v>0</v>
      </c>
      <c r="P815" s="15">
        <f t="shared" si="1051"/>
        <v>34.5</v>
      </c>
      <c r="Q815">
        <f t="shared" si="1062"/>
        <v>148.83333333333334</v>
      </c>
      <c r="R815">
        <f t="shared" si="1048"/>
        <v>69</v>
      </c>
      <c r="S815">
        <f t="shared" si="1052"/>
        <v>0.6468674514968471</v>
      </c>
      <c r="T815">
        <f t="shared" si="1053"/>
        <v>0.10781124191614118</v>
      </c>
      <c r="U815">
        <v>1.5</v>
      </c>
      <c r="V815">
        <f t="shared" si="1054"/>
        <v>0.88409854423292278</v>
      </c>
      <c r="W815">
        <v>3</v>
      </c>
      <c r="X815">
        <f t="shared" si="1055"/>
        <v>1.2954242509439324</v>
      </c>
      <c r="Y815">
        <f t="shared" si="1056"/>
        <v>1.3782824277545631E-2</v>
      </c>
      <c r="Z815">
        <f>'Liquefaction &amp; SBC'!AC816</f>
        <v>5.2843853576368603E+71</v>
      </c>
      <c r="AA815" s="8" t="str">
        <f>'Liquefaction &amp; SBC'!AD816</f>
        <v>NOT LIQUEFIABLE</v>
      </c>
      <c r="AB815" s="1">
        <f t="shared" si="1057"/>
        <v>0</v>
      </c>
      <c r="AC815">
        <f t="shared" si="1049"/>
        <v>0</v>
      </c>
      <c r="AD815">
        <f t="shared" si="1058"/>
        <v>1.3782824277545631E-2</v>
      </c>
    </row>
    <row r="816" spans="1:31" x14ac:dyDescent="0.35">
      <c r="B816" s="5" t="s">
        <v>278</v>
      </c>
      <c r="C816" s="5" t="s">
        <v>279</v>
      </c>
      <c r="D816" s="1">
        <f t="shared" si="1059"/>
        <v>9</v>
      </c>
      <c r="E816">
        <f t="shared" si="1060"/>
        <v>1500</v>
      </c>
      <c r="F816">
        <f t="shared" si="1060"/>
        <v>3</v>
      </c>
      <c r="G816" s="5">
        <v>23</v>
      </c>
      <c r="H816" s="5">
        <v>100</v>
      </c>
      <c r="I816" s="18">
        <v>2000</v>
      </c>
      <c r="J816">
        <f t="shared" si="1061"/>
        <v>150</v>
      </c>
      <c r="K816">
        <f t="shared" si="1047"/>
        <v>183.33333333333334</v>
      </c>
      <c r="L816">
        <v>1.5</v>
      </c>
      <c r="M816" s="21">
        <v>23</v>
      </c>
      <c r="N816">
        <v>2</v>
      </c>
      <c r="O816">
        <f t="shared" si="1050"/>
        <v>0</v>
      </c>
      <c r="P816" s="15">
        <f t="shared" si="1051"/>
        <v>34.5</v>
      </c>
      <c r="Q816">
        <f t="shared" si="1062"/>
        <v>148.83333333333334</v>
      </c>
      <c r="R816">
        <f t="shared" si="1048"/>
        <v>69</v>
      </c>
      <c r="S816">
        <f t="shared" si="1052"/>
        <v>0.6468674514968471</v>
      </c>
      <c r="T816">
        <f t="shared" si="1053"/>
        <v>0</v>
      </c>
      <c r="U816">
        <v>1.5</v>
      </c>
      <c r="V816">
        <f t="shared" si="1054"/>
        <v>0.88409854423292278</v>
      </c>
      <c r="W816">
        <v>3</v>
      </c>
      <c r="X816">
        <f t="shared" si="1055"/>
        <v>1.2954242509439324</v>
      </c>
      <c r="Y816">
        <f t="shared" si="1056"/>
        <v>0</v>
      </c>
      <c r="Z816">
        <f>'Liquefaction &amp; SBC'!AC817</f>
        <v>9.56986429682331E+66</v>
      </c>
      <c r="AA816" s="8" t="str">
        <f>'Liquefaction &amp; SBC'!AD817</f>
        <v>NOT LIQUEFIABLE</v>
      </c>
      <c r="AB816" s="1">
        <f t="shared" si="1057"/>
        <v>0</v>
      </c>
      <c r="AC816">
        <f t="shared" si="1049"/>
        <v>0</v>
      </c>
      <c r="AD816">
        <f t="shared" si="1058"/>
        <v>0</v>
      </c>
    </row>
    <row r="817" spans="1:31" x14ac:dyDescent="0.35">
      <c r="B817" s="5" t="s">
        <v>278</v>
      </c>
      <c r="C817" s="5" t="s">
        <v>279</v>
      </c>
      <c r="D817" s="1">
        <f t="shared" si="1059"/>
        <v>10.5</v>
      </c>
      <c r="E817">
        <f t="shared" si="1060"/>
        <v>1500</v>
      </c>
      <c r="F817">
        <f t="shared" si="1060"/>
        <v>3</v>
      </c>
      <c r="G817" s="5">
        <v>23</v>
      </c>
      <c r="H817" s="5">
        <v>100</v>
      </c>
      <c r="I817" s="18">
        <v>2000</v>
      </c>
      <c r="J817">
        <f t="shared" si="1061"/>
        <v>150</v>
      </c>
      <c r="K817">
        <f t="shared" si="1047"/>
        <v>183.33333333333334</v>
      </c>
      <c r="L817">
        <v>1.5</v>
      </c>
      <c r="M817" s="21">
        <v>23</v>
      </c>
      <c r="N817">
        <v>2</v>
      </c>
      <c r="O817">
        <f t="shared" si="1050"/>
        <v>0</v>
      </c>
      <c r="P817" s="15">
        <f t="shared" si="1051"/>
        <v>34.5</v>
      </c>
      <c r="Q817">
        <f t="shared" si="1062"/>
        <v>148.83333333333334</v>
      </c>
      <c r="R817">
        <f t="shared" si="1048"/>
        <v>69</v>
      </c>
      <c r="S817">
        <f t="shared" si="1052"/>
        <v>0.6468674514968471</v>
      </c>
      <c r="T817">
        <f t="shared" si="1053"/>
        <v>0</v>
      </c>
      <c r="U817">
        <v>1.5</v>
      </c>
      <c r="V817">
        <f t="shared" si="1054"/>
        <v>0.88409854423292278</v>
      </c>
      <c r="W817">
        <v>3</v>
      </c>
      <c r="X817">
        <f t="shared" si="1055"/>
        <v>1.2954242509439324</v>
      </c>
      <c r="Y817">
        <f t="shared" si="1056"/>
        <v>0</v>
      </c>
      <c r="Z817">
        <f>'Liquefaction &amp; SBC'!AC818</f>
        <v>2.193741332594624E+61</v>
      </c>
      <c r="AA817" s="8" t="str">
        <f>'Liquefaction &amp; SBC'!AD818</f>
        <v>NOT LIQUEFIABLE</v>
      </c>
      <c r="AB817" s="1">
        <f t="shared" si="1057"/>
        <v>0</v>
      </c>
      <c r="AC817">
        <f t="shared" si="1049"/>
        <v>0</v>
      </c>
      <c r="AD817">
        <f t="shared" si="1058"/>
        <v>0</v>
      </c>
    </row>
    <row r="818" spans="1:31" x14ac:dyDescent="0.35">
      <c r="B818" s="5" t="s">
        <v>278</v>
      </c>
      <c r="C818" s="5" t="s">
        <v>279</v>
      </c>
      <c r="D818" s="1">
        <f t="shared" si="1059"/>
        <v>12</v>
      </c>
      <c r="E818">
        <f t="shared" si="1060"/>
        <v>1500</v>
      </c>
      <c r="F818">
        <f t="shared" si="1060"/>
        <v>3</v>
      </c>
      <c r="G818" s="5">
        <v>23</v>
      </c>
      <c r="H818" s="5">
        <v>100</v>
      </c>
      <c r="I818" s="18">
        <v>2000</v>
      </c>
      <c r="J818">
        <f t="shared" si="1061"/>
        <v>150</v>
      </c>
      <c r="K818">
        <f t="shared" si="1047"/>
        <v>183.33333333333334</v>
      </c>
      <c r="L818">
        <v>1.5</v>
      </c>
      <c r="M818" s="21">
        <v>23</v>
      </c>
      <c r="N818">
        <v>2</v>
      </c>
      <c r="O818">
        <f t="shared" si="1050"/>
        <v>0</v>
      </c>
      <c r="P818" s="15">
        <f t="shared" si="1051"/>
        <v>34.5</v>
      </c>
      <c r="Q818">
        <f t="shared" si="1062"/>
        <v>148.83333333333334</v>
      </c>
      <c r="R818">
        <f t="shared" si="1048"/>
        <v>69</v>
      </c>
      <c r="S818">
        <f t="shared" si="1052"/>
        <v>0.6468674514968471</v>
      </c>
      <c r="T818">
        <f t="shared" si="1053"/>
        <v>0</v>
      </c>
      <c r="U818">
        <v>1.5</v>
      </c>
      <c r="V818">
        <f t="shared" si="1054"/>
        <v>0.88409854423292278</v>
      </c>
      <c r="W818">
        <v>3</v>
      </c>
      <c r="X818">
        <f t="shared" si="1055"/>
        <v>1.2954242509439324</v>
      </c>
      <c r="Y818">
        <f t="shared" si="1056"/>
        <v>0</v>
      </c>
      <c r="Z818">
        <f>'Liquefaction &amp; SBC'!AC819</f>
        <v>3.8006117332648925E+55</v>
      </c>
      <c r="AA818" s="8" t="str">
        <f>'Liquefaction &amp; SBC'!AD819</f>
        <v>NOT LIQUEFIABLE</v>
      </c>
      <c r="AB818" s="1">
        <f t="shared" si="1057"/>
        <v>0</v>
      </c>
      <c r="AC818">
        <f t="shared" si="1049"/>
        <v>0</v>
      </c>
      <c r="AD818">
        <f t="shared" si="1058"/>
        <v>0</v>
      </c>
    </row>
    <row r="819" spans="1:31" x14ac:dyDescent="0.35">
      <c r="B819" s="5" t="s">
        <v>278</v>
      </c>
      <c r="C819" s="5" t="s">
        <v>279</v>
      </c>
      <c r="D819" s="1">
        <f t="shared" si="1059"/>
        <v>13.5</v>
      </c>
      <c r="E819">
        <f t="shared" si="1060"/>
        <v>1500</v>
      </c>
      <c r="F819">
        <f t="shared" si="1060"/>
        <v>3</v>
      </c>
      <c r="G819" s="5">
        <v>23</v>
      </c>
      <c r="H819" s="5">
        <v>100</v>
      </c>
      <c r="I819" s="18">
        <v>2000</v>
      </c>
      <c r="J819">
        <f t="shared" si="1061"/>
        <v>150</v>
      </c>
      <c r="K819">
        <f t="shared" si="1047"/>
        <v>183.33333333333334</v>
      </c>
      <c r="L819">
        <v>1.5</v>
      </c>
      <c r="M819" s="21">
        <v>23</v>
      </c>
      <c r="N819">
        <v>2</v>
      </c>
      <c r="O819">
        <f t="shared" si="1050"/>
        <v>0</v>
      </c>
      <c r="P819" s="15">
        <f t="shared" si="1051"/>
        <v>34.5</v>
      </c>
      <c r="Q819">
        <f t="shared" si="1062"/>
        <v>148.83333333333334</v>
      </c>
      <c r="R819">
        <f t="shared" si="1048"/>
        <v>69</v>
      </c>
      <c r="S819">
        <f t="shared" si="1052"/>
        <v>0.6468674514968471</v>
      </c>
      <c r="T819">
        <f t="shared" si="1053"/>
        <v>0</v>
      </c>
      <c r="U819">
        <v>1.5</v>
      </c>
      <c r="V819">
        <f t="shared" si="1054"/>
        <v>0.88409854423292278</v>
      </c>
      <c r="W819">
        <v>3</v>
      </c>
      <c r="X819">
        <f t="shared" si="1055"/>
        <v>1.2954242509439324</v>
      </c>
      <c r="Y819">
        <f t="shared" si="1056"/>
        <v>0</v>
      </c>
      <c r="Z819">
        <f>'Liquefaction &amp; SBC'!AC820</f>
        <v>1.1744483786579422E+50</v>
      </c>
      <c r="AA819" s="8" t="str">
        <f>'Liquefaction &amp; SBC'!AD820</f>
        <v>NOT LIQUEFIABLE</v>
      </c>
      <c r="AB819" s="1">
        <f t="shared" si="1057"/>
        <v>0</v>
      </c>
      <c r="AC819">
        <f t="shared" si="1049"/>
        <v>0</v>
      </c>
      <c r="AD819">
        <f t="shared" si="1058"/>
        <v>0</v>
      </c>
    </row>
    <row r="820" spans="1:31" x14ac:dyDescent="0.35">
      <c r="B820" s="5" t="s">
        <v>278</v>
      </c>
      <c r="C820" s="5" t="s">
        <v>279</v>
      </c>
      <c r="D820" s="1">
        <f t="shared" si="1059"/>
        <v>15</v>
      </c>
      <c r="E820">
        <f t="shared" si="1060"/>
        <v>1500</v>
      </c>
      <c r="F820">
        <f t="shared" si="1060"/>
        <v>3</v>
      </c>
      <c r="G820" s="5">
        <v>23</v>
      </c>
      <c r="H820" s="5">
        <v>100</v>
      </c>
      <c r="I820" s="18">
        <v>2000</v>
      </c>
      <c r="J820">
        <f t="shared" si="1061"/>
        <v>150</v>
      </c>
      <c r="K820">
        <f t="shared" si="1047"/>
        <v>183.33333333333334</v>
      </c>
      <c r="L820">
        <v>1.5</v>
      </c>
      <c r="M820" s="21">
        <v>23</v>
      </c>
      <c r="N820">
        <v>2</v>
      </c>
      <c r="O820">
        <f t="shared" si="1050"/>
        <v>0</v>
      </c>
      <c r="P820" s="15">
        <f t="shared" si="1051"/>
        <v>34.5</v>
      </c>
      <c r="Q820">
        <f t="shared" si="1062"/>
        <v>148.83333333333334</v>
      </c>
      <c r="R820">
        <f t="shared" si="1048"/>
        <v>69</v>
      </c>
      <c r="S820">
        <f t="shared" si="1052"/>
        <v>0.6468674514968471</v>
      </c>
      <c r="T820">
        <f t="shared" si="1053"/>
        <v>0</v>
      </c>
      <c r="U820">
        <v>1.5</v>
      </c>
      <c r="V820">
        <f t="shared" si="1054"/>
        <v>0.88409854423292278</v>
      </c>
      <c r="W820">
        <v>3</v>
      </c>
      <c r="X820">
        <f t="shared" si="1055"/>
        <v>1.2954242509439324</v>
      </c>
      <c r="Y820">
        <f t="shared" si="1056"/>
        <v>0</v>
      </c>
      <c r="Z820">
        <f>'Liquefaction &amp; SBC'!AC821</f>
        <v>9.7163978729780016E+44</v>
      </c>
      <c r="AA820" s="8" t="str">
        <f>'Liquefaction &amp; SBC'!AD821</f>
        <v>NOT LIQUEFIABLE</v>
      </c>
      <c r="AB820" s="1">
        <f t="shared" si="1057"/>
        <v>0</v>
      </c>
      <c r="AC820">
        <f t="shared" si="1049"/>
        <v>0</v>
      </c>
      <c r="AD820">
        <f t="shared" si="1058"/>
        <v>0</v>
      </c>
    </row>
    <row r="821" spans="1:31" x14ac:dyDescent="0.35">
      <c r="X821" s="16"/>
      <c r="Y821" s="16"/>
      <c r="Z821" s="16"/>
      <c r="AA821" s="16"/>
      <c r="AB821" s="19"/>
      <c r="AC821" s="16" t="s">
        <v>312</v>
      </c>
      <c r="AD821" s="16">
        <f>SUM(AD811:AD820)</f>
        <v>0.17178600036879904</v>
      </c>
      <c r="AE821" s="19" t="str">
        <f>IF(AD821&lt;= 25, "PASSED", "FAILED")</f>
        <v>PASSED</v>
      </c>
    </row>
    <row r="822" spans="1:31" s="1" customFormat="1" x14ac:dyDescent="0.35">
      <c r="A822" s="9" t="s">
        <v>283</v>
      </c>
      <c r="B822" s="9" t="s">
        <v>0</v>
      </c>
      <c r="C822" s="9" t="s">
        <v>1</v>
      </c>
      <c r="D822" s="9" t="s">
        <v>284</v>
      </c>
      <c r="E822" s="7" t="s">
        <v>285</v>
      </c>
      <c r="F822" s="9" t="s">
        <v>286</v>
      </c>
      <c r="G822" s="9" t="s">
        <v>287</v>
      </c>
      <c r="H822" s="9" t="s">
        <v>288</v>
      </c>
      <c r="I822" s="9" t="s">
        <v>289</v>
      </c>
      <c r="J822" s="10" t="s">
        <v>290</v>
      </c>
      <c r="K822" s="10" t="s">
        <v>291</v>
      </c>
      <c r="L822" s="9" t="s">
        <v>292</v>
      </c>
      <c r="M822" s="9" t="s">
        <v>287</v>
      </c>
      <c r="N822" s="9" t="s">
        <v>293</v>
      </c>
      <c r="O822" s="10" t="s">
        <v>294</v>
      </c>
      <c r="P822" s="11" t="s">
        <v>295</v>
      </c>
      <c r="Q822" s="10" t="s">
        <v>296</v>
      </c>
      <c r="R822" s="10" t="s">
        <v>297</v>
      </c>
      <c r="S822" s="10" t="s">
        <v>298</v>
      </c>
      <c r="T822" s="12" t="s">
        <v>299</v>
      </c>
      <c r="U822" s="9" t="s">
        <v>300</v>
      </c>
      <c r="V822" s="10" t="s">
        <v>301</v>
      </c>
      <c r="W822" s="7" t="s">
        <v>302</v>
      </c>
      <c r="X822" s="10" t="s">
        <v>303</v>
      </c>
      <c r="Y822" s="13" t="s">
        <v>304</v>
      </c>
      <c r="Z822" s="14" t="s">
        <v>26</v>
      </c>
      <c r="AA822" s="14" t="s">
        <v>27</v>
      </c>
      <c r="AB822" s="13" t="s">
        <v>305</v>
      </c>
      <c r="AC822" s="13" t="s">
        <v>306</v>
      </c>
      <c r="AD822" s="13" t="s">
        <v>307</v>
      </c>
      <c r="AE822" s="10" t="s">
        <v>27</v>
      </c>
    </row>
    <row r="823" spans="1:31" x14ac:dyDescent="0.35">
      <c r="A823" s="1">
        <v>71</v>
      </c>
      <c r="B823" s="5">
        <v>15.59681</v>
      </c>
      <c r="C823" s="5">
        <v>120.6987</v>
      </c>
      <c r="D823" s="1">
        <v>1.5</v>
      </c>
      <c r="E823">
        <v>1500</v>
      </c>
      <c r="F823">
        <v>3</v>
      </c>
      <c r="G823" s="5">
        <v>19</v>
      </c>
      <c r="H823" s="5">
        <v>33</v>
      </c>
      <c r="I823" s="1">
        <v>15</v>
      </c>
      <c r="J823">
        <f>E823*0.1</f>
        <v>150</v>
      </c>
      <c r="K823">
        <f t="shared" ref="K823:K832" si="1063">(E823+J823)/(F823*F823)</f>
        <v>183.33333333333334</v>
      </c>
      <c r="L823">
        <v>1.5</v>
      </c>
      <c r="M823" s="21">
        <v>19</v>
      </c>
      <c r="N823">
        <v>1</v>
      </c>
      <c r="O823">
        <f>MAX(0, 9.81 * (L823 - N823))</f>
        <v>4.9050000000000002</v>
      </c>
      <c r="P823" s="15">
        <f>(L823 * M823) - O823</f>
        <v>23.594999999999999</v>
      </c>
      <c r="Q823">
        <f>K823-P823</f>
        <v>159.73833333333334</v>
      </c>
      <c r="R823">
        <f t="shared" ref="R823:R832" si="1064">(M823 * ($L$2 + ($F$2 / 2))) - O823</f>
        <v>52.094999999999999</v>
      </c>
      <c r="S823">
        <f>0.5 + 0.1 * SQRT(Q823 / R823)</f>
        <v>0.6751082279971482</v>
      </c>
      <c r="T823">
        <f>IF((D823 - (D823/2)) &lt;= $L$2, 0, IF(( (D823 - (D823/2)) - $L$2) &gt; (2 * $F$2), 0, IF(( (D823 - (D823/2)) - $L$2) &lt;= ($F$2 / 2), (2 * ( (D823 - (D823/2)) - $L$2) / $F$2) * (S823 - 0.1) + 0.1, ((2 * $F$2) - ( (D823 - (D823/2)) - $L$2)) / (1.5 * $F$2) * S823)))</f>
        <v>0</v>
      </c>
      <c r="U823">
        <v>1.5</v>
      </c>
      <c r="V823">
        <f>MAX(0.5, 1 - 0.5 * (P823 / Q823))</f>
        <v>0.92614484104212103</v>
      </c>
      <c r="W823">
        <v>3</v>
      </c>
      <c r="X823">
        <f>1 + 0.2 *LOG10(10 * W823)</f>
        <v>1.2954242509439324</v>
      </c>
      <c r="Y823">
        <f>((Q823 / (I823 * 1000)) * T823) * U823 * V823 * X823*1000</f>
        <v>0</v>
      </c>
      <c r="Z823">
        <f>'Liquefaction &amp; SBC'!AC824</f>
        <v>1307.1167342481037</v>
      </c>
      <c r="AA823" s="8" t="str">
        <f>'Liquefaction &amp; SBC'!AD824</f>
        <v>NOT LIQUEFIABLE</v>
      </c>
      <c r="AB823" s="1">
        <f>IF(AA823="NOT LIQUEFIABLE", 0, IF(Z823&gt;=2, 0, IF(Z823&lt;=0.5, 0.05, (2-Z823)*0.025)))</f>
        <v>0</v>
      </c>
      <c r="AC823">
        <f t="shared" ref="AC823:AC832" si="1065">AB823 * U823*1000</f>
        <v>0</v>
      </c>
      <c r="AD823">
        <f>Y823+AC823</f>
        <v>0</v>
      </c>
    </row>
    <row r="824" spans="1:31" x14ac:dyDescent="0.35">
      <c r="B824" s="5">
        <v>15.59681</v>
      </c>
      <c r="C824" s="5">
        <v>120.6987</v>
      </c>
      <c r="D824" s="1">
        <f>D823+1.5</f>
        <v>3</v>
      </c>
      <c r="E824">
        <f>E$2</f>
        <v>1500</v>
      </c>
      <c r="F824">
        <f>F$2</f>
        <v>3</v>
      </c>
      <c r="G824" s="5">
        <v>18</v>
      </c>
      <c r="H824" s="5">
        <v>35</v>
      </c>
      <c r="I824" s="18">
        <v>15</v>
      </c>
      <c r="J824">
        <f>E824*0.1</f>
        <v>150</v>
      </c>
      <c r="K824">
        <f t="shared" si="1063"/>
        <v>183.33333333333334</v>
      </c>
      <c r="L824">
        <v>1.5</v>
      </c>
      <c r="M824" s="21">
        <v>18</v>
      </c>
      <c r="N824">
        <v>1</v>
      </c>
      <c r="O824">
        <f t="shared" ref="O824:O832" si="1066">MAX(0, 9.81 * (L824 - N824))</f>
        <v>4.9050000000000002</v>
      </c>
      <c r="P824" s="15">
        <f t="shared" ref="P824:P832" si="1067">(L824 * M824) - O824</f>
        <v>22.094999999999999</v>
      </c>
      <c r="Q824">
        <f>K824-P824</f>
        <v>161.23833333333334</v>
      </c>
      <c r="R824">
        <f t="shared" si="1064"/>
        <v>49.094999999999999</v>
      </c>
      <c r="S824">
        <f t="shared" ref="S824:S832" si="1068">0.5 + 0.1 * SQRT(Q824 / R824)</f>
        <v>0.68122391905211988</v>
      </c>
      <c r="T824">
        <f t="shared" ref="T824:T832" si="1069">IF(((D824 - (D824 - D823)/2) - $L$2) &lt;= 0, 0, IF(((D824 - (D824 - D823)/2) - $L$2) &gt; (2 * $F$2), 0, IF(((D824 - (D824 - D823)/2) - $L$2) &lt;= ($F$2 / 2), (2 * ((D824 - (D824 - D823)/2) - $L$2) / $F$2) * (S824 - 0.1) + 0.1, ((2 * $F$2) - ((D824 - (D824 - D823)/2) - $L$2)) / (1.5 * $F$2) * S824)))</f>
        <v>0.39061195952605998</v>
      </c>
      <c r="U824">
        <v>1.5</v>
      </c>
      <c r="V824">
        <f t="shared" ref="V824:V832" si="1070">MAX(0.5, 1 - 0.5 * (P824 / Q824))</f>
        <v>0.93148341482071051</v>
      </c>
      <c r="W824">
        <v>3</v>
      </c>
      <c r="X824">
        <f t="shared" ref="X824:X832" si="1071">1 + 0.2 *LOG10(10 * W824)</f>
        <v>1.2954242509439324</v>
      </c>
      <c r="Y824">
        <f t="shared" ref="Y824:Y832" si="1072">((Q824 / (I824 * 1000)) * T824) * U824 * V824 * X824*1000</f>
        <v>7.5997793994287397</v>
      </c>
      <c r="Z824">
        <f>'Liquefaction &amp; SBC'!AC825</f>
        <v>473.13033719198609</v>
      </c>
      <c r="AA824" s="8" t="s">
        <v>309</v>
      </c>
      <c r="AB824" s="1">
        <f t="shared" ref="AB824:AB832" si="1073">IF(AA824="NOT LIQUEFIABLE", 0, IF(Z824&gt;=2, 0, IF(Z824&lt;=0.5, 0.05, (2-Z824)*0.025)))</f>
        <v>0</v>
      </c>
      <c r="AC824">
        <f t="shared" si="1065"/>
        <v>0</v>
      </c>
      <c r="AD824">
        <f t="shared" ref="AD824:AD832" si="1074">Y824+AC824</f>
        <v>7.5997793994287397</v>
      </c>
    </row>
    <row r="825" spans="1:31" x14ac:dyDescent="0.35">
      <c r="B825" s="5">
        <v>15.59681</v>
      </c>
      <c r="C825" s="5">
        <v>120.6987</v>
      </c>
      <c r="D825" s="1">
        <f t="shared" ref="D825:D832" si="1075">D824+1.5</f>
        <v>4.5</v>
      </c>
      <c r="E825">
        <f t="shared" ref="E825:F832" si="1076">E$2</f>
        <v>1500</v>
      </c>
      <c r="F825">
        <f t="shared" si="1076"/>
        <v>3</v>
      </c>
      <c r="G825" s="5">
        <v>18</v>
      </c>
      <c r="H825" s="5">
        <v>37</v>
      </c>
      <c r="I825" s="18">
        <v>15</v>
      </c>
      <c r="J825">
        <f t="shared" ref="J825:J832" si="1077">E825*0.1</f>
        <v>150</v>
      </c>
      <c r="K825">
        <f t="shared" si="1063"/>
        <v>183.33333333333334</v>
      </c>
      <c r="L825">
        <v>1.5</v>
      </c>
      <c r="M825" s="21">
        <v>18</v>
      </c>
      <c r="N825">
        <v>1</v>
      </c>
      <c r="O825">
        <f t="shared" si="1066"/>
        <v>4.9050000000000002</v>
      </c>
      <c r="P825" s="15">
        <f t="shared" si="1067"/>
        <v>22.094999999999999</v>
      </c>
      <c r="Q825">
        <f t="shared" ref="Q825:Q832" si="1078">K825-P825</f>
        <v>161.23833333333334</v>
      </c>
      <c r="R825">
        <f t="shared" si="1064"/>
        <v>49.094999999999999</v>
      </c>
      <c r="S825">
        <f t="shared" si="1068"/>
        <v>0.68122391905211988</v>
      </c>
      <c r="T825">
        <f t="shared" si="1069"/>
        <v>0.5676865992100999</v>
      </c>
      <c r="U825">
        <v>1.5</v>
      </c>
      <c r="V825">
        <f t="shared" si="1070"/>
        <v>0.93148341482071051</v>
      </c>
      <c r="W825">
        <v>3</v>
      </c>
      <c r="X825">
        <f t="shared" si="1071"/>
        <v>1.2954242509439324</v>
      </c>
      <c r="Y825">
        <f t="shared" si="1072"/>
        <v>11.044958600968911</v>
      </c>
      <c r="Z825">
        <f>'Liquefaction &amp; SBC'!AC826</f>
        <v>825.09426091399416</v>
      </c>
      <c r="AA825" s="8" t="s">
        <v>309</v>
      </c>
      <c r="AB825" s="1">
        <f t="shared" si="1073"/>
        <v>0</v>
      </c>
      <c r="AC825">
        <f t="shared" si="1065"/>
        <v>0</v>
      </c>
      <c r="AD825">
        <f t="shared" si="1074"/>
        <v>11.044958600968911</v>
      </c>
    </row>
    <row r="826" spans="1:31" x14ac:dyDescent="0.35">
      <c r="B826" s="5">
        <v>15.59681</v>
      </c>
      <c r="C826" s="5">
        <v>120.6987</v>
      </c>
      <c r="D826" s="1">
        <f t="shared" si="1075"/>
        <v>6</v>
      </c>
      <c r="E826">
        <f t="shared" si="1076"/>
        <v>1500</v>
      </c>
      <c r="F826">
        <f t="shared" si="1076"/>
        <v>3</v>
      </c>
      <c r="G826" s="5">
        <v>18</v>
      </c>
      <c r="H826" s="5">
        <v>41</v>
      </c>
      <c r="I826" s="18">
        <v>20</v>
      </c>
      <c r="J826">
        <f t="shared" si="1077"/>
        <v>150</v>
      </c>
      <c r="K826">
        <f t="shared" si="1063"/>
        <v>183.33333333333334</v>
      </c>
      <c r="L826">
        <v>1.5</v>
      </c>
      <c r="M826" s="21">
        <v>18</v>
      </c>
      <c r="N826">
        <v>1</v>
      </c>
      <c r="O826">
        <f t="shared" si="1066"/>
        <v>4.9050000000000002</v>
      </c>
      <c r="P826" s="15">
        <f t="shared" si="1067"/>
        <v>22.094999999999999</v>
      </c>
      <c r="Q826">
        <f t="shared" si="1078"/>
        <v>161.23833333333334</v>
      </c>
      <c r="R826">
        <f t="shared" si="1064"/>
        <v>49.094999999999999</v>
      </c>
      <c r="S826">
        <f t="shared" si="1068"/>
        <v>0.68122391905211988</v>
      </c>
      <c r="T826">
        <f t="shared" si="1069"/>
        <v>0.34061195952605994</v>
      </c>
      <c r="U826">
        <v>1.5</v>
      </c>
      <c r="V826">
        <f t="shared" si="1070"/>
        <v>0.93148341482071051</v>
      </c>
      <c r="W826">
        <v>3</v>
      </c>
      <c r="X826">
        <f t="shared" si="1071"/>
        <v>1.2954242509439324</v>
      </c>
      <c r="Y826">
        <f t="shared" si="1072"/>
        <v>4.970231370436009</v>
      </c>
      <c r="Z826">
        <f>'Liquefaction &amp; SBC'!AC827</f>
        <v>5001.5051565510075</v>
      </c>
      <c r="AA826" s="8" t="s">
        <v>309</v>
      </c>
      <c r="AB826" s="1">
        <f t="shared" si="1073"/>
        <v>0</v>
      </c>
      <c r="AC826">
        <f t="shared" si="1065"/>
        <v>0</v>
      </c>
      <c r="AD826">
        <f t="shared" si="1074"/>
        <v>4.970231370436009</v>
      </c>
    </row>
    <row r="827" spans="1:31" x14ac:dyDescent="0.35">
      <c r="B827" s="5">
        <v>15.59681</v>
      </c>
      <c r="C827" s="5">
        <v>120.6987</v>
      </c>
      <c r="D827" s="1">
        <f t="shared" si="1075"/>
        <v>7.5</v>
      </c>
      <c r="E827">
        <f t="shared" si="1076"/>
        <v>1500</v>
      </c>
      <c r="F827">
        <f t="shared" si="1076"/>
        <v>3</v>
      </c>
      <c r="G827" s="5">
        <v>18</v>
      </c>
      <c r="H827" s="5">
        <v>43</v>
      </c>
      <c r="I827" s="18">
        <v>20</v>
      </c>
      <c r="J827">
        <f t="shared" si="1077"/>
        <v>150</v>
      </c>
      <c r="K827">
        <f t="shared" si="1063"/>
        <v>183.33333333333334</v>
      </c>
      <c r="L827">
        <v>1.5</v>
      </c>
      <c r="M827" s="21">
        <v>18</v>
      </c>
      <c r="N827">
        <v>1</v>
      </c>
      <c r="O827">
        <f t="shared" si="1066"/>
        <v>4.9050000000000002</v>
      </c>
      <c r="P827" s="15">
        <f t="shared" si="1067"/>
        <v>22.094999999999999</v>
      </c>
      <c r="Q827">
        <f t="shared" si="1078"/>
        <v>161.23833333333334</v>
      </c>
      <c r="R827">
        <f t="shared" si="1064"/>
        <v>49.094999999999999</v>
      </c>
      <c r="S827">
        <f t="shared" si="1068"/>
        <v>0.68122391905211988</v>
      </c>
      <c r="T827">
        <f t="shared" si="1069"/>
        <v>0.11353731984201998</v>
      </c>
      <c r="U827">
        <v>1.5</v>
      </c>
      <c r="V827">
        <f t="shared" si="1070"/>
        <v>0.93148341482071051</v>
      </c>
      <c r="W827">
        <v>3</v>
      </c>
      <c r="X827">
        <f t="shared" si="1071"/>
        <v>1.2954242509439324</v>
      </c>
      <c r="Y827">
        <f t="shared" si="1072"/>
        <v>1.6567437901453368</v>
      </c>
      <c r="Z827">
        <f>'Liquefaction &amp; SBC'!AC828</f>
        <v>8552.2351811250555</v>
      </c>
      <c r="AA827" s="8" t="s">
        <v>309</v>
      </c>
      <c r="AB827" s="1">
        <f t="shared" si="1073"/>
        <v>0</v>
      </c>
      <c r="AC827">
        <f t="shared" si="1065"/>
        <v>0</v>
      </c>
      <c r="AD827">
        <f t="shared" si="1074"/>
        <v>1.6567437901453368</v>
      </c>
    </row>
    <row r="828" spans="1:31" x14ac:dyDescent="0.35">
      <c r="B828" s="5">
        <v>15.59681</v>
      </c>
      <c r="C828" s="5">
        <v>120.6987</v>
      </c>
      <c r="D828" s="1">
        <f t="shared" si="1075"/>
        <v>9</v>
      </c>
      <c r="E828">
        <f t="shared" si="1076"/>
        <v>1500</v>
      </c>
      <c r="F828">
        <f t="shared" si="1076"/>
        <v>3</v>
      </c>
      <c r="G828" s="5">
        <v>18</v>
      </c>
      <c r="H828" s="5">
        <v>41</v>
      </c>
      <c r="I828" s="18">
        <v>20</v>
      </c>
      <c r="J828">
        <f t="shared" si="1077"/>
        <v>150</v>
      </c>
      <c r="K828">
        <f t="shared" si="1063"/>
        <v>183.33333333333334</v>
      </c>
      <c r="L828">
        <v>1.5</v>
      </c>
      <c r="M828" s="21">
        <v>18</v>
      </c>
      <c r="N828">
        <v>1</v>
      </c>
      <c r="O828">
        <f t="shared" si="1066"/>
        <v>4.9050000000000002</v>
      </c>
      <c r="P828" s="15">
        <f t="shared" si="1067"/>
        <v>22.094999999999999</v>
      </c>
      <c r="Q828">
        <f t="shared" si="1078"/>
        <v>161.23833333333334</v>
      </c>
      <c r="R828">
        <f t="shared" si="1064"/>
        <v>49.094999999999999</v>
      </c>
      <c r="S828">
        <f t="shared" si="1068"/>
        <v>0.68122391905211988</v>
      </c>
      <c r="T828">
        <f t="shared" si="1069"/>
        <v>0</v>
      </c>
      <c r="U828">
        <v>1.5</v>
      </c>
      <c r="V828">
        <f t="shared" si="1070"/>
        <v>0.93148341482071051</v>
      </c>
      <c r="W828">
        <v>3</v>
      </c>
      <c r="X828">
        <f t="shared" si="1071"/>
        <v>1.2954242509439324</v>
      </c>
      <c r="Y828">
        <f t="shared" si="1072"/>
        <v>0</v>
      </c>
      <c r="Z828">
        <f>'Liquefaction &amp; SBC'!AC829</f>
        <v>787.17479823625104</v>
      </c>
      <c r="AA828" s="8" t="s">
        <v>309</v>
      </c>
      <c r="AB828" s="1">
        <f t="shared" si="1073"/>
        <v>0</v>
      </c>
      <c r="AC828">
        <f t="shared" si="1065"/>
        <v>0</v>
      </c>
      <c r="AD828">
        <f t="shared" si="1074"/>
        <v>0</v>
      </c>
    </row>
    <row r="829" spans="1:31" x14ac:dyDescent="0.35">
      <c r="B829" s="5">
        <v>15.59681</v>
      </c>
      <c r="C829" s="5">
        <v>120.6987</v>
      </c>
      <c r="D829" s="1">
        <f t="shared" si="1075"/>
        <v>10.5</v>
      </c>
      <c r="E829">
        <f t="shared" si="1076"/>
        <v>1500</v>
      </c>
      <c r="F829">
        <f t="shared" si="1076"/>
        <v>3</v>
      </c>
      <c r="G829" s="5">
        <v>18</v>
      </c>
      <c r="H829" s="5">
        <v>43</v>
      </c>
      <c r="I829" s="18">
        <v>20</v>
      </c>
      <c r="J829">
        <f t="shared" si="1077"/>
        <v>150</v>
      </c>
      <c r="K829">
        <f t="shared" si="1063"/>
        <v>183.33333333333334</v>
      </c>
      <c r="L829">
        <v>1.5</v>
      </c>
      <c r="M829" s="21">
        <v>18</v>
      </c>
      <c r="N829">
        <v>1</v>
      </c>
      <c r="O829">
        <f t="shared" si="1066"/>
        <v>4.9050000000000002</v>
      </c>
      <c r="P829" s="15">
        <f t="shared" si="1067"/>
        <v>22.094999999999999</v>
      </c>
      <c r="Q829">
        <f t="shared" si="1078"/>
        <v>161.23833333333334</v>
      </c>
      <c r="R829">
        <f t="shared" si="1064"/>
        <v>49.094999999999999</v>
      </c>
      <c r="S829">
        <f t="shared" si="1068"/>
        <v>0.68122391905211988</v>
      </c>
      <c r="T829">
        <f t="shared" si="1069"/>
        <v>0</v>
      </c>
      <c r="U829">
        <v>1.5</v>
      </c>
      <c r="V829">
        <f t="shared" si="1070"/>
        <v>0.93148341482071051</v>
      </c>
      <c r="W829">
        <v>3</v>
      </c>
      <c r="X829">
        <f t="shared" si="1071"/>
        <v>1.2954242509439324</v>
      </c>
      <c r="Y829">
        <f t="shared" si="1072"/>
        <v>0</v>
      </c>
      <c r="Z829">
        <f>'Liquefaction &amp; SBC'!AC830</f>
        <v>1183.6819845110915</v>
      </c>
      <c r="AA829" s="8" t="s">
        <v>309</v>
      </c>
      <c r="AB829" s="1">
        <f t="shared" si="1073"/>
        <v>0</v>
      </c>
      <c r="AC829">
        <f t="shared" si="1065"/>
        <v>0</v>
      </c>
      <c r="AD829">
        <f t="shared" si="1074"/>
        <v>0</v>
      </c>
    </row>
    <row r="830" spans="1:31" x14ac:dyDescent="0.35">
      <c r="B830" s="5">
        <v>15.59681</v>
      </c>
      <c r="C830" s="5">
        <v>120.6987</v>
      </c>
      <c r="D830" s="1">
        <f t="shared" si="1075"/>
        <v>12</v>
      </c>
      <c r="E830">
        <f t="shared" si="1076"/>
        <v>1500</v>
      </c>
      <c r="F830">
        <f t="shared" si="1076"/>
        <v>3</v>
      </c>
      <c r="G830" s="5">
        <v>18</v>
      </c>
      <c r="H830" s="5">
        <v>44</v>
      </c>
      <c r="I830" s="18">
        <v>20</v>
      </c>
      <c r="J830">
        <f t="shared" si="1077"/>
        <v>150</v>
      </c>
      <c r="K830">
        <f t="shared" si="1063"/>
        <v>183.33333333333334</v>
      </c>
      <c r="L830">
        <v>1.5</v>
      </c>
      <c r="M830" s="21">
        <v>18</v>
      </c>
      <c r="N830">
        <v>1</v>
      </c>
      <c r="O830">
        <f t="shared" si="1066"/>
        <v>4.9050000000000002</v>
      </c>
      <c r="P830" s="15">
        <f t="shared" si="1067"/>
        <v>22.094999999999999</v>
      </c>
      <c r="Q830">
        <f t="shared" si="1078"/>
        <v>161.23833333333334</v>
      </c>
      <c r="R830">
        <f t="shared" si="1064"/>
        <v>49.094999999999999</v>
      </c>
      <c r="S830">
        <f t="shared" si="1068"/>
        <v>0.68122391905211988</v>
      </c>
      <c r="T830">
        <f t="shared" si="1069"/>
        <v>0</v>
      </c>
      <c r="U830">
        <v>1.5</v>
      </c>
      <c r="V830">
        <f t="shared" si="1070"/>
        <v>0.93148341482071051</v>
      </c>
      <c r="W830">
        <v>3</v>
      </c>
      <c r="X830">
        <f t="shared" si="1071"/>
        <v>1.2954242509439324</v>
      </c>
      <c r="Y830">
        <f t="shared" si="1072"/>
        <v>0</v>
      </c>
      <c r="Z830">
        <f>'Liquefaction &amp; SBC'!AC831</f>
        <v>962.91544962267312</v>
      </c>
      <c r="AA830" s="8" t="s">
        <v>309</v>
      </c>
      <c r="AB830" s="1">
        <f t="shared" si="1073"/>
        <v>0</v>
      </c>
      <c r="AC830">
        <f t="shared" si="1065"/>
        <v>0</v>
      </c>
      <c r="AD830">
        <f t="shared" si="1074"/>
        <v>0</v>
      </c>
    </row>
    <row r="831" spans="1:31" x14ac:dyDescent="0.35">
      <c r="B831" s="5">
        <v>15.59681</v>
      </c>
      <c r="C831" s="5">
        <v>120.6987</v>
      </c>
      <c r="D831" s="1">
        <f t="shared" si="1075"/>
        <v>13.5</v>
      </c>
      <c r="E831">
        <f t="shared" si="1076"/>
        <v>1500</v>
      </c>
      <c r="F831">
        <f t="shared" si="1076"/>
        <v>3</v>
      </c>
      <c r="G831" s="5">
        <v>18</v>
      </c>
      <c r="H831" s="5">
        <v>50</v>
      </c>
      <c r="I831" s="18">
        <v>20</v>
      </c>
      <c r="J831">
        <f t="shared" si="1077"/>
        <v>150</v>
      </c>
      <c r="K831">
        <f t="shared" si="1063"/>
        <v>183.33333333333334</v>
      </c>
      <c r="L831">
        <v>1.5</v>
      </c>
      <c r="M831" s="21">
        <v>18</v>
      </c>
      <c r="N831">
        <v>1</v>
      </c>
      <c r="O831">
        <f t="shared" si="1066"/>
        <v>4.9050000000000002</v>
      </c>
      <c r="P831" s="15">
        <f t="shared" si="1067"/>
        <v>22.094999999999999</v>
      </c>
      <c r="Q831">
        <f t="shared" si="1078"/>
        <v>161.23833333333334</v>
      </c>
      <c r="R831">
        <f t="shared" si="1064"/>
        <v>49.094999999999999</v>
      </c>
      <c r="S831">
        <f t="shared" si="1068"/>
        <v>0.68122391905211988</v>
      </c>
      <c r="T831">
        <f t="shared" si="1069"/>
        <v>0</v>
      </c>
      <c r="U831">
        <v>1.5</v>
      </c>
      <c r="V831">
        <f t="shared" si="1070"/>
        <v>0.93148341482071051</v>
      </c>
      <c r="W831">
        <v>3</v>
      </c>
      <c r="X831">
        <f t="shared" si="1071"/>
        <v>1.2954242509439324</v>
      </c>
      <c r="Y831">
        <f t="shared" si="1072"/>
        <v>0</v>
      </c>
      <c r="Z831">
        <f>'Liquefaction &amp; SBC'!AC832</f>
        <v>36197.696311538624</v>
      </c>
      <c r="AA831" s="8" t="s">
        <v>309</v>
      </c>
      <c r="AB831" s="1">
        <f t="shared" si="1073"/>
        <v>0</v>
      </c>
      <c r="AC831">
        <f t="shared" si="1065"/>
        <v>0</v>
      </c>
      <c r="AD831">
        <f t="shared" si="1074"/>
        <v>0</v>
      </c>
    </row>
    <row r="832" spans="1:31" x14ac:dyDescent="0.35">
      <c r="B832" s="5">
        <v>15.59681</v>
      </c>
      <c r="C832" s="5">
        <v>120.6987</v>
      </c>
      <c r="D832" s="1">
        <f t="shared" si="1075"/>
        <v>15</v>
      </c>
      <c r="E832">
        <f t="shared" si="1076"/>
        <v>1500</v>
      </c>
      <c r="F832">
        <f t="shared" si="1076"/>
        <v>3</v>
      </c>
      <c r="G832" s="5">
        <v>19</v>
      </c>
      <c r="H832" s="5">
        <v>69</v>
      </c>
      <c r="I832" s="18">
        <v>20</v>
      </c>
      <c r="J832">
        <f t="shared" si="1077"/>
        <v>150</v>
      </c>
      <c r="K832">
        <f t="shared" si="1063"/>
        <v>183.33333333333334</v>
      </c>
      <c r="L832">
        <v>1.5</v>
      </c>
      <c r="M832" s="21">
        <v>19</v>
      </c>
      <c r="N832">
        <v>1</v>
      </c>
      <c r="O832">
        <f t="shared" si="1066"/>
        <v>4.9050000000000002</v>
      </c>
      <c r="P832" s="15">
        <f t="shared" si="1067"/>
        <v>23.594999999999999</v>
      </c>
      <c r="Q832">
        <f t="shared" si="1078"/>
        <v>159.73833333333334</v>
      </c>
      <c r="R832">
        <f t="shared" si="1064"/>
        <v>52.094999999999999</v>
      </c>
      <c r="S832">
        <f t="shared" si="1068"/>
        <v>0.6751082279971482</v>
      </c>
      <c r="T832">
        <f t="shared" si="1069"/>
        <v>0</v>
      </c>
      <c r="U832">
        <v>1.5</v>
      </c>
      <c r="V832">
        <f t="shared" si="1070"/>
        <v>0.92614484104212103</v>
      </c>
      <c r="W832">
        <v>3</v>
      </c>
      <c r="X832">
        <f t="shared" si="1071"/>
        <v>1.2954242509439324</v>
      </c>
      <c r="Y832">
        <f t="shared" si="1072"/>
        <v>0</v>
      </c>
      <c r="Z832">
        <f>'Liquefaction &amp; SBC'!AC833</f>
        <v>6.9683314782956264E+16</v>
      </c>
      <c r="AA832" s="8" t="s">
        <v>309</v>
      </c>
      <c r="AB832" s="1">
        <f t="shared" si="1073"/>
        <v>0</v>
      </c>
      <c r="AC832">
        <f t="shared" si="1065"/>
        <v>0</v>
      </c>
      <c r="AD832">
        <f t="shared" si="1074"/>
        <v>0</v>
      </c>
    </row>
    <row r="833" spans="1:31" x14ac:dyDescent="0.35">
      <c r="X833" s="16"/>
      <c r="Y833" s="16"/>
      <c r="Z833" s="16"/>
      <c r="AA833" s="16"/>
      <c r="AB833" s="19"/>
      <c r="AC833" s="16" t="s">
        <v>312</v>
      </c>
      <c r="AD833" s="16">
        <f>SUM(AD823:AD832)</f>
        <v>25.271713160979001</v>
      </c>
      <c r="AE833" s="19" t="str">
        <f>IF(AD833&lt;= 25, "PASSED", "FAILED")</f>
        <v>FAILED</v>
      </c>
    </row>
    <row r="834" spans="1:31" s="1" customFormat="1" x14ac:dyDescent="0.35">
      <c r="A834" s="9" t="s">
        <v>283</v>
      </c>
      <c r="B834" s="9" t="s">
        <v>0</v>
      </c>
      <c r="C834" s="9" t="s">
        <v>1</v>
      </c>
      <c r="D834" s="9" t="s">
        <v>284</v>
      </c>
      <c r="E834" s="7" t="s">
        <v>285</v>
      </c>
      <c r="F834" s="9" t="s">
        <v>286</v>
      </c>
      <c r="G834" s="9" t="s">
        <v>287</v>
      </c>
      <c r="H834" s="9" t="s">
        <v>288</v>
      </c>
      <c r="I834" s="9" t="s">
        <v>289</v>
      </c>
      <c r="J834" s="10" t="s">
        <v>290</v>
      </c>
      <c r="K834" s="10" t="s">
        <v>291</v>
      </c>
      <c r="L834" s="9" t="s">
        <v>292</v>
      </c>
      <c r="M834" s="9" t="s">
        <v>287</v>
      </c>
      <c r="N834" s="9" t="s">
        <v>293</v>
      </c>
      <c r="O834" s="10" t="s">
        <v>294</v>
      </c>
      <c r="P834" s="11" t="s">
        <v>295</v>
      </c>
      <c r="Q834" s="10" t="s">
        <v>296</v>
      </c>
      <c r="R834" s="10" t="s">
        <v>297</v>
      </c>
      <c r="S834" s="10" t="s">
        <v>298</v>
      </c>
      <c r="T834" s="12" t="s">
        <v>299</v>
      </c>
      <c r="U834" s="9" t="s">
        <v>300</v>
      </c>
      <c r="V834" s="10" t="s">
        <v>301</v>
      </c>
      <c r="W834" s="7" t="s">
        <v>302</v>
      </c>
      <c r="X834" s="10" t="s">
        <v>303</v>
      </c>
      <c r="Y834" s="13" t="s">
        <v>304</v>
      </c>
      <c r="Z834" s="14" t="s">
        <v>26</v>
      </c>
      <c r="AA834" s="14" t="s">
        <v>27</v>
      </c>
      <c r="AB834" s="13" t="s">
        <v>305</v>
      </c>
      <c r="AC834" s="13" t="s">
        <v>306</v>
      </c>
      <c r="AD834" s="13" t="s">
        <v>307</v>
      </c>
      <c r="AE834" s="10" t="s">
        <v>27</v>
      </c>
    </row>
    <row r="835" spans="1:31" x14ac:dyDescent="0.35">
      <c r="A835" s="1">
        <v>72</v>
      </c>
      <c r="B835" s="5">
        <v>15.349320000000001</v>
      </c>
      <c r="C835" s="5">
        <v>120.5741</v>
      </c>
      <c r="D835" s="1">
        <v>1.5</v>
      </c>
      <c r="E835">
        <v>1500</v>
      </c>
      <c r="F835">
        <v>3</v>
      </c>
      <c r="G835" s="5">
        <v>19.5</v>
      </c>
      <c r="H835" s="5">
        <v>5</v>
      </c>
      <c r="I835" s="1">
        <v>10.5</v>
      </c>
      <c r="J835">
        <f>E835*0.1</f>
        <v>150</v>
      </c>
      <c r="K835">
        <f t="shared" ref="K835:K844" si="1079">(E835+J835)/(F835*F835)</f>
        <v>183.33333333333334</v>
      </c>
      <c r="L835">
        <v>1.5</v>
      </c>
      <c r="M835" s="21">
        <v>19.5</v>
      </c>
      <c r="N835">
        <v>1.5</v>
      </c>
      <c r="O835">
        <f>MAX(0, 9.81 * (L835 - N835))</f>
        <v>0</v>
      </c>
      <c r="P835" s="15">
        <f>(L835 * M835) - O835</f>
        <v>29.25</v>
      </c>
      <c r="Q835">
        <f>K835-P835</f>
        <v>154.08333333333334</v>
      </c>
      <c r="R835">
        <f t="shared" ref="R835:R844" si="1080">(M835 * ($L$2 + ($F$2 / 2))) - O835</f>
        <v>58.5</v>
      </c>
      <c r="S835">
        <f>0.5 + 0.1 * SQRT(Q835 / R835)</f>
        <v>0.66229304156072544</v>
      </c>
      <c r="T835">
        <f>IF((D835 - (D835/2)) &lt;= $L$2, 0, IF(( (D835 - (D835/2)) - $L$2) &gt; (2 * $F$2), 0, IF(( (D835 - (D835/2)) - $L$2) &lt;= ($F$2 / 2), (2 * ( (D835 - (D835/2)) - $L$2) / $F$2) * (S835 - 0.1) + 0.1, ((2 * $F$2) - ( (D835 - (D835/2)) - $L$2)) / (1.5 * $F$2) * S835)))</f>
        <v>0</v>
      </c>
      <c r="U835">
        <v>1.5</v>
      </c>
      <c r="V835">
        <f>MAX(0.5, 1 - 0.5 * (P835 / Q835))</f>
        <v>0.90508382909680907</v>
      </c>
      <c r="W835">
        <v>3</v>
      </c>
      <c r="X835">
        <f>1 + 0.2 *LOG10(10 * W835)</f>
        <v>1.2954242509439324</v>
      </c>
      <c r="Y835">
        <f>((Q835 / (I835 * 1000)) * T835) * U835 * V835 * X835*1000</f>
        <v>0</v>
      </c>
      <c r="Z835">
        <f>'Liquefaction &amp; SBC'!AC836</f>
        <v>0.6663232123619981</v>
      </c>
      <c r="AA835" s="8" t="str">
        <f>'Liquefaction &amp; SBC'!AD836</f>
        <v>LIQUEFIABLE</v>
      </c>
      <c r="AB835" s="1">
        <f>IF(AA835="NOT LIQUEFIABLE", 0, IF(Z835&gt;=2, 0, IF(Z835&lt;=0.5, 0.05, (2-Z835)*0.025)))</f>
        <v>3.3341919690950052E-2</v>
      </c>
      <c r="AC835">
        <f t="shared" ref="AC835:AC844" si="1081">AB835 * U835*1000</f>
        <v>50.012879536425082</v>
      </c>
      <c r="AD835">
        <f>Y835+AC835</f>
        <v>50.012879536425082</v>
      </c>
    </row>
    <row r="836" spans="1:31" x14ac:dyDescent="0.35">
      <c r="B836" s="5">
        <v>15.349320000000001</v>
      </c>
      <c r="C836" s="5">
        <v>120.5741</v>
      </c>
      <c r="D836" s="1">
        <f>D835+1.5</f>
        <v>3</v>
      </c>
      <c r="E836">
        <f>E$2</f>
        <v>1500</v>
      </c>
      <c r="F836">
        <f>F$2</f>
        <v>3</v>
      </c>
      <c r="G836" s="5">
        <v>19.5</v>
      </c>
      <c r="H836" s="5">
        <v>4</v>
      </c>
      <c r="I836" s="18">
        <v>10.5</v>
      </c>
      <c r="J836">
        <f>E836*0.1</f>
        <v>150</v>
      </c>
      <c r="K836">
        <f t="shared" si="1079"/>
        <v>183.33333333333334</v>
      </c>
      <c r="L836">
        <v>1.5</v>
      </c>
      <c r="M836" s="21">
        <v>19.5</v>
      </c>
      <c r="N836">
        <v>1.5</v>
      </c>
      <c r="O836">
        <f t="shared" ref="O836:O844" si="1082">MAX(0, 9.81 * (L836 - N836))</f>
        <v>0</v>
      </c>
      <c r="P836" s="15">
        <f t="shared" ref="P836:P844" si="1083">(L836 * M836) - O836</f>
        <v>29.25</v>
      </c>
      <c r="Q836">
        <f>K836-P836</f>
        <v>154.08333333333334</v>
      </c>
      <c r="R836">
        <f t="shared" si="1080"/>
        <v>58.5</v>
      </c>
      <c r="S836">
        <f t="shared" ref="S836:S844" si="1084">0.5 + 0.1 * SQRT(Q836 / R836)</f>
        <v>0.66229304156072544</v>
      </c>
      <c r="T836">
        <f t="shared" ref="T836:T844" si="1085">IF(((D836 - (D836 - D835)/2) - $L$2) &lt;= 0, 0, IF(((D836 - (D836 - D835)/2) - $L$2) &gt; (2 * $F$2), 0, IF(((D836 - (D836 - D835)/2) - $L$2) &lt;= ($F$2 / 2), (2 * ((D836 - (D836 - D835)/2) - $L$2) / $F$2) * (S836 - 0.1) + 0.1, ((2 * $F$2) - ((D836 - (D836 - D835)/2) - $L$2)) / (1.5 * $F$2) * S836)))</f>
        <v>0.38114652078036271</v>
      </c>
      <c r="U836">
        <v>1.5</v>
      </c>
      <c r="V836">
        <f t="shared" ref="V836:V844" si="1086">MAX(0.5, 1 - 0.5 * (P836 / Q836))</f>
        <v>0.90508382909680907</v>
      </c>
      <c r="W836">
        <v>3</v>
      </c>
      <c r="X836">
        <f t="shared" ref="X836:X844" si="1087">1 + 0.2 *LOG10(10 * W836)</f>
        <v>1.2954242509439324</v>
      </c>
      <c r="Y836">
        <f t="shared" ref="Y836:Y844" si="1088">((Q836 / (I836 * 1000)) * T836) * U836 * V836 * X836*1000</f>
        <v>9.8367223533954888</v>
      </c>
      <c r="Z836">
        <f>'Liquefaction &amp; SBC'!AC837</f>
        <v>0.43573231549480929</v>
      </c>
      <c r="AA836" s="8" t="str">
        <f>'Liquefaction &amp; SBC'!AD837</f>
        <v>LIQUEFIABLE</v>
      </c>
      <c r="AB836" s="1">
        <f t="shared" ref="AB836:AB844" si="1089">IF(AA836="NOT LIQUEFIABLE", 0, IF(Z836&gt;=2, 0, IF(Z836&lt;=0.5, 0.05, (2-Z836)*0.025)))</f>
        <v>0.05</v>
      </c>
      <c r="AC836">
        <f t="shared" si="1081"/>
        <v>75.000000000000014</v>
      </c>
      <c r="AD836">
        <f t="shared" ref="AD836:AD844" si="1090">Y836+AC836</f>
        <v>84.836722353395501</v>
      </c>
    </row>
    <row r="837" spans="1:31" x14ac:dyDescent="0.35">
      <c r="B837" s="5">
        <v>15.349320000000001</v>
      </c>
      <c r="C837" s="5">
        <v>120.5741</v>
      </c>
      <c r="D837" s="1">
        <f t="shared" ref="D837:D844" si="1091">D836+1.5</f>
        <v>4.5</v>
      </c>
      <c r="E837">
        <f t="shared" ref="E837:F844" si="1092">E$2</f>
        <v>1500</v>
      </c>
      <c r="F837">
        <f t="shared" si="1092"/>
        <v>3</v>
      </c>
      <c r="G837" s="5">
        <v>19</v>
      </c>
      <c r="H837" s="5">
        <v>10</v>
      </c>
      <c r="I837" s="18">
        <v>13.5</v>
      </c>
      <c r="J837">
        <f t="shared" ref="J837:J844" si="1093">E837*0.1</f>
        <v>150</v>
      </c>
      <c r="K837">
        <f t="shared" si="1079"/>
        <v>183.33333333333334</v>
      </c>
      <c r="L837">
        <v>1.5</v>
      </c>
      <c r="M837" s="21">
        <v>19</v>
      </c>
      <c r="N837">
        <v>1.5</v>
      </c>
      <c r="O837">
        <f t="shared" si="1082"/>
        <v>0</v>
      </c>
      <c r="P837" s="15">
        <f t="shared" si="1083"/>
        <v>28.5</v>
      </c>
      <c r="Q837">
        <f t="shared" ref="Q837:Q844" si="1094">K837-P837</f>
        <v>154.83333333333334</v>
      </c>
      <c r="R837">
        <f t="shared" si="1080"/>
        <v>57</v>
      </c>
      <c r="S837">
        <f t="shared" si="1084"/>
        <v>0.66481426725274262</v>
      </c>
      <c r="T837">
        <f t="shared" si="1085"/>
        <v>0.55401188937728552</v>
      </c>
      <c r="U837">
        <v>1.5</v>
      </c>
      <c r="V837">
        <f t="shared" si="1086"/>
        <v>0.90796555435952642</v>
      </c>
      <c r="W837">
        <v>3</v>
      </c>
      <c r="X837">
        <f t="shared" si="1087"/>
        <v>1.2954242509439324</v>
      </c>
      <c r="Y837">
        <f t="shared" si="1088"/>
        <v>11.210434230550808</v>
      </c>
      <c r="Z837">
        <f>'Liquefaction &amp; SBC'!AC838</f>
        <v>0.42117478366666555</v>
      </c>
      <c r="AA837" s="8" t="str">
        <f>'Liquefaction &amp; SBC'!AD838</f>
        <v>LIQUEFIABLE</v>
      </c>
      <c r="AB837" s="1">
        <f t="shared" si="1089"/>
        <v>0.05</v>
      </c>
      <c r="AC837">
        <f t="shared" si="1081"/>
        <v>75.000000000000014</v>
      </c>
      <c r="AD837">
        <f t="shared" si="1090"/>
        <v>86.210434230550817</v>
      </c>
    </row>
    <row r="838" spans="1:31" x14ac:dyDescent="0.35">
      <c r="B838" s="5">
        <v>15.349320000000001</v>
      </c>
      <c r="C838" s="5">
        <v>120.5741</v>
      </c>
      <c r="D838" s="1">
        <f t="shared" si="1091"/>
        <v>6</v>
      </c>
      <c r="E838">
        <f t="shared" si="1092"/>
        <v>1500</v>
      </c>
      <c r="F838">
        <f t="shared" si="1092"/>
        <v>3</v>
      </c>
      <c r="G838" s="5">
        <v>20</v>
      </c>
      <c r="H838" s="5">
        <v>18</v>
      </c>
      <c r="I838" s="18">
        <v>32.5</v>
      </c>
      <c r="J838">
        <f t="shared" si="1093"/>
        <v>150</v>
      </c>
      <c r="K838">
        <f t="shared" si="1079"/>
        <v>183.33333333333334</v>
      </c>
      <c r="L838">
        <v>1.5</v>
      </c>
      <c r="M838" s="21">
        <v>20</v>
      </c>
      <c r="N838">
        <v>1.5</v>
      </c>
      <c r="O838">
        <f t="shared" si="1082"/>
        <v>0</v>
      </c>
      <c r="P838" s="15">
        <f t="shared" si="1083"/>
        <v>30</v>
      </c>
      <c r="Q838">
        <f t="shared" si="1094"/>
        <v>153.33333333333334</v>
      </c>
      <c r="R838">
        <f t="shared" si="1080"/>
        <v>60</v>
      </c>
      <c r="S838">
        <f t="shared" si="1084"/>
        <v>0.65986105077709067</v>
      </c>
      <c r="T838">
        <f t="shared" si="1085"/>
        <v>0.32993052538854534</v>
      </c>
      <c r="U838">
        <v>1.5</v>
      </c>
      <c r="V838">
        <f t="shared" si="1086"/>
        <v>0.90217391304347827</v>
      </c>
      <c r="W838">
        <v>3</v>
      </c>
      <c r="X838">
        <f t="shared" si="1087"/>
        <v>1.2954242509439324</v>
      </c>
      <c r="Y838">
        <f t="shared" si="1088"/>
        <v>2.7287846391034263</v>
      </c>
      <c r="Z838">
        <f>'Liquefaction &amp; SBC'!AC839</f>
        <v>0.63214607377997789</v>
      </c>
      <c r="AA838" s="8" t="str">
        <f>'Liquefaction &amp; SBC'!AD839</f>
        <v>LIQUEFIABLE</v>
      </c>
      <c r="AB838" s="1">
        <f t="shared" si="1089"/>
        <v>3.4196348155500558E-2</v>
      </c>
      <c r="AC838">
        <f t="shared" si="1081"/>
        <v>51.294522233250838</v>
      </c>
      <c r="AD838">
        <f t="shared" si="1090"/>
        <v>54.023306872354262</v>
      </c>
    </row>
    <row r="839" spans="1:31" x14ac:dyDescent="0.35">
      <c r="B839" s="5">
        <v>15.349320000000001</v>
      </c>
      <c r="C839" s="5">
        <v>120.5741</v>
      </c>
      <c r="D839" s="1">
        <f t="shared" si="1091"/>
        <v>7.5</v>
      </c>
      <c r="E839">
        <f t="shared" si="1092"/>
        <v>1500</v>
      </c>
      <c r="F839">
        <f t="shared" si="1092"/>
        <v>3</v>
      </c>
      <c r="G839" s="5">
        <v>20</v>
      </c>
      <c r="H839" s="5">
        <v>24</v>
      </c>
      <c r="I839" s="18">
        <v>32.5</v>
      </c>
      <c r="J839">
        <f t="shared" si="1093"/>
        <v>150</v>
      </c>
      <c r="K839">
        <f t="shared" si="1079"/>
        <v>183.33333333333334</v>
      </c>
      <c r="L839">
        <v>1.5</v>
      </c>
      <c r="M839" s="21">
        <v>20</v>
      </c>
      <c r="N839">
        <v>1.5</v>
      </c>
      <c r="O839">
        <f t="shared" si="1082"/>
        <v>0</v>
      </c>
      <c r="P839" s="15">
        <f t="shared" si="1083"/>
        <v>30</v>
      </c>
      <c r="Q839">
        <f t="shared" si="1094"/>
        <v>153.33333333333334</v>
      </c>
      <c r="R839">
        <f t="shared" si="1080"/>
        <v>60</v>
      </c>
      <c r="S839">
        <f t="shared" si="1084"/>
        <v>0.65986105077709067</v>
      </c>
      <c r="T839">
        <f t="shared" si="1085"/>
        <v>0.10997684179618178</v>
      </c>
      <c r="U839">
        <v>1.5</v>
      </c>
      <c r="V839">
        <f t="shared" si="1086"/>
        <v>0.90217391304347827</v>
      </c>
      <c r="W839">
        <v>3</v>
      </c>
      <c r="X839">
        <f t="shared" si="1087"/>
        <v>1.2954242509439324</v>
      </c>
      <c r="Y839">
        <f t="shared" si="1088"/>
        <v>0.90959487970114217</v>
      </c>
      <c r="Z839">
        <f>'Liquefaction &amp; SBC'!AC840</f>
        <v>0.87841188485279831</v>
      </c>
      <c r="AA839" s="8" t="str">
        <f>'Liquefaction &amp; SBC'!AD840</f>
        <v>LIQUEFIABLE</v>
      </c>
      <c r="AB839" s="1">
        <f t="shared" si="1089"/>
        <v>2.8039702878680042E-2</v>
      </c>
      <c r="AC839">
        <f t="shared" si="1081"/>
        <v>42.059554318020062</v>
      </c>
      <c r="AD839">
        <f t="shared" si="1090"/>
        <v>42.969149197721201</v>
      </c>
    </row>
    <row r="840" spans="1:31" x14ac:dyDescent="0.35">
      <c r="B840" s="5">
        <v>15.349320000000001</v>
      </c>
      <c r="C840" s="5">
        <v>120.5741</v>
      </c>
      <c r="D840" s="1">
        <f t="shared" si="1091"/>
        <v>9</v>
      </c>
      <c r="E840">
        <f t="shared" si="1092"/>
        <v>1500</v>
      </c>
      <c r="F840">
        <f t="shared" si="1092"/>
        <v>3</v>
      </c>
      <c r="G840" s="5">
        <v>20</v>
      </c>
      <c r="H840" s="5">
        <v>29</v>
      </c>
      <c r="I840" s="18">
        <v>32.5</v>
      </c>
      <c r="J840">
        <f t="shared" si="1093"/>
        <v>150</v>
      </c>
      <c r="K840">
        <f t="shared" si="1079"/>
        <v>183.33333333333334</v>
      </c>
      <c r="L840">
        <v>1.5</v>
      </c>
      <c r="M840" s="21">
        <v>20</v>
      </c>
      <c r="N840">
        <v>1.5</v>
      </c>
      <c r="O840">
        <f t="shared" si="1082"/>
        <v>0</v>
      </c>
      <c r="P840" s="15">
        <f t="shared" si="1083"/>
        <v>30</v>
      </c>
      <c r="Q840">
        <f t="shared" si="1094"/>
        <v>153.33333333333334</v>
      </c>
      <c r="R840">
        <f t="shared" si="1080"/>
        <v>60</v>
      </c>
      <c r="S840">
        <f t="shared" si="1084"/>
        <v>0.65986105077709067</v>
      </c>
      <c r="T840">
        <f t="shared" si="1085"/>
        <v>0</v>
      </c>
      <c r="U840">
        <v>1.5</v>
      </c>
      <c r="V840">
        <f t="shared" si="1086"/>
        <v>0.90217391304347827</v>
      </c>
      <c r="W840">
        <v>3</v>
      </c>
      <c r="X840">
        <f t="shared" si="1087"/>
        <v>1.2954242509439324</v>
      </c>
      <c r="Y840">
        <f t="shared" si="1088"/>
        <v>0</v>
      </c>
      <c r="Z840">
        <f>'Liquefaction &amp; SBC'!AC841</f>
        <v>1.2359098326385636</v>
      </c>
      <c r="AA840" s="8" t="str">
        <f>'Liquefaction &amp; SBC'!AD841</f>
        <v>NOT LIQUEFIABLE</v>
      </c>
      <c r="AB840" s="1">
        <f t="shared" si="1089"/>
        <v>0</v>
      </c>
      <c r="AC840">
        <f t="shared" si="1081"/>
        <v>0</v>
      </c>
      <c r="AD840">
        <f t="shared" si="1090"/>
        <v>0</v>
      </c>
    </row>
    <row r="841" spans="1:31" x14ac:dyDescent="0.35">
      <c r="B841" s="5">
        <v>15.349320000000001</v>
      </c>
      <c r="C841" s="5">
        <v>120.5741</v>
      </c>
      <c r="D841" s="1">
        <f t="shared" si="1091"/>
        <v>10.5</v>
      </c>
      <c r="E841">
        <f t="shared" si="1092"/>
        <v>1500</v>
      </c>
      <c r="F841">
        <f t="shared" si="1092"/>
        <v>3</v>
      </c>
      <c r="G841" s="5">
        <v>21</v>
      </c>
      <c r="H841" s="5">
        <v>37</v>
      </c>
      <c r="I841" s="18">
        <v>35</v>
      </c>
      <c r="J841">
        <f t="shared" si="1093"/>
        <v>150</v>
      </c>
      <c r="K841">
        <f t="shared" si="1079"/>
        <v>183.33333333333334</v>
      </c>
      <c r="L841">
        <v>1.5</v>
      </c>
      <c r="M841" s="21">
        <v>21</v>
      </c>
      <c r="N841">
        <v>1.5</v>
      </c>
      <c r="O841">
        <f t="shared" si="1082"/>
        <v>0</v>
      </c>
      <c r="P841" s="15">
        <f t="shared" si="1083"/>
        <v>31.5</v>
      </c>
      <c r="Q841">
        <f t="shared" si="1094"/>
        <v>151.83333333333334</v>
      </c>
      <c r="R841">
        <f t="shared" si="1080"/>
        <v>63</v>
      </c>
      <c r="S841">
        <f t="shared" si="1084"/>
        <v>0.65524345107130644</v>
      </c>
      <c r="T841">
        <f t="shared" si="1085"/>
        <v>0</v>
      </c>
      <c r="U841">
        <v>1.5</v>
      </c>
      <c r="V841">
        <f t="shared" si="1086"/>
        <v>0.89626783754116357</v>
      </c>
      <c r="W841">
        <v>3</v>
      </c>
      <c r="X841">
        <f t="shared" si="1087"/>
        <v>1.2954242509439324</v>
      </c>
      <c r="Y841">
        <f t="shared" si="1088"/>
        <v>0</v>
      </c>
      <c r="Z841">
        <f>'Liquefaction &amp; SBC'!AC842</f>
        <v>3.2848360349973733</v>
      </c>
      <c r="AA841" s="8" t="str">
        <f>'Liquefaction &amp; SBC'!AD842</f>
        <v>NOT LIQUEFIABLE</v>
      </c>
      <c r="AB841" s="1">
        <f t="shared" si="1089"/>
        <v>0</v>
      </c>
      <c r="AC841">
        <f t="shared" si="1081"/>
        <v>0</v>
      </c>
      <c r="AD841">
        <f t="shared" si="1090"/>
        <v>0</v>
      </c>
    </row>
    <row r="842" spans="1:31" x14ac:dyDescent="0.35">
      <c r="B842" s="5">
        <v>15.349320000000001</v>
      </c>
      <c r="C842" s="5">
        <v>120.5741</v>
      </c>
      <c r="D842" s="1">
        <f t="shared" si="1091"/>
        <v>12</v>
      </c>
      <c r="E842">
        <f t="shared" si="1092"/>
        <v>1500</v>
      </c>
      <c r="F842">
        <f t="shared" si="1092"/>
        <v>3</v>
      </c>
      <c r="G842" s="5">
        <v>21</v>
      </c>
      <c r="H842" s="5">
        <v>44</v>
      </c>
      <c r="I842" s="18">
        <v>35</v>
      </c>
      <c r="J842">
        <f t="shared" si="1093"/>
        <v>150</v>
      </c>
      <c r="K842">
        <f t="shared" si="1079"/>
        <v>183.33333333333334</v>
      </c>
      <c r="L842">
        <v>1.5</v>
      </c>
      <c r="M842" s="21">
        <v>21</v>
      </c>
      <c r="N842">
        <v>1.5</v>
      </c>
      <c r="O842">
        <f t="shared" si="1082"/>
        <v>0</v>
      </c>
      <c r="P842" s="15">
        <f t="shared" si="1083"/>
        <v>31.5</v>
      </c>
      <c r="Q842">
        <f t="shared" si="1094"/>
        <v>151.83333333333334</v>
      </c>
      <c r="R842">
        <f t="shared" si="1080"/>
        <v>63</v>
      </c>
      <c r="S842">
        <f t="shared" si="1084"/>
        <v>0.65524345107130644</v>
      </c>
      <c r="T842">
        <f t="shared" si="1085"/>
        <v>0</v>
      </c>
      <c r="U842">
        <v>1.5</v>
      </c>
      <c r="V842">
        <f t="shared" si="1086"/>
        <v>0.89626783754116357</v>
      </c>
      <c r="W842">
        <v>3</v>
      </c>
      <c r="X842">
        <f t="shared" si="1087"/>
        <v>1.2954242509439324</v>
      </c>
      <c r="Y842">
        <f t="shared" si="1088"/>
        <v>0</v>
      </c>
      <c r="Z842">
        <f>'Liquefaction &amp; SBC'!AC843</f>
        <v>12.303757027989715</v>
      </c>
      <c r="AA842" s="8" t="str">
        <f>'Liquefaction &amp; SBC'!AD843</f>
        <v>NOT LIQUEFIABLE</v>
      </c>
      <c r="AB842" s="1">
        <f t="shared" si="1089"/>
        <v>0</v>
      </c>
      <c r="AC842">
        <f t="shared" si="1081"/>
        <v>0</v>
      </c>
      <c r="AD842">
        <f t="shared" si="1090"/>
        <v>0</v>
      </c>
    </row>
    <row r="843" spans="1:31" x14ac:dyDescent="0.35">
      <c r="B843" s="5">
        <v>15.349320000000001</v>
      </c>
      <c r="C843" s="5">
        <v>120.5741</v>
      </c>
      <c r="D843" s="1">
        <f t="shared" si="1091"/>
        <v>13.5</v>
      </c>
      <c r="E843">
        <f t="shared" si="1092"/>
        <v>1500</v>
      </c>
      <c r="F843">
        <f t="shared" si="1092"/>
        <v>3</v>
      </c>
      <c r="G843" s="5">
        <v>21</v>
      </c>
      <c r="H843" s="5">
        <v>51</v>
      </c>
      <c r="I843" s="18">
        <v>65</v>
      </c>
      <c r="J843">
        <f t="shared" si="1093"/>
        <v>150</v>
      </c>
      <c r="K843">
        <f t="shared" si="1079"/>
        <v>183.33333333333334</v>
      </c>
      <c r="L843">
        <v>1.5</v>
      </c>
      <c r="M843" s="21">
        <v>21</v>
      </c>
      <c r="N843">
        <v>1.5</v>
      </c>
      <c r="O843">
        <f t="shared" si="1082"/>
        <v>0</v>
      </c>
      <c r="P843" s="15">
        <f t="shared" si="1083"/>
        <v>31.5</v>
      </c>
      <c r="Q843">
        <f t="shared" si="1094"/>
        <v>151.83333333333334</v>
      </c>
      <c r="R843">
        <f t="shared" si="1080"/>
        <v>63</v>
      </c>
      <c r="S843">
        <f t="shared" si="1084"/>
        <v>0.65524345107130644</v>
      </c>
      <c r="T843">
        <f t="shared" si="1085"/>
        <v>0</v>
      </c>
      <c r="U843">
        <v>1.5</v>
      </c>
      <c r="V843">
        <f t="shared" si="1086"/>
        <v>0.89626783754116357</v>
      </c>
      <c r="W843">
        <v>3</v>
      </c>
      <c r="X843">
        <f t="shared" si="1087"/>
        <v>1.2954242509439324</v>
      </c>
      <c r="Y843">
        <f t="shared" si="1088"/>
        <v>0</v>
      </c>
      <c r="Z843">
        <f>'Liquefaction &amp; SBC'!AC844</f>
        <v>98.72333837327956</v>
      </c>
      <c r="AA843" s="8" t="str">
        <f>'Liquefaction &amp; SBC'!AD844</f>
        <v>NOT LIQUEFIABLE</v>
      </c>
      <c r="AB843" s="1">
        <f t="shared" si="1089"/>
        <v>0</v>
      </c>
      <c r="AC843">
        <f t="shared" si="1081"/>
        <v>0</v>
      </c>
      <c r="AD843">
        <f t="shared" si="1090"/>
        <v>0</v>
      </c>
    </row>
    <row r="844" spans="1:31" x14ac:dyDescent="0.35">
      <c r="B844" s="5">
        <v>15.349320000000001</v>
      </c>
      <c r="C844" s="5">
        <v>120.5741</v>
      </c>
      <c r="D844" s="1">
        <f t="shared" si="1091"/>
        <v>15</v>
      </c>
      <c r="E844">
        <f t="shared" si="1092"/>
        <v>1500</v>
      </c>
      <c r="F844">
        <f t="shared" si="1092"/>
        <v>3</v>
      </c>
      <c r="G844" s="5">
        <v>21</v>
      </c>
      <c r="H844" s="5">
        <v>100</v>
      </c>
      <c r="I844" s="18">
        <v>35</v>
      </c>
      <c r="J844">
        <f t="shared" si="1093"/>
        <v>150</v>
      </c>
      <c r="K844">
        <f t="shared" si="1079"/>
        <v>183.33333333333334</v>
      </c>
      <c r="L844">
        <v>1.5</v>
      </c>
      <c r="M844" s="21">
        <v>21</v>
      </c>
      <c r="N844">
        <v>1.5</v>
      </c>
      <c r="O844">
        <f t="shared" si="1082"/>
        <v>0</v>
      </c>
      <c r="P844" s="15">
        <f t="shared" si="1083"/>
        <v>31.5</v>
      </c>
      <c r="Q844">
        <f t="shared" si="1094"/>
        <v>151.83333333333334</v>
      </c>
      <c r="R844">
        <f t="shared" si="1080"/>
        <v>63</v>
      </c>
      <c r="S844">
        <f t="shared" si="1084"/>
        <v>0.65524345107130644</v>
      </c>
      <c r="T844">
        <f t="shared" si="1085"/>
        <v>0</v>
      </c>
      <c r="U844">
        <v>1.5</v>
      </c>
      <c r="V844">
        <f t="shared" si="1086"/>
        <v>0.89626783754116357</v>
      </c>
      <c r="W844">
        <v>3</v>
      </c>
      <c r="X844">
        <f t="shared" si="1087"/>
        <v>1.2954242509439324</v>
      </c>
      <c r="Y844">
        <f t="shared" si="1088"/>
        <v>0</v>
      </c>
      <c r="Z844">
        <f>'Liquefaction &amp; SBC'!AC845</f>
        <v>4.7175366919729775E+57</v>
      </c>
      <c r="AA844" s="8" t="str">
        <f>'Liquefaction &amp; SBC'!AD845</f>
        <v>NOT LIQUEFIABLE</v>
      </c>
      <c r="AB844" s="1">
        <f t="shared" si="1089"/>
        <v>0</v>
      </c>
      <c r="AC844">
        <f t="shared" si="1081"/>
        <v>0</v>
      </c>
      <c r="AD844">
        <f t="shared" si="1090"/>
        <v>0</v>
      </c>
    </row>
    <row r="845" spans="1:31" x14ac:dyDescent="0.35">
      <c r="X845" s="16"/>
      <c r="Y845" s="16"/>
      <c r="Z845" s="16"/>
      <c r="AA845" s="16"/>
      <c r="AB845" s="19"/>
      <c r="AC845" s="16" t="s">
        <v>312</v>
      </c>
      <c r="AD845" s="16">
        <f>SUM(AD835:AD844)</f>
        <v>318.05249219044686</v>
      </c>
      <c r="AE845" s="19" t="str">
        <f>IF(AD845&lt;= 25, "PASSED", "FAILED")</f>
        <v>FAILED</v>
      </c>
    </row>
    <row r="846" spans="1:31" s="1" customFormat="1" x14ac:dyDescent="0.35">
      <c r="A846" s="9" t="s">
        <v>283</v>
      </c>
      <c r="B846" s="9" t="s">
        <v>0</v>
      </c>
      <c r="C846" s="9" t="s">
        <v>1</v>
      </c>
      <c r="D846" s="9" t="s">
        <v>284</v>
      </c>
      <c r="E846" s="7" t="s">
        <v>285</v>
      </c>
      <c r="F846" s="9" t="s">
        <v>286</v>
      </c>
      <c r="G846" s="9" t="s">
        <v>287</v>
      </c>
      <c r="H846" s="9" t="s">
        <v>288</v>
      </c>
      <c r="I846" s="9" t="s">
        <v>289</v>
      </c>
      <c r="J846" s="10" t="s">
        <v>290</v>
      </c>
      <c r="K846" s="10" t="s">
        <v>291</v>
      </c>
      <c r="L846" s="9" t="s">
        <v>292</v>
      </c>
      <c r="M846" s="9" t="s">
        <v>287</v>
      </c>
      <c r="N846" s="9" t="s">
        <v>293</v>
      </c>
      <c r="O846" s="10" t="s">
        <v>294</v>
      </c>
      <c r="P846" s="11" t="s">
        <v>295</v>
      </c>
      <c r="Q846" s="10" t="s">
        <v>296</v>
      </c>
      <c r="R846" s="10" t="s">
        <v>297</v>
      </c>
      <c r="S846" s="10" t="s">
        <v>298</v>
      </c>
      <c r="T846" s="12" t="s">
        <v>299</v>
      </c>
      <c r="U846" s="9" t="s">
        <v>300</v>
      </c>
      <c r="V846" s="10" t="s">
        <v>301</v>
      </c>
      <c r="W846" s="7" t="s">
        <v>302</v>
      </c>
      <c r="X846" s="10" t="s">
        <v>303</v>
      </c>
      <c r="Y846" s="13" t="s">
        <v>304</v>
      </c>
      <c r="Z846" s="14" t="s">
        <v>26</v>
      </c>
      <c r="AA846" s="14" t="s">
        <v>27</v>
      </c>
      <c r="AB846" s="13" t="s">
        <v>305</v>
      </c>
      <c r="AC846" s="13" t="s">
        <v>306</v>
      </c>
      <c r="AD846" s="13" t="s">
        <v>307</v>
      </c>
      <c r="AE846" s="10" t="s">
        <v>27</v>
      </c>
    </row>
    <row r="847" spans="1:31" x14ac:dyDescent="0.35">
      <c r="A847" s="1">
        <v>73</v>
      </c>
      <c r="B847" s="5">
        <v>15.360469999999999</v>
      </c>
      <c r="C847" s="5">
        <v>120.5304</v>
      </c>
      <c r="D847" s="1">
        <v>1.5</v>
      </c>
      <c r="E847">
        <v>1500</v>
      </c>
      <c r="F847">
        <v>3</v>
      </c>
      <c r="G847" s="17">
        <v>20</v>
      </c>
      <c r="H847" s="5">
        <v>10</v>
      </c>
      <c r="I847" s="1">
        <v>20</v>
      </c>
      <c r="J847">
        <f>E847*0.1</f>
        <v>150</v>
      </c>
      <c r="K847">
        <f t="shared" ref="K847:K856" si="1095">(E847+J847)/(F847*F847)</f>
        <v>183.33333333333334</v>
      </c>
      <c r="L847">
        <v>1.5</v>
      </c>
      <c r="M847" s="22">
        <v>20</v>
      </c>
      <c r="N847">
        <v>9.5</v>
      </c>
      <c r="O847">
        <f>MAX(0, 9.81 * (L847 - N847))</f>
        <v>0</v>
      </c>
      <c r="P847" s="15">
        <f>(L847 * M847) - O847</f>
        <v>30</v>
      </c>
      <c r="Q847">
        <f>K847-P847</f>
        <v>153.33333333333334</v>
      </c>
      <c r="R847">
        <f t="shared" ref="R847:R856" si="1096">(M847 * ($L$2 + ($F$2 / 2))) - O847</f>
        <v>60</v>
      </c>
      <c r="S847">
        <f>0.5 + 0.1 * SQRT(Q847 / R847)</f>
        <v>0.65986105077709067</v>
      </c>
      <c r="T847">
        <f>IF((D847 - (D847/2)) &lt;= $L$2, 0, IF(( (D847 - (D847/2)) - $L$2) &gt; (2 * $F$2), 0, IF(( (D847 - (D847/2)) - $L$2) &lt;= ($F$2 / 2), (2 * ( (D847 - (D847/2)) - $L$2) / $F$2) * (S847 - 0.1) + 0.1, ((2 * $F$2) - ( (D847 - (D847/2)) - $L$2)) / (1.5 * $F$2) * S847)))</f>
        <v>0</v>
      </c>
      <c r="U847">
        <v>1.5</v>
      </c>
      <c r="V847">
        <f>MAX(0.5, 1 - 0.5 * (P847 / Q847))</f>
        <v>0.90217391304347827</v>
      </c>
      <c r="W847">
        <v>3</v>
      </c>
      <c r="X847">
        <f>1 + 0.2 *LOG10(10 * W847)</f>
        <v>1.2954242509439324</v>
      </c>
      <c r="Y847">
        <f>((Q847 / (I847 * 1000)) * T847) * U847 * V847 * X847*1000</f>
        <v>0</v>
      </c>
      <c r="Z847">
        <f>'Liquefaction &amp; SBC'!AC848</f>
        <v>1.1107818452717544</v>
      </c>
      <c r="AA847" s="8" t="str">
        <f>'Liquefaction &amp; SBC'!AD848</f>
        <v>NOT LIQUEFIABLE</v>
      </c>
      <c r="AB847" s="1">
        <f>IF(AA847="NOT LIQUEFIABLE", 0, IF(Z847&gt;=2, 0, IF(Z847&lt;=0.5, 0.05, (2-Z847)*0.025)))</f>
        <v>0</v>
      </c>
      <c r="AC847">
        <f t="shared" ref="AC847:AC856" si="1097">AB847 * U847*1000</f>
        <v>0</v>
      </c>
      <c r="AD847">
        <f>Y847+AC847</f>
        <v>0</v>
      </c>
    </row>
    <row r="848" spans="1:31" x14ac:dyDescent="0.35">
      <c r="B848" s="5">
        <v>15.360469999999999</v>
      </c>
      <c r="C848" s="5">
        <v>120.5304</v>
      </c>
      <c r="D848" s="1">
        <f>D847+1.5</f>
        <v>3</v>
      </c>
      <c r="E848">
        <f>E$2</f>
        <v>1500</v>
      </c>
      <c r="F848">
        <f>F$2</f>
        <v>3</v>
      </c>
      <c r="G848" s="23">
        <v>21</v>
      </c>
      <c r="H848" s="5">
        <v>15</v>
      </c>
      <c r="I848" s="18">
        <v>27.5</v>
      </c>
      <c r="J848">
        <f>E848*0.1</f>
        <v>150</v>
      </c>
      <c r="K848">
        <f t="shared" si="1095"/>
        <v>183.33333333333334</v>
      </c>
      <c r="L848">
        <v>1.5</v>
      </c>
      <c r="M848" s="23">
        <v>21</v>
      </c>
      <c r="N848">
        <v>9.5</v>
      </c>
      <c r="O848">
        <f t="shared" ref="O848:O856" si="1098">MAX(0, 9.81 * (L848 - N848))</f>
        <v>0</v>
      </c>
      <c r="P848" s="15">
        <f t="shared" ref="P848:P856" si="1099">(L848 * M848) - O848</f>
        <v>31.5</v>
      </c>
      <c r="Q848">
        <f>K848-P848</f>
        <v>151.83333333333334</v>
      </c>
      <c r="R848">
        <f t="shared" si="1096"/>
        <v>63</v>
      </c>
      <c r="S848">
        <f t="shared" ref="S848:S856" si="1100">0.5 + 0.1 * SQRT(Q848 / R848)</f>
        <v>0.65524345107130644</v>
      </c>
      <c r="T848">
        <f t="shared" ref="T848:T856" si="1101">IF(((D848 - (D848 - D847)/2) - $L$2) &lt;= 0, 0, IF(((D848 - (D848 - D847)/2) - $L$2) &gt; (2 * $F$2), 0, IF(((D848 - (D848 - D847)/2) - $L$2) &lt;= ($F$2 / 2), (2 * ((D848 - (D848 - D847)/2) - $L$2) / $F$2) * (S848 - 0.1) + 0.1, ((2 * $F$2) - ((D848 - (D848 - D847)/2) - $L$2)) / (1.5 * $F$2) * S848)))</f>
        <v>0.37762172553565321</v>
      </c>
      <c r="U848">
        <v>1.5</v>
      </c>
      <c r="V848">
        <f t="shared" ref="V848:V856" si="1102">MAX(0.5, 1 - 0.5 * (P848 / Q848))</f>
        <v>0.89626783754116357</v>
      </c>
      <c r="W848">
        <v>3</v>
      </c>
      <c r="X848">
        <f t="shared" ref="X848:X856" si="1103">1 + 0.2 *LOG10(10 * W848)</f>
        <v>1.2954242509439324</v>
      </c>
      <c r="Y848">
        <f t="shared" ref="Y848:Y856" si="1104">((Q848 / (I848 * 1000)) * T848) * U848 * V848 * X848*1000</f>
        <v>3.6310522579935363</v>
      </c>
      <c r="Z848">
        <f>'Liquefaction &amp; SBC'!AC849</f>
        <v>1.2614732884593292</v>
      </c>
      <c r="AA848" s="8" t="str">
        <f>'Liquefaction &amp; SBC'!AD849</f>
        <v>NOT LIQUEFIABLE</v>
      </c>
      <c r="AB848" s="1">
        <f t="shared" ref="AB848:AB856" si="1105">IF(AA848="NOT LIQUEFIABLE", 0, IF(Z848&gt;=2, 0, IF(Z848&lt;=0.5, 0.05, (2-Z848)*0.025)))</f>
        <v>0</v>
      </c>
      <c r="AC848">
        <f t="shared" si="1097"/>
        <v>0</v>
      </c>
      <c r="AD848">
        <f t="shared" ref="AD848:AD856" si="1106">Y848+AC848</f>
        <v>3.6310522579935363</v>
      </c>
    </row>
    <row r="849" spans="1:31" x14ac:dyDescent="0.35">
      <c r="B849" s="5">
        <v>15.360469999999999</v>
      </c>
      <c r="C849" s="5">
        <v>120.5304</v>
      </c>
      <c r="D849" s="1">
        <f t="shared" ref="D849:D856" si="1107">D848+1.5</f>
        <v>4.5</v>
      </c>
      <c r="E849">
        <f t="shared" ref="E849:F856" si="1108">E$2</f>
        <v>1500</v>
      </c>
      <c r="F849">
        <f t="shared" si="1108"/>
        <v>3</v>
      </c>
      <c r="G849" s="23">
        <v>21</v>
      </c>
      <c r="H849" s="5">
        <v>22</v>
      </c>
      <c r="I849" s="18">
        <v>27.5</v>
      </c>
      <c r="J849">
        <f t="shared" ref="J849:J856" si="1109">E849*0.1</f>
        <v>150</v>
      </c>
      <c r="K849">
        <f t="shared" si="1095"/>
        <v>183.33333333333334</v>
      </c>
      <c r="L849">
        <v>1.5</v>
      </c>
      <c r="M849" s="23">
        <v>21</v>
      </c>
      <c r="N849">
        <v>9.5</v>
      </c>
      <c r="O849">
        <f t="shared" si="1098"/>
        <v>0</v>
      </c>
      <c r="P849" s="15">
        <f t="shared" si="1099"/>
        <v>31.5</v>
      </c>
      <c r="Q849">
        <f t="shared" ref="Q849:Q856" si="1110">K849-P849</f>
        <v>151.83333333333334</v>
      </c>
      <c r="R849">
        <f t="shared" si="1096"/>
        <v>63</v>
      </c>
      <c r="S849">
        <f t="shared" si="1100"/>
        <v>0.65524345107130644</v>
      </c>
      <c r="T849">
        <f t="shared" si="1101"/>
        <v>0.54603620922608875</v>
      </c>
      <c r="U849">
        <v>1.5</v>
      </c>
      <c r="V849">
        <f t="shared" si="1102"/>
        <v>0.89626783754116357</v>
      </c>
      <c r="W849">
        <v>3</v>
      </c>
      <c r="X849">
        <f t="shared" si="1103"/>
        <v>1.2954242509439324</v>
      </c>
      <c r="Y849">
        <f t="shared" si="1104"/>
        <v>5.2504553535530754</v>
      </c>
      <c r="Z849">
        <f>'Liquefaction &amp; SBC'!AC850</f>
        <v>1.8701616809188828</v>
      </c>
      <c r="AA849" s="8" t="str">
        <f>'Liquefaction &amp; SBC'!AD850</f>
        <v>NOT LIQUEFIABLE</v>
      </c>
      <c r="AB849" s="1">
        <f t="shared" si="1105"/>
        <v>0</v>
      </c>
      <c r="AC849">
        <f t="shared" si="1097"/>
        <v>0</v>
      </c>
      <c r="AD849">
        <f t="shared" si="1106"/>
        <v>5.2504553535530754</v>
      </c>
    </row>
    <row r="850" spans="1:31" x14ac:dyDescent="0.35">
      <c r="B850" s="5">
        <v>15.360469999999999</v>
      </c>
      <c r="C850" s="5">
        <v>120.5304</v>
      </c>
      <c r="D850" s="1">
        <f t="shared" si="1107"/>
        <v>6</v>
      </c>
      <c r="E850">
        <f t="shared" si="1108"/>
        <v>1500</v>
      </c>
      <c r="F850">
        <f t="shared" si="1108"/>
        <v>3</v>
      </c>
      <c r="G850" s="23">
        <v>21</v>
      </c>
      <c r="H850" s="5">
        <v>30</v>
      </c>
      <c r="I850" s="18">
        <v>27.5</v>
      </c>
      <c r="J850">
        <f t="shared" si="1109"/>
        <v>150</v>
      </c>
      <c r="K850">
        <f t="shared" si="1095"/>
        <v>183.33333333333334</v>
      </c>
      <c r="L850">
        <v>1.5</v>
      </c>
      <c r="M850" s="23">
        <v>21</v>
      </c>
      <c r="N850">
        <v>9.5</v>
      </c>
      <c r="O850">
        <f t="shared" si="1098"/>
        <v>0</v>
      </c>
      <c r="P850" s="15">
        <f t="shared" si="1099"/>
        <v>31.5</v>
      </c>
      <c r="Q850">
        <f t="shared" si="1110"/>
        <v>151.83333333333334</v>
      </c>
      <c r="R850">
        <f t="shared" si="1096"/>
        <v>63</v>
      </c>
      <c r="S850">
        <f t="shared" si="1100"/>
        <v>0.65524345107130644</v>
      </c>
      <c r="T850">
        <f t="shared" si="1101"/>
        <v>0.32762172553565322</v>
      </c>
      <c r="U850">
        <v>1.5</v>
      </c>
      <c r="V850">
        <f t="shared" si="1102"/>
        <v>0.89626783754116357</v>
      </c>
      <c r="W850">
        <v>3</v>
      </c>
      <c r="X850">
        <f t="shared" si="1103"/>
        <v>1.2954242509439324</v>
      </c>
      <c r="Y850">
        <f t="shared" si="1104"/>
        <v>3.1502732121318453</v>
      </c>
      <c r="Z850">
        <f>'Liquefaction &amp; SBC'!AC851</f>
        <v>3.923574021352962</v>
      </c>
      <c r="AA850" s="8" t="str">
        <f>'Liquefaction &amp; SBC'!AD851</f>
        <v>NOT LIQUEFIABLE</v>
      </c>
      <c r="AB850" s="1">
        <f t="shared" si="1105"/>
        <v>0</v>
      </c>
      <c r="AC850">
        <f t="shared" si="1097"/>
        <v>0</v>
      </c>
      <c r="AD850">
        <f t="shared" si="1106"/>
        <v>3.1502732121318453</v>
      </c>
    </row>
    <row r="851" spans="1:31" x14ac:dyDescent="0.35">
      <c r="B851" s="5">
        <v>15.360469999999999</v>
      </c>
      <c r="C851" s="5">
        <v>120.5304</v>
      </c>
      <c r="D851" s="1">
        <f t="shared" si="1107"/>
        <v>7.5</v>
      </c>
      <c r="E851">
        <f t="shared" si="1108"/>
        <v>1500</v>
      </c>
      <c r="F851">
        <f t="shared" si="1108"/>
        <v>3</v>
      </c>
      <c r="G851" s="23">
        <v>21</v>
      </c>
      <c r="H851" s="5">
        <v>35</v>
      </c>
      <c r="I851" s="18">
        <v>55</v>
      </c>
      <c r="J851">
        <f t="shared" si="1109"/>
        <v>150</v>
      </c>
      <c r="K851">
        <f t="shared" si="1095"/>
        <v>183.33333333333334</v>
      </c>
      <c r="L851">
        <v>1.5</v>
      </c>
      <c r="M851" s="23">
        <v>21</v>
      </c>
      <c r="N851">
        <v>9.5</v>
      </c>
      <c r="O851">
        <f t="shared" si="1098"/>
        <v>0</v>
      </c>
      <c r="P851" s="15">
        <f t="shared" si="1099"/>
        <v>31.5</v>
      </c>
      <c r="Q851">
        <f t="shared" si="1110"/>
        <v>151.83333333333334</v>
      </c>
      <c r="R851">
        <f t="shared" si="1096"/>
        <v>63</v>
      </c>
      <c r="S851">
        <f t="shared" si="1100"/>
        <v>0.65524345107130644</v>
      </c>
      <c r="T851">
        <f t="shared" si="1101"/>
        <v>0.10920724184521774</v>
      </c>
      <c r="U851">
        <v>1.5</v>
      </c>
      <c r="V851">
        <f t="shared" si="1102"/>
        <v>0.89626783754116357</v>
      </c>
      <c r="W851">
        <v>3</v>
      </c>
      <c r="X851">
        <f t="shared" si="1103"/>
        <v>1.2954242509439324</v>
      </c>
      <c r="Y851">
        <f t="shared" si="1104"/>
        <v>0.52504553535530751</v>
      </c>
      <c r="Z851">
        <f>'Liquefaction &amp; SBC'!AC852</f>
        <v>5.9546491187543555</v>
      </c>
      <c r="AA851" s="8" t="str">
        <f>'Liquefaction &amp; SBC'!AD852</f>
        <v>NOT LIQUEFIABLE</v>
      </c>
      <c r="AB851" s="1">
        <f t="shared" si="1105"/>
        <v>0</v>
      </c>
      <c r="AC851">
        <f t="shared" si="1097"/>
        <v>0</v>
      </c>
      <c r="AD851">
        <f t="shared" si="1106"/>
        <v>0.52504553535530751</v>
      </c>
    </row>
    <row r="852" spans="1:31" x14ac:dyDescent="0.35">
      <c r="B852" s="5">
        <v>15.360469999999999</v>
      </c>
      <c r="C852" s="5">
        <v>120.5304</v>
      </c>
      <c r="D852" s="1">
        <f t="shared" si="1107"/>
        <v>9</v>
      </c>
      <c r="E852">
        <f t="shared" si="1108"/>
        <v>1500</v>
      </c>
      <c r="F852">
        <f t="shared" si="1108"/>
        <v>3</v>
      </c>
      <c r="G852" s="23">
        <v>21</v>
      </c>
      <c r="H852" s="5">
        <v>44</v>
      </c>
      <c r="I852" s="18">
        <v>55</v>
      </c>
      <c r="J852">
        <f t="shared" si="1109"/>
        <v>150</v>
      </c>
      <c r="K852">
        <f t="shared" si="1095"/>
        <v>183.33333333333334</v>
      </c>
      <c r="L852">
        <v>1.5</v>
      </c>
      <c r="M852" s="23">
        <v>21</v>
      </c>
      <c r="N852">
        <v>9.5</v>
      </c>
      <c r="O852">
        <f t="shared" si="1098"/>
        <v>0</v>
      </c>
      <c r="P852" s="15">
        <f t="shared" si="1099"/>
        <v>31.5</v>
      </c>
      <c r="Q852">
        <f t="shared" si="1110"/>
        <v>151.83333333333334</v>
      </c>
      <c r="R852">
        <f t="shared" si="1096"/>
        <v>63</v>
      </c>
      <c r="S852">
        <f t="shared" si="1100"/>
        <v>0.65524345107130644</v>
      </c>
      <c r="T852">
        <f t="shared" si="1101"/>
        <v>0</v>
      </c>
      <c r="U852">
        <v>1.5</v>
      </c>
      <c r="V852">
        <f t="shared" si="1102"/>
        <v>0.89626783754116357</v>
      </c>
      <c r="W852">
        <v>3</v>
      </c>
      <c r="X852">
        <f t="shared" si="1103"/>
        <v>1.2954242509439324</v>
      </c>
      <c r="Y852">
        <f t="shared" si="1104"/>
        <v>0</v>
      </c>
      <c r="Z852">
        <f>'Liquefaction &amp; SBC'!AC853</f>
        <v>34.418138505951134</v>
      </c>
      <c r="AA852" s="8" t="str">
        <f>'Liquefaction &amp; SBC'!AD853</f>
        <v>NOT LIQUEFIABLE</v>
      </c>
      <c r="AB852" s="1">
        <f t="shared" si="1105"/>
        <v>0</v>
      </c>
      <c r="AC852">
        <f t="shared" si="1097"/>
        <v>0</v>
      </c>
      <c r="AD852">
        <f t="shared" si="1106"/>
        <v>0</v>
      </c>
    </row>
    <row r="853" spans="1:31" x14ac:dyDescent="0.35">
      <c r="B853" s="5">
        <v>15.360469999999999</v>
      </c>
      <c r="C853" s="5">
        <v>120.5304</v>
      </c>
      <c r="D853" s="1">
        <f t="shared" si="1107"/>
        <v>10.5</v>
      </c>
      <c r="E853">
        <f t="shared" si="1108"/>
        <v>1500</v>
      </c>
      <c r="F853">
        <f t="shared" si="1108"/>
        <v>3</v>
      </c>
      <c r="G853" s="23">
        <v>21</v>
      </c>
      <c r="H853" s="5">
        <v>56</v>
      </c>
      <c r="I853" s="18">
        <v>55</v>
      </c>
      <c r="J853">
        <f t="shared" si="1109"/>
        <v>150</v>
      </c>
      <c r="K853">
        <f t="shared" si="1095"/>
        <v>183.33333333333334</v>
      </c>
      <c r="L853">
        <v>1.5</v>
      </c>
      <c r="M853" s="23">
        <v>21</v>
      </c>
      <c r="N853">
        <v>9.5</v>
      </c>
      <c r="O853">
        <f t="shared" si="1098"/>
        <v>0</v>
      </c>
      <c r="P853" s="15">
        <f t="shared" si="1099"/>
        <v>31.5</v>
      </c>
      <c r="Q853">
        <f t="shared" si="1110"/>
        <v>151.83333333333334</v>
      </c>
      <c r="R853">
        <f t="shared" si="1096"/>
        <v>63</v>
      </c>
      <c r="S853">
        <f t="shared" si="1100"/>
        <v>0.65524345107130644</v>
      </c>
      <c r="T853">
        <f t="shared" si="1101"/>
        <v>0</v>
      </c>
      <c r="U853">
        <v>1.5</v>
      </c>
      <c r="V853">
        <f t="shared" si="1102"/>
        <v>0.89626783754116357</v>
      </c>
      <c r="W853">
        <v>3</v>
      </c>
      <c r="X853">
        <f t="shared" si="1103"/>
        <v>1.2954242509439324</v>
      </c>
      <c r="Y853">
        <f t="shared" si="1104"/>
        <v>0</v>
      </c>
      <c r="Z853">
        <f>'Liquefaction &amp; SBC'!AC854</f>
        <v>7727.8030925388484</v>
      </c>
      <c r="AA853" s="8" t="str">
        <f>'Liquefaction &amp; SBC'!AD854</f>
        <v>NOT LIQUEFIABLE</v>
      </c>
      <c r="AB853" s="1">
        <f t="shared" si="1105"/>
        <v>0</v>
      </c>
      <c r="AC853">
        <f t="shared" si="1097"/>
        <v>0</v>
      </c>
      <c r="AD853">
        <f t="shared" si="1106"/>
        <v>0</v>
      </c>
    </row>
    <row r="854" spans="1:31" x14ac:dyDescent="0.35">
      <c r="B854" s="5">
        <v>15.360469999999999</v>
      </c>
      <c r="C854" s="5">
        <v>120.5304</v>
      </c>
      <c r="D854" s="1">
        <f t="shared" si="1107"/>
        <v>12</v>
      </c>
      <c r="E854">
        <f t="shared" si="1108"/>
        <v>1500</v>
      </c>
      <c r="F854">
        <f t="shared" si="1108"/>
        <v>3</v>
      </c>
      <c r="G854" s="17">
        <v>21</v>
      </c>
      <c r="H854" s="5">
        <v>69</v>
      </c>
      <c r="I854" s="18">
        <v>55</v>
      </c>
      <c r="J854">
        <f t="shared" si="1109"/>
        <v>150</v>
      </c>
      <c r="K854">
        <f t="shared" si="1095"/>
        <v>183.33333333333334</v>
      </c>
      <c r="L854">
        <v>1.5</v>
      </c>
      <c r="M854" s="22">
        <v>21</v>
      </c>
      <c r="N854">
        <v>9.5</v>
      </c>
      <c r="O854">
        <f t="shared" si="1098"/>
        <v>0</v>
      </c>
      <c r="P854" s="15">
        <f t="shared" si="1099"/>
        <v>31.5</v>
      </c>
      <c r="Q854">
        <f t="shared" si="1110"/>
        <v>151.83333333333334</v>
      </c>
      <c r="R854">
        <f t="shared" si="1096"/>
        <v>63</v>
      </c>
      <c r="S854">
        <f t="shared" si="1100"/>
        <v>0.65524345107130644</v>
      </c>
      <c r="T854">
        <f t="shared" si="1101"/>
        <v>0</v>
      </c>
      <c r="U854">
        <v>1.5</v>
      </c>
      <c r="V854">
        <f t="shared" si="1102"/>
        <v>0.89626783754116357</v>
      </c>
      <c r="W854">
        <v>3</v>
      </c>
      <c r="X854">
        <f t="shared" si="1103"/>
        <v>1.2954242509439324</v>
      </c>
      <c r="Y854">
        <f t="shared" si="1104"/>
        <v>0</v>
      </c>
      <c r="Z854">
        <f>'Liquefaction &amp; SBC'!AC855</f>
        <v>4439178976.2271366</v>
      </c>
      <c r="AA854" s="8" t="str">
        <f>'Liquefaction &amp; SBC'!AD855</f>
        <v>NOT LIQUEFIABLE</v>
      </c>
      <c r="AB854" s="1">
        <f t="shared" si="1105"/>
        <v>0</v>
      </c>
      <c r="AC854">
        <f t="shared" si="1097"/>
        <v>0</v>
      </c>
      <c r="AD854">
        <f t="shared" si="1106"/>
        <v>0</v>
      </c>
    </row>
    <row r="855" spans="1:31" x14ac:dyDescent="0.35">
      <c r="B855" s="5">
        <v>15.360469999999999</v>
      </c>
      <c r="C855" s="5">
        <v>120.5304</v>
      </c>
      <c r="D855" s="1">
        <f t="shared" si="1107"/>
        <v>13.5</v>
      </c>
      <c r="E855">
        <f t="shared" si="1108"/>
        <v>1500</v>
      </c>
      <c r="F855">
        <f t="shared" si="1108"/>
        <v>3</v>
      </c>
      <c r="G855" s="17">
        <v>21</v>
      </c>
      <c r="H855" s="5">
        <v>77</v>
      </c>
      <c r="I855" s="18">
        <v>55</v>
      </c>
      <c r="J855">
        <f t="shared" si="1109"/>
        <v>150</v>
      </c>
      <c r="K855">
        <f t="shared" si="1095"/>
        <v>183.33333333333334</v>
      </c>
      <c r="L855">
        <v>1.5</v>
      </c>
      <c r="M855" s="22">
        <v>21</v>
      </c>
      <c r="N855">
        <v>9.5</v>
      </c>
      <c r="O855">
        <f t="shared" si="1098"/>
        <v>0</v>
      </c>
      <c r="P855" s="15">
        <f t="shared" si="1099"/>
        <v>31.5</v>
      </c>
      <c r="Q855">
        <f t="shared" si="1110"/>
        <v>151.83333333333334</v>
      </c>
      <c r="R855">
        <f t="shared" si="1096"/>
        <v>63</v>
      </c>
      <c r="S855">
        <f t="shared" si="1100"/>
        <v>0.65524345107130644</v>
      </c>
      <c r="T855">
        <f t="shared" si="1101"/>
        <v>0</v>
      </c>
      <c r="U855">
        <v>1.5</v>
      </c>
      <c r="V855">
        <f t="shared" si="1102"/>
        <v>0.89626783754116357</v>
      </c>
      <c r="W855">
        <v>3</v>
      </c>
      <c r="X855">
        <f t="shared" si="1103"/>
        <v>1.2954242509439324</v>
      </c>
      <c r="Y855">
        <f t="shared" si="1104"/>
        <v>0</v>
      </c>
      <c r="Z855">
        <f>'Liquefaction &amp; SBC'!AC856</f>
        <v>1025572811276634.4</v>
      </c>
      <c r="AA855" s="8" t="str">
        <f>'Liquefaction &amp; SBC'!AD856</f>
        <v>NOT LIQUEFIABLE</v>
      </c>
      <c r="AB855" s="1">
        <f t="shared" si="1105"/>
        <v>0</v>
      </c>
      <c r="AC855">
        <f t="shared" si="1097"/>
        <v>0</v>
      </c>
      <c r="AD855">
        <f t="shared" si="1106"/>
        <v>0</v>
      </c>
    </row>
    <row r="856" spans="1:31" x14ac:dyDescent="0.35">
      <c r="B856" s="5">
        <v>15.360469999999999</v>
      </c>
      <c r="C856" s="5">
        <v>120.5304</v>
      </c>
      <c r="D856" s="1">
        <f t="shared" si="1107"/>
        <v>15</v>
      </c>
      <c r="E856">
        <f t="shared" si="1108"/>
        <v>1500</v>
      </c>
      <c r="F856">
        <f t="shared" si="1108"/>
        <v>3</v>
      </c>
      <c r="G856" s="23">
        <v>21</v>
      </c>
      <c r="H856" s="5">
        <v>86</v>
      </c>
      <c r="I856" s="18">
        <v>55</v>
      </c>
      <c r="J856">
        <f t="shared" si="1109"/>
        <v>150</v>
      </c>
      <c r="K856">
        <f t="shared" si="1095"/>
        <v>183.33333333333334</v>
      </c>
      <c r="L856">
        <v>1.5</v>
      </c>
      <c r="M856" s="23">
        <v>21</v>
      </c>
      <c r="N856">
        <v>9.5</v>
      </c>
      <c r="O856">
        <f t="shared" si="1098"/>
        <v>0</v>
      </c>
      <c r="P856" s="15">
        <f t="shared" si="1099"/>
        <v>31.5</v>
      </c>
      <c r="Q856">
        <f t="shared" si="1110"/>
        <v>151.83333333333334</v>
      </c>
      <c r="R856">
        <f t="shared" si="1096"/>
        <v>63</v>
      </c>
      <c r="S856">
        <f t="shared" si="1100"/>
        <v>0.65524345107130644</v>
      </c>
      <c r="T856">
        <f t="shared" si="1101"/>
        <v>0</v>
      </c>
      <c r="U856">
        <v>1.5</v>
      </c>
      <c r="V856">
        <f t="shared" si="1102"/>
        <v>0.89626783754116357</v>
      </c>
      <c r="W856">
        <v>3</v>
      </c>
      <c r="X856">
        <f t="shared" si="1103"/>
        <v>1.2954242509439324</v>
      </c>
      <c r="Y856">
        <f t="shared" si="1104"/>
        <v>0</v>
      </c>
      <c r="Z856">
        <f>'Liquefaction &amp; SBC'!AC857</f>
        <v>1.079549336157721E+24</v>
      </c>
      <c r="AA856" s="8" t="str">
        <f>'Liquefaction &amp; SBC'!AD857</f>
        <v>NOT LIQUEFIABLE</v>
      </c>
      <c r="AB856" s="1">
        <f t="shared" si="1105"/>
        <v>0</v>
      </c>
      <c r="AC856">
        <f t="shared" si="1097"/>
        <v>0</v>
      </c>
      <c r="AD856">
        <f t="shared" si="1106"/>
        <v>0</v>
      </c>
    </row>
    <row r="857" spans="1:31" x14ac:dyDescent="0.35">
      <c r="X857" s="16"/>
      <c r="Y857" s="16"/>
      <c r="Z857" s="16"/>
      <c r="AA857" s="16"/>
      <c r="AB857" s="19"/>
      <c r="AC857" s="16" t="s">
        <v>312</v>
      </c>
      <c r="AD857" s="16">
        <f>SUM(AD847:AD856)</f>
        <v>12.556826359033764</v>
      </c>
      <c r="AE857" s="19" t="str">
        <f>IF(AD857&lt;= 25, "PASSED", "FAILED")</f>
        <v>PASSED</v>
      </c>
    </row>
    <row r="858" spans="1:31" s="1" customFormat="1" x14ac:dyDescent="0.35">
      <c r="A858" s="9" t="s">
        <v>283</v>
      </c>
      <c r="B858" s="9" t="s">
        <v>0</v>
      </c>
      <c r="C858" s="9" t="s">
        <v>1</v>
      </c>
      <c r="D858" s="9" t="s">
        <v>284</v>
      </c>
      <c r="E858" s="7" t="s">
        <v>285</v>
      </c>
      <c r="F858" s="9" t="s">
        <v>286</v>
      </c>
      <c r="G858" s="9" t="s">
        <v>287</v>
      </c>
      <c r="H858" s="9" t="s">
        <v>288</v>
      </c>
      <c r="I858" s="9" t="s">
        <v>289</v>
      </c>
      <c r="J858" s="10" t="s">
        <v>290</v>
      </c>
      <c r="K858" s="10" t="s">
        <v>291</v>
      </c>
      <c r="L858" s="9" t="s">
        <v>292</v>
      </c>
      <c r="M858" s="9" t="s">
        <v>287</v>
      </c>
      <c r="N858" s="9" t="s">
        <v>293</v>
      </c>
      <c r="O858" s="10" t="s">
        <v>294</v>
      </c>
      <c r="P858" s="11" t="s">
        <v>295</v>
      </c>
      <c r="Q858" s="10" t="s">
        <v>296</v>
      </c>
      <c r="R858" s="10" t="s">
        <v>297</v>
      </c>
      <c r="S858" s="10" t="s">
        <v>298</v>
      </c>
      <c r="T858" s="12" t="s">
        <v>299</v>
      </c>
      <c r="U858" s="9" t="s">
        <v>300</v>
      </c>
      <c r="V858" s="10" t="s">
        <v>301</v>
      </c>
      <c r="W858" s="7" t="s">
        <v>302</v>
      </c>
      <c r="X858" s="10" t="s">
        <v>303</v>
      </c>
      <c r="Y858" s="13" t="s">
        <v>304</v>
      </c>
      <c r="Z858" s="14" t="s">
        <v>26</v>
      </c>
      <c r="AA858" s="14" t="s">
        <v>27</v>
      </c>
      <c r="AB858" s="13" t="s">
        <v>305</v>
      </c>
      <c r="AC858" s="13" t="s">
        <v>306</v>
      </c>
      <c r="AD858" s="13" t="s">
        <v>307</v>
      </c>
      <c r="AE858" s="10" t="s">
        <v>27</v>
      </c>
    </row>
    <row r="859" spans="1:31" x14ac:dyDescent="0.35">
      <c r="A859" s="1">
        <v>74</v>
      </c>
      <c r="B859" s="5">
        <v>15.33667</v>
      </c>
      <c r="C859" s="5">
        <v>120.5917</v>
      </c>
      <c r="D859" s="1">
        <v>1.5</v>
      </c>
      <c r="E859">
        <v>1500</v>
      </c>
      <c r="F859">
        <v>3</v>
      </c>
      <c r="G859" s="5">
        <v>21</v>
      </c>
      <c r="H859" s="5">
        <v>26</v>
      </c>
      <c r="I859" s="1">
        <v>27.5</v>
      </c>
      <c r="J859">
        <f>E859*0.1</f>
        <v>150</v>
      </c>
      <c r="K859">
        <f t="shared" ref="K859:K868" si="1111">(E859+J859)/(F859*F859)</f>
        <v>183.33333333333334</v>
      </c>
      <c r="L859">
        <v>1.5</v>
      </c>
      <c r="M859" s="21">
        <v>21</v>
      </c>
      <c r="N859">
        <v>6</v>
      </c>
      <c r="O859">
        <f>MAX(0, 9.81 * (L859 - N859))</f>
        <v>0</v>
      </c>
      <c r="P859" s="15">
        <f>(L859 * M859) - O859</f>
        <v>31.5</v>
      </c>
      <c r="Q859">
        <f>K859-P859</f>
        <v>151.83333333333334</v>
      </c>
      <c r="R859">
        <f t="shared" ref="R859:R868" si="1112">(M859 * ($L$2 + ($F$2 / 2))) - O859</f>
        <v>63</v>
      </c>
      <c r="S859">
        <f>0.5 + 0.1 * SQRT(Q859 / R859)</f>
        <v>0.65524345107130644</v>
      </c>
      <c r="T859">
        <f>IF((D859 - (D859/2)) &lt;= $L$2, 0, IF(( (D859 - (D859/2)) - $L$2) &gt; (2 * $F$2), 0, IF(( (D859 - (D859/2)) - $L$2) &lt;= ($F$2 / 2), (2 * ( (D859 - (D859/2)) - $L$2) / $F$2) * (S859 - 0.1) + 0.1, ((2 * $F$2) - ( (D859 - (D859/2)) - $L$2)) / (1.5 * $F$2) * S859)))</f>
        <v>0</v>
      </c>
      <c r="U859">
        <v>1.5</v>
      </c>
      <c r="V859">
        <f>MAX(0.5, 1 - 0.5 * (P859 / Q859))</f>
        <v>0.89626783754116357</v>
      </c>
      <c r="W859">
        <v>3</v>
      </c>
      <c r="X859">
        <f>1 + 0.2 *LOG10(10 * W859)</f>
        <v>1.2954242509439324</v>
      </c>
      <c r="Y859">
        <f>((Q859 / (I859 * 1000)) * T859) * U859 * V859 * X859*1000</f>
        <v>0</v>
      </c>
      <c r="Z859">
        <f>'Liquefaction &amp; SBC'!AC860</f>
        <v>21.990791293424568</v>
      </c>
      <c r="AA859" s="8" t="str">
        <f>'Liquefaction &amp; SBC'!AD860</f>
        <v>NOT LIQUEFIABLE</v>
      </c>
      <c r="AB859" s="1">
        <f>IF(AA859="NOT LIQUEFIABLE", 0, IF(Z859&gt;=2, 0, IF(Z859&lt;=0.5, 0.05, (2-Z859)*0.025)))</f>
        <v>0</v>
      </c>
      <c r="AC859">
        <f t="shared" ref="AC859:AC868" si="1113">AB859 * U859*1000</f>
        <v>0</v>
      </c>
      <c r="AD859">
        <f>Y859+AC859</f>
        <v>0</v>
      </c>
    </row>
    <row r="860" spans="1:31" x14ac:dyDescent="0.35">
      <c r="B860" s="5">
        <v>15.33667</v>
      </c>
      <c r="C860" s="5">
        <v>120.5917</v>
      </c>
      <c r="D860" s="1">
        <f>D859+1.5</f>
        <v>3</v>
      </c>
      <c r="E860">
        <f>E$2</f>
        <v>1500</v>
      </c>
      <c r="F860">
        <f>F$2</f>
        <v>3</v>
      </c>
      <c r="G860" s="5">
        <v>21</v>
      </c>
      <c r="H860" s="5">
        <v>34</v>
      </c>
      <c r="I860" s="18">
        <v>35</v>
      </c>
      <c r="J860">
        <f>E860*0.1</f>
        <v>150</v>
      </c>
      <c r="K860">
        <f t="shared" si="1111"/>
        <v>183.33333333333334</v>
      </c>
      <c r="L860">
        <v>1.5</v>
      </c>
      <c r="M860" s="21">
        <v>21</v>
      </c>
      <c r="N860">
        <v>6</v>
      </c>
      <c r="O860">
        <f t="shared" ref="O860:O868" si="1114">MAX(0, 9.81 * (L860 - N860))</f>
        <v>0</v>
      </c>
      <c r="P860" s="15">
        <f t="shared" ref="P860:P868" si="1115">(L860 * M860) - O860</f>
        <v>31.5</v>
      </c>
      <c r="Q860">
        <f>K860-P860</f>
        <v>151.83333333333334</v>
      </c>
      <c r="R860">
        <f t="shared" si="1112"/>
        <v>63</v>
      </c>
      <c r="S860">
        <f t="shared" ref="S860:S868" si="1116">0.5 + 0.1 * SQRT(Q860 / R860)</f>
        <v>0.65524345107130644</v>
      </c>
      <c r="T860">
        <f t="shared" ref="T860:T868" si="1117">IF(((D860 - (D860 - D859)/2) - $L$2) &lt;= 0, 0, IF(((D860 - (D860 - D859)/2) - $L$2) &gt; (2 * $F$2), 0, IF(((D860 - (D860 - D859)/2) - $L$2) &lt;= ($F$2 / 2), (2 * ((D860 - (D860 - D859)/2) - $L$2) / $F$2) * (S860 - 0.1) + 0.1, ((2 * $F$2) - ((D860 - (D860 - D859)/2) - $L$2)) / (1.5 * $F$2) * S860)))</f>
        <v>0.37762172553565321</v>
      </c>
      <c r="U860">
        <v>1.5</v>
      </c>
      <c r="V860">
        <f t="shared" ref="V860:V868" si="1118">MAX(0.5, 1 - 0.5 * (P860 / Q860))</f>
        <v>0.89626783754116357</v>
      </c>
      <c r="W860">
        <v>3</v>
      </c>
      <c r="X860">
        <f t="shared" ref="X860:X868" si="1119">1 + 0.2 *LOG10(10 * W860)</f>
        <v>1.2954242509439324</v>
      </c>
      <c r="Y860">
        <f t="shared" ref="Y860:Y868" si="1120">((Q860 / (I860 * 1000)) * T860) * U860 * V860 * X860*1000</f>
        <v>2.8529696312806352</v>
      </c>
      <c r="Z860">
        <f>'Liquefaction &amp; SBC'!AC861</f>
        <v>71.388510735782617</v>
      </c>
      <c r="AA860" s="8" t="str">
        <f>'Liquefaction &amp; SBC'!AD861</f>
        <v>NOT LIQUEFIABLE</v>
      </c>
      <c r="AB860" s="1">
        <f t="shared" ref="AB860:AB868" si="1121">IF(AA860="NOT LIQUEFIABLE", 0, IF(Z860&gt;=2, 0, IF(Z860&lt;=0.5, 0.05, (2-Z860)*0.025)))</f>
        <v>0</v>
      </c>
      <c r="AC860">
        <f t="shared" si="1113"/>
        <v>0</v>
      </c>
      <c r="AD860">
        <f t="shared" ref="AD860:AD868" si="1122">Y860+AC860</f>
        <v>2.8529696312806352</v>
      </c>
    </row>
    <row r="861" spans="1:31" x14ac:dyDescent="0.35">
      <c r="B861" s="5">
        <v>15.33667</v>
      </c>
      <c r="C861" s="5">
        <v>120.5917</v>
      </c>
      <c r="D861" s="1">
        <f t="shared" ref="D861:D868" si="1123">D860+1.5</f>
        <v>4.5</v>
      </c>
      <c r="E861">
        <f t="shared" ref="E861:F868" si="1124">E$2</f>
        <v>1500</v>
      </c>
      <c r="F861">
        <f t="shared" si="1124"/>
        <v>3</v>
      </c>
      <c r="G861" s="5">
        <v>20</v>
      </c>
      <c r="H861" s="5">
        <v>30</v>
      </c>
      <c r="I861" s="18">
        <v>32.5</v>
      </c>
      <c r="J861">
        <f t="shared" ref="J861:J868" si="1125">E861*0.1</f>
        <v>150</v>
      </c>
      <c r="K861">
        <f t="shared" si="1111"/>
        <v>183.33333333333334</v>
      </c>
      <c r="L861">
        <v>1.5</v>
      </c>
      <c r="M861" s="21">
        <v>20</v>
      </c>
      <c r="N861">
        <v>6</v>
      </c>
      <c r="O861">
        <f t="shared" si="1114"/>
        <v>0</v>
      </c>
      <c r="P861" s="15">
        <f t="shared" si="1115"/>
        <v>30</v>
      </c>
      <c r="Q861">
        <f t="shared" ref="Q861:Q868" si="1126">K861-P861</f>
        <v>153.33333333333334</v>
      </c>
      <c r="R861">
        <f t="shared" si="1112"/>
        <v>60</v>
      </c>
      <c r="S861">
        <f t="shared" si="1116"/>
        <v>0.65986105077709067</v>
      </c>
      <c r="T861">
        <f t="shared" si="1117"/>
        <v>0.54988420898090895</v>
      </c>
      <c r="U861">
        <v>1.5</v>
      </c>
      <c r="V861">
        <f t="shared" si="1118"/>
        <v>0.90217391304347827</v>
      </c>
      <c r="W861">
        <v>3</v>
      </c>
      <c r="X861">
        <f t="shared" si="1119"/>
        <v>1.2954242509439324</v>
      </c>
      <c r="Y861">
        <f t="shared" si="1120"/>
        <v>4.5479743985057111</v>
      </c>
      <c r="Z861">
        <f>'Liquefaction &amp; SBC'!AC862</f>
        <v>6.4491853443532907</v>
      </c>
      <c r="AA861" s="8" t="str">
        <f>'Liquefaction &amp; SBC'!AD862</f>
        <v>NOT LIQUEFIABLE</v>
      </c>
      <c r="AB861" s="1">
        <f t="shared" si="1121"/>
        <v>0</v>
      </c>
      <c r="AC861">
        <f t="shared" si="1113"/>
        <v>0</v>
      </c>
      <c r="AD861">
        <f t="shared" si="1122"/>
        <v>4.5479743985057111</v>
      </c>
    </row>
    <row r="862" spans="1:31" x14ac:dyDescent="0.35">
      <c r="B862" s="5">
        <v>15.33667</v>
      </c>
      <c r="C862" s="5">
        <v>120.5917</v>
      </c>
      <c r="D862" s="1">
        <f t="shared" si="1123"/>
        <v>6</v>
      </c>
      <c r="E862">
        <f t="shared" si="1124"/>
        <v>1500</v>
      </c>
      <c r="F862">
        <f t="shared" si="1124"/>
        <v>3</v>
      </c>
      <c r="G862" s="5">
        <v>21</v>
      </c>
      <c r="H862" s="5">
        <v>33</v>
      </c>
      <c r="I862" s="18">
        <v>55</v>
      </c>
      <c r="J862">
        <f t="shared" si="1125"/>
        <v>150</v>
      </c>
      <c r="K862">
        <f t="shared" si="1111"/>
        <v>183.33333333333334</v>
      </c>
      <c r="L862">
        <v>1.5</v>
      </c>
      <c r="M862" s="21">
        <v>21</v>
      </c>
      <c r="N862">
        <v>6</v>
      </c>
      <c r="O862">
        <f t="shared" si="1114"/>
        <v>0</v>
      </c>
      <c r="P862" s="15">
        <f t="shared" si="1115"/>
        <v>31.5</v>
      </c>
      <c r="Q862">
        <f t="shared" si="1126"/>
        <v>151.83333333333334</v>
      </c>
      <c r="R862">
        <f t="shared" si="1112"/>
        <v>63</v>
      </c>
      <c r="S862">
        <f t="shared" si="1116"/>
        <v>0.65524345107130644</v>
      </c>
      <c r="T862">
        <f t="shared" si="1117"/>
        <v>0.32762172553565322</v>
      </c>
      <c r="U862">
        <v>1.5</v>
      </c>
      <c r="V862">
        <f t="shared" si="1118"/>
        <v>0.89626783754116357</v>
      </c>
      <c r="W862">
        <v>3</v>
      </c>
      <c r="X862">
        <f t="shared" si="1119"/>
        <v>1.2954242509439324</v>
      </c>
      <c r="Y862">
        <f t="shared" si="1120"/>
        <v>1.5751366060659227</v>
      </c>
      <c r="Z862">
        <f>'Liquefaction &amp; SBC'!AC863</f>
        <v>7.198770911041394</v>
      </c>
      <c r="AA862" s="8" t="str">
        <f>'Liquefaction &amp; SBC'!AD863</f>
        <v>NOT LIQUEFIABLE</v>
      </c>
      <c r="AB862" s="1">
        <f t="shared" si="1121"/>
        <v>0</v>
      </c>
      <c r="AC862">
        <f t="shared" si="1113"/>
        <v>0</v>
      </c>
      <c r="AD862">
        <f t="shared" si="1122"/>
        <v>1.5751366060659227</v>
      </c>
    </row>
    <row r="863" spans="1:31" x14ac:dyDescent="0.35">
      <c r="B863" s="5">
        <v>15.33667</v>
      </c>
      <c r="C863" s="5">
        <v>120.5917</v>
      </c>
      <c r="D863" s="1">
        <f t="shared" si="1123"/>
        <v>7.5</v>
      </c>
      <c r="E863">
        <f t="shared" si="1124"/>
        <v>1500</v>
      </c>
      <c r="F863">
        <f t="shared" si="1124"/>
        <v>3</v>
      </c>
      <c r="G863" s="5">
        <v>21</v>
      </c>
      <c r="H863" s="5">
        <v>28</v>
      </c>
      <c r="I863" s="18">
        <v>27.5</v>
      </c>
      <c r="J863">
        <f t="shared" si="1125"/>
        <v>150</v>
      </c>
      <c r="K863">
        <f t="shared" si="1111"/>
        <v>183.33333333333334</v>
      </c>
      <c r="L863">
        <v>1.5</v>
      </c>
      <c r="M863" s="21">
        <v>21</v>
      </c>
      <c r="N863">
        <v>6</v>
      </c>
      <c r="O863">
        <f t="shared" si="1114"/>
        <v>0</v>
      </c>
      <c r="P863" s="15">
        <f t="shared" si="1115"/>
        <v>31.5</v>
      </c>
      <c r="Q863">
        <f t="shared" si="1126"/>
        <v>151.83333333333334</v>
      </c>
      <c r="R863">
        <f t="shared" si="1112"/>
        <v>63</v>
      </c>
      <c r="S863">
        <f t="shared" si="1116"/>
        <v>0.65524345107130644</v>
      </c>
      <c r="T863">
        <f t="shared" si="1117"/>
        <v>0.10920724184521774</v>
      </c>
      <c r="U863">
        <v>1.5</v>
      </c>
      <c r="V863">
        <f t="shared" si="1118"/>
        <v>0.89626783754116357</v>
      </c>
      <c r="W863">
        <v>3</v>
      </c>
      <c r="X863">
        <f t="shared" si="1119"/>
        <v>1.2954242509439324</v>
      </c>
      <c r="Y863">
        <f t="shared" si="1120"/>
        <v>1.050091070710615</v>
      </c>
      <c r="Z863">
        <f>'Liquefaction &amp; SBC'!AC864</f>
        <v>2.1467707222939882</v>
      </c>
      <c r="AA863" s="8" t="str">
        <f>'Liquefaction &amp; SBC'!AD864</f>
        <v>NOT LIQUEFIABLE</v>
      </c>
      <c r="AB863" s="1">
        <f t="shared" si="1121"/>
        <v>0</v>
      </c>
      <c r="AC863">
        <f t="shared" si="1113"/>
        <v>0</v>
      </c>
      <c r="AD863">
        <f t="shared" si="1122"/>
        <v>1.050091070710615</v>
      </c>
    </row>
    <row r="864" spans="1:31" x14ac:dyDescent="0.35">
      <c r="B864" s="5">
        <v>15.33667</v>
      </c>
      <c r="C864" s="5">
        <v>120.5917</v>
      </c>
      <c r="D864" s="1">
        <f t="shared" si="1123"/>
        <v>9</v>
      </c>
      <c r="E864">
        <f t="shared" si="1124"/>
        <v>1500</v>
      </c>
      <c r="F864">
        <f t="shared" si="1124"/>
        <v>3</v>
      </c>
      <c r="G864" s="5">
        <v>21</v>
      </c>
      <c r="H864" s="5">
        <v>40</v>
      </c>
      <c r="I864" s="18">
        <v>55</v>
      </c>
      <c r="J864">
        <f t="shared" si="1125"/>
        <v>150</v>
      </c>
      <c r="K864">
        <f t="shared" si="1111"/>
        <v>183.33333333333334</v>
      </c>
      <c r="L864">
        <v>1.5</v>
      </c>
      <c r="M864" s="21">
        <v>21</v>
      </c>
      <c r="N864">
        <v>6</v>
      </c>
      <c r="O864">
        <f t="shared" si="1114"/>
        <v>0</v>
      </c>
      <c r="P864" s="15">
        <f t="shared" si="1115"/>
        <v>31.5</v>
      </c>
      <c r="Q864">
        <f t="shared" si="1126"/>
        <v>151.83333333333334</v>
      </c>
      <c r="R864">
        <f t="shared" si="1112"/>
        <v>63</v>
      </c>
      <c r="S864">
        <f t="shared" si="1116"/>
        <v>0.65524345107130644</v>
      </c>
      <c r="T864">
        <f t="shared" si="1117"/>
        <v>0</v>
      </c>
      <c r="U864">
        <v>1.5</v>
      </c>
      <c r="V864">
        <f t="shared" si="1118"/>
        <v>0.89626783754116357</v>
      </c>
      <c r="W864">
        <v>3</v>
      </c>
      <c r="X864">
        <f t="shared" si="1119"/>
        <v>1.2954242509439324</v>
      </c>
      <c r="Y864">
        <f t="shared" si="1120"/>
        <v>0</v>
      </c>
      <c r="Z864">
        <f>'Liquefaction &amp; SBC'!AC865</f>
        <v>18.197994567031422</v>
      </c>
      <c r="AA864" s="8" t="str">
        <f>'Liquefaction &amp; SBC'!AD865</f>
        <v>NOT LIQUEFIABLE</v>
      </c>
      <c r="AB864" s="1">
        <f t="shared" si="1121"/>
        <v>0</v>
      </c>
      <c r="AC864">
        <f t="shared" si="1113"/>
        <v>0</v>
      </c>
      <c r="AD864">
        <f t="shared" si="1122"/>
        <v>0</v>
      </c>
    </row>
    <row r="865" spans="1:31" x14ac:dyDescent="0.35">
      <c r="B865" s="5">
        <v>15.33667</v>
      </c>
      <c r="C865" s="5">
        <v>120.5917</v>
      </c>
      <c r="D865" s="1">
        <f t="shared" si="1123"/>
        <v>10.5</v>
      </c>
      <c r="E865">
        <f t="shared" si="1124"/>
        <v>1500</v>
      </c>
      <c r="F865">
        <f t="shared" si="1124"/>
        <v>3</v>
      </c>
      <c r="G865" s="5">
        <v>21</v>
      </c>
      <c r="H865" s="5">
        <v>42</v>
      </c>
      <c r="I865" s="18">
        <v>35</v>
      </c>
      <c r="J865">
        <f t="shared" si="1125"/>
        <v>150</v>
      </c>
      <c r="K865">
        <f t="shared" si="1111"/>
        <v>183.33333333333334</v>
      </c>
      <c r="L865">
        <v>1.5</v>
      </c>
      <c r="M865" s="21">
        <v>21</v>
      </c>
      <c r="N865">
        <v>6</v>
      </c>
      <c r="O865">
        <f t="shared" si="1114"/>
        <v>0</v>
      </c>
      <c r="P865" s="15">
        <f t="shared" si="1115"/>
        <v>31.5</v>
      </c>
      <c r="Q865">
        <f t="shared" si="1126"/>
        <v>151.83333333333334</v>
      </c>
      <c r="R865">
        <f t="shared" si="1112"/>
        <v>63</v>
      </c>
      <c r="S865">
        <f t="shared" si="1116"/>
        <v>0.65524345107130644</v>
      </c>
      <c r="T865">
        <f t="shared" si="1117"/>
        <v>0</v>
      </c>
      <c r="U865">
        <v>1.5</v>
      </c>
      <c r="V865">
        <f t="shared" si="1118"/>
        <v>0.89626783754116357</v>
      </c>
      <c r="W865">
        <v>3</v>
      </c>
      <c r="X865">
        <f t="shared" si="1119"/>
        <v>1.2954242509439324</v>
      </c>
      <c r="Y865">
        <f t="shared" si="1120"/>
        <v>0</v>
      </c>
      <c r="Z865">
        <f>'Liquefaction &amp; SBC'!AC866</f>
        <v>14.513875145470633</v>
      </c>
      <c r="AA865" s="8" t="str">
        <f>'Liquefaction &amp; SBC'!AD866</f>
        <v>NOT LIQUEFIABLE</v>
      </c>
      <c r="AB865" s="1">
        <f t="shared" si="1121"/>
        <v>0</v>
      </c>
      <c r="AC865">
        <f t="shared" si="1113"/>
        <v>0</v>
      </c>
      <c r="AD865">
        <f t="shared" si="1122"/>
        <v>0</v>
      </c>
    </row>
    <row r="866" spans="1:31" x14ac:dyDescent="0.35">
      <c r="B866" s="5">
        <v>15.33667</v>
      </c>
      <c r="C866" s="5">
        <v>120.5917</v>
      </c>
      <c r="D866" s="1">
        <f t="shared" si="1123"/>
        <v>12</v>
      </c>
      <c r="E866">
        <f t="shared" si="1124"/>
        <v>1500</v>
      </c>
      <c r="F866">
        <f t="shared" si="1124"/>
        <v>3</v>
      </c>
      <c r="G866" s="5">
        <v>21</v>
      </c>
      <c r="H866" s="5">
        <v>46</v>
      </c>
      <c r="I866" s="18">
        <v>55</v>
      </c>
      <c r="J866">
        <f t="shared" si="1125"/>
        <v>150</v>
      </c>
      <c r="K866">
        <f t="shared" si="1111"/>
        <v>183.33333333333334</v>
      </c>
      <c r="L866">
        <v>1.5</v>
      </c>
      <c r="M866" s="21">
        <v>21</v>
      </c>
      <c r="N866">
        <v>6</v>
      </c>
      <c r="O866">
        <f t="shared" si="1114"/>
        <v>0</v>
      </c>
      <c r="P866" s="15">
        <f t="shared" si="1115"/>
        <v>31.5</v>
      </c>
      <c r="Q866">
        <f t="shared" si="1126"/>
        <v>151.83333333333334</v>
      </c>
      <c r="R866">
        <f t="shared" si="1112"/>
        <v>63</v>
      </c>
      <c r="S866">
        <f t="shared" si="1116"/>
        <v>0.65524345107130644</v>
      </c>
      <c r="T866">
        <f t="shared" si="1117"/>
        <v>0</v>
      </c>
      <c r="U866">
        <v>1.5</v>
      </c>
      <c r="V866">
        <f t="shared" si="1118"/>
        <v>0.89626783754116357</v>
      </c>
      <c r="W866">
        <v>3</v>
      </c>
      <c r="X866">
        <f t="shared" si="1119"/>
        <v>1.2954242509439324</v>
      </c>
      <c r="Y866">
        <f t="shared" si="1120"/>
        <v>0</v>
      </c>
      <c r="Z866">
        <f>'Liquefaction &amp; SBC'!AC867</f>
        <v>53.99442138788887</v>
      </c>
      <c r="AA866" s="8" t="str">
        <f>'Liquefaction &amp; SBC'!AD867</f>
        <v>NOT LIQUEFIABLE</v>
      </c>
      <c r="AB866" s="1">
        <f t="shared" si="1121"/>
        <v>0</v>
      </c>
      <c r="AC866">
        <f t="shared" si="1113"/>
        <v>0</v>
      </c>
      <c r="AD866">
        <f t="shared" si="1122"/>
        <v>0</v>
      </c>
    </row>
    <row r="867" spans="1:31" x14ac:dyDescent="0.35">
      <c r="B867" s="5">
        <v>15.33667</v>
      </c>
      <c r="C867" s="5">
        <v>120.5917</v>
      </c>
      <c r="D867" s="1">
        <f t="shared" si="1123"/>
        <v>13.5</v>
      </c>
      <c r="E867">
        <f t="shared" si="1124"/>
        <v>1500</v>
      </c>
      <c r="F867">
        <f t="shared" si="1124"/>
        <v>3</v>
      </c>
      <c r="G867" s="5">
        <v>21</v>
      </c>
      <c r="H867" s="5">
        <v>43</v>
      </c>
      <c r="I867" s="18">
        <v>55</v>
      </c>
      <c r="J867">
        <f t="shared" si="1125"/>
        <v>150</v>
      </c>
      <c r="K867">
        <f t="shared" si="1111"/>
        <v>183.33333333333334</v>
      </c>
      <c r="L867">
        <v>1.5</v>
      </c>
      <c r="M867" s="21">
        <v>21</v>
      </c>
      <c r="N867">
        <v>6</v>
      </c>
      <c r="O867">
        <f t="shared" si="1114"/>
        <v>0</v>
      </c>
      <c r="P867" s="15">
        <f t="shared" si="1115"/>
        <v>31.5</v>
      </c>
      <c r="Q867">
        <f t="shared" si="1126"/>
        <v>151.83333333333334</v>
      </c>
      <c r="R867">
        <f t="shared" si="1112"/>
        <v>63</v>
      </c>
      <c r="S867">
        <f t="shared" si="1116"/>
        <v>0.65524345107130644</v>
      </c>
      <c r="T867">
        <f t="shared" si="1117"/>
        <v>0</v>
      </c>
      <c r="U867">
        <v>1.5</v>
      </c>
      <c r="V867">
        <f t="shared" si="1118"/>
        <v>0.89626783754116357</v>
      </c>
      <c r="W867">
        <v>3</v>
      </c>
      <c r="X867">
        <f t="shared" si="1119"/>
        <v>1.2954242509439324</v>
      </c>
      <c r="Y867">
        <f t="shared" si="1120"/>
        <v>0</v>
      </c>
      <c r="Z867">
        <f>'Liquefaction &amp; SBC'!AC868</f>
        <v>12.162633268682839</v>
      </c>
      <c r="AA867" s="8" t="str">
        <f>'Liquefaction &amp; SBC'!AD868</f>
        <v>NOT LIQUEFIABLE</v>
      </c>
      <c r="AB867" s="1">
        <f t="shared" si="1121"/>
        <v>0</v>
      </c>
      <c r="AC867">
        <f t="shared" si="1113"/>
        <v>0</v>
      </c>
      <c r="AD867">
        <f t="shared" si="1122"/>
        <v>0</v>
      </c>
    </row>
    <row r="868" spans="1:31" x14ac:dyDescent="0.35">
      <c r="B868" s="5">
        <v>15.33667</v>
      </c>
      <c r="C868" s="5">
        <v>120.5917</v>
      </c>
      <c r="D868" s="1">
        <f t="shared" si="1123"/>
        <v>15</v>
      </c>
      <c r="E868">
        <f t="shared" si="1124"/>
        <v>1500</v>
      </c>
      <c r="F868">
        <f t="shared" si="1124"/>
        <v>3</v>
      </c>
      <c r="G868" s="5">
        <v>21</v>
      </c>
      <c r="H868" s="5">
        <v>59</v>
      </c>
      <c r="I868" s="18">
        <v>65</v>
      </c>
      <c r="J868">
        <f t="shared" si="1125"/>
        <v>150</v>
      </c>
      <c r="K868">
        <f t="shared" si="1111"/>
        <v>183.33333333333334</v>
      </c>
      <c r="L868">
        <v>1.5</v>
      </c>
      <c r="M868" s="21">
        <v>21</v>
      </c>
      <c r="N868">
        <v>6</v>
      </c>
      <c r="O868">
        <f t="shared" si="1114"/>
        <v>0</v>
      </c>
      <c r="P868" s="15">
        <f t="shared" si="1115"/>
        <v>31.5</v>
      </c>
      <c r="Q868">
        <f t="shared" si="1126"/>
        <v>151.83333333333334</v>
      </c>
      <c r="R868">
        <f t="shared" si="1112"/>
        <v>63</v>
      </c>
      <c r="S868">
        <f t="shared" si="1116"/>
        <v>0.65524345107130644</v>
      </c>
      <c r="T868">
        <f t="shared" si="1117"/>
        <v>0</v>
      </c>
      <c r="U868">
        <v>1.5</v>
      </c>
      <c r="V868">
        <f t="shared" si="1118"/>
        <v>0.89626783754116357</v>
      </c>
      <c r="W868">
        <v>3</v>
      </c>
      <c r="X868">
        <f t="shared" si="1119"/>
        <v>1.2954242509439324</v>
      </c>
      <c r="Y868">
        <f t="shared" si="1120"/>
        <v>0</v>
      </c>
      <c r="Z868">
        <f>'Liquefaction &amp; SBC'!AC869</f>
        <v>9988.5925436876551</v>
      </c>
      <c r="AA868" s="8" t="str">
        <f>'Liquefaction &amp; SBC'!AD869</f>
        <v>NOT LIQUEFIABLE</v>
      </c>
      <c r="AB868" s="1">
        <f t="shared" si="1121"/>
        <v>0</v>
      </c>
      <c r="AC868">
        <f t="shared" si="1113"/>
        <v>0</v>
      </c>
      <c r="AD868">
        <f t="shared" si="1122"/>
        <v>0</v>
      </c>
    </row>
    <row r="869" spans="1:31" x14ac:dyDescent="0.35">
      <c r="X869" s="16"/>
      <c r="Y869" s="16"/>
      <c r="Z869" s="16"/>
      <c r="AA869" s="16"/>
      <c r="AB869" s="19"/>
      <c r="AC869" s="16" t="s">
        <v>312</v>
      </c>
      <c r="AD869" s="16">
        <f>SUM(AD859:AD868)</f>
        <v>10.026171706562884</v>
      </c>
      <c r="AE869" s="19" t="str">
        <f>IF(AD869&lt;= 25, "PASSED", "FAILED")</f>
        <v>PASSED</v>
      </c>
    </row>
    <row r="870" spans="1:31" s="1" customFormat="1" x14ac:dyDescent="0.35">
      <c r="A870" s="9" t="s">
        <v>283</v>
      </c>
      <c r="B870" s="9" t="s">
        <v>0</v>
      </c>
      <c r="C870" s="9" t="s">
        <v>1</v>
      </c>
      <c r="D870" s="9" t="s">
        <v>284</v>
      </c>
      <c r="E870" s="7" t="s">
        <v>285</v>
      </c>
      <c r="F870" s="9" t="s">
        <v>286</v>
      </c>
      <c r="G870" s="9" t="s">
        <v>287</v>
      </c>
      <c r="H870" s="9" t="s">
        <v>288</v>
      </c>
      <c r="I870" s="9" t="s">
        <v>289</v>
      </c>
      <c r="J870" s="10" t="s">
        <v>290</v>
      </c>
      <c r="K870" s="10" t="s">
        <v>291</v>
      </c>
      <c r="L870" s="9" t="s">
        <v>292</v>
      </c>
      <c r="M870" s="9" t="s">
        <v>287</v>
      </c>
      <c r="N870" s="9" t="s">
        <v>293</v>
      </c>
      <c r="O870" s="10" t="s">
        <v>294</v>
      </c>
      <c r="P870" s="11" t="s">
        <v>295</v>
      </c>
      <c r="Q870" s="10" t="s">
        <v>296</v>
      </c>
      <c r="R870" s="10" t="s">
        <v>297</v>
      </c>
      <c r="S870" s="10" t="s">
        <v>298</v>
      </c>
      <c r="T870" s="12" t="s">
        <v>299</v>
      </c>
      <c r="U870" s="9" t="s">
        <v>300</v>
      </c>
      <c r="V870" s="10" t="s">
        <v>301</v>
      </c>
      <c r="W870" s="7" t="s">
        <v>302</v>
      </c>
      <c r="X870" s="10" t="s">
        <v>303</v>
      </c>
      <c r="Y870" s="13" t="s">
        <v>304</v>
      </c>
      <c r="Z870" s="14" t="s">
        <v>26</v>
      </c>
      <c r="AA870" s="14" t="s">
        <v>27</v>
      </c>
      <c r="AB870" s="13" t="s">
        <v>305</v>
      </c>
      <c r="AC870" s="13" t="s">
        <v>306</v>
      </c>
      <c r="AD870" s="13" t="s">
        <v>307</v>
      </c>
      <c r="AE870" s="10" t="s">
        <v>27</v>
      </c>
    </row>
    <row r="871" spans="1:31" x14ac:dyDescent="0.35">
      <c r="A871" s="1">
        <v>75</v>
      </c>
      <c r="B871" s="5">
        <v>15.336690000000001</v>
      </c>
      <c r="C871" s="5">
        <v>120.592</v>
      </c>
      <c r="D871" s="1">
        <v>1.5</v>
      </c>
      <c r="E871">
        <v>1500</v>
      </c>
      <c r="F871">
        <v>3</v>
      </c>
      <c r="G871" s="5">
        <v>21</v>
      </c>
      <c r="H871" s="5">
        <v>19</v>
      </c>
      <c r="I871" s="1">
        <v>27.5</v>
      </c>
      <c r="J871">
        <f>E871*0.1</f>
        <v>150</v>
      </c>
      <c r="K871">
        <f t="shared" ref="K871:K880" si="1127">(E871+J871)/(F871*F871)</f>
        <v>183.33333333333334</v>
      </c>
      <c r="L871">
        <v>1.5</v>
      </c>
      <c r="M871" s="21">
        <v>21</v>
      </c>
      <c r="N871">
        <v>6</v>
      </c>
      <c r="O871">
        <f>MAX(0, 9.81 * (L871 - N871))</f>
        <v>0</v>
      </c>
      <c r="P871" s="15">
        <f>(L871 * M871) - O871</f>
        <v>31.5</v>
      </c>
      <c r="Q871">
        <f>K871-P871</f>
        <v>151.83333333333334</v>
      </c>
      <c r="R871">
        <f t="shared" ref="R871:R880" si="1128">(M871 * ($L$2 + ($F$2 / 2))) - O871</f>
        <v>63</v>
      </c>
      <c r="S871">
        <f>0.5 + 0.1 * SQRT(Q871 / R871)</f>
        <v>0.65524345107130644</v>
      </c>
      <c r="T871">
        <f>IF((D871 - (D871/2)) &lt;= $L$2, 0, IF(( (D871 - (D871/2)) - $L$2) &gt; (2 * $F$2), 0, IF(( (D871 - (D871/2)) - $L$2) &lt;= ($F$2 / 2), (2 * ( (D871 - (D871/2)) - $L$2) / $F$2) * (S871 - 0.1) + 0.1, ((2 * $F$2) - ( (D871 - (D871/2)) - $L$2)) / (1.5 * $F$2) * S871)))</f>
        <v>0</v>
      </c>
      <c r="U871">
        <v>1.5</v>
      </c>
      <c r="V871">
        <f>MAX(0.5, 1 - 0.5 * (P871 / Q871))</f>
        <v>0.89626783754116357</v>
      </c>
      <c r="W871">
        <v>3</v>
      </c>
      <c r="X871">
        <f>1 + 0.2 *LOG10(10 * W871)</f>
        <v>1.2954242509439324</v>
      </c>
      <c r="Y871">
        <f>((Q871 / (I871 * 1000)) * T871) * U871 * V871 * X871*1000</f>
        <v>0</v>
      </c>
      <c r="Z871">
        <f>'Liquefaction &amp; SBC'!AC872</f>
        <v>3.8640285287377703</v>
      </c>
      <c r="AA871" s="8" t="str">
        <f>'Liquefaction &amp; SBC'!AD872</f>
        <v>NOT LIQUEFIABLE</v>
      </c>
      <c r="AB871" s="1">
        <f>IF(AA871="NOT LIQUEFIABLE", 0, IF(Z871&gt;=2, 0, IF(Z871&lt;=0.5, 0.05, (2-Z871)*0.025)))</f>
        <v>0</v>
      </c>
      <c r="AC871">
        <f t="shared" ref="AC871:AC880" si="1129">AB871 * U871*1000</f>
        <v>0</v>
      </c>
      <c r="AD871">
        <f>Y871+AC871</f>
        <v>0</v>
      </c>
    </row>
    <row r="872" spans="1:31" x14ac:dyDescent="0.35">
      <c r="B872" s="5">
        <v>15.336690000000001</v>
      </c>
      <c r="C872" s="5">
        <v>120.592</v>
      </c>
      <c r="D872" s="1">
        <f>D871+1.5</f>
        <v>3</v>
      </c>
      <c r="E872">
        <f>E$2</f>
        <v>1500</v>
      </c>
      <c r="F872">
        <f>F$2</f>
        <v>3</v>
      </c>
      <c r="G872" s="5">
        <v>20</v>
      </c>
      <c r="H872" s="5">
        <v>27</v>
      </c>
      <c r="I872" s="18">
        <v>32.5</v>
      </c>
      <c r="J872">
        <f>E872*0.1</f>
        <v>150</v>
      </c>
      <c r="K872">
        <f t="shared" si="1127"/>
        <v>183.33333333333334</v>
      </c>
      <c r="L872">
        <v>1.5</v>
      </c>
      <c r="M872" s="21">
        <v>20</v>
      </c>
      <c r="N872">
        <v>6</v>
      </c>
      <c r="O872">
        <f t="shared" ref="O872:O880" si="1130">MAX(0, 9.81 * (L872 - N872))</f>
        <v>0</v>
      </c>
      <c r="P872" s="15">
        <f t="shared" ref="P872:P880" si="1131">(L872 * M872) - O872</f>
        <v>30</v>
      </c>
      <c r="Q872">
        <f>K872-P872</f>
        <v>153.33333333333334</v>
      </c>
      <c r="R872">
        <f t="shared" si="1128"/>
        <v>60</v>
      </c>
      <c r="S872">
        <f t="shared" ref="S872:S880" si="1132">0.5 + 0.1 * SQRT(Q872 / R872)</f>
        <v>0.65986105077709067</v>
      </c>
      <c r="T872">
        <f t="shared" ref="T872:T880" si="1133">IF(((D872 - (D872 - D871)/2) - $L$2) &lt;= 0, 0, IF(((D872 - (D872 - D871)/2) - $L$2) &gt; (2 * $F$2), 0, IF(((D872 - (D872 - D871)/2) - $L$2) &lt;= ($F$2 / 2), (2 * ((D872 - (D872 - D871)/2) - $L$2) / $F$2) * (S872 - 0.1) + 0.1, ((2 * $F$2) - ((D872 - (D872 - D871)/2) - $L$2)) / (1.5 * $F$2) * S872)))</f>
        <v>0.37993052538854533</v>
      </c>
      <c r="U872">
        <v>1.5</v>
      </c>
      <c r="V872">
        <f t="shared" ref="V872:V880" si="1134">MAX(0.5, 1 - 0.5 * (P872 / Q872))</f>
        <v>0.90217391304347827</v>
      </c>
      <c r="W872">
        <v>3</v>
      </c>
      <c r="X872">
        <f t="shared" ref="X872:X880" si="1135">1 + 0.2 *LOG10(10 * W872)</f>
        <v>1.2954242509439324</v>
      </c>
      <c r="Y872">
        <f t="shared" ref="Y872:Y880" si="1136">((Q872 / (I872 * 1000)) * T872) * U872 * V872 * X872*1000</f>
        <v>3.1423239192124508</v>
      </c>
      <c r="Z872">
        <f>'Liquefaction &amp; SBC'!AC873</f>
        <v>6.8986771253509618</v>
      </c>
      <c r="AA872" s="8" t="str">
        <f>'Liquefaction &amp; SBC'!AD873</f>
        <v>NOT LIQUEFIABLE</v>
      </c>
      <c r="AB872" s="1">
        <f t="shared" ref="AB872:AB880" si="1137">IF(AA872="NOT LIQUEFIABLE", 0, IF(Z872&gt;=2, 0, IF(Z872&lt;=0.5, 0.05, (2-Z872)*0.025)))</f>
        <v>0</v>
      </c>
      <c r="AC872">
        <f t="shared" si="1129"/>
        <v>0</v>
      </c>
      <c r="AD872">
        <f t="shared" ref="AD872:AD880" si="1138">Y872+AC872</f>
        <v>3.1423239192124508</v>
      </c>
    </row>
    <row r="873" spans="1:31" x14ac:dyDescent="0.35">
      <c r="B873" s="5">
        <v>15.336690000000001</v>
      </c>
      <c r="C873" s="5">
        <v>120.592</v>
      </c>
      <c r="D873" s="1">
        <f t="shared" ref="D873:D880" si="1139">D872+1.5</f>
        <v>4.5</v>
      </c>
      <c r="E873">
        <f t="shared" ref="E873:F880" si="1140">E$2</f>
        <v>1500</v>
      </c>
      <c r="F873">
        <f t="shared" si="1140"/>
        <v>3</v>
      </c>
      <c r="G873" s="5">
        <v>21</v>
      </c>
      <c r="H873" s="5">
        <v>41</v>
      </c>
      <c r="I873" s="18">
        <v>35</v>
      </c>
      <c r="J873">
        <f t="shared" ref="J873:J880" si="1141">E873*0.1</f>
        <v>150</v>
      </c>
      <c r="K873">
        <f t="shared" si="1127"/>
        <v>183.33333333333334</v>
      </c>
      <c r="L873">
        <v>1.5</v>
      </c>
      <c r="M873" s="21">
        <v>21</v>
      </c>
      <c r="N873">
        <v>6</v>
      </c>
      <c r="O873">
        <f t="shared" si="1130"/>
        <v>0</v>
      </c>
      <c r="P873" s="15">
        <f t="shared" si="1131"/>
        <v>31.5</v>
      </c>
      <c r="Q873">
        <f t="shared" ref="Q873:Q880" si="1142">K873-P873</f>
        <v>151.83333333333334</v>
      </c>
      <c r="R873">
        <f t="shared" si="1128"/>
        <v>63</v>
      </c>
      <c r="S873">
        <f t="shared" si="1132"/>
        <v>0.65524345107130644</v>
      </c>
      <c r="T873">
        <f t="shared" si="1133"/>
        <v>0.54603620922608875</v>
      </c>
      <c r="U873">
        <v>1.5</v>
      </c>
      <c r="V873">
        <f t="shared" si="1134"/>
        <v>0.89626783754116357</v>
      </c>
      <c r="W873">
        <v>3</v>
      </c>
      <c r="X873">
        <f t="shared" si="1135"/>
        <v>1.2954242509439324</v>
      </c>
      <c r="Y873">
        <f t="shared" si="1136"/>
        <v>4.1253577777917023</v>
      </c>
      <c r="Z873">
        <f>'Liquefaction &amp; SBC'!AC874</f>
        <v>414.25959908899841</v>
      </c>
      <c r="AA873" s="8" t="str">
        <f>'Liquefaction &amp; SBC'!AD874</f>
        <v>NOT LIQUEFIABLE</v>
      </c>
      <c r="AB873" s="1">
        <f t="shared" si="1137"/>
        <v>0</v>
      </c>
      <c r="AC873">
        <f t="shared" si="1129"/>
        <v>0</v>
      </c>
      <c r="AD873">
        <f t="shared" si="1138"/>
        <v>4.1253577777917023</v>
      </c>
    </row>
    <row r="874" spans="1:31" x14ac:dyDescent="0.35">
      <c r="B874" s="5">
        <v>15.336690000000001</v>
      </c>
      <c r="C874" s="5">
        <v>120.592</v>
      </c>
      <c r="D874" s="1">
        <f t="shared" si="1139"/>
        <v>6</v>
      </c>
      <c r="E874">
        <f t="shared" si="1140"/>
        <v>1500</v>
      </c>
      <c r="F874">
        <f t="shared" si="1140"/>
        <v>3</v>
      </c>
      <c r="G874" s="5">
        <v>21</v>
      </c>
      <c r="H874" s="5">
        <v>27</v>
      </c>
      <c r="I874" s="18">
        <v>27.5</v>
      </c>
      <c r="J874">
        <f t="shared" si="1141"/>
        <v>150</v>
      </c>
      <c r="K874">
        <f t="shared" si="1127"/>
        <v>183.33333333333334</v>
      </c>
      <c r="L874">
        <v>1.5</v>
      </c>
      <c r="M874" s="21">
        <v>21</v>
      </c>
      <c r="N874">
        <v>6</v>
      </c>
      <c r="O874">
        <f t="shared" si="1130"/>
        <v>0</v>
      </c>
      <c r="P874" s="15">
        <f t="shared" si="1131"/>
        <v>31.5</v>
      </c>
      <c r="Q874">
        <f t="shared" si="1142"/>
        <v>151.83333333333334</v>
      </c>
      <c r="R874">
        <f t="shared" si="1128"/>
        <v>63</v>
      </c>
      <c r="S874">
        <f t="shared" si="1132"/>
        <v>0.65524345107130644</v>
      </c>
      <c r="T874">
        <f t="shared" si="1133"/>
        <v>0.32762172553565322</v>
      </c>
      <c r="U874">
        <v>1.5</v>
      </c>
      <c r="V874">
        <f t="shared" si="1134"/>
        <v>0.89626783754116357</v>
      </c>
      <c r="W874">
        <v>3</v>
      </c>
      <c r="X874">
        <f t="shared" si="1135"/>
        <v>1.2954242509439324</v>
      </c>
      <c r="Y874">
        <f t="shared" si="1136"/>
        <v>3.1502732121318453</v>
      </c>
      <c r="Z874">
        <f>'Liquefaction &amp; SBC'!AC875</f>
        <v>2.4693017218383719</v>
      </c>
      <c r="AA874" s="8" t="str">
        <f>'Liquefaction &amp; SBC'!AD875</f>
        <v>NOT LIQUEFIABLE</v>
      </c>
      <c r="AB874" s="1">
        <f t="shared" si="1137"/>
        <v>0</v>
      </c>
      <c r="AC874">
        <f t="shared" si="1129"/>
        <v>0</v>
      </c>
      <c r="AD874">
        <f t="shared" si="1138"/>
        <v>3.1502732121318453</v>
      </c>
    </row>
    <row r="875" spans="1:31" x14ac:dyDescent="0.35">
      <c r="B875" s="5">
        <v>15.336690000000001</v>
      </c>
      <c r="C875" s="5">
        <v>120.592</v>
      </c>
      <c r="D875" s="1">
        <f t="shared" si="1139"/>
        <v>7.5</v>
      </c>
      <c r="E875">
        <f t="shared" si="1140"/>
        <v>1500</v>
      </c>
      <c r="F875">
        <f t="shared" si="1140"/>
        <v>3</v>
      </c>
      <c r="G875" s="5">
        <v>21</v>
      </c>
      <c r="H875" s="5">
        <v>41</v>
      </c>
      <c r="I875" s="18">
        <v>55</v>
      </c>
      <c r="J875">
        <f t="shared" si="1141"/>
        <v>150</v>
      </c>
      <c r="K875">
        <f t="shared" si="1127"/>
        <v>183.33333333333334</v>
      </c>
      <c r="L875">
        <v>1.5</v>
      </c>
      <c r="M875" s="21">
        <v>21</v>
      </c>
      <c r="N875">
        <v>6</v>
      </c>
      <c r="O875">
        <f t="shared" si="1130"/>
        <v>0</v>
      </c>
      <c r="P875" s="15">
        <f t="shared" si="1131"/>
        <v>31.5</v>
      </c>
      <c r="Q875">
        <f t="shared" si="1142"/>
        <v>151.83333333333334</v>
      </c>
      <c r="R875">
        <f t="shared" si="1128"/>
        <v>63</v>
      </c>
      <c r="S875">
        <f t="shared" si="1132"/>
        <v>0.65524345107130644</v>
      </c>
      <c r="T875">
        <f t="shared" si="1133"/>
        <v>0.10920724184521774</v>
      </c>
      <c r="U875">
        <v>1.5</v>
      </c>
      <c r="V875">
        <f t="shared" si="1134"/>
        <v>0.89626783754116357</v>
      </c>
      <c r="W875">
        <v>3</v>
      </c>
      <c r="X875">
        <f t="shared" si="1135"/>
        <v>1.2954242509439324</v>
      </c>
      <c r="Y875">
        <f t="shared" si="1136"/>
        <v>0.52504553535530751</v>
      </c>
      <c r="Z875">
        <f>'Liquefaction &amp; SBC'!AC876</f>
        <v>47.285656088400273</v>
      </c>
      <c r="AA875" s="8" t="str">
        <f>'Liquefaction &amp; SBC'!AD876</f>
        <v>NOT LIQUEFIABLE</v>
      </c>
      <c r="AB875" s="1">
        <f t="shared" si="1137"/>
        <v>0</v>
      </c>
      <c r="AC875">
        <f t="shared" si="1129"/>
        <v>0</v>
      </c>
      <c r="AD875">
        <f t="shared" si="1138"/>
        <v>0.52504553535530751</v>
      </c>
    </row>
    <row r="876" spans="1:31" x14ac:dyDescent="0.35">
      <c r="B876" s="5">
        <v>15.336690000000001</v>
      </c>
      <c r="C876" s="5">
        <v>120.592</v>
      </c>
      <c r="D876" s="1">
        <f t="shared" si="1139"/>
        <v>9</v>
      </c>
      <c r="E876">
        <f t="shared" si="1140"/>
        <v>1500</v>
      </c>
      <c r="F876">
        <f t="shared" si="1140"/>
        <v>3</v>
      </c>
      <c r="G876" s="5">
        <v>21</v>
      </c>
      <c r="H876" s="5">
        <v>32</v>
      </c>
      <c r="I876" s="18">
        <v>55</v>
      </c>
      <c r="J876">
        <f t="shared" si="1141"/>
        <v>150</v>
      </c>
      <c r="K876">
        <f t="shared" si="1127"/>
        <v>183.33333333333334</v>
      </c>
      <c r="L876">
        <v>1.5</v>
      </c>
      <c r="M876" s="21">
        <v>21</v>
      </c>
      <c r="N876">
        <v>6</v>
      </c>
      <c r="O876">
        <f t="shared" si="1130"/>
        <v>0</v>
      </c>
      <c r="P876" s="15">
        <f t="shared" si="1131"/>
        <v>31.5</v>
      </c>
      <c r="Q876">
        <f t="shared" si="1142"/>
        <v>151.83333333333334</v>
      </c>
      <c r="R876">
        <f t="shared" si="1128"/>
        <v>63</v>
      </c>
      <c r="S876">
        <f t="shared" si="1132"/>
        <v>0.65524345107130644</v>
      </c>
      <c r="T876">
        <f t="shared" si="1133"/>
        <v>0</v>
      </c>
      <c r="U876">
        <v>1.5</v>
      </c>
      <c r="V876">
        <f t="shared" si="1134"/>
        <v>0.89626783754116357</v>
      </c>
      <c r="W876">
        <v>3</v>
      </c>
      <c r="X876">
        <f t="shared" si="1135"/>
        <v>1.2954242509439324</v>
      </c>
      <c r="Y876">
        <f t="shared" si="1136"/>
        <v>0</v>
      </c>
      <c r="Z876">
        <f>'Liquefaction &amp; SBC'!AC877</f>
        <v>2.9827411957249992</v>
      </c>
      <c r="AA876" s="8" t="str">
        <f>'Liquefaction &amp; SBC'!AD877</f>
        <v>NOT LIQUEFIABLE</v>
      </c>
      <c r="AB876" s="1">
        <f t="shared" si="1137"/>
        <v>0</v>
      </c>
      <c r="AC876">
        <f t="shared" si="1129"/>
        <v>0</v>
      </c>
      <c r="AD876">
        <f t="shared" si="1138"/>
        <v>0</v>
      </c>
    </row>
    <row r="877" spans="1:31" x14ac:dyDescent="0.35">
      <c r="B877" s="5">
        <v>15.336690000000001</v>
      </c>
      <c r="C877" s="5">
        <v>120.592</v>
      </c>
      <c r="D877" s="1">
        <f t="shared" si="1139"/>
        <v>10.5</v>
      </c>
      <c r="E877">
        <f t="shared" si="1140"/>
        <v>1500</v>
      </c>
      <c r="F877">
        <f t="shared" si="1140"/>
        <v>3</v>
      </c>
      <c r="G877" s="5">
        <v>21</v>
      </c>
      <c r="H877" s="5">
        <v>56</v>
      </c>
      <c r="I877" s="18">
        <v>65</v>
      </c>
      <c r="J877">
        <f t="shared" si="1141"/>
        <v>150</v>
      </c>
      <c r="K877">
        <f t="shared" si="1127"/>
        <v>183.33333333333334</v>
      </c>
      <c r="L877">
        <v>1.5</v>
      </c>
      <c r="M877" s="21">
        <v>21</v>
      </c>
      <c r="N877">
        <v>6</v>
      </c>
      <c r="O877">
        <f t="shared" si="1130"/>
        <v>0</v>
      </c>
      <c r="P877" s="15">
        <f t="shared" si="1131"/>
        <v>31.5</v>
      </c>
      <c r="Q877">
        <f t="shared" si="1142"/>
        <v>151.83333333333334</v>
      </c>
      <c r="R877">
        <f t="shared" si="1128"/>
        <v>63</v>
      </c>
      <c r="S877">
        <f t="shared" si="1132"/>
        <v>0.65524345107130644</v>
      </c>
      <c r="T877">
        <f t="shared" si="1133"/>
        <v>0</v>
      </c>
      <c r="U877">
        <v>1.5</v>
      </c>
      <c r="V877">
        <f t="shared" si="1134"/>
        <v>0.89626783754116357</v>
      </c>
      <c r="W877">
        <v>3</v>
      </c>
      <c r="X877">
        <f t="shared" si="1135"/>
        <v>1.2954242509439324</v>
      </c>
      <c r="Y877">
        <f t="shared" si="1136"/>
        <v>0</v>
      </c>
      <c r="Z877">
        <f>'Liquefaction &amp; SBC'!AC878</f>
        <v>38498.725695785164</v>
      </c>
      <c r="AA877" s="8" t="str">
        <f>'Liquefaction &amp; SBC'!AD878</f>
        <v>NOT LIQUEFIABLE</v>
      </c>
      <c r="AB877" s="1">
        <f t="shared" si="1137"/>
        <v>0</v>
      </c>
      <c r="AC877">
        <f t="shared" si="1129"/>
        <v>0</v>
      </c>
      <c r="AD877">
        <f t="shared" si="1138"/>
        <v>0</v>
      </c>
    </row>
    <row r="878" spans="1:31" x14ac:dyDescent="0.35">
      <c r="B878" s="5">
        <v>15.336690000000001</v>
      </c>
      <c r="C878" s="5">
        <v>120.592</v>
      </c>
      <c r="D878" s="1">
        <f t="shared" si="1139"/>
        <v>12</v>
      </c>
      <c r="E878">
        <f t="shared" si="1140"/>
        <v>1500</v>
      </c>
      <c r="F878">
        <f t="shared" si="1140"/>
        <v>3</v>
      </c>
      <c r="G878" s="5">
        <v>21</v>
      </c>
      <c r="H878" s="5">
        <v>59</v>
      </c>
      <c r="I878" s="18">
        <v>55</v>
      </c>
      <c r="J878">
        <f t="shared" si="1141"/>
        <v>150</v>
      </c>
      <c r="K878">
        <f t="shared" si="1127"/>
        <v>183.33333333333334</v>
      </c>
      <c r="L878">
        <v>1.5</v>
      </c>
      <c r="M878" s="21">
        <v>21</v>
      </c>
      <c r="N878">
        <v>6</v>
      </c>
      <c r="O878">
        <f t="shared" si="1130"/>
        <v>0</v>
      </c>
      <c r="P878" s="15">
        <f t="shared" si="1131"/>
        <v>31.5</v>
      </c>
      <c r="Q878">
        <f t="shared" si="1142"/>
        <v>151.83333333333334</v>
      </c>
      <c r="R878">
        <f t="shared" si="1128"/>
        <v>63</v>
      </c>
      <c r="S878">
        <f t="shared" si="1132"/>
        <v>0.65524345107130644</v>
      </c>
      <c r="T878">
        <f t="shared" si="1133"/>
        <v>0</v>
      </c>
      <c r="U878">
        <v>1.5</v>
      </c>
      <c r="V878">
        <f t="shared" si="1134"/>
        <v>0.89626783754116357</v>
      </c>
      <c r="W878">
        <v>3</v>
      </c>
      <c r="X878">
        <f t="shared" si="1135"/>
        <v>1.2954242509439324</v>
      </c>
      <c r="Y878">
        <f t="shared" si="1136"/>
        <v>0</v>
      </c>
      <c r="Z878">
        <f>'Liquefaction &amp; SBC'!AC879</f>
        <v>497992.38626045006</v>
      </c>
      <c r="AA878" s="8" t="str">
        <f>'Liquefaction &amp; SBC'!AD879</f>
        <v>NOT LIQUEFIABLE</v>
      </c>
      <c r="AB878" s="1">
        <f t="shared" si="1137"/>
        <v>0</v>
      </c>
      <c r="AC878">
        <f t="shared" si="1129"/>
        <v>0</v>
      </c>
      <c r="AD878">
        <f t="shared" si="1138"/>
        <v>0</v>
      </c>
    </row>
    <row r="879" spans="1:31" x14ac:dyDescent="0.35">
      <c r="B879" s="5">
        <v>15.336690000000001</v>
      </c>
      <c r="C879" s="5">
        <v>120.592</v>
      </c>
      <c r="D879" s="1">
        <f t="shared" si="1139"/>
        <v>13.5</v>
      </c>
      <c r="E879">
        <f t="shared" si="1140"/>
        <v>1500</v>
      </c>
      <c r="F879">
        <f t="shared" si="1140"/>
        <v>3</v>
      </c>
      <c r="G879" s="5">
        <v>21</v>
      </c>
      <c r="H879" s="5">
        <v>77</v>
      </c>
      <c r="I879" s="18">
        <v>55</v>
      </c>
      <c r="J879">
        <f t="shared" si="1141"/>
        <v>150</v>
      </c>
      <c r="K879">
        <f t="shared" si="1127"/>
        <v>183.33333333333334</v>
      </c>
      <c r="L879">
        <v>1.5</v>
      </c>
      <c r="M879" s="21">
        <v>21</v>
      </c>
      <c r="N879">
        <v>6</v>
      </c>
      <c r="O879">
        <f t="shared" si="1130"/>
        <v>0</v>
      </c>
      <c r="P879" s="15">
        <f t="shared" si="1131"/>
        <v>31.5</v>
      </c>
      <c r="Q879">
        <f t="shared" si="1142"/>
        <v>151.83333333333334</v>
      </c>
      <c r="R879">
        <f t="shared" si="1128"/>
        <v>63</v>
      </c>
      <c r="S879">
        <f t="shared" si="1132"/>
        <v>0.65524345107130644</v>
      </c>
      <c r="T879">
        <f t="shared" si="1133"/>
        <v>0</v>
      </c>
      <c r="U879">
        <v>1.5</v>
      </c>
      <c r="V879">
        <f t="shared" si="1134"/>
        <v>0.89626783754116357</v>
      </c>
      <c r="W879">
        <v>3</v>
      </c>
      <c r="X879">
        <f t="shared" si="1135"/>
        <v>1.2954242509439324</v>
      </c>
      <c r="Y879">
        <f t="shared" si="1136"/>
        <v>0</v>
      </c>
      <c r="Z879">
        <f>'Liquefaction &amp; SBC'!AC880</f>
        <v>1.5421694027152023E+18</v>
      </c>
      <c r="AA879" s="8" t="str">
        <f>'Liquefaction &amp; SBC'!AD880</f>
        <v>NOT LIQUEFIABLE</v>
      </c>
      <c r="AB879" s="1">
        <f t="shared" si="1137"/>
        <v>0</v>
      </c>
      <c r="AC879">
        <f t="shared" si="1129"/>
        <v>0</v>
      </c>
      <c r="AD879">
        <f t="shared" si="1138"/>
        <v>0</v>
      </c>
    </row>
    <row r="880" spans="1:31" x14ac:dyDescent="0.35">
      <c r="B880" s="5">
        <v>15.336690000000001</v>
      </c>
      <c r="C880" s="5">
        <v>120.592</v>
      </c>
      <c r="D880" s="1">
        <f t="shared" si="1139"/>
        <v>15</v>
      </c>
      <c r="E880">
        <f t="shared" si="1140"/>
        <v>1500</v>
      </c>
      <c r="F880">
        <f t="shared" si="1140"/>
        <v>3</v>
      </c>
      <c r="G880" s="5">
        <v>21</v>
      </c>
      <c r="H880" s="5">
        <v>87</v>
      </c>
      <c r="I880" s="18">
        <v>65</v>
      </c>
      <c r="J880">
        <f t="shared" si="1141"/>
        <v>150</v>
      </c>
      <c r="K880">
        <f t="shared" si="1127"/>
        <v>183.33333333333334</v>
      </c>
      <c r="L880">
        <v>1.5</v>
      </c>
      <c r="M880" s="21">
        <v>21</v>
      </c>
      <c r="N880">
        <v>6</v>
      </c>
      <c r="O880">
        <f t="shared" si="1130"/>
        <v>0</v>
      </c>
      <c r="P880" s="15">
        <f t="shared" si="1131"/>
        <v>31.5</v>
      </c>
      <c r="Q880">
        <f t="shared" si="1142"/>
        <v>151.83333333333334</v>
      </c>
      <c r="R880">
        <f t="shared" si="1128"/>
        <v>63</v>
      </c>
      <c r="S880">
        <f t="shared" si="1132"/>
        <v>0.65524345107130644</v>
      </c>
      <c r="T880">
        <f t="shared" si="1133"/>
        <v>0</v>
      </c>
      <c r="U880">
        <v>1.5</v>
      </c>
      <c r="V880">
        <f t="shared" si="1134"/>
        <v>0.89626783754116357</v>
      </c>
      <c r="W880">
        <v>3</v>
      </c>
      <c r="X880">
        <f t="shared" si="1135"/>
        <v>1.2954242509439324</v>
      </c>
      <c r="Y880">
        <f t="shared" si="1136"/>
        <v>0</v>
      </c>
      <c r="Z880">
        <f>'Liquefaction &amp; SBC'!AC881</f>
        <v>1.3464028239740755E+28</v>
      </c>
      <c r="AA880" s="8" t="str">
        <f>'Liquefaction &amp; SBC'!AD881</f>
        <v>NOT LIQUEFIABLE</v>
      </c>
      <c r="AB880" s="1">
        <f t="shared" si="1137"/>
        <v>0</v>
      </c>
      <c r="AC880">
        <f t="shared" si="1129"/>
        <v>0</v>
      </c>
      <c r="AD880">
        <f t="shared" si="1138"/>
        <v>0</v>
      </c>
    </row>
    <row r="881" spans="1:31" x14ac:dyDescent="0.35">
      <c r="X881" s="16"/>
      <c r="Y881" s="16"/>
      <c r="Z881" s="16"/>
      <c r="AA881" s="16"/>
      <c r="AB881" s="19"/>
      <c r="AC881" s="16" t="s">
        <v>312</v>
      </c>
      <c r="AD881" s="16">
        <f>SUM(AD871:AD880)</f>
        <v>10.943000444491306</v>
      </c>
      <c r="AE881" s="19" t="str">
        <f>IF(AD881&lt;= 25, "PASSED", "FAILED")</f>
        <v>PASSED</v>
      </c>
    </row>
    <row r="882" spans="1:31" s="1" customFormat="1" x14ac:dyDescent="0.35">
      <c r="A882" s="9" t="s">
        <v>283</v>
      </c>
      <c r="B882" s="9" t="s">
        <v>0</v>
      </c>
      <c r="C882" s="9" t="s">
        <v>1</v>
      </c>
      <c r="D882" s="9" t="s">
        <v>284</v>
      </c>
      <c r="E882" s="7" t="s">
        <v>285</v>
      </c>
      <c r="F882" s="9" t="s">
        <v>286</v>
      </c>
      <c r="G882" s="9" t="s">
        <v>287</v>
      </c>
      <c r="H882" s="9" t="s">
        <v>288</v>
      </c>
      <c r="I882" s="9" t="s">
        <v>289</v>
      </c>
      <c r="J882" s="10" t="s">
        <v>290</v>
      </c>
      <c r="K882" s="10" t="s">
        <v>291</v>
      </c>
      <c r="L882" s="9" t="s">
        <v>292</v>
      </c>
      <c r="M882" s="9" t="s">
        <v>287</v>
      </c>
      <c r="N882" s="9" t="s">
        <v>293</v>
      </c>
      <c r="O882" s="10" t="s">
        <v>294</v>
      </c>
      <c r="P882" s="11" t="s">
        <v>295</v>
      </c>
      <c r="Q882" s="10" t="s">
        <v>296</v>
      </c>
      <c r="R882" s="10" t="s">
        <v>297</v>
      </c>
      <c r="S882" s="10" t="s">
        <v>298</v>
      </c>
      <c r="T882" s="12" t="s">
        <v>299</v>
      </c>
      <c r="U882" s="9" t="s">
        <v>300</v>
      </c>
      <c r="V882" s="10" t="s">
        <v>301</v>
      </c>
      <c r="W882" s="7" t="s">
        <v>302</v>
      </c>
      <c r="X882" s="10" t="s">
        <v>303</v>
      </c>
      <c r="Y882" s="13" t="s">
        <v>304</v>
      </c>
      <c r="Z882" s="14" t="s">
        <v>26</v>
      </c>
      <c r="AA882" s="14" t="s">
        <v>27</v>
      </c>
      <c r="AB882" s="13" t="s">
        <v>305</v>
      </c>
      <c r="AC882" s="13" t="s">
        <v>306</v>
      </c>
      <c r="AD882" s="13" t="s">
        <v>307</v>
      </c>
      <c r="AE882" s="10" t="s">
        <v>27</v>
      </c>
    </row>
    <row r="883" spans="1:31" x14ac:dyDescent="0.35">
      <c r="A883" s="1">
        <v>76</v>
      </c>
      <c r="B883" s="5">
        <v>15.350529999999999</v>
      </c>
      <c r="C883" s="5">
        <v>120.5702</v>
      </c>
      <c r="D883" s="1">
        <v>1.5</v>
      </c>
      <c r="E883">
        <v>1500</v>
      </c>
      <c r="F883">
        <v>3</v>
      </c>
      <c r="G883" s="5">
        <v>19.5</v>
      </c>
      <c r="H883" s="5">
        <v>4</v>
      </c>
      <c r="I883" s="1">
        <v>10.5</v>
      </c>
      <c r="J883">
        <f>E883*0.1</f>
        <v>150</v>
      </c>
      <c r="K883">
        <f t="shared" ref="K883:K892" si="1143">(E883+J883)/(F883*F883)</f>
        <v>183.33333333333334</v>
      </c>
      <c r="L883">
        <v>1.5</v>
      </c>
      <c r="M883" s="21">
        <v>19.5</v>
      </c>
      <c r="N883">
        <v>9</v>
      </c>
      <c r="O883">
        <f>MAX(0, 9.81 * (L883 - N883))</f>
        <v>0</v>
      </c>
      <c r="P883" s="15">
        <f>(L883 * M883) - O883</f>
        <v>29.25</v>
      </c>
      <c r="Q883">
        <f>K883-P883</f>
        <v>154.08333333333334</v>
      </c>
      <c r="R883">
        <f t="shared" ref="R883:R892" si="1144">(M883 * ($L$2 + ($F$2 / 2))) - O883</f>
        <v>58.5</v>
      </c>
      <c r="S883">
        <f>0.5 + 0.1 * SQRT(Q883 / R883)</f>
        <v>0.66229304156072544</v>
      </c>
      <c r="T883">
        <f>IF((D883 - (D883/2)) &lt;= $L$2, 0, IF(( (D883 - (D883/2)) - $L$2) &gt; (2 * $F$2), 0, IF(( (D883 - (D883/2)) - $L$2) &lt;= ($F$2 / 2), (2 * ( (D883 - (D883/2)) - $L$2) / $F$2) * (S883 - 0.1) + 0.1, ((2 * $F$2) - ( (D883 - (D883/2)) - $L$2)) / (1.5 * $F$2) * S883)))</f>
        <v>0</v>
      </c>
      <c r="U883">
        <v>1.5</v>
      </c>
      <c r="V883">
        <f>MAX(0.5, 1 - 0.5 * (P883 / Q883))</f>
        <v>0.90508382909680907</v>
      </c>
      <c r="W883">
        <v>3</v>
      </c>
      <c r="X883">
        <f>1 + 0.2 *LOG10(10 * W883)</f>
        <v>1.2954242509439324</v>
      </c>
      <c r="Y883">
        <f>((Q883 / (I883 * 1000)) * T883) * U883 * V883 * X883*1000</f>
        <v>0</v>
      </c>
      <c r="Z883">
        <f>'Liquefaction &amp; SBC'!AC884</f>
        <v>0.60302618315081435</v>
      </c>
      <c r="AA883" s="8" t="str">
        <f>'Liquefaction &amp; SBC'!AD884</f>
        <v>LIQUEFIABLE</v>
      </c>
      <c r="AB883" s="1">
        <f>IF(AA883="NOT LIQUEFIABLE", 0, IF(Z883&gt;=2, 0, IF(Z883&lt;=0.5, 0.05, (2-Z883)*0.025)))</f>
        <v>3.4924345421229644E-2</v>
      </c>
      <c r="AC883">
        <f t="shared" ref="AC883:AC892" si="1145">AB883 * U883*1000</f>
        <v>52.386518131844468</v>
      </c>
      <c r="AD883">
        <f>Y883+AC883</f>
        <v>52.386518131844468</v>
      </c>
    </row>
    <row r="884" spans="1:31" x14ac:dyDescent="0.35">
      <c r="B884" s="5">
        <v>15.350529999999999</v>
      </c>
      <c r="C884" s="5">
        <v>120.5702</v>
      </c>
      <c r="D884" s="1">
        <f>D883+1.5</f>
        <v>3</v>
      </c>
      <c r="E884">
        <f>E$2</f>
        <v>1500</v>
      </c>
      <c r="F884">
        <f>F$2</f>
        <v>3</v>
      </c>
      <c r="G884" s="5">
        <v>19.5</v>
      </c>
      <c r="H884" s="5">
        <v>4</v>
      </c>
      <c r="I884" s="18">
        <v>10.5</v>
      </c>
      <c r="J884">
        <f>E884*0.1</f>
        <v>150</v>
      </c>
      <c r="K884">
        <f t="shared" si="1143"/>
        <v>183.33333333333334</v>
      </c>
      <c r="L884">
        <v>1.5</v>
      </c>
      <c r="M884" s="21">
        <v>19.5</v>
      </c>
      <c r="N884">
        <v>9</v>
      </c>
      <c r="O884">
        <f t="shared" ref="O884:O892" si="1146">MAX(0, 9.81 * (L884 - N884))</f>
        <v>0</v>
      </c>
      <c r="P884" s="15">
        <f t="shared" ref="P884:P892" si="1147">(L884 * M884) - O884</f>
        <v>29.25</v>
      </c>
      <c r="Q884">
        <f>K884-P884</f>
        <v>154.08333333333334</v>
      </c>
      <c r="R884">
        <f t="shared" si="1144"/>
        <v>58.5</v>
      </c>
      <c r="S884">
        <f t="shared" ref="S884:S892" si="1148">0.5 + 0.1 * SQRT(Q884 / R884)</f>
        <v>0.66229304156072544</v>
      </c>
      <c r="T884">
        <f t="shared" ref="T884:T892" si="1149">IF(((D884 - (D884 - D883)/2) - $L$2) &lt;= 0, 0, IF(((D884 - (D884 - D883)/2) - $L$2) &gt; (2 * $F$2), 0, IF(((D884 - (D884 - D883)/2) - $L$2) &lt;= ($F$2 / 2), (2 * ((D884 - (D884 - D883)/2) - $L$2) / $F$2) * (S884 - 0.1) + 0.1, ((2 * $F$2) - ((D884 - (D884 - D883)/2) - $L$2)) / (1.5 * $F$2) * S884)))</f>
        <v>0.38114652078036271</v>
      </c>
      <c r="U884">
        <v>1.5</v>
      </c>
      <c r="V884">
        <f t="shared" ref="V884:V892" si="1150">MAX(0.5, 1 - 0.5 * (P884 / Q884))</f>
        <v>0.90508382909680907</v>
      </c>
      <c r="W884">
        <v>3</v>
      </c>
      <c r="X884">
        <f t="shared" ref="X884:X892" si="1151">1 + 0.2 *LOG10(10 * W884)</f>
        <v>1.2954242509439324</v>
      </c>
      <c r="Y884">
        <f t="shared" ref="Y884:Y892" si="1152">((Q884 / (I884 * 1000)) * T884) * U884 * V884 * X884*1000</f>
        <v>9.8367223533954888</v>
      </c>
      <c r="Z884">
        <f>'Liquefaction &amp; SBC'!AC885</f>
        <v>0.53821873741985249</v>
      </c>
      <c r="AA884" s="8" t="str">
        <f>'Liquefaction &amp; SBC'!AD885</f>
        <v>LIQUEFIABLE</v>
      </c>
      <c r="AB884" s="1">
        <f t="shared" ref="AB884:AB892" si="1153">IF(AA884="NOT LIQUEFIABLE", 0, IF(Z884&gt;=2, 0, IF(Z884&lt;=0.5, 0.05, (2-Z884)*0.025)))</f>
        <v>3.6544531564503692E-2</v>
      </c>
      <c r="AC884">
        <f t="shared" si="1145"/>
        <v>54.816797346755543</v>
      </c>
      <c r="AD884">
        <f t="shared" ref="AD884:AD892" si="1154">Y884+AC884</f>
        <v>64.653519700151037</v>
      </c>
    </row>
    <row r="885" spans="1:31" x14ac:dyDescent="0.35">
      <c r="B885" s="5">
        <v>15.350529999999999</v>
      </c>
      <c r="C885" s="5">
        <v>120.5702</v>
      </c>
      <c r="D885" s="1">
        <f t="shared" ref="D885:D892" si="1155">D884+1.5</f>
        <v>4.5</v>
      </c>
      <c r="E885">
        <f t="shared" ref="E885:F892" si="1156">E$2</f>
        <v>1500</v>
      </c>
      <c r="F885">
        <f t="shared" si="1156"/>
        <v>3</v>
      </c>
      <c r="G885" s="5">
        <v>21</v>
      </c>
      <c r="H885" s="5">
        <v>39</v>
      </c>
      <c r="I885" s="18">
        <v>55</v>
      </c>
      <c r="J885">
        <f t="shared" ref="J885:J892" si="1157">E885*0.1</f>
        <v>150</v>
      </c>
      <c r="K885">
        <f t="shared" si="1143"/>
        <v>183.33333333333334</v>
      </c>
      <c r="L885">
        <v>1.5</v>
      </c>
      <c r="M885" s="21">
        <v>21</v>
      </c>
      <c r="N885">
        <v>9</v>
      </c>
      <c r="O885">
        <f t="shared" si="1146"/>
        <v>0</v>
      </c>
      <c r="P885" s="15">
        <f t="shared" si="1147"/>
        <v>31.5</v>
      </c>
      <c r="Q885">
        <f t="shared" ref="Q885:Q892" si="1158">K885-P885</f>
        <v>151.83333333333334</v>
      </c>
      <c r="R885">
        <f t="shared" si="1144"/>
        <v>63</v>
      </c>
      <c r="S885">
        <f t="shared" si="1148"/>
        <v>0.65524345107130644</v>
      </c>
      <c r="T885">
        <f t="shared" si="1149"/>
        <v>0.54603620922608875</v>
      </c>
      <c r="U885">
        <v>1.5</v>
      </c>
      <c r="V885">
        <f t="shared" si="1150"/>
        <v>0.89626783754116357</v>
      </c>
      <c r="W885">
        <v>3</v>
      </c>
      <c r="X885">
        <f t="shared" si="1151"/>
        <v>1.2954242509439324</v>
      </c>
      <c r="Y885">
        <f t="shared" si="1152"/>
        <v>2.6252276767765377</v>
      </c>
      <c r="Z885">
        <f>'Liquefaction &amp; SBC'!AC886</f>
        <v>238.56882101511042</v>
      </c>
      <c r="AA885" s="8" t="str">
        <f>'Liquefaction &amp; SBC'!AD886</f>
        <v>NOT LIQUEFIABLE</v>
      </c>
      <c r="AB885" s="1">
        <f t="shared" si="1153"/>
        <v>0</v>
      </c>
      <c r="AC885">
        <f t="shared" si="1145"/>
        <v>0</v>
      </c>
      <c r="AD885">
        <f t="shared" si="1154"/>
        <v>2.6252276767765377</v>
      </c>
    </row>
    <row r="886" spans="1:31" x14ac:dyDescent="0.35">
      <c r="B886" s="5">
        <v>15.350529999999999</v>
      </c>
      <c r="C886" s="5">
        <v>120.5702</v>
      </c>
      <c r="D886" s="1">
        <f t="shared" si="1155"/>
        <v>6</v>
      </c>
      <c r="E886">
        <f t="shared" si="1156"/>
        <v>1500</v>
      </c>
      <c r="F886">
        <f t="shared" si="1156"/>
        <v>3</v>
      </c>
      <c r="G886" s="5">
        <v>21</v>
      </c>
      <c r="H886" s="5">
        <v>43</v>
      </c>
      <c r="I886" s="18">
        <v>35</v>
      </c>
      <c r="J886">
        <f t="shared" si="1157"/>
        <v>150</v>
      </c>
      <c r="K886">
        <f t="shared" si="1143"/>
        <v>183.33333333333334</v>
      </c>
      <c r="L886">
        <v>1.5</v>
      </c>
      <c r="M886" s="21">
        <v>21</v>
      </c>
      <c r="N886">
        <v>9</v>
      </c>
      <c r="O886">
        <f t="shared" si="1146"/>
        <v>0</v>
      </c>
      <c r="P886" s="15">
        <f t="shared" si="1147"/>
        <v>31.5</v>
      </c>
      <c r="Q886">
        <f t="shared" si="1158"/>
        <v>151.83333333333334</v>
      </c>
      <c r="R886">
        <f t="shared" si="1144"/>
        <v>63</v>
      </c>
      <c r="S886">
        <f t="shared" si="1148"/>
        <v>0.65524345107130644</v>
      </c>
      <c r="T886">
        <f t="shared" si="1149"/>
        <v>0.32762172553565322</v>
      </c>
      <c r="U886">
        <v>1.5</v>
      </c>
      <c r="V886">
        <f t="shared" si="1150"/>
        <v>0.89626783754116357</v>
      </c>
      <c r="W886">
        <v>3</v>
      </c>
      <c r="X886">
        <f t="shared" si="1151"/>
        <v>1.2954242509439324</v>
      </c>
      <c r="Y886">
        <f t="shared" si="1152"/>
        <v>2.4752146666750212</v>
      </c>
      <c r="Z886">
        <f>'Liquefaction &amp; SBC'!AC887</f>
        <v>148.52482920676056</v>
      </c>
      <c r="AA886" s="8" t="str">
        <f>'Liquefaction &amp; SBC'!AD887</f>
        <v>NOT LIQUEFIABLE</v>
      </c>
      <c r="AB886" s="1">
        <f t="shared" si="1153"/>
        <v>0</v>
      </c>
      <c r="AC886">
        <f t="shared" si="1145"/>
        <v>0</v>
      </c>
      <c r="AD886">
        <f t="shared" si="1154"/>
        <v>2.4752146666750212</v>
      </c>
    </row>
    <row r="887" spans="1:31" x14ac:dyDescent="0.35">
      <c r="B887" s="5">
        <v>15.350529999999999</v>
      </c>
      <c r="C887" s="5">
        <v>120.5702</v>
      </c>
      <c r="D887" s="1">
        <f t="shared" si="1155"/>
        <v>7.5</v>
      </c>
      <c r="E887">
        <f t="shared" si="1156"/>
        <v>1500</v>
      </c>
      <c r="F887">
        <f t="shared" si="1156"/>
        <v>3</v>
      </c>
      <c r="G887" s="5">
        <v>20</v>
      </c>
      <c r="H887" s="5">
        <v>26</v>
      </c>
      <c r="I887" s="18">
        <v>32.5</v>
      </c>
      <c r="J887">
        <f t="shared" si="1157"/>
        <v>150</v>
      </c>
      <c r="K887">
        <f t="shared" si="1143"/>
        <v>183.33333333333334</v>
      </c>
      <c r="L887">
        <v>1.5</v>
      </c>
      <c r="M887" s="21">
        <v>20</v>
      </c>
      <c r="N887">
        <v>9</v>
      </c>
      <c r="O887">
        <f t="shared" si="1146"/>
        <v>0</v>
      </c>
      <c r="P887" s="15">
        <f t="shared" si="1147"/>
        <v>30</v>
      </c>
      <c r="Q887">
        <f t="shared" si="1158"/>
        <v>153.33333333333334</v>
      </c>
      <c r="R887">
        <f t="shared" si="1144"/>
        <v>60</v>
      </c>
      <c r="S887">
        <f t="shared" si="1148"/>
        <v>0.65986105077709067</v>
      </c>
      <c r="T887">
        <f t="shared" si="1149"/>
        <v>0.10997684179618178</v>
      </c>
      <c r="U887">
        <v>1.5</v>
      </c>
      <c r="V887">
        <f t="shared" si="1150"/>
        <v>0.90217391304347827</v>
      </c>
      <c r="W887">
        <v>3</v>
      </c>
      <c r="X887">
        <f t="shared" si="1151"/>
        <v>1.2954242509439324</v>
      </c>
      <c r="Y887">
        <f t="shared" si="1152"/>
        <v>0.90959487970114217</v>
      </c>
      <c r="Z887">
        <f>'Liquefaction &amp; SBC'!AC888</f>
        <v>1.648438880808206</v>
      </c>
      <c r="AA887" s="8" t="str">
        <f>'Liquefaction &amp; SBC'!AD888</f>
        <v>NOT LIQUEFIABLE</v>
      </c>
      <c r="AB887" s="1">
        <f t="shared" si="1153"/>
        <v>0</v>
      </c>
      <c r="AC887">
        <f t="shared" si="1145"/>
        <v>0</v>
      </c>
      <c r="AD887">
        <f t="shared" si="1154"/>
        <v>0.90959487970114217</v>
      </c>
    </row>
    <row r="888" spans="1:31" x14ac:dyDescent="0.35">
      <c r="B888" s="5">
        <v>15.350529999999999</v>
      </c>
      <c r="C888" s="5">
        <v>120.5702</v>
      </c>
      <c r="D888" s="1">
        <f t="shared" si="1155"/>
        <v>9</v>
      </c>
      <c r="E888">
        <f t="shared" si="1156"/>
        <v>1500</v>
      </c>
      <c r="F888">
        <f t="shared" si="1156"/>
        <v>3</v>
      </c>
      <c r="G888" s="5">
        <v>21</v>
      </c>
      <c r="H888" s="5">
        <v>38</v>
      </c>
      <c r="I888" s="18">
        <v>35</v>
      </c>
      <c r="J888">
        <f t="shared" si="1157"/>
        <v>150</v>
      </c>
      <c r="K888">
        <f t="shared" si="1143"/>
        <v>183.33333333333334</v>
      </c>
      <c r="L888">
        <v>1.5</v>
      </c>
      <c r="M888" s="21">
        <v>21</v>
      </c>
      <c r="N888">
        <v>9</v>
      </c>
      <c r="O888">
        <f t="shared" si="1146"/>
        <v>0</v>
      </c>
      <c r="P888" s="15">
        <f t="shared" si="1147"/>
        <v>31.5</v>
      </c>
      <c r="Q888">
        <f t="shared" si="1158"/>
        <v>151.83333333333334</v>
      </c>
      <c r="R888">
        <f t="shared" si="1144"/>
        <v>63</v>
      </c>
      <c r="S888">
        <f t="shared" si="1148"/>
        <v>0.65524345107130644</v>
      </c>
      <c r="T888">
        <f t="shared" si="1149"/>
        <v>0</v>
      </c>
      <c r="U888">
        <v>1.5</v>
      </c>
      <c r="V888">
        <f t="shared" si="1150"/>
        <v>0.89626783754116357</v>
      </c>
      <c r="W888">
        <v>3</v>
      </c>
      <c r="X888">
        <f t="shared" si="1151"/>
        <v>1.2954242509439324</v>
      </c>
      <c r="Y888">
        <f t="shared" si="1152"/>
        <v>0</v>
      </c>
      <c r="Z888">
        <f>'Liquefaction &amp; SBC'!AC889</f>
        <v>5.6842364272870833</v>
      </c>
      <c r="AA888" s="8" t="str">
        <f>'Liquefaction &amp; SBC'!AD889</f>
        <v>NOT LIQUEFIABLE</v>
      </c>
      <c r="AB888" s="1">
        <f t="shared" si="1153"/>
        <v>0</v>
      </c>
      <c r="AC888">
        <f t="shared" si="1145"/>
        <v>0</v>
      </c>
      <c r="AD888">
        <f t="shared" si="1154"/>
        <v>0</v>
      </c>
    </row>
    <row r="889" spans="1:31" x14ac:dyDescent="0.35">
      <c r="B889" s="5">
        <v>15.350529999999999</v>
      </c>
      <c r="C889" s="5">
        <v>120.5702</v>
      </c>
      <c r="D889" s="1">
        <f t="shared" si="1155"/>
        <v>10.5</v>
      </c>
      <c r="E889">
        <f t="shared" si="1156"/>
        <v>1500</v>
      </c>
      <c r="F889">
        <f t="shared" si="1156"/>
        <v>3</v>
      </c>
      <c r="G889" s="5">
        <v>21</v>
      </c>
      <c r="H889" s="5">
        <v>72</v>
      </c>
      <c r="I889" s="18">
        <v>65</v>
      </c>
      <c r="J889">
        <f t="shared" si="1157"/>
        <v>150</v>
      </c>
      <c r="K889">
        <f t="shared" si="1143"/>
        <v>183.33333333333334</v>
      </c>
      <c r="L889">
        <v>1.5</v>
      </c>
      <c r="M889" s="21">
        <v>21</v>
      </c>
      <c r="N889">
        <v>9</v>
      </c>
      <c r="O889">
        <f t="shared" si="1146"/>
        <v>0</v>
      </c>
      <c r="P889" s="15">
        <f t="shared" si="1147"/>
        <v>31.5</v>
      </c>
      <c r="Q889">
        <f t="shared" si="1158"/>
        <v>151.83333333333334</v>
      </c>
      <c r="R889">
        <f t="shared" si="1144"/>
        <v>63</v>
      </c>
      <c r="S889">
        <f t="shared" si="1148"/>
        <v>0.65524345107130644</v>
      </c>
      <c r="T889">
        <f t="shared" si="1149"/>
        <v>0</v>
      </c>
      <c r="U889">
        <v>1.5</v>
      </c>
      <c r="V889">
        <f t="shared" si="1150"/>
        <v>0.89626783754116357</v>
      </c>
      <c r="W889">
        <v>3</v>
      </c>
      <c r="X889">
        <f t="shared" si="1151"/>
        <v>1.2954242509439324</v>
      </c>
      <c r="Y889">
        <f t="shared" si="1152"/>
        <v>0</v>
      </c>
      <c r="Z889">
        <f>'Liquefaction &amp; SBC'!AC890</f>
        <v>12046626268589.939</v>
      </c>
      <c r="AA889" s="8" t="str">
        <f>'Liquefaction &amp; SBC'!AD890</f>
        <v>NOT LIQUEFIABLE</v>
      </c>
      <c r="AB889" s="1">
        <f t="shared" si="1153"/>
        <v>0</v>
      </c>
      <c r="AC889">
        <f t="shared" si="1145"/>
        <v>0</v>
      </c>
      <c r="AD889">
        <f t="shared" si="1154"/>
        <v>0</v>
      </c>
    </row>
    <row r="890" spans="1:31" x14ac:dyDescent="0.35">
      <c r="B890" s="5">
        <v>15.350529999999999</v>
      </c>
      <c r="C890" s="5">
        <v>120.5702</v>
      </c>
      <c r="D890" s="1">
        <f t="shared" si="1155"/>
        <v>12</v>
      </c>
      <c r="E890">
        <f t="shared" si="1156"/>
        <v>1500</v>
      </c>
      <c r="F890">
        <f t="shared" si="1156"/>
        <v>3</v>
      </c>
      <c r="G890" s="5">
        <v>21</v>
      </c>
      <c r="H890" s="5">
        <v>74</v>
      </c>
      <c r="I890" s="18">
        <v>65</v>
      </c>
      <c r="J890">
        <f t="shared" si="1157"/>
        <v>150</v>
      </c>
      <c r="K890">
        <f t="shared" si="1143"/>
        <v>183.33333333333334</v>
      </c>
      <c r="L890">
        <v>1.5</v>
      </c>
      <c r="M890" s="21">
        <v>21</v>
      </c>
      <c r="N890">
        <v>9</v>
      </c>
      <c r="O890">
        <f t="shared" si="1146"/>
        <v>0</v>
      </c>
      <c r="P890" s="15">
        <f t="shared" si="1147"/>
        <v>31.5</v>
      </c>
      <c r="Q890">
        <f t="shared" si="1158"/>
        <v>151.83333333333334</v>
      </c>
      <c r="R890">
        <f t="shared" si="1144"/>
        <v>63</v>
      </c>
      <c r="S890">
        <f t="shared" si="1148"/>
        <v>0.65524345107130644</v>
      </c>
      <c r="T890">
        <f t="shared" si="1149"/>
        <v>0</v>
      </c>
      <c r="U890">
        <v>1.5</v>
      </c>
      <c r="V890">
        <f t="shared" si="1150"/>
        <v>0.89626783754116357</v>
      </c>
      <c r="W890">
        <v>3</v>
      </c>
      <c r="X890">
        <f t="shared" si="1151"/>
        <v>1.2954242509439324</v>
      </c>
      <c r="Y890">
        <f t="shared" si="1152"/>
        <v>0</v>
      </c>
      <c r="Z890">
        <f>'Liquefaction &amp; SBC'!AC891</f>
        <v>27522271311036.715</v>
      </c>
      <c r="AA890" s="8" t="str">
        <f>'Liquefaction &amp; SBC'!AD891</f>
        <v>NOT LIQUEFIABLE</v>
      </c>
      <c r="AB890" s="1">
        <f t="shared" si="1153"/>
        <v>0</v>
      </c>
      <c r="AC890">
        <f t="shared" si="1145"/>
        <v>0</v>
      </c>
      <c r="AD890">
        <f t="shared" si="1154"/>
        <v>0</v>
      </c>
    </row>
    <row r="891" spans="1:31" x14ac:dyDescent="0.35">
      <c r="B891" s="5">
        <v>15.350529999999999</v>
      </c>
      <c r="C891" s="5">
        <v>120.5702</v>
      </c>
      <c r="D891" s="1">
        <f t="shared" si="1155"/>
        <v>13.5</v>
      </c>
      <c r="E891">
        <f t="shared" si="1156"/>
        <v>1500</v>
      </c>
      <c r="F891">
        <f t="shared" si="1156"/>
        <v>3</v>
      </c>
      <c r="G891" s="5">
        <v>21</v>
      </c>
      <c r="H891" s="5">
        <v>30</v>
      </c>
      <c r="I891" s="18">
        <v>27.5</v>
      </c>
      <c r="J891">
        <f t="shared" si="1157"/>
        <v>150</v>
      </c>
      <c r="K891">
        <f t="shared" si="1143"/>
        <v>183.33333333333334</v>
      </c>
      <c r="L891">
        <v>1.5</v>
      </c>
      <c r="M891" s="21">
        <v>21</v>
      </c>
      <c r="N891">
        <v>9</v>
      </c>
      <c r="O891">
        <f t="shared" si="1146"/>
        <v>0</v>
      </c>
      <c r="P891" s="15">
        <f t="shared" si="1147"/>
        <v>31.5</v>
      </c>
      <c r="Q891">
        <f t="shared" si="1158"/>
        <v>151.83333333333334</v>
      </c>
      <c r="R891">
        <f t="shared" si="1144"/>
        <v>63</v>
      </c>
      <c r="S891">
        <f t="shared" si="1148"/>
        <v>0.65524345107130644</v>
      </c>
      <c r="T891">
        <f t="shared" si="1149"/>
        <v>0</v>
      </c>
      <c r="U891">
        <v>1.5</v>
      </c>
      <c r="V891">
        <f t="shared" si="1150"/>
        <v>0.89626783754116357</v>
      </c>
      <c r="W891">
        <v>3</v>
      </c>
      <c r="X891">
        <f t="shared" si="1151"/>
        <v>1.2954242509439324</v>
      </c>
      <c r="Y891">
        <f t="shared" si="1152"/>
        <v>0</v>
      </c>
      <c r="Z891">
        <f>'Liquefaction &amp; SBC'!AC892</f>
        <v>1.3905192284113712</v>
      </c>
      <c r="AA891" s="8" t="str">
        <f>'Liquefaction &amp; SBC'!AD892</f>
        <v>NOT LIQUEFIABLE</v>
      </c>
      <c r="AB891" s="1">
        <f t="shared" si="1153"/>
        <v>0</v>
      </c>
      <c r="AC891">
        <f t="shared" si="1145"/>
        <v>0</v>
      </c>
      <c r="AD891">
        <f t="shared" si="1154"/>
        <v>0</v>
      </c>
    </row>
    <row r="892" spans="1:31" x14ac:dyDescent="0.35">
      <c r="B892" s="5">
        <v>15.350529999999999</v>
      </c>
      <c r="C892" s="5">
        <v>120.5702</v>
      </c>
      <c r="D892" s="1">
        <f t="shared" si="1155"/>
        <v>15</v>
      </c>
      <c r="E892">
        <f t="shared" si="1156"/>
        <v>1500</v>
      </c>
      <c r="F892">
        <f t="shared" si="1156"/>
        <v>3</v>
      </c>
      <c r="G892" s="5">
        <v>21</v>
      </c>
      <c r="H892" s="5">
        <v>46</v>
      </c>
      <c r="I892" s="18">
        <v>35</v>
      </c>
      <c r="J892">
        <f t="shared" si="1157"/>
        <v>150</v>
      </c>
      <c r="K892">
        <f t="shared" si="1143"/>
        <v>183.33333333333334</v>
      </c>
      <c r="L892">
        <v>1.5</v>
      </c>
      <c r="M892" s="21">
        <v>21</v>
      </c>
      <c r="N892">
        <v>9</v>
      </c>
      <c r="O892">
        <f t="shared" si="1146"/>
        <v>0</v>
      </c>
      <c r="P892" s="15">
        <f t="shared" si="1147"/>
        <v>31.5</v>
      </c>
      <c r="Q892">
        <f t="shared" si="1158"/>
        <v>151.83333333333334</v>
      </c>
      <c r="R892">
        <f t="shared" si="1144"/>
        <v>63</v>
      </c>
      <c r="S892">
        <f t="shared" si="1148"/>
        <v>0.65524345107130644</v>
      </c>
      <c r="T892">
        <f t="shared" si="1149"/>
        <v>0</v>
      </c>
      <c r="U892">
        <v>1.5</v>
      </c>
      <c r="V892">
        <f t="shared" si="1150"/>
        <v>0.89626783754116357</v>
      </c>
      <c r="W892">
        <v>3</v>
      </c>
      <c r="X892">
        <f t="shared" si="1151"/>
        <v>1.2954242509439324</v>
      </c>
      <c r="Y892">
        <f t="shared" si="1152"/>
        <v>0</v>
      </c>
      <c r="Z892">
        <f>'Liquefaction &amp; SBC'!AC893</f>
        <v>8.0064298805607503</v>
      </c>
      <c r="AA892" s="8" t="str">
        <f>'Liquefaction &amp; SBC'!AD893</f>
        <v>NOT LIQUEFIABLE</v>
      </c>
      <c r="AB892" s="1">
        <f t="shared" si="1153"/>
        <v>0</v>
      </c>
      <c r="AC892">
        <f t="shared" si="1145"/>
        <v>0</v>
      </c>
      <c r="AD892">
        <f t="shared" si="1154"/>
        <v>0</v>
      </c>
    </row>
    <row r="893" spans="1:31" x14ac:dyDescent="0.35">
      <c r="X893" s="16"/>
      <c r="Y893" s="16"/>
      <c r="Z893" s="16"/>
      <c r="AA893" s="16"/>
      <c r="AB893" s="19"/>
      <c r="AC893" s="16" t="s">
        <v>312</v>
      </c>
      <c r="AD893" s="16">
        <f>SUM(AD883:AD892)</f>
        <v>123.0500750551482</v>
      </c>
      <c r="AE893" s="19" t="str">
        <f>IF(AD893&lt;= 25, "PASSED", "FAILED")</f>
        <v>FAILED</v>
      </c>
    </row>
    <row r="894" spans="1:31" s="1" customFormat="1" x14ac:dyDescent="0.35">
      <c r="A894" s="9" t="s">
        <v>283</v>
      </c>
      <c r="B894" s="9" t="s">
        <v>0</v>
      </c>
      <c r="C894" s="9" t="s">
        <v>1</v>
      </c>
      <c r="D894" s="9" t="s">
        <v>284</v>
      </c>
      <c r="E894" s="7" t="s">
        <v>285</v>
      </c>
      <c r="F894" s="9" t="s">
        <v>286</v>
      </c>
      <c r="G894" s="9" t="s">
        <v>287</v>
      </c>
      <c r="H894" s="9" t="s">
        <v>288</v>
      </c>
      <c r="I894" s="9" t="s">
        <v>289</v>
      </c>
      <c r="J894" s="10" t="s">
        <v>290</v>
      </c>
      <c r="K894" s="10" t="s">
        <v>291</v>
      </c>
      <c r="L894" s="9" t="s">
        <v>292</v>
      </c>
      <c r="M894" s="9" t="s">
        <v>287</v>
      </c>
      <c r="N894" s="9" t="s">
        <v>293</v>
      </c>
      <c r="O894" s="10" t="s">
        <v>294</v>
      </c>
      <c r="P894" s="11" t="s">
        <v>295</v>
      </c>
      <c r="Q894" s="10" t="s">
        <v>296</v>
      </c>
      <c r="R894" s="10" t="s">
        <v>297</v>
      </c>
      <c r="S894" s="10" t="s">
        <v>298</v>
      </c>
      <c r="T894" s="12" t="s">
        <v>299</v>
      </c>
      <c r="U894" s="9" t="s">
        <v>300</v>
      </c>
      <c r="V894" s="10" t="s">
        <v>301</v>
      </c>
      <c r="W894" s="7" t="s">
        <v>302</v>
      </c>
      <c r="X894" s="10" t="s">
        <v>303</v>
      </c>
      <c r="Y894" s="13" t="s">
        <v>304</v>
      </c>
      <c r="Z894" s="14" t="s">
        <v>26</v>
      </c>
      <c r="AA894" s="14" t="s">
        <v>27</v>
      </c>
      <c r="AB894" s="13" t="s">
        <v>305</v>
      </c>
      <c r="AC894" s="13" t="s">
        <v>306</v>
      </c>
      <c r="AD894" s="13" t="s">
        <v>307</v>
      </c>
      <c r="AE894" s="10" t="s">
        <v>27</v>
      </c>
    </row>
    <row r="895" spans="1:31" x14ac:dyDescent="0.35">
      <c r="A895" s="1">
        <v>77</v>
      </c>
      <c r="B895" s="5">
        <v>15.33234</v>
      </c>
      <c r="C895" s="5">
        <v>120.59099999999999</v>
      </c>
      <c r="D895" s="1">
        <v>1.5</v>
      </c>
      <c r="E895">
        <v>1500</v>
      </c>
      <c r="F895">
        <v>3</v>
      </c>
      <c r="G895" s="5">
        <v>21</v>
      </c>
      <c r="H895" s="5">
        <v>15</v>
      </c>
      <c r="I895" s="1">
        <v>27.5</v>
      </c>
      <c r="J895">
        <f>E895*0.1</f>
        <v>150</v>
      </c>
      <c r="K895">
        <f t="shared" ref="K895:K904" si="1159">(E895+J895)/(F895*F895)</f>
        <v>183.33333333333334</v>
      </c>
      <c r="L895">
        <v>1.5</v>
      </c>
      <c r="M895" s="21">
        <v>21</v>
      </c>
      <c r="N895">
        <v>3</v>
      </c>
      <c r="O895">
        <f>MAX(0, 9.81 * (L895 - N895))</f>
        <v>0</v>
      </c>
      <c r="P895" s="15">
        <f>(L895 * M895) - O895</f>
        <v>31.5</v>
      </c>
      <c r="Q895">
        <f>K895-P895</f>
        <v>151.83333333333334</v>
      </c>
      <c r="R895">
        <f t="shared" ref="R895:R904" si="1160">(M895 * ($L$2 + ($F$2 / 2))) - O895</f>
        <v>63</v>
      </c>
      <c r="S895">
        <f>0.5 + 0.1 * SQRT(Q895 / R895)</f>
        <v>0.65524345107130644</v>
      </c>
      <c r="T895">
        <f>IF((D895 - (D895/2)) &lt;= $L$2, 0, IF(( (D895 - (D895/2)) - $L$2) &gt; (2 * $F$2), 0, IF(( (D895 - (D895/2)) - $L$2) &lt;= ($F$2 / 2), (2 * ( (D895 - (D895/2)) - $L$2) / $F$2) * (S895 - 0.1) + 0.1, ((2 * $F$2) - ( (D895 - (D895/2)) - $L$2)) / (1.5 * $F$2) * S895)))</f>
        <v>0</v>
      </c>
      <c r="U895">
        <v>1.5</v>
      </c>
      <c r="V895">
        <f>MAX(0.5, 1 - 0.5 * (P895 / Q895))</f>
        <v>0.89626783754116357</v>
      </c>
      <c r="W895">
        <v>3</v>
      </c>
      <c r="X895">
        <f>1 + 0.2 *LOG10(10 * W895)</f>
        <v>1.2954242509439324</v>
      </c>
      <c r="Y895">
        <f>((Q895 / (I895 * 1000)) * T895) * U895 * V895 * X895*1000</f>
        <v>0</v>
      </c>
      <c r="Z895">
        <f>'Liquefaction &amp; SBC'!AC896</f>
        <v>2.1842948813217085</v>
      </c>
      <c r="AA895" s="8" t="str">
        <f>'Liquefaction &amp; SBC'!AD896</f>
        <v>NOT LIQUEFIABLE</v>
      </c>
      <c r="AB895" s="1">
        <f>IF(AA895="NOT LIQUEFIABLE", 0, IF(Z895&gt;=2, 0, IF(Z895&lt;=0.5, 0.05, (2-Z895)*0.025)))</f>
        <v>0</v>
      </c>
      <c r="AC895">
        <f t="shared" ref="AC895:AC904" si="1161">AB895 * U895*1000</f>
        <v>0</v>
      </c>
      <c r="AD895">
        <f>Y895+AC895</f>
        <v>0</v>
      </c>
    </row>
    <row r="896" spans="1:31" x14ac:dyDescent="0.35">
      <c r="B896" s="5">
        <v>15.33234</v>
      </c>
      <c r="C896" s="5">
        <v>120.59099999999999</v>
      </c>
      <c r="D896" s="1">
        <f>D895+1.5</f>
        <v>3</v>
      </c>
      <c r="E896">
        <f>E$2</f>
        <v>1500</v>
      </c>
      <c r="F896">
        <f>F$2</f>
        <v>3</v>
      </c>
      <c r="G896" s="5">
        <v>20</v>
      </c>
      <c r="H896" s="5">
        <v>13</v>
      </c>
      <c r="I896" s="18">
        <v>20</v>
      </c>
      <c r="J896">
        <f>E896*0.1</f>
        <v>150</v>
      </c>
      <c r="K896">
        <f t="shared" si="1159"/>
        <v>183.33333333333334</v>
      </c>
      <c r="L896">
        <v>1.5</v>
      </c>
      <c r="M896" s="21">
        <v>20</v>
      </c>
      <c r="N896">
        <v>3</v>
      </c>
      <c r="O896">
        <f t="shared" ref="O896:O904" si="1162">MAX(0, 9.81 * (L896 - N896))</f>
        <v>0</v>
      </c>
      <c r="P896" s="15">
        <f t="shared" ref="P896:P904" si="1163">(L896 * M896) - O896</f>
        <v>30</v>
      </c>
      <c r="Q896">
        <f>K896-P896</f>
        <v>153.33333333333334</v>
      </c>
      <c r="R896">
        <f t="shared" si="1160"/>
        <v>60</v>
      </c>
      <c r="S896">
        <f t="shared" ref="S896:S904" si="1164">0.5 + 0.1 * SQRT(Q896 / R896)</f>
        <v>0.65986105077709067</v>
      </c>
      <c r="T896">
        <f t="shared" ref="T896:T904" si="1165">IF(((D896 - (D896 - D895)/2) - $L$2) &lt;= 0, 0, IF(((D896 - (D896 - D895)/2) - $L$2) &gt; (2 * $F$2), 0, IF(((D896 - (D896 - D895)/2) - $L$2) &lt;= ($F$2 / 2), (2 * ((D896 - (D896 - D895)/2) - $L$2) / $F$2) * (S896 - 0.1) + 0.1, ((2 * $F$2) - ((D896 - (D896 - D895)/2) - $L$2)) / (1.5 * $F$2) * S896)))</f>
        <v>0.37993052538854533</v>
      </c>
      <c r="U896">
        <v>1.5</v>
      </c>
      <c r="V896">
        <f t="shared" ref="V896:V904" si="1166">MAX(0.5, 1 - 0.5 * (P896 / Q896))</f>
        <v>0.90217391304347827</v>
      </c>
      <c r="W896">
        <v>3</v>
      </c>
      <c r="X896">
        <f t="shared" ref="X896:X904" si="1167">1 + 0.2 *LOG10(10 * W896)</f>
        <v>1.2954242509439324</v>
      </c>
      <c r="Y896">
        <f t="shared" ref="Y896:Y904" si="1168">((Q896 / (I896 * 1000)) * T896) * U896 * V896 * X896*1000</f>
        <v>5.1062763687202333</v>
      </c>
      <c r="Z896">
        <f>'Liquefaction &amp; SBC'!AC897</f>
        <v>1.1766983048946527</v>
      </c>
      <c r="AA896" s="8" t="str">
        <f>'Liquefaction &amp; SBC'!AD897</f>
        <v>NOT LIQUEFIABLE</v>
      </c>
      <c r="AB896" s="1">
        <f t="shared" ref="AB896:AB904" si="1169">IF(AA896="NOT LIQUEFIABLE", 0, IF(Z896&gt;=2, 0, IF(Z896&lt;=0.5, 0.05, (2-Z896)*0.025)))</f>
        <v>0</v>
      </c>
      <c r="AC896">
        <f t="shared" si="1161"/>
        <v>0</v>
      </c>
      <c r="AD896">
        <f t="shared" ref="AD896:AD904" si="1170">Y896+AC896</f>
        <v>5.1062763687202333</v>
      </c>
    </row>
    <row r="897" spans="1:31" x14ac:dyDescent="0.35">
      <c r="B897" s="5">
        <v>15.33234</v>
      </c>
      <c r="C897" s="5">
        <v>120.59099999999999</v>
      </c>
      <c r="D897" s="1">
        <f t="shared" ref="D897:D904" si="1171">D896+1.5</f>
        <v>4.5</v>
      </c>
      <c r="E897">
        <f t="shared" ref="E897:F904" si="1172">E$2</f>
        <v>1500</v>
      </c>
      <c r="F897">
        <f t="shared" si="1172"/>
        <v>3</v>
      </c>
      <c r="G897" s="5">
        <v>20</v>
      </c>
      <c r="H897" s="5">
        <v>13</v>
      </c>
      <c r="I897" s="18">
        <v>20</v>
      </c>
      <c r="J897">
        <f t="shared" ref="J897:J904" si="1173">E897*0.1</f>
        <v>150</v>
      </c>
      <c r="K897">
        <f t="shared" si="1159"/>
        <v>183.33333333333334</v>
      </c>
      <c r="L897">
        <v>1.5</v>
      </c>
      <c r="M897" s="21">
        <v>20</v>
      </c>
      <c r="N897">
        <v>3</v>
      </c>
      <c r="O897">
        <f t="shared" si="1162"/>
        <v>0</v>
      </c>
      <c r="P897" s="15">
        <f t="shared" si="1163"/>
        <v>30</v>
      </c>
      <c r="Q897">
        <f t="shared" ref="Q897:Q904" si="1174">K897-P897</f>
        <v>153.33333333333334</v>
      </c>
      <c r="R897">
        <f t="shared" si="1160"/>
        <v>60</v>
      </c>
      <c r="S897">
        <f t="shared" si="1164"/>
        <v>0.65986105077709067</v>
      </c>
      <c r="T897">
        <f t="shared" si="1165"/>
        <v>0.54988420898090895</v>
      </c>
      <c r="U897">
        <v>1.5</v>
      </c>
      <c r="V897">
        <f t="shared" si="1166"/>
        <v>0.90217391304347827</v>
      </c>
      <c r="W897">
        <v>3</v>
      </c>
      <c r="X897">
        <f t="shared" si="1167"/>
        <v>1.2954242509439324</v>
      </c>
      <c r="Y897">
        <f t="shared" si="1168"/>
        <v>7.3904583975717797</v>
      </c>
      <c r="Z897">
        <f>'Liquefaction &amp; SBC'!AC898</f>
        <v>0.88920603592188885</v>
      </c>
      <c r="AA897" s="8" t="str">
        <f>'Liquefaction &amp; SBC'!AD898</f>
        <v>LIQUEFIABLE</v>
      </c>
      <c r="AB897" s="1">
        <f t="shared" si="1169"/>
        <v>2.7769849101952782E-2</v>
      </c>
      <c r="AC897">
        <f t="shared" si="1161"/>
        <v>41.654773652929173</v>
      </c>
      <c r="AD897">
        <f t="shared" si="1170"/>
        <v>49.04523205050095</v>
      </c>
    </row>
    <row r="898" spans="1:31" x14ac:dyDescent="0.35">
      <c r="B898" s="5">
        <v>15.33234</v>
      </c>
      <c r="C898" s="5">
        <v>120.59099999999999</v>
      </c>
      <c r="D898" s="1">
        <f t="shared" si="1171"/>
        <v>6</v>
      </c>
      <c r="E898">
        <f t="shared" si="1172"/>
        <v>1500</v>
      </c>
      <c r="F898">
        <f t="shared" si="1172"/>
        <v>3</v>
      </c>
      <c r="G898" s="5">
        <v>21</v>
      </c>
      <c r="H898" s="5">
        <v>24</v>
      </c>
      <c r="I898" s="18">
        <v>27.5</v>
      </c>
      <c r="J898">
        <f t="shared" si="1173"/>
        <v>150</v>
      </c>
      <c r="K898">
        <f t="shared" si="1159"/>
        <v>183.33333333333334</v>
      </c>
      <c r="L898">
        <v>1.5</v>
      </c>
      <c r="M898" s="21">
        <v>21</v>
      </c>
      <c r="N898">
        <v>3</v>
      </c>
      <c r="O898">
        <f t="shared" si="1162"/>
        <v>0</v>
      </c>
      <c r="P898" s="15">
        <f t="shared" si="1163"/>
        <v>31.5</v>
      </c>
      <c r="Q898">
        <f t="shared" si="1174"/>
        <v>151.83333333333334</v>
      </c>
      <c r="R898">
        <f t="shared" si="1160"/>
        <v>63</v>
      </c>
      <c r="S898">
        <f t="shared" si="1164"/>
        <v>0.65524345107130644</v>
      </c>
      <c r="T898">
        <f t="shared" si="1165"/>
        <v>0.32762172553565322</v>
      </c>
      <c r="U898">
        <v>1.5</v>
      </c>
      <c r="V898">
        <f t="shared" si="1166"/>
        <v>0.89626783754116357</v>
      </c>
      <c r="W898">
        <v>3</v>
      </c>
      <c r="X898">
        <f t="shared" si="1167"/>
        <v>1.2954242509439324</v>
      </c>
      <c r="Y898">
        <f t="shared" si="1168"/>
        <v>3.1502732121318453</v>
      </c>
      <c r="Z898">
        <f>'Liquefaction &amp; SBC'!AC899</f>
        <v>2.1127575481315968</v>
      </c>
      <c r="AA898" s="8" t="str">
        <f>'Liquefaction &amp; SBC'!AD899</f>
        <v>NOT LIQUEFIABLE</v>
      </c>
      <c r="AB898" s="1">
        <f t="shared" si="1169"/>
        <v>0</v>
      </c>
      <c r="AC898">
        <f t="shared" si="1161"/>
        <v>0</v>
      </c>
      <c r="AD898">
        <f t="shared" si="1170"/>
        <v>3.1502732121318453</v>
      </c>
    </row>
    <row r="899" spans="1:31" x14ac:dyDescent="0.35">
      <c r="B899" s="5">
        <v>15.33234</v>
      </c>
      <c r="C899" s="5">
        <v>120.59099999999999</v>
      </c>
      <c r="D899" s="1">
        <f t="shared" si="1171"/>
        <v>7.5</v>
      </c>
      <c r="E899">
        <f t="shared" si="1172"/>
        <v>1500</v>
      </c>
      <c r="F899">
        <f t="shared" si="1172"/>
        <v>3</v>
      </c>
      <c r="G899" s="5">
        <v>21</v>
      </c>
      <c r="H899" s="5">
        <v>32</v>
      </c>
      <c r="I899" s="18">
        <v>55</v>
      </c>
      <c r="J899">
        <f t="shared" si="1173"/>
        <v>150</v>
      </c>
      <c r="K899">
        <f t="shared" si="1159"/>
        <v>183.33333333333334</v>
      </c>
      <c r="L899">
        <v>1.5</v>
      </c>
      <c r="M899" s="21">
        <v>21</v>
      </c>
      <c r="N899">
        <v>3</v>
      </c>
      <c r="O899">
        <f t="shared" si="1162"/>
        <v>0</v>
      </c>
      <c r="P899" s="15">
        <f t="shared" si="1163"/>
        <v>31.5</v>
      </c>
      <c r="Q899">
        <f t="shared" si="1174"/>
        <v>151.83333333333334</v>
      </c>
      <c r="R899">
        <f t="shared" si="1160"/>
        <v>63</v>
      </c>
      <c r="S899">
        <f t="shared" si="1164"/>
        <v>0.65524345107130644</v>
      </c>
      <c r="T899">
        <f t="shared" si="1165"/>
        <v>0.10920724184521774</v>
      </c>
      <c r="U899">
        <v>1.5</v>
      </c>
      <c r="V899">
        <f t="shared" si="1166"/>
        <v>0.89626783754116357</v>
      </c>
      <c r="W899">
        <v>3</v>
      </c>
      <c r="X899">
        <f t="shared" si="1167"/>
        <v>1.2954242509439324</v>
      </c>
      <c r="Y899">
        <f t="shared" si="1168"/>
        <v>0.52504553535530751</v>
      </c>
      <c r="Z899">
        <f>'Liquefaction &amp; SBC'!AC900</f>
        <v>6.5383792070819462</v>
      </c>
      <c r="AA899" s="8" t="str">
        <f>'Liquefaction &amp; SBC'!AD900</f>
        <v>NOT LIQUEFIABLE</v>
      </c>
      <c r="AB899" s="1">
        <f t="shared" si="1169"/>
        <v>0</v>
      </c>
      <c r="AC899">
        <f t="shared" si="1161"/>
        <v>0</v>
      </c>
      <c r="AD899">
        <f t="shared" si="1170"/>
        <v>0.52504553535530751</v>
      </c>
    </row>
    <row r="900" spans="1:31" x14ac:dyDescent="0.35">
      <c r="B900" s="5">
        <v>15.33234</v>
      </c>
      <c r="C900" s="5">
        <v>120.59099999999999</v>
      </c>
      <c r="D900" s="1">
        <f t="shared" si="1171"/>
        <v>9</v>
      </c>
      <c r="E900">
        <f t="shared" si="1172"/>
        <v>1500</v>
      </c>
      <c r="F900">
        <f t="shared" si="1172"/>
        <v>3</v>
      </c>
      <c r="G900" s="5">
        <v>21</v>
      </c>
      <c r="H900" s="5">
        <v>34</v>
      </c>
      <c r="I900" s="18">
        <v>55</v>
      </c>
      <c r="J900">
        <f t="shared" si="1173"/>
        <v>150</v>
      </c>
      <c r="K900">
        <f t="shared" si="1159"/>
        <v>183.33333333333334</v>
      </c>
      <c r="L900">
        <v>1.5</v>
      </c>
      <c r="M900" s="21">
        <v>21</v>
      </c>
      <c r="N900">
        <v>3</v>
      </c>
      <c r="O900">
        <f t="shared" si="1162"/>
        <v>0</v>
      </c>
      <c r="P900" s="15">
        <f t="shared" si="1163"/>
        <v>31.5</v>
      </c>
      <c r="Q900">
        <f t="shared" si="1174"/>
        <v>151.83333333333334</v>
      </c>
      <c r="R900">
        <f t="shared" si="1160"/>
        <v>63</v>
      </c>
      <c r="S900">
        <f t="shared" si="1164"/>
        <v>0.65524345107130644</v>
      </c>
      <c r="T900">
        <f t="shared" si="1165"/>
        <v>0</v>
      </c>
      <c r="U900">
        <v>1.5</v>
      </c>
      <c r="V900">
        <f t="shared" si="1166"/>
        <v>0.89626783754116357</v>
      </c>
      <c r="W900">
        <v>3</v>
      </c>
      <c r="X900">
        <f t="shared" si="1167"/>
        <v>1.2954242509439324</v>
      </c>
      <c r="Y900">
        <f t="shared" si="1168"/>
        <v>0</v>
      </c>
      <c r="Z900">
        <f>'Liquefaction &amp; SBC'!AC901</f>
        <v>6.902708664668209</v>
      </c>
      <c r="AA900" s="8" t="str">
        <f>'Liquefaction &amp; SBC'!AD901</f>
        <v>NOT LIQUEFIABLE</v>
      </c>
      <c r="AB900" s="1">
        <f t="shared" si="1169"/>
        <v>0</v>
      </c>
      <c r="AC900">
        <f t="shared" si="1161"/>
        <v>0</v>
      </c>
      <c r="AD900">
        <f t="shared" si="1170"/>
        <v>0</v>
      </c>
    </row>
    <row r="901" spans="1:31" x14ac:dyDescent="0.35">
      <c r="B901" s="5">
        <v>15.33234</v>
      </c>
      <c r="C901" s="5">
        <v>120.59099999999999</v>
      </c>
      <c r="D901" s="1">
        <f t="shared" si="1171"/>
        <v>10.5</v>
      </c>
      <c r="E901">
        <f t="shared" si="1172"/>
        <v>1500</v>
      </c>
      <c r="F901">
        <f t="shared" si="1172"/>
        <v>3</v>
      </c>
      <c r="G901" s="5">
        <v>21</v>
      </c>
      <c r="H901" s="5">
        <v>43</v>
      </c>
      <c r="I901" s="18">
        <v>55</v>
      </c>
      <c r="J901">
        <f t="shared" si="1173"/>
        <v>150</v>
      </c>
      <c r="K901">
        <f t="shared" si="1159"/>
        <v>183.33333333333334</v>
      </c>
      <c r="L901">
        <v>1.5</v>
      </c>
      <c r="M901" s="21">
        <v>21</v>
      </c>
      <c r="N901">
        <v>3</v>
      </c>
      <c r="O901">
        <f t="shared" si="1162"/>
        <v>0</v>
      </c>
      <c r="P901" s="15">
        <f t="shared" si="1163"/>
        <v>31.5</v>
      </c>
      <c r="Q901">
        <f t="shared" si="1174"/>
        <v>151.83333333333334</v>
      </c>
      <c r="R901">
        <f t="shared" si="1160"/>
        <v>63</v>
      </c>
      <c r="S901">
        <f t="shared" si="1164"/>
        <v>0.65524345107130644</v>
      </c>
      <c r="T901">
        <f t="shared" si="1165"/>
        <v>0</v>
      </c>
      <c r="U901">
        <v>1.5</v>
      </c>
      <c r="V901">
        <f t="shared" si="1166"/>
        <v>0.89626783754116357</v>
      </c>
      <c r="W901">
        <v>3</v>
      </c>
      <c r="X901">
        <f t="shared" si="1167"/>
        <v>1.2954242509439324</v>
      </c>
      <c r="Y901">
        <f t="shared" si="1168"/>
        <v>0</v>
      </c>
      <c r="Z901">
        <f>'Liquefaction &amp; SBC'!AC902</f>
        <v>86.899370966057859</v>
      </c>
      <c r="AA901" s="8" t="str">
        <f>'Liquefaction &amp; SBC'!AD902</f>
        <v>NOT LIQUEFIABLE</v>
      </c>
      <c r="AB901" s="1">
        <f t="shared" si="1169"/>
        <v>0</v>
      </c>
      <c r="AC901">
        <f t="shared" si="1161"/>
        <v>0</v>
      </c>
      <c r="AD901">
        <f t="shared" si="1170"/>
        <v>0</v>
      </c>
    </row>
    <row r="902" spans="1:31" x14ac:dyDescent="0.35">
      <c r="B902" s="5">
        <v>15.33234</v>
      </c>
      <c r="C902" s="5">
        <v>120.59099999999999</v>
      </c>
      <c r="D902" s="1">
        <f t="shared" si="1171"/>
        <v>12</v>
      </c>
      <c r="E902">
        <f t="shared" si="1172"/>
        <v>1500</v>
      </c>
      <c r="F902">
        <f t="shared" si="1172"/>
        <v>3</v>
      </c>
      <c r="G902" s="5">
        <v>21</v>
      </c>
      <c r="H902" s="5">
        <v>42</v>
      </c>
      <c r="I902" s="18">
        <v>55</v>
      </c>
      <c r="J902">
        <f t="shared" si="1173"/>
        <v>150</v>
      </c>
      <c r="K902">
        <f t="shared" si="1159"/>
        <v>183.33333333333334</v>
      </c>
      <c r="L902">
        <v>1.5</v>
      </c>
      <c r="M902" s="21">
        <v>21</v>
      </c>
      <c r="N902">
        <v>3</v>
      </c>
      <c r="O902">
        <f t="shared" si="1162"/>
        <v>0</v>
      </c>
      <c r="P902" s="15">
        <f t="shared" si="1163"/>
        <v>31.5</v>
      </c>
      <c r="Q902">
        <f t="shared" si="1174"/>
        <v>151.83333333333334</v>
      </c>
      <c r="R902">
        <f t="shared" si="1160"/>
        <v>63</v>
      </c>
      <c r="S902">
        <f t="shared" si="1164"/>
        <v>0.65524345107130644</v>
      </c>
      <c r="T902">
        <f t="shared" si="1165"/>
        <v>0</v>
      </c>
      <c r="U902">
        <v>1.5</v>
      </c>
      <c r="V902">
        <f t="shared" si="1166"/>
        <v>0.89626783754116357</v>
      </c>
      <c r="W902">
        <v>3</v>
      </c>
      <c r="X902">
        <f t="shared" si="1167"/>
        <v>1.2954242509439324</v>
      </c>
      <c r="Y902">
        <f t="shared" si="1168"/>
        <v>0</v>
      </c>
      <c r="Z902">
        <f>'Liquefaction &amp; SBC'!AC903</f>
        <v>30.447711979436257</v>
      </c>
      <c r="AA902" s="8" t="str">
        <f>'Liquefaction &amp; SBC'!AD903</f>
        <v>NOT LIQUEFIABLE</v>
      </c>
      <c r="AB902" s="1">
        <f t="shared" si="1169"/>
        <v>0</v>
      </c>
      <c r="AC902">
        <f t="shared" si="1161"/>
        <v>0</v>
      </c>
      <c r="AD902">
        <f t="shared" si="1170"/>
        <v>0</v>
      </c>
    </row>
    <row r="903" spans="1:31" x14ac:dyDescent="0.35">
      <c r="B903" s="5">
        <v>15.33234</v>
      </c>
      <c r="C903" s="5">
        <v>120.59099999999999</v>
      </c>
      <c r="D903" s="1">
        <f t="shared" si="1171"/>
        <v>13.5</v>
      </c>
      <c r="E903">
        <f t="shared" si="1172"/>
        <v>1500</v>
      </c>
      <c r="F903">
        <f t="shared" si="1172"/>
        <v>3</v>
      </c>
      <c r="G903" s="5">
        <v>21</v>
      </c>
      <c r="H903" s="5">
        <v>48</v>
      </c>
      <c r="I903" s="18">
        <v>55</v>
      </c>
      <c r="J903">
        <f t="shared" si="1173"/>
        <v>150</v>
      </c>
      <c r="K903">
        <f t="shared" si="1159"/>
        <v>183.33333333333334</v>
      </c>
      <c r="L903">
        <v>1.5</v>
      </c>
      <c r="M903" s="21">
        <v>21</v>
      </c>
      <c r="N903">
        <v>3</v>
      </c>
      <c r="O903">
        <f t="shared" si="1162"/>
        <v>0</v>
      </c>
      <c r="P903" s="15">
        <f t="shared" si="1163"/>
        <v>31.5</v>
      </c>
      <c r="Q903">
        <f t="shared" si="1174"/>
        <v>151.83333333333334</v>
      </c>
      <c r="R903">
        <f t="shared" si="1160"/>
        <v>63</v>
      </c>
      <c r="S903">
        <f t="shared" si="1164"/>
        <v>0.65524345107130644</v>
      </c>
      <c r="T903">
        <f t="shared" si="1165"/>
        <v>0</v>
      </c>
      <c r="U903">
        <v>1.5</v>
      </c>
      <c r="V903">
        <f t="shared" si="1166"/>
        <v>0.89626783754116357</v>
      </c>
      <c r="W903">
        <v>3</v>
      </c>
      <c r="X903">
        <f t="shared" si="1167"/>
        <v>1.2954242509439324</v>
      </c>
      <c r="Y903">
        <f t="shared" si="1168"/>
        <v>0</v>
      </c>
      <c r="Z903">
        <f>'Liquefaction &amp; SBC'!AC904</f>
        <v>228.03649076043806</v>
      </c>
      <c r="AA903" s="8" t="str">
        <f>'Liquefaction &amp; SBC'!AD904</f>
        <v>NOT LIQUEFIABLE</v>
      </c>
      <c r="AB903" s="1">
        <f t="shared" si="1169"/>
        <v>0</v>
      </c>
      <c r="AC903">
        <f t="shared" si="1161"/>
        <v>0</v>
      </c>
      <c r="AD903">
        <f t="shared" si="1170"/>
        <v>0</v>
      </c>
    </row>
    <row r="904" spans="1:31" x14ac:dyDescent="0.35">
      <c r="B904" s="5">
        <v>15.33234</v>
      </c>
      <c r="C904" s="5">
        <v>120.59099999999999</v>
      </c>
      <c r="D904" s="1">
        <f t="shared" si="1171"/>
        <v>15</v>
      </c>
      <c r="E904">
        <f t="shared" si="1172"/>
        <v>1500</v>
      </c>
      <c r="F904">
        <f t="shared" si="1172"/>
        <v>3</v>
      </c>
      <c r="G904" s="5">
        <v>21</v>
      </c>
      <c r="H904" s="5">
        <v>55</v>
      </c>
      <c r="I904" s="18">
        <v>55</v>
      </c>
      <c r="J904">
        <f t="shared" si="1173"/>
        <v>150</v>
      </c>
      <c r="K904">
        <f t="shared" si="1159"/>
        <v>183.33333333333334</v>
      </c>
      <c r="L904">
        <v>1.5</v>
      </c>
      <c r="M904" s="21">
        <v>21</v>
      </c>
      <c r="N904">
        <v>3</v>
      </c>
      <c r="O904">
        <f t="shared" si="1162"/>
        <v>0</v>
      </c>
      <c r="P904" s="15">
        <f t="shared" si="1163"/>
        <v>31.5</v>
      </c>
      <c r="Q904">
        <f t="shared" si="1174"/>
        <v>151.83333333333334</v>
      </c>
      <c r="R904">
        <f t="shared" si="1160"/>
        <v>63</v>
      </c>
      <c r="S904">
        <f t="shared" si="1164"/>
        <v>0.65524345107130644</v>
      </c>
      <c r="T904">
        <f t="shared" si="1165"/>
        <v>0</v>
      </c>
      <c r="U904">
        <v>1.5</v>
      </c>
      <c r="V904">
        <f t="shared" si="1166"/>
        <v>0.89626783754116357</v>
      </c>
      <c r="W904">
        <v>3</v>
      </c>
      <c r="X904">
        <f t="shared" si="1167"/>
        <v>1.2954242509439324</v>
      </c>
      <c r="Y904">
        <f t="shared" si="1168"/>
        <v>0</v>
      </c>
      <c r="Z904">
        <f>'Liquefaction &amp; SBC'!AC905</f>
        <v>8139.2668686129564</v>
      </c>
      <c r="AA904" s="8" t="str">
        <f>'Liquefaction &amp; SBC'!AD905</f>
        <v>NOT LIQUEFIABLE</v>
      </c>
      <c r="AB904" s="1">
        <f t="shared" si="1169"/>
        <v>0</v>
      </c>
      <c r="AC904">
        <f t="shared" si="1161"/>
        <v>0</v>
      </c>
      <c r="AD904">
        <f t="shared" si="1170"/>
        <v>0</v>
      </c>
    </row>
    <row r="905" spans="1:31" x14ac:dyDescent="0.35">
      <c r="X905" s="16"/>
      <c r="Y905" s="16"/>
      <c r="Z905" s="16"/>
      <c r="AA905" s="16"/>
      <c r="AB905" s="19"/>
      <c r="AC905" s="16" t="s">
        <v>312</v>
      </c>
      <c r="AD905" s="16">
        <f>SUM(AD895:AD904)</f>
        <v>57.826827166708334</v>
      </c>
      <c r="AE905" s="19" t="str">
        <f>IF(AD905&lt;= 25, "PASSED", "FAILED")</f>
        <v>FAILED</v>
      </c>
    </row>
    <row r="906" spans="1:31" s="1" customFormat="1" x14ac:dyDescent="0.35">
      <c r="A906" s="9" t="s">
        <v>283</v>
      </c>
      <c r="B906" s="9" t="s">
        <v>0</v>
      </c>
      <c r="C906" s="9" t="s">
        <v>1</v>
      </c>
      <c r="D906" s="9" t="s">
        <v>284</v>
      </c>
      <c r="E906" s="7" t="s">
        <v>285</v>
      </c>
      <c r="F906" s="9" t="s">
        <v>286</v>
      </c>
      <c r="G906" s="9" t="s">
        <v>287</v>
      </c>
      <c r="H906" s="9" t="s">
        <v>288</v>
      </c>
      <c r="I906" s="9" t="s">
        <v>289</v>
      </c>
      <c r="J906" s="10" t="s">
        <v>290</v>
      </c>
      <c r="K906" s="10" t="s">
        <v>291</v>
      </c>
      <c r="L906" s="9" t="s">
        <v>292</v>
      </c>
      <c r="M906" s="9" t="s">
        <v>287</v>
      </c>
      <c r="N906" s="9" t="s">
        <v>293</v>
      </c>
      <c r="O906" s="10" t="s">
        <v>294</v>
      </c>
      <c r="P906" s="11" t="s">
        <v>295</v>
      </c>
      <c r="Q906" s="10" t="s">
        <v>296</v>
      </c>
      <c r="R906" s="10" t="s">
        <v>297</v>
      </c>
      <c r="S906" s="10" t="s">
        <v>298</v>
      </c>
      <c r="T906" s="12" t="s">
        <v>299</v>
      </c>
      <c r="U906" s="9" t="s">
        <v>300</v>
      </c>
      <c r="V906" s="10" t="s">
        <v>301</v>
      </c>
      <c r="W906" s="7" t="s">
        <v>302</v>
      </c>
      <c r="X906" s="10" t="s">
        <v>303</v>
      </c>
      <c r="Y906" s="13" t="s">
        <v>304</v>
      </c>
      <c r="Z906" s="14" t="s">
        <v>26</v>
      </c>
      <c r="AA906" s="14" t="s">
        <v>27</v>
      </c>
      <c r="AB906" s="13" t="s">
        <v>305</v>
      </c>
      <c r="AC906" s="13" t="s">
        <v>306</v>
      </c>
      <c r="AD906" s="13" t="s">
        <v>307</v>
      </c>
      <c r="AE906" s="10" t="s">
        <v>27</v>
      </c>
    </row>
    <row r="907" spans="1:31" x14ac:dyDescent="0.35">
      <c r="A907" s="1">
        <v>78</v>
      </c>
      <c r="B907" s="5">
        <v>15.62537</v>
      </c>
      <c r="C907" s="5">
        <v>120.28740000000001</v>
      </c>
      <c r="D907" s="1">
        <v>1.5</v>
      </c>
      <c r="E907">
        <v>1500</v>
      </c>
      <c r="F907">
        <v>3</v>
      </c>
      <c r="G907" s="5">
        <v>21</v>
      </c>
      <c r="H907" s="5">
        <v>37</v>
      </c>
      <c r="I907" s="1">
        <v>35</v>
      </c>
      <c r="J907">
        <f>E907*0.1</f>
        <v>150</v>
      </c>
      <c r="K907">
        <f t="shared" ref="K907:K916" si="1175">(E907+J907)/(F907*F907)</f>
        <v>183.33333333333334</v>
      </c>
      <c r="L907">
        <v>1.5</v>
      </c>
      <c r="M907" s="21">
        <v>21</v>
      </c>
      <c r="N907">
        <v>5</v>
      </c>
      <c r="O907">
        <f>MAX(0, 9.81 * (L907 - N907))</f>
        <v>0</v>
      </c>
      <c r="P907" s="15">
        <f>(L907 * M907) - O907</f>
        <v>31.5</v>
      </c>
      <c r="Q907">
        <f>K907-P907</f>
        <v>151.83333333333334</v>
      </c>
      <c r="R907">
        <f t="shared" ref="R907:R916" si="1176">(M907 * ($L$2 + ($F$2 / 2))) - O907</f>
        <v>63</v>
      </c>
      <c r="S907">
        <f>0.5 + 0.1 * SQRT(Q907 / R907)</f>
        <v>0.65524345107130644</v>
      </c>
      <c r="T907">
        <f>IF((D907 - (D907/2)) &lt;= $L$2, 0, IF(( (D907 - (D907/2)) - $L$2) &gt; (2 * $F$2), 0, IF(( (D907 - (D907/2)) - $L$2) &lt;= ($F$2 / 2), (2 * ( (D907 - (D907/2)) - $L$2) / $F$2) * (S907 - 0.1) + 0.1, ((2 * $F$2) - ( (D907 - (D907/2)) - $L$2)) / (1.5 * $F$2) * S907)))</f>
        <v>0</v>
      </c>
      <c r="U907">
        <v>1.5</v>
      </c>
      <c r="V907">
        <f>MAX(0.5, 1 - 0.5 * (P907 / Q907))</f>
        <v>0.89626783754116357</v>
      </c>
      <c r="W907">
        <v>3</v>
      </c>
      <c r="X907">
        <f>1 + 0.2 *LOG10(10 * W907)</f>
        <v>1.2954242509439324</v>
      </c>
      <c r="Y907">
        <f>((Q907 / (I907 * 1000)) * T907) * U907 * V907 * X907*1000</f>
        <v>0</v>
      </c>
      <c r="Z907">
        <f>'Liquefaction &amp; SBC'!AC908</f>
        <v>2642.0070064035303</v>
      </c>
      <c r="AA907" s="8" t="str">
        <f>'Liquefaction &amp; SBC'!AD908</f>
        <v>NOT LIQUEFIABLE</v>
      </c>
      <c r="AB907" s="1">
        <f>IF(AA907="NOT LIQUEFIABLE", 0, IF(Z907&gt;=2, 0, IF(Z907&lt;=0.5, 0.05, (2-Z907)*0.025)))</f>
        <v>0</v>
      </c>
      <c r="AC907">
        <f t="shared" ref="AC907:AC916" si="1177">AB907 * U907*1000</f>
        <v>0</v>
      </c>
      <c r="AD907">
        <f>Y907+AC907</f>
        <v>0</v>
      </c>
    </row>
    <row r="908" spans="1:31" x14ac:dyDescent="0.35">
      <c r="B908" s="5">
        <v>15.62537</v>
      </c>
      <c r="C908" s="5">
        <v>120.28740000000001</v>
      </c>
      <c r="D908" s="1">
        <f>D907+1.5</f>
        <v>3</v>
      </c>
      <c r="E908">
        <f>E$2</f>
        <v>1500</v>
      </c>
      <c r="F908">
        <f>F$2</f>
        <v>3</v>
      </c>
      <c r="G908" s="5">
        <v>21</v>
      </c>
      <c r="H908" s="5">
        <v>40</v>
      </c>
      <c r="I908" s="18">
        <v>35</v>
      </c>
      <c r="J908">
        <f>E908*0.1</f>
        <v>150</v>
      </c>
      <c r="K908">
        <f t="shared" si="1175"/>
        <v>183.33333333333334</v>
      </c>
      <c r="L908">
        <v>1.5</v>
      </c>
      <c r="M908" s="21">
        <v>21</v>
      </c>
      <c r="N908">
        <v>5</v>
      </c>
      <c r="O908">
        <f t="shared" ref="O908:O916" si="1178">MAX(0, 9.81 * (L908 - N908))</f>
        <v>0</v>
      </c>
      <c r="P908" s="15">
        <f t="shared" ref="P908:P916" si="1179">(L908 * M908) - O908</f>
        <v>31.5</v>
      </c>
      <c r="Q908">
        <f>K908-P908</f>
        <v>151.83333333333334</v>
      </c>
      <c r="R908">
        <f t="shared" si="1176"/>
        <v>63</v>
      </c>
      <c r="S908">
        <f t="shared" ref="S908:S916" si="1180">0.5 + 0.1 * SQRT(Q908 / R908)</f>
        <v>0.65524345107130644</v>
      </c>
      <c r="T908">
        <f t="shared" ref="T908:T916" si="1181">IF(((D908 - (D908 - D907)/2) - $L$2) &lt;= 0, 0, IF(((D908 - (D908 - D907)/2) - $L$2) &gt; (2 * $F$2), 0, IF(((D908 - (D908 - D907)/2) - $L$2) &lt;= ($F$2 / 2), (2 * ((D908 - (D908 - D907)/2) - $L$2) / $F$2) * (S908 - 0.1) + 0.1, ((2 * $F$2) - ((D908 - (D908 - D907)/2) - $L$2)) / (1.5 * $F$2) * S908)))</f>
        <v>0.37762172553565321</v>
      </c>
      <c r="U908">
        <v>1.5</v>
      </c>
      <c r="V908">
        <f t="shared" ref="V908:V916" si="1182">MAX(0.5, 1 - 0.5 * (P908 / Q908))</f>
        <v>0.89626783754116357</v>
      </c>
      <c r="W908">
        <v>3</v>
      </c>
      <c r="X908">
        <f t="shared" ref="X908:X916" si="1183">1 + 0.2 *LOG10(10 * W908)</f>
        <v>1.2954242509439324</v>
      </c>
      <c r="Y908">
        <f t="shared" ref="Y908:Y916" si="1184">((Q908 / (I908 * 1000)) * T908) * U908 * V908 * X908*1000</f>
        <v>2.8529696312806352</v>
      </c>
      <c r="Z908">
        <f>'Liquefaction &amp; SBC'!AC909</f>
        <v>2344.2593517460996</v>
      </c>
      <c r="AA908" s="8" t="str">
        <f>'Liquefaction &amp; SBC'!AD909</f>
        <v>NOT LIQUEFIABLE</v>
      </c>
      <c r="AB908" s="1">
        <f t="shared" ref="AB908:AB916" si="1185">IF(AA908="NOT LIQUEFIABLE", 0, IF(Z908&gt;=2, 0, IF(Z908&lt;=0.5, 0.05, (2-Z908)*0.025)))</f>
        <v>0</v>
      </c>
      <c r="AC908">
        <f t="shared" si="1177"/>
        <v>0</v>
      </c>
      <c r="AD908">
        <f t="shared" ref="AD908:AD916" si="1186">Y908+AC908</f>
        <v>2.8529696312806352</v>
      </c>
    </row>
    <row r="909" spans="1:31" x14ac:dyDescent="0.35">
      <c r="B909" s="5">
        <v>15.62537</v>
      </c>
      <c r="C909" s="5">
        <v>120.28740000000001</v>
      </c>
      <c r="D909" s="1">
        <f t="shared" ref="D909:D916" si="1187">D908+1.5</f>
        <v>4.5</v>
      </c>
      <c r="E909">
        <f t="shared" ref="E909:F916" si="1188">E$2</f>
        <v>1500</v>
      </c>
      <c r="F909">
        <f t="shared" si="1188"/>
        <v>3</v>
      </c>
      <c r="G909" s="5">
        <v>21</v>
      </c>
      <c r="H909" s="5">
        <v>47</v>
      </c>
      <c r="I909" s="18">
        <v>35</v>
      </c>
      <c r="J909">
        <f t="shared" ref="J909:J916" si="1189">E909*0.1</f>
        <v>150</v>
      </c>
      <c r="K909">
        <f t="shared" si="1175"/>
        <v>183.33333333333334</v>
      </c>
      <c r="L909">
        <v>1.5</v>
      </c>
      <c r="M909" s="21">
        <v>21</v>
      </c>
      <c r="N909">
        <v>5</v>
      </c>
      <c r="O909">
        <f t="shared" si="1178"/>
        <v>0</v>
      </c>
      <c r="P909" s="15">
        <f t="shared" si="1179"/>
        <v>31.5</v>
      </c>
      <c r="Q909">
        <f t="shared" ref="Q909:Q916" si="1190">K909-P909</f>
        <v>151.83333333333334</v>
      </c>
      <c r="R909">
        <f t="shared" si="1176"/>
        <v>63</v>
      </c>
      <c r="S909">
        <f t="shared" si="1180"/>
        <v>0.65524345107130644</v>
      </c>
      <c r="T909">
        <f t="shared" si="1181"/>
        <v>0.54603620922608875</v>
      </c>
      <c r="U909">
        <v>1.5</v>
      </c>
      <c r="V909">
        <f t="shared" si="1182"/>
        <v>0.89626783754116357</v>
      </c>
      <c r="W909">
        <v>3</v>
      </c>
      <c r="X909">
        <f t="shared" si="1183"/>
        <v>1.2954242509439324</v>
      </c>
      <c r="Y909">
        <f t="shared" si="1184"/>
        <v>4.1253577777917023</v>
      </c>
      <c r="Z909">
        <f>'Liquefaction &amp; SBC'!AC910</f>
        <v>4279.6738141863061</v>
      </c>
      <c r="AA909" s="8" t="str">
        <f>'Liquefaction &amp; SBC'!AD910</f>
        <v>NOT LIQUEFIABLE</v>
      </c>
      <c r="AB909" s="1">
        <f t="shared" si="1185"/>
        <v>0</v>
      </c>
      <c r="AC909">
        <f t="shared" si="1177"/>
        <v>0</v>
      </c>
      <c r="AD909">
        <f t="shared" si="1186"/>
        <v>4.1253577777917023</v>
      </c>
    </row>
    <row r="910" spans="1:31" x14ac:dyDescent="0.35">
      <c r="B910" s="5">
        <v>15.62537</v>
      </c>
      <c r="C910" s="5">
        <v>120.28740000000001</v>
      </c>
      <c r="D910" s="1">
        <f t="shared" si="1187"/>
        <v>6</v>
      </c>
      <c r="E910">
        <f t="shared" si="1188"/>
        <v>1500</v>
      </c>
      <c r="F910">
        <f t="shared" si="1188"/>
        <v>3</v>
      </c>
      <c r="G910" s="5">
        <v>21</v>
      </c>
      <c r="H910" s="5">
        <v>47</v>
      </c>
      <c r="I910" s="18">
        <v>35</v>
      </c>
      <c r="J910">
        <f t="shared" si="1189"/>
        <v>150</v>
      </c>
      <c r="K910">
        <f t="shared" si="1175"/>
        <v>183.33333333333334</v>
      </c>
      <c r="L910">
        <v>1.5</v>
      </c>
      <c r="M910" s="21">
        <v>21</v>
      </c>
      <c r="N910">
        <v>5</v>
      </c>
      <c r="O910">
        <f t="shared" si="1178"/>
        <v>0</v>
      </c>
      <c r="P910" s="15">
        <f t="shared" si="1179"/>
        <v>31.5</v>
      </c>
      <c r="Q910">
        <f t="shared" si="1190"/>
        <v>151.83333333333334</v>
      </c>
      <c r="R910">
        <f t="shared" si="1176"/>
        <v>63</v>
      </c>
      <c r="S910">
        <f t="shared" si="1180"/>
        <v>0.65524345107130644</v>
      </c>
      <c r="T910">
        <f t="shared" si="1181"/>
        <v>0.32762172553565322</v>
      </c>
      <c r="U910">
        <v>1.5</v>
      </c>
      <c r="V910">
        <f t="shared" si="1182"/>
        <v>0.89626783754116357</v>
      </c>
      <c r="W910">
        <v>3</v>
      </c>
      <c r="X910">
        <f t="shared" si="1183"/>
        <v>1.2954242509439324</v>
      </c>
      <c r="Y910">
        <f t="shared" si="1184"/>
        <v>2.4752146666750212</v>
      </c>
      <c r="Z910">
        <f>'Liquefaction &amp; SBC'!AC911</f>
        <v>337.63237412673516</v>
      </c>
      <c r="AA910" s="8" t="str">
        <f>'Liquefaction &amp; SBC'!AD911</f>
        <v>NOT LIQUEFIABLE</v>
      </c>
      <c r="AB910" s="1">
        <f t="shared" si="1185"/>
        <v>0</v>
      </c>
      <c r="AC910">
        <f t="shared" si="1177"/>
        <v>0</v>
      </c>
      <c r="AD910">
        <f t="shared" si="1186"/>
        <v>2.4752146666750212</v>
      </c>
    </row>
    <row r="911" spans="1:31" x14ac:dyDescent="0.35">
      <c r="B911" s="5">
        <v>15.62537</v>
      </c>
      <c r="C911" s="5">
        <v>120.28740000000001</v>
      </c>
      <c r="D911" s="1">
        <f t="shared" si="1187"/>
        <v>7.5</v>
      </c>
      <c r="E911">
        <f t="shared" si="1188"/>
        <v>1500</v>
      </c>
      <c r="F911">
        <f t="shared" si="1188"/>
        <v>3</v>
      </c>
      <c r="G911" s="5">
        <v>21</v>
      </c>
      <c r="H911" s="5">
        <v>50</v>
      </c>
      <c r="I911" s="18">
        <v>35</v>
      </c>
      <c r="J911">
        <f t="shared" si="1189"/>
        <v>150</v>
      </c>
      <c r="K911">
        <f t="shared" si="1175"/>
        <v>183.33333333333334</v>
      </c>
      <c r="L911">
        <v>1.5</v>
      </c>
      <c r="M911" s="21">
        <v>21</v>
      </c>
      <c r="N911">
        <v>5</v>
      </c>
      <c r="O911">
        <f t="shared" si="1178"/>
        <v>0</v>
      </c>
      <c r="P911" s="15">
        <f t="shared" si="1179"/>
        <v>31.5</v>
      </c>
      <c r="Q911">
        <f t="shared" si="1190"/>
        <v>151.83333333333334</v>
      </c>
      <c r="R911">
        <f t="shared" si="1176"/>
        <v>63</v>
      </c>
      <c r="S911">
        <f t="shared" si="1180"/>
        <v>0.65524345107130644</v>
      </c>
      <c r="T911">
        <f t="shared" si="1181"/>
        <v>0.10920724184521774</v>
      </c>
      <c r="U911">
        <v>1.5</v>
      </c>
      <c r="V911">
        <f t="shared" si="1182"/>
        <v>0.89626783754116357</v>
      </c>
      <c r="W911">
        <v>3</v>
      </c>
      <c r="X911">
        <f t="shared" si="1183"/>
        <v>1.2954242509439324</v>
      </c>
      <c r="Y911">
        <f t="shared" si="1184"/>
        <v>0.82507155555834033</v>
      </c>
      <c r="Z911">
        <f>'Liquefaction &amp; SBC'!AC912</f>
        <v>7567.0975892970582</v>
      </c>
      <c r="AA911" s="8" t="str">
        <f>'Liquefaction &amp; SBC'!AD912</f>
        <v>NOT LIQUEFIABLE</v>
      </c>
      <c r="AB911" s="1">
        <f t="shared" si="1185"/>
        <v>0</v>
      </c>
      <c r="AC911">
        <f t="shared" si="1177"/>
        <v>0</v>
      </c>
      <c r="AD911">
        <f t="shared" si="1186"/>
        <v>0.82507155555834033</v>
      </c>
    </row>
    <row r="912" spans="1:31" x14ac:dyDescent="0.35">
      <c r="B912" s="5">
        <v>15.62537</v>
      </c>
      <c r="C912" s="5">
        <v>120.28740000000001</v>
      </c>
      <c r="D912" s="1">
        <f t="shared" si="1187"/>
        <v>9</v>
      </c>
      <c r="E912">
        <f t="shared" si="1188"/>
        <v>1500</v>
      </c>
      <c r="F912">
        <f t="shared" si="1188"/>
        <v>3</v>
      </c>
      <c r="G912" s="5">
        <v>21</v>
      </c>
      <c r="H912" s="5">
        <v>50</v>
      </c>
      <c r="I912" s="18">
        <v>35</v>
      </c>
      <c r="J912">
        <f t="shared" si="1189"/>
        <v>150</v>
      </c>
      <c r="K912">
        <f t="shared" si="1175"/>
        <v>183.33333333333334</v>
      </c>
      <c r="L912">
        <v>1.5</v>
      </c>
      <c r="M912" s="21">
        <v>21</v>
      </c>
      <c r="N912">
        <v>5</v>
      </c>
      <c r="O912">
        <f t="shared" si="1178"/>
        <v>0</v>
      </c>
      <c r="P912" s="15">
        <f t="shared" si="1179"/>
        <v>31.5</v>
      </c>
      <c r="Q912">
        <f t="shared" si="1190"/>
        <v>151.83333333333334</v>
      </c>
      <c r="R912">
        <f t="shared" si="1176"/>
        <v>63</v>
      </c>
      <c r="S912">
        <f t="shared" si="1180"/>
        <v>0.65524345107130644</v>
      </c>
      <c r="T912">
        <f t="shared" si="1181"/>
        <v>0</v>
      </c>
      <c r="U912">
        <v>1.5</v>
      </c>
      <c r="V912">
        <f t="shared" si="1182"/>
        <v>0.89626783754116357</v>
      </c>
      <c r="W912">
        <v>3</v>
      </c>
      <c r="X912">
        <f t="shared" si="1183"/>
        <v>1.2954242509439324</v>
      </c>
      <c r="Y912">
        <f t="shared" si="1184"/>
        <v>0</v>
      </c>
      <c r="Z912">
        <f>'Liquefaction &amp; SBC'!AC913</f>
        <v>1900.7525931402631</v>
      </c>
      <c r="AA912" s="8" t="str">
        <f>'Liquefaction &amp; SBC'!AD913</f>
        <v>NOT LIQUEFIABLE</v>
      </c>
      <c r="AB912" s="1">
        <f t="shared" si="1185"/>
        <v>0</v>
      </c>
      <c r="AC912">
        <f t="shared" si="1177"/>
        <v>0</v>
      </c>
      <c r="AD912">
        <f t="shared" si="1186"/>
        <v>0</v>
      </c>
    </row>
    <row r="913" spans="2:31" x14ac:dyDescent="0.35">
      <c r="B913" s="5">
        <v>15.62537</v>
      </c>
      <c r="C913" s="5">
        <v>120.28740000000001</v>
      </c>
      <c r="D913" s="1">
        <f t="shared" si="1187"/>
        <v>10.5</v>
      </c>
      <c r="E913">
        <f t="shared" si="1188"/>
        <v>1500</v>
      </c>
      <c r="F913">
        <f t="shared" si="1188"/>
        <v>3</v>
      </c>
      <c r="G913" s="5">
        <v>23</v>
      </c>
      <c r="H913" s="5">
        <v>100</v>
      </c>
      <c r="I913" s="18">
        <v>6000</v>
      </c>
      <c r="J913">
        <f t="shared" si="1189"/>
        <v>150</v>
      </c>
      <c r="K913">
        <f t="shared" si="1175"/>
        <v>183.33333333333334</v>
      </c>
      <c r="L913">
        <v>1.5</v>
      </c>
      <c r="M913" s="21">
        <v>23</v>
      </c>
      <c r="N913">
        <v>5</v>
      </c>
      <c r="O913">
        <f t="shared" si="1178"/>
        <v>0</v>
      </c>
      <c r="P913" s="15">
        <f t="shared" si="1179"/>
        <v>34.5</v>
      </c>
      <c r="Q913">
        <f t="shared" si="1190"/>
        <v>148.83333333333334</v>
      </c>
      <c r="R913">
        <f t="shared" si="1176"/>
        <v>69</v>
      </c>
      <c r="S913">
        <f t="shared" si="1180"/>
        <v>0.6468674514968471</v>
      </c>
      <c r="T913">
        <f t="shared" si="1181"/>
        <v>0</v>
      </c>
      <c r="U913">
        <v>1.5</v>
      </c>
      <c r="V913">
        <f t="shared" si="1182"/>
        <v>0.88409854423292278</v>
      </c>
      <c r="W913">
        <v>3</v>
      </c>
      <c r="X913">
        <f t="shared" si="1183"/>
        <v>1.2954242509439324</v>
      </c>
      <c r="Y913">
        <f t="shared" si="1184"/>
        <v>0</v>
      </c>
      <c r="Z913">
        <f>'Liquefaction &amp; SBC'!AC914</f>
        <v>1.3174844540345496E+58</v>
      </c>
      <c r="AA913" s="8" t="str">
        <f>'Liquefaction &amp; SBC'!AD914</f>
        <v>NOT LIQUEFIABLE</v>
      </c>
      <c r="AB913" s="1">
        <f t="shared" si="1185"/>
        <v>0</v>
      </c>
      <c r="AC913">
        <f t="shared" si="1177"/>
        <v>0</v>
      </c>
      <c r="AD913">
        <f t="shared" si="1186"/>
        <v>0</v>
      </c>
    </row>
    <row r="914" spans="2:31" x14ac:dyDescent="0.35">
      <c r="B914" s="5">
        <v>15.62537</v>
      </c>
      <c r="C914" s="5">
        <v>120.28740000000001</v>
      </c>
      <c r="D914" s="1">
        <f t="shared" si="1187"/>
        <v>12</v>
      </c>
      <c r="E914">
        <f t="shared" si="1188"/>
        <v>1500</v>
      </c>
      <c r="F914">
        <f t="shared" si="1188"/>
        <v>3</v>
      </c>
      <c r="G914" s="5">
        <v>23</v>
      </c>
      <c r="H914" s="5">
        <v>100</v>
      </c>
      <c r="I914" s="18">
        <v>6000</v>
      </c>
      <c r="J914">
        <f t="shared" si="1189"/>
        <v>150</v>
      </c>
      <c r="K914">
        <f t="shared" si="1175"/>
        <v>183.33333333333334</v>
      </c>
      <c r="L914">
        <v>1.5</v>
      </c>
      <c r="M914" s="21">
        <v>23</v>
      </c>
      <c r="N914">
        <v>5</v>
      </c>
      <c r="O914">
        <f t="shared" si="1178"/>
        <v>0</v>
      </c>
      <c r="P914" s="15">
        <f t="shared" si="1179"/>
        <v>34.5</v>
      </c>
      <c r="Q914">
        <f t="shared" si="1190"/>
        <v>148.83333333333334</v>
      </c>
      <c r="R914">
        <f t="shared" si="1176"/>
        <v>69</v>
      </c>
      <c r="S914">
        <f t="shared" si="1180"/>
        <v>0.6468674514968471</v>
      </c>
      <c r="T914">
        <f t="shared" si="1181"/>
        <v>0</v>
      </c>
      <c r="U914">
        <v>1.5</v>
      </c>
      <c r="V914">
        <f t="shared" si="1182"/>
        <v>0.88409854423292278</v>
      </c>
      <c r="W914">
        <v>3</v>
      </c>
      <c r="X914">
        <f t="shared" si="1183"/>
        <v>1.2954242509439324</v>
      </c>
      <c r="Y914">
        <f t="shared" si="1184"/>
        <v>0</v>
      </c>
      <c r="Z914">
        <f>'Liquefaction &amp; SBC'!AC915</f>
        <v>2.919229839729529E+52</v>
      </c>
      <c r="AA914" s="8" t="str">
        <f>'Liquefaction &amp; SBC'!AD915</f>
        <v>NOT LIQUEFIABLE</v>
      </c>
      <c r="AB914" s="1">
        <f t="shared" si="1185"/>
        <v>0</v>
      </c>
      <c r="AC914">
        <f t="shared" si="1177"/>
        <v>0</v>
      </c>
      <c r="AD914">
        <f t="shared" si="1186"/>
        <v>0</v>
      </c>
    </row>
    <row r="915" spans="2:31" x14ac:dyDescent="0.35">
      <c r="B915" s="5">
        <v>15.62537</v>
      </c>
      <c r="C915" s="5">
        <v>120.28740000000001</v>
      </c>
      <c r="D915" s="1">
        <f t="shared" si="1187"/>
        <v>13.5</v>
      </c>
      <c r="E915">
        <f t="shared" si="1188"/>
        <v>1500</v>
      </c>
      <c r="F915">
        <f t="shared" si="1188"/>
        <v>3</v>
      </c>
      <c r="G915" s="5">
        <v>23</v>
      </c>
      <c r="H915" s="5">
        <v>100</v>
      </c>
      <c r="I915" s="18">
        <v>6000</v>
      </c>
      <c r="J915">
        <f t="shared" si="1189"/>
        <v>150</v>
      </c>
      <c r="K915">
        <f t="shared" si="1175"/>
        <v>183.33333333333334</v>
      </c>
      <c r="L915">
        <v>1.5</v>
      </c>
      <c r="M915" s="21">
        <v>23</v>
      </c>
      <c r="N915">
        <v>5</v>
      </c>
      <c r="O915">
        <f t="shared" si="1178"/>
        <v>0</v>
      </c>
      <c r="P915" s="15">
        <f t="shared" si="1179"/>
        <v>34.5</v>
      </c>
      <c r="Q915">
        <f t="shared" si="1190"/>
        <v>148.83333333333334</v>
      </c>
      <c r="R915">
        <f t="shared" si="1176"/>
        <v>69</v>
      </c>
      <c r="S915">
        <f t="shared" si="1180"/>
        <v>0.6468674514968471</v>
      </c>
      <c r="T915">
        <f t="shared" si="1181"/>
        <v>0</v>
      </c>
      <c r="U915">
        <v>1.5</v>
      </c>
      <c r="V915">
        <f t="shared" si="1182"/>
        <v>0.88409854423292278</v>
      </c>
      <c r="W915">
        <v>3</v>
      </c>
      <c r="X915">
        <f t="shared" si="1183"/>
        <v>1.2954242509439324</v>
      </c>
      <c r="Y915">
        <f t="shared" si="1184"/>
        <v>0</v>
      </c>
      <c r="Z915">
        <f>'Liquefaction &amp; SBC'!AC916</f>
        <v>1.5251621487041407E+47</v>
      </c>
      <c r="AA915" s="8" t="str">
        <f>'Liquefaction &amp; SBC'!AD916</f>
        <v>NOT LIQUEFIABLE</v>
      </c>
      <c r="AB915" s="1">
        <f t="shared" si="1185"/>
        <v>0</v>
      </c>
      <c r="AC915">
        <f t="shared" si="1177"/>
        <v>0</v>
      </c>
      <c r="AD915">
        <f t="shared" si="1186"/>
        <v>0</v>
      </c>
    </row>
    <row r="916" spans="2:31" x14ac:dyDescent="0.35">
      <c r="B916" s="5">
        <v>15.62537</v>
      </c>
      <c r="C916" s="5">
        <v>120.28740000000001</v>
      </c>
      <c r="D916" s="1">
        <f t="shared" si="1187"/>
        <v>15</v>
      </c>
      <c r="E916">
        <f t="shared" si="1188"/>
        <v>1500</v>
      </c>
      <c r="F916">
        <f t="shared" si="1188"/>
        <v>3</v>
      </c>
      <c r="G916" s="5">
        <v>23</v>
      </c>
      <c r="H916" s="5">
        <v>100</v>
      </c>
      <c r="I916" s="18">
        <v>6000</v>
      </c>
      <c r="J916">
        <f t="shared" si="1189"/>
        <v>150</v>
      </c>
      <c r="K916">
        <f t="shared" si="1175"/>
        <v>183.33333333333334</v>
      </c>
      <c r="L916">
        <v>1.5</v>
      </c>
      <c r="M916" s="21">
        <v>23</v>
      </c>
      <c r="N916">
        <v>5</v>
      </c>
      <c r="O916">
        <f t="shared" si="1178"/>
        <v>0</v>
      </c>
      <c r="P916" s="15">
        <f t="shared" si="1179"/>
        <v>34.5</v>
      </c>
      <c r="Q916">
        <f t="shared" si="1190"/>
        <v>148.83333333333334</v>
      </c>
      <c r="R916">
        <f t="shared" si="1176"/>
        <v>69</v>
      </c>
      <c r="S916">
        <f t="shared" si="1180"/>
        <v>0.6468674514968471</v>
      </c>
      <c r="T916">
        <f t="shared" si="1181"/>
        <v>0</v>
      </c>
      <c r="U916">
        <v>1.5</v>
      </c>
      <c r="V916">
        <f t="shared" si="1182"/>
        <v>0.88409854423292278</v>
      </c>
      <c r="W916">
        <v>3</v>
      </c>
      <c r="X916">
        <f t="shared" si="1183"/>
        <v>1.2954242509439324</v>
      </c>
      <c r="Y916">
        <f t="shared" si="1184"/>
        <v>0</v>
      </c>
      <c r="Z916">
        <f>'Liquefaction &amp; SBC'!AC917</f>
        <v>2.3636615931461223E+42</v>
      </c>
      <c r="AA916" s="8" t="str">
        <f>'Liquefaction &amp; SBC'!AD917</f>
        <v>NOT LIQUEFIABLE</v>
      </c>
      <c r="AB916" s="1">
        <f t="shared" si="1185"/>
        <v>0</v>
      </c>
      <c r="AC916">
        <f t="shared" si="1177"/>
        <v>0</v>
      </c>
      <c r="AD916">
        <f t="shared" si="1186"/>
        <v>0</v>
      </c>
    </row>
    <row r="917" spans="2:31" x14ac:dyDescent="0.35">
      <c r="X917" s="16"/>
      <c r="Y917" s="16"/>
      <c r="Z917" s="16"/>
      <c r="AA917" s="16"/>
      <c r="AB917" s="19"/>
      <c r="AC917" s="16" t="s">
        <v>312</v>
      </c>
      <c r="AD917" s="16">
        <f>SUM(AD907:AD916)</f>
        <v>10.278613631305697</v>
      </c>
      <c r="AE917" s="19" t="str">
        <f>IF(AD917&lt;= 25, "PASSED", "FAILED")</f>
        <v>PASSED</v>
      </c>
    </row>
    <row r="918" spans="2:31" x14ac:dyDescent="0.35">
      <c r="X918" s="16"/>
      <c r="Y918" s="16"/>
      <c r="Z918" s="16"/>
      <c r="AA918" s="16"/>
      <c r="AB918" s="19"/>
      <c r="AC918" s="16"/>
      <c r="AD918" s="16"/>
    </row>
  </sheetData>
  <autoFilter ref="G1:G918" xr:uid="{ABDCBA34-668D-4F5C-8D64-BCD40CF678D6}"/>
  <conditionalFormatting sqref="AE1:AE917">
    <cfRule type="expression" dxfId="436" priority="616">
      <formula>$AE1="FAILED"</formula>
    </cfRule>
    <cfRule type="expression" dxfId="435" priority="698">
      <formula>$AE1="PASSED"</formula>
    </cfRule>
  </conditionalFormatting>
  <conditionalFormatting sqref="AE12 AE81 AE93 AE105">
    <cfRule type="expression" dxfId="434" priority="613">
      <formula>$AE1="FAILED"</formula>
    </cfRule>
    <cfRule type="expression" dxfId="433" priority="697">
      <formula>$AE1="FAILED"</formula>
    </cfRule>
  </conditionalFormatting>
  <conditionalFormatting sqref="AE24">
    <cfRule type="expression" dxfId="432" priority="586">
      <formula>$AE13="FAILED"</formula>
    </cfRule>
    <cfRule type="expression" dxfId="431" priority="587">
      <formula>$AE13="FAILED"</formula>
    </cfRule>
    <cfRule type="expression" dxfId="430" priority="696">
      <formula>$AE13="FAILED"</formula>
    </cfRule>
  </conditionalFormatting>
  <conditionalFormatting sqref="AE36">
    <cfRule type="expression" dxfId="429" priority="584">
      <formula>$AE25="FAILED"</formula>
    </cfRule>
    <cfRule type="expression" dxfId="428" priority="585">
      <formula>$AE25="FAILED"</formula>
    </cfRule>
    <cfRule type="expression" dxfId="427" priority="695">
      <formula>$AE25="FAILED"</formula>
    </cfRule>
  </conditionalFormatting>
  <conditionalFormatting sqref="AE48">
    <cfRule type="expression" dxfId="426" priority="582">
      <formula>$AE37="FAILED"</formula>
    </cfRule>
    <cfRule type="expression" dxfId="425" priority="583">
      <formula>$AE37="FAILED"</formula>
    </cfRule>
    <cfRule type="expression" dxfId="424" priority="694">
      <formula>$AE37="FAILED"</formula>
    </cfRule>
  </conditionalFormatting>
  <conditionalFormatting sqref="AE54">
    <cfRule type="expression" dxfId="423" priority="693">
      <formula>$AE49="FAILED"</formula>
    </cfRule>
  </conditionalFormatting>
  <conditionalFormatting sqref="AE57">
    <cfRule type="expression" dxfId="422" priority="705">
      <formula>$AE49="FAILED"</formula>
    </cfRule>
    <cfRule type="expression" dxfId="421" priority="706">
      <formula>$AE49="FAILED"</formula>
    </cfRule>
  </conditionalFormatting>
  <conditionalFormatting sqref="AE63">
    <cfRule type="expression" dxfId="420" priority="8">
      <formula>$AE58="FAILED"</formula>
    </cfRule>
    <cfRule type="expression" dxfId="419" priority="692">
      <formula>$AE55="FAILED"</formula>
    </cfRule>
  </conditionalFormatting>
  <conditionalFormatting sqref="AE66">
    <cfRule type="expression" dxfId="418" priority="9">
      <formula>$AE58="FAILED"</formula>
    </cfRule>
    <cfRule type="expression" dxfId="417" priority="10">
      <formula>$AE58="FAILED"</formula>
    </cfRule>
  </conditionalFormatting>
  <conditionalFormatting sqref="AE69">
    <cfRule type="expression" dxfId="416" priority="609">
      <formula>$AE58="FAILED"</formula>
    </cfRule>
    <cfRule type="expression" dxfId="415" priority="611">
      <formula>$AE58="FAILED"</formula>
    </cfRule>
  </conditionalFormatting>
  <conditionalFormatting sqref="AE72">
    <cfRule type="expression" dxfId="414" priority="5">
      <formula>$AE67="FAILED"</formula>
    </cfRule>
    <cfRule type="expression" dxfId="413" priority="691">
      <formula>$AE64="FAILED"</formula>
    </cfRule>
  </conditionalFormatting>
  <conditionalFormatting sqref="AE75">
    <cfRule type="expression" dxfId="412" priority="6">
      <formula>$AE67="FAILED"</formula>
    </cfRule>
    <cfRule type="expression" dxfId="411" priority="7">
      <formula>$AE67="FAILED"</formula>
    </cfRule>
  </conditionalFormatting>
  <conditionalFormatting sqref="AE81">
    <cfRule type="expression" dxfId="410" priority="2">
      <formula>$AE76="FAILED"</formula>
    </cfRule>
    <cfRule type="expression" dxfId="409" priority="690">
      <formula>$AE73="FAILED"</formula>
    </cfRule>
  </conditionalFormatting>
  <conditionalFormatting sqref="AE84">
    <cfRule type="expression" dxfId="408" priority="3">
      <formula>$AE76="FAILED"</formula>
    </cfRule>
    <cfRule type="expression" dxfId="407" priority="4">
      <formula>$AE76="FAILED"</formula>
    </cfRule>
  </conditionalFormatting>
  <conditionalFormatting sqref="AE93">
    <cfRule type="expression" dxfId="406" priority="689">
      <formula>$AE82="FAILED"</formula>
    </cfRule>
  </conditionalFormatting>
  <conditionalFormatting sqref="AE96">
    <cfRule type="expression" dxfId="405" priority="596">
      <formula>$AE85="FAILED"</formula>
    </cfRule>
    <cfRule type="expression" dxfId="404" priority="598">
      <formula>$AE85="FAILED"</formula>
    </cfRule>
    <cfRule type="expression" dxfId="403" priority="599">
      <formula>$AE85="FAILED"</formula>
    </cfRule>
  </conditionalFormatting>
  <conditionalFormatting sqref="AE105">
    <cfRule type="expression" dxfId="402" priority="688">
      <formula>$AE94="FAILED"</formula>
    </cfRule>
  </conditionalFormatting>
  <conditionalFormatting sqref="AE108">
    <cfRule type="expression" dxfId="401" priority="580">
      <formula>$AE97="FAILED"</formula>
    </cfRule>
    <cfRule type="expression" dxfId="400" priority="581">
      <formula>$AE97="FAILED"</formula>
    </cfRule>
    <cfRule type="expression" dxfId="399" priority="595">
      <formula>$AE97="FAILED"</formula>
    </cfRule>
  </conditionalFormatting>
  <conditionalFormatting sqref="AE117">
    <cfRule type="expression" dxfId="398" priority="577">
      <formula>$AE106="FAILED"</formula>
    </cfRule>
    <cfRule type="expression" dxfId="397" priority="578">
      <formula>$AE106="FAILED"</formula>
    </cfRule>
    <cfRule type="expression" dxfId="396" priority="579">
      <formula>$AE106="FAILED"</formula>
    </cfRule>
  </conditionalFormatting>
  <conditionalFormatting sqref="AE120">
    <cfRule type="expression" dxfId="395" priority="572">
      <formula>$AE109="FAILED"</formula>
    </cfRule>
    <cfRule type="expression" dxfId="394" priority="573">
      <formula>$AE109="FAILED"</formula>
    </cfRule>
    <cfRule type="expression" dxfId="393" priority="576">
      <formula>$AE109="FAILED"</formula>
    </cfRule>
  </conditionalFormatting>
  <conditionalFormatting sqref="AE129">
    <cfRule type="expression" dxfId="392" priority="569">
      <formula>$AE118="FAILED"</formula>
    </cfRule>
    <cfRule type="expression" dxfId="391" priority="570">
      <formula>$AE118="FAILED"</formula>
    </cfRule>
    <cfRule type="expression" dxfId="390" priority="571">
      <formula>$AE118="FAILED"</formula>
    </cfRule>
  </conditionalFormatting>
  <conditionalFormatting sqref="AE132">
    <cfRule type="expression" dxfId="389" priority="564">
      <formula>$AE121="FAILED"</formula>
    </cfRule>
    <cfRule type="expression" dxfId="388" priority="565">
      <formula>$AE121="FAILED"</formula>
    </cfRule>
    <cfRule type="expression" dxfId="387" priority="568">
      <formula>$AE121="FAILED"</formula>
    </cfRule>
  </conditionalFormatting>
  <conditionalFormatting sqref="AE141">
    <cfRule type="expression" dxfId="386" priority="561">
      <formula>$AE130="FAILED"</formula>
    </cfRule>
    <cfRule type="expression" dxfId="385" priority="562">
      <formula>$AE130="FAILED"</formula>
    </cfRule>
    <cfRule type="expression" dxfId="384" priority="563">
      <formula>$AE130="FAILED"</formula>
    </cfRule>
  </conditionalFormatting>
  <conditionalFormatting sqref="AE144">
    <cfRule type="expression" dxfId="383" priority="556">
      <formula>$AE133="FAILED"</formula>
    </cfRule>
    <cfRule type="expression" dxfId="382" priority="557">
      <formula>$AE133="FAILED"</formula>
    </cfRule>
    <cfRule type="expression" dxfId="381" priority="560">
      <formula>$AE133="FAILED"</formula>
    </cfRule>
  </conditionalFormatting>
  <conditionalFormatting sqref="AE153">
    <cfRule type="expression" dxfId="380" priority="553">
      <formula>$AE142="FAILED"</formula>
    </cfRule>
    <cfRule type="expression" dxfId="379" priority="554">
      <formula>$AE142="FAILED"</formula>
    </cfRule>
    <cfRule type="expression" dxfId="378" priority="555">
      <formula>$AE142="FAILED"</formula>
    </cfRule>
  </conditionalFormatting>
  <conditionalFormatting sqref="AE156">
    <cfRule type="expression" dxfId="377" priority="548">
      <formula>$AE145="FAILED"</formula>
    </cfRule>
    <cfRule type="expression" dxfId="376" priority="549">
      <formula>$AE145="FAILED"</formula>
    </cfRule>
    <cfRule type="expression" dxfId="375" priority="552">
      <formula>$AE145="FAILED"</formula>
    </cfRule>
  </conditionalFormatting>
  <conditionalFormatting sqref="AE165">
    <cfRule type="expression" dxfId="374" priority="545">
      <formula>$AE154="FAILED"</formula>
    </cfRule>
    <cfRule type="expression" dxfId="373" priority="546">
      <formula>$AE154="FAILED"</formula>
    </cfRule>
    <cfRule type="expression" dxfId="372" priority="547">
      <formula>$AE154="FAILED"</formula>
    </cfRule>
  </conditionalFormatting>
  <conditionalFormatting sqref="AE168">
    <cfRule type="expression" dxfId="371" priority="540">
      <formula>$AE157="FAILED"</formula>
    </cfRule>
    <cfRule type="expression" dxfId="370" priority="541">
      <formula>$AE157="FAILED"</formula>
    </cfRule>
    <cfRule type="expression" dxfId="369" priority="544">
      <formula>$AE157="FAILED"</formula>
    </cfRule>
  </conditionalFormatting>
  <conditionalFormatting sqref="AE177">
    <cfRule type="expression" dxfId="368" priority="537">
      <formula>$AE166="FAILED"</formula>
    </cfRule>
    <cfRule type="expression" dxfId="367" priority="538">
      <formula>$AE166="FAILED"</formula>
    </cfRule>
    <cfRule type="expression" dxfId="366" priority="539">
      <formula>$AE166="FAILED"</formula>
    </cfRule>
  </conditionalFormatting>
  <conditionalFormatting sqref="AE180">
    <cfRule type="expression" dxfId="365" priority="532">
      <formula>$AE169="FAILED"</formula>
    </cfRule>
    <cfRule type="expression" dxfId="364" priority="533">
      <formula>$AE169="FAILED"</formula>
    </cfRule>
    <cfRule type="expression" dxfId="363" priority="536">
      <formula>$AE169="FAILED"</formula>
    </cfRule>
  </conditionalFormatting>
  <conditionalFormatting sqref="AE189">
    <cfRule type="expression" dxfId="362" priority="529">
      <formula>$AE178="FAILED"</formula>
    </cfRule>
    <cfRule type="expression" dxfId="361" priority="530">
      <formula>$AE178="FAILED"</formula>
    </cfRule>
    <cfRule type="expression" dxfId="360" priority="531">
      <formula>$AE178="FAILED"</formula>
    </cfRule>
  </conditionalFormatting>
  <conditionalFormatting sqref="AE192">
    <cfRule type="expression" dxfId="359" priority="524">
      <formula>$AE181="FAILED"</formula>
    </cfRule>
    <cfRule type="expression" dxfId="358" priority="525">
      <formula>$AE181="FAILED"</formula>
    </cfRule>
    <cfRule type="expression" dxfId="357" priority="528">
      <formula>$AE181="FAILED"</formula>
    </cfRule>
  </conditionalFormatting>
  <conditionalFormatting sqref="AE201">
    <cfRule type="expression" dxfId="356" priority="521">
      <formula>$AE190="FAILED"</formula>
    </cfRule>
    <cfRule type="expression" dxfId="355" priority="522">
      <formula>$AE190="FAILED"</formula>
    </cfRule>
    <cfRule type="expression" dxfId="354" priority="523">
      <formula>$AE190="FAILED"</formula>
    </cfRule>
  </conditionalFormatting>
  <conditionalFormatting sqref="AE204">
    <cfRule type="expression" dxfId="353" priority="516">
      <formula>$AE193="FAILED"</formula>
    </cfRule>
    <cfRule type="expression" dxfId="352" priority="517">
      <formula>$AE193="FAILED"</formula>
    </cfRule>
    <cfRule type="expression" dxfId="351" priority="520">
      <formula>$AE193="FAILED"</formula>
    </cfRule>
  </conditionalFormatting>
  <conditionalFormatting sqref="AE213">
    <cfRule type="expression" dxfId="350" priority="513">
      <formula>$AE202="FAILED"</formula>
    </cfRule>
    <cfRule type="expression" dxfId="349" priority="514">
      <formula>$AE202="FAILED"</formula>
    </cfRule>
    <cfRule type="expression" dxfId="348" priority="515">
      <formula>$AE202="FAILED"</formula>
    </cfRule>
  </conditionalFormatting>
  <conditionalFormatting sqref="AE216">
    <cfRule type="expression" dxfId="347" priority="508">
      <formula>$AE205="FAILED"</formula>
    </cfRule>
    <cfRule type="expression" dxfId="346" priority="509">
      <formula>$AE205="FAILED"</formula>
    </cfRule>
    <cfRule type="expression" dxfId="345" priority="512">
      <formula>$AE205="FAILED"</formula>
    </cfRule>
  </conditionalFormatting>
  <conditionalFormatting sqref="AE225">
    <cfRule type="expression" dxfId="344" priority="505">
      <formula>$AE214="FAILED"</formula>
    </cfRule>
    <cfRule type="expression" dxfId="343" priority="506">
      <formula>$AE214="FAILED"</formula>
    </cfRule>
    <cfRule type="expression" dxfId="342" priority="507">
      <formula>$AE214="FAILED"</formula>
    </cfRule>
  </conditionalFormatting>
  <conditionalFormatting sqref="AE228">
    <cfRule type="expression" dxfId="341" priority="500">
      <formula>$AE217="FAILED"</formula>
    </cfRule>
    <cfRule type="expression" dxfId="340" priority="501">
      <formula>$AE217="FAILED"</formula>
    </cfRule>
    <cfRule type="expression" dxfId="339" priority="504">
      <formula>$AE217="FAILED"</formula>
    </cfRule>
  </conditionalFormatting>
  <conditionalFormatting sqref="AE237">
    <cfRule type="expression" dxfId="338" priority="497">
      <formula>$AE226="FAILED"</formula>
    </cfRule>
    <cfRule type="expression" dxfId="337" priority="498">
      <formula>$AE226="FAILED"</formula>
    </cfRule>
    <cfRule type="expression" dxfId="336" priority="499">
      <formula>$AE226="FAILED"</formula>
    </cfRule>
  </conditionalFormatting>
  <conditionalFormatting sqref="AE240">
    <cfRule type="expression" dxfId="335" priority="492">
      <formula>$AE229="FAILED"</formula>
    </cfRule>
    <cfRule type="expression" dxfId="334" priority="493">
      <formula>$AE229="FAILED"</formula>
    </cfRule>
    <cfRule type="expression" dxfId="333" priority="496">
      <formula>$AE229="FAILED"</formula>
    </cfRule>
  </conditionalFormatting>
  <conditionalFormatting sqref="AE249">
    <cfRule type="expression" dxfId="332" priority="489">
      <formula>$AE238="FAILED"</formula>
    </cfRule>
    <cfRule type="expression" dxfId="331" priority="490">
      <formula>$AE238="FAILED"</formula>
    </cfRule>
    <cfRule type="expression" dxfId="330" priority="491">
      <formula>$AE238="FAILED"</formula>
    </cfRule>
  </conditionalFormatting>
  <conditionalFormatting sqref="AE252">
    <cfRule type="expression" dxfId="329" priority="484">
      <formula>$AE241="FAILED"</formula>
    </cfRule>
    <cfRule type="expression" dxfId="328" priority="485">
      <formula>$AE241="FAILED"</formula>
    </cfRule>
    <cfRule type="expression" dxfId="327" priority="488">
      <formula>$AE241="FAILED"</formula>
    </cfRule>
  </conditionalFormatting>
  <conditionalFormatting sqref="AE261">
    <cfRule type="expression" dxfId="326" priority="476">
      <formula>$AE253="FAILED"</formula>
    </cfRule>
    <cfRule type="expression" dxfId="325" priority="477">
      <formula>$AE253="FAILED"</formula>
    </cfRule>
    <cfRule type="expression" dxfId="324" priority="480">
      <formula>$AE253="FAILED"</formula>
    </cfRule>
  </conditionalFormatting>
  <conditionalFormatting sqref="AE270">
    <cfRule type="expression" dxfId="323" priority="473">
      <formula>#REF!="FAILED"</formula>
    </cfRule>
    <cfRule type="expression" dxfId="322" priority="474">
      <formula>#REF!="FAILED"</formula>
    </cfRule>
    <cfRule type="expression" dxfId="321" priority="475">
      <formula>#REF!="FAILED"</formula>
    </cfRule>
  </conditionalFormatting>
  <conditionalFormatting sqref="AE273">
    <cfRule type="expression" dxfId="320" priority="468">
      <formula>$AE262="FAILED"</formula>
    </cfRule>
    <cfRule type="expression" dxfId="319" priority="469">
      <formula>$AE262="FAILED"</formula>
    </cfRule>
    <cfRule type="expression" dxfId="318" priority="472">
      <formula>$AE262="FAILED"</formula>
    </cfRule>
  </conditionalFormatting>
  <conditionalFormatting sqref="AE282">
    <cfRule type="expression" dxfId="317" priority="465">
      <formula>$AE271="FAILED"</formula>
    </cfRule>
    <cfRule type="expression" dxfId="316" priority="466">
      <formula>$AE271="FAILED"</formula>
    </cfRule>
    <cfRule type="expression" dxfId="315" priority="467">
      <formula>$AE271="FAILED"</formula>
    </cfRule>
  </conditionalFormatting>
  <conditionalFormatting sqref="AE285">
    <cfRule type="expression" dxfId="314" priority="460">
      <formula>$AE274="FAILED"</formula>
    </cfRule>
    <cfRule type="expression" dxfId="313" priority="461">
      <formula>$AE274="FAILED"</formula>
    </cfRule>
    <cfRule type="expression" dxfId="312" priority="464">
      <formula>$AE274="FAILED"</formula>
    </cfRule>
  </conditionalFormatting>
  <conditionalFormatting sqref="AE294">
    <cfRule type="expression" dxfId="311" priority="457">
      <formula>$AE283="FAILED"</formula>
    </cfRule>
    <cfRule type="expression" dxfId="310" priority="458">
      <formula>$AE283="FAILED"</formula>
    </cfRule>
    <cfRule type="expression" dxfId="309" priority="459">
      <formula>$AE283="FAILED"</formula>
    </cfRule>
  </conditionalFormatting>
  <conditionalFormatting sqref="AE297">
    <cfRule type="expression" dxfId="308" priority="452">
      <formula>$AE286="FAILED"</formula>
    </cfRule>
    <cfRule type="expression" dxfId="307" priority="453">
      <formula>$AE286="FAILED"</formula>
    </cfRule>
    <cfRule type="expression" dxfId="306" priority="456">
      <formula>$AE286="FAILED"</formula>
    </cfRule>
  </conditionalFormatting>
  <conditionalFormatting sqref="AE306">
    <cfRule type="expression" dxfId="305" priority="449">
      <formula>$AE295="FAILED"</formula>
    </cfRule>
    <cfRule type="expression" dxfId="304" priority="450">
      <formula>$AE295="FAILED"</formula>
    </cfRule>
    <cfRule type="expression" dxfId="303" priority="451">
      <formula>$AE295="FAILED"</formula>
    </cfRule>
  </conditionalFormatting>
  <conditionalFormatting sqref="AE309">
    <cfRule type="expression" dxfId="302" priority="444">
      <formula>$AE298="FAILED"</formula>
    </cfRule>
    <cfRule type="expression" dxfId="301" priority="445">
      <formula>$AE298="FAILED"</formula>
    </cfRule>
    <cfRule type="expression" dxfId="300" priority="448">
      <formula>$AE298="FAILED"</formula>
    </cfRule>
  </conditionalFormatting>
  <conditionalFormatting sqref="AE318">
    <cfRule type="expression" dxfId="299" priority="441">
      <formula>$AE307="FAILED"</formula>
    </cfRule>
    <cfRule type="expression" dxfId="298" priority="442">
      <formula>$AE307="FAILED"</formula>
    </cfRule>
    <cfRule type="expression" dxfId="297" priority="443">
      <formula>$AE307="FAILED"</formula>
    </cfRule>
  </conditionalFormatting>
  <conditionalFormatting sqref="AE321">
    <cfRule type="expression" dxfId="296" priority="436">
      <formula>$AE310="FAILED"</formula>
    </cfRule>
    <cfRule type="expression" dxfId="295" priority="437">
      <formula>$AE310="FAILED"</formula>
    </cfRule>
    <cfRule type="expression" dxfId="294" priority="440">
      <formula>$AE310="FAILED"</formula>
    </cfRule>
  </conditionalFormatting>
  <conditionalFormatting sqref="AE330">
    <cfRule type="expression" dxfId="293" priority="433">
      <formula>$AE319="FAILED"</formula>
    </cfRule>
    <cfRule type="expression" dxfId="292" priority="434">
      <formula>$AE319="FAILED"</formula>
    </cfRule>
    <cfRule type="expression" dxfId="291" priority="435">
      <formula>$AE319="FAILED"</formula>
    </cfRule>
  </conditionalFormatting>
  <conditionalFormatting sqref="AE333">
    <cfRule type="expression" dxfId="290" priority="428">
      <formula>$AE322="FAILED"</formula>
    </cfRule>
    <cfRule type="expression" dxfId="289" priority="429">
      <formula>$AE322="FAILED"</formula>
    </cfRule>
    <cfRule type="expression" dxfId="288" priority="432">
      <formula>$AE322="FAILED"</formula>
    </cfRule>
  </conditionalFormatting>
  <conditionalFormatting sqref="AE342">
    <cfRule type="expression" dxfId="287" priority="425">
      <formula>$AE331="FAILED"</formula>
    </cfRule>
    <cfRule type="expression" dxfId="286" priority="426">
      <formula>$AE331="FAILED"</formula>
    </cfRule>
    <cfRule type="expression" dxfId="285" priority="427">
      <formula>$AE331="FAILED"</formula>
    </cfRule>
  </conditionalFormatting>
  <conditionalFormatting sqref="AE345">
    <cfRule type="expression" dxfId="284" priority="420">
      <formula>$AE334="FAILED"</formula>
    </cfRule>
    <cfRule type="expression" dxfId="283" priority="421">
      <formula>$AE334="FAILED"</formula>
    </cfRule>
    <cfRule type="expression" dxfId="282" priority="424">
      <formula>$AE334="FAILED"</formula>
    </cfRule>
  </conditionalFormatting>
  <conditionalFormatting sqref="AE354">
    <cfRule type="expression" dxfId="281" priority="417">
      <formula>$AE343="FAILED"</formula>
    </cfRule>
    <cfRule type="expression" dxfId="280" priority="418">
      <formula>$AE343="FAILED"</formula>
    </cfRule>
    <cfRule type="expression" dxfId="279" priority="419">
      <formula>$AE343="FAILED"</formula>
    </cfRule>
  </conditionalFormatting>
  <conditionalFormatting sqref="AE357">
    <cfRule type="expression" dxfId="278" priority="412">
      <formula>$AE346="FAILED"</formula>
    </cfRule>
    <cfRule type="expression" dxfId="277" priority="413">
      <formula>$AE346="FAILED"</formula>
    </cfRule>
    <cfRule type="expression" dxfId="276" priority="416">
      <formula>$AE346="FAILED"</formula>
    </cfRule>
  </conditionalFormatting>
  <conditionalFormatting sqref="AE366">
    <cfRule type="expression" dxfId="275" priority="409">
      <formula>$AE355="FAILED"</formula>
    </cfRule>
    <cfRule type="expression" dxfId="274" priority="410">
      <formula>$AE355="FAILED"</formula>
    </cfRule>
    <cfRule type="expression" dxfId="273" priority="411">
      <formula>$AE355="FAILED"</formula>
    </cfRule>
  </conditionalFormatting>
  <conditionalFormatting sqref="AE369">
    <cfRule type="expression" dxfId="272" priority="404">
      <formula>$AE358="FAILED"</formula>
    </cfRule>
    <cfRule type="expression" dxfId="271" priority="405">
      <formula>$AE358="FAILED"</formula>
    </cfRule>
    <cfRule type="expression" dxfId="270" priority="408">
      <formula>$AE358="FAILED"</formula>
    </cfRule>
  </conditionalFormatting>
  <conditionalFormatting sqref="AE378">
    <cfRule type="expression" dxfId="269" priority="401">
      <formula>$AE367="FAILED"</formula>
    </cfRule>
    <cfRule type="expression" dxfId="268" priority="402">
      <formula>$AE367="FAILED"</formula>
    </cfRule>
    <cfRule type="expression" dxfId="267" priority="403">
      <formula>$AE367="FAILED"</formula>
    </cfRule>
  </conditionalFormatting>
  <conditionalFormatting sqref="AE381">
    <cfRule type="expression" dxfId="266" priority="396">
      <formula>$AE370="FAILED"</formula>
    </cfRule>
    <cfRule type="expression" dxfId="265" priority="397">
      <formula>$AE370="FAILED"</formula>
    </cfRule>
    <cfRule type="expression" dxfId="264" priority="400">
      <formula>$AE370="FAILED"</formula>
    </cfRule>
  </conditionalFormatting>
  <conditionalFormatting sqref="AE390">
    <cfRule type="expression" dxfId="263" priority="393">
      <formula>$AE379="FAILED"</formula>
    </cfRule>
    <cfRule type="expression" dxfId="262" priority="394">
      <formula>$AE379="FAILED"</formula>
    </cfRule>
    <cfRule type="expression" dxfId="261" priority="395">
      <formula>$AE379="FAILED"</formula>
    </cfRule>
  </conditionalFormatting>
  <conditionalFormatting sqref="AE393">
    <cfRule type="expression" dxfId="260" priority="388">
      <formula>$AE382="FAILED"</formula>
    </cfRule>
    <cfRule type="expression" dxfId="259" priority="389">
      <formula>$AE382="FAILED"</formula>
    </cfRule>
    <cfRule type="expression" dxfId="258" priority="392">
      <formula>$AE382="FAILED"</formula>
    </cfRule>
  </conditionalFormatting>
  <conditionalFormatting sqref="AE402">
    <cfRule type="expression" dxfId="257" priority="385">
      <formula>$AE391="FAILED"</formula>
    </cfRule>
    <cfRule type="expression" dxfId="256" priority="386">
      <formula>$AE391="FAILED"</formula>
    </cfRule>
    <cfRule type="expression" dxfId="255" priority="387">
      <formula>$AE391="FAILED"</formula>
    </cfRule>
  </conditionalFormatting>
  <conditionalFormatting sqref="AE405">
    <cfRule type="expression" dxfId="254" priority="380">
      <formula>$AE394="FAILED"</formula>
    </cfRule>
    <cfRule type="expression" dxfId="253" priority="381">
      <formula>$AE394="FAILED"</formula>
    </cfRule>
    <cfRule type="expression" dxfId="252" priority="384">
      <formula>$AE394="FAILED"</formula>
    </cfRule>
  </conditionalFormatting>
  <conditionalFormatting sqref="AE414">
    <cfRule type="expression" dxfId="251" priority="377">
      <formula>$AE403="FAILED"</formula>
    </cfRule>
    <cfRule type="expression" dxfId="250" priority="378">
      <formula>$AE403="FAILED"</formula>
    </cfRule>
    <cfRule type="expression" dxfId="249" priority="379">
      <formula>$AE403="FAILED"</formula>
    </cfRule>
  </conditionalFormatting>
  <conditionalFormatting sqref="AE417">
    <cfRule type="expression" dxfId="248" priority="372">
      <formula>$AE406="FAILED"</formula>
    </cfRule>
    <cfRule type="expression" dxfId="247" priority="373">
      <formula>$AE406="FAILED"</formula>
    </cfRule>
    <cfRule type="expression" dxfId="246" priority="376">
      <formula>$AE406="FAILED"</formula>
    </cfRule>
  </conditionalFormatting>
  <conditionalFormatting sqref="AE426">
    <cfRule type="expression" dxfId="245" priority="369">
      <formula>$AE415="FAILED"</formula>
    </cfRule>
    <cfRule type="expression" dxfId="244" priority="370">
      <formula>$AE415="FAILED"</formula>
    </cfRule>
    <cfRule type="expression" dxfId="243" priority="371">
      <formula>$AE415="FAILED"</formula>
    </cfRule>
  </conditionalFormatting>
  <conditionalFormatting sqref="AE429">
    <cfRule type="expression" dxfId="242" priority="364">
      <formula>$AE418="FAILED"</formula>
    </cfRule>
    <cfRule type="expression" dxfId="241" priority="365">
      <formula>$AE418="FAILED"</formula>
    </cfRule>
    <cfRule type="expression" dxfId="240" priority="368">
      <formula>$AE418="FAILED"</formula>
    </cfRule>
  </conditionalFormatting>
  <conditionalFormatting sqref="AE438">
    <cfRule type="expression" dxfId="239" priority="361">
      <formula>$AE427="FAILED"</formula>
    </cfRule>
    <cfRule type="expression" dxfId="238" priority="362">
      <formula>$AE427="FAILED"</formula>
    </cfRule>
    <cfRule type="expression" dxfId="237" priority="363">
      <formula>$AE427="FAILED"</formula>
    </cfRule>
  </conditionalFormatting>
  <conditionalFormatting sqref="AE441">
    <cfRule type="expression" dxfId="236" priority="356">
      <formula>$AE430="FAILED"</formula>
    </cfRule>
    <cfRule type="expression" dxfId="235" priority="357">
      <formula>$AE430="FAILED"</formula>
    </cfRule>
    <cfRule type="expression" dxfId="234" priority="360">
      <formula>$AE430="FAILED"</formula>
    </cfRule>
  </conditionalFormatting>
  <conditionalFormatting sqref="AE450">
    <cfRule type="expression" dxfId="233" priority="353">
      <formula>$AE439="FAILED"</formula>
    </cfRule>
    <cfRule type="expression" dxfId="232" priority="354">
      <formula>$AE439="FAILED"</formula>
    </cfRule>
    <cfRule type="expression" dxfId="231" priority="355">
      <formula>$AE439="FAILED"</formula>
    </cfRule>
  </conditionalFormatting>
  <conditionalFormatting sqref="AE453">
    <cfRule type="expression" dxfId="230" priority="348">
      <formula>$AE442="FAILED"</formula>
    </cfRule>
    <cfRule type="expression" dxfId="229" priority="349">
      <formula>$AE442="FAILED"</formula>
    </cfRule>
    <cfRule type="expression" dxfId="228" priority="352">
      <formula>$AE442="FAILED"</formula>
    </cfRule>
  </conditionalFormatting>
  <conditionalFormatting sqref="AE462">
    <cfRule type="expression" dxfId="227" priority="345">
      <formula>$AE451="FAILED"</formula>
    </cfRule>
    <cfRule type="expression" dxfId="226" priority="346">
      <formula>$AE451="FAILED"</formula>
    </cfRule>
    <cfRule type="expression" dxfId="225" priority="347">
      <formula>$AE451="FAILED"</formula>
    </cfRule>
  </conditionalFormatting>
  <conditionalFormatting sqref="AE465">
    <cfRule type="expression" dxfId="224" priority="340">
      <formula>$AE454="FAILED"</formula>
    </cfRule>
    <cfRule type="expression" dxfId="223" priority="341">
      <formula>$AE454="FAILED"</formula>
    </cfRule>
    <cfRule type="expression" dxfId="222" priority="344">
      <formula>$AE454="FAILED"</formula>
    </cfRule>
  </conditionalFormatting>
  <conditionalFormatting sqref="AE474">
    <cfRule type="expression" dxfId="221" priority="337">
      <formula>$AE463="FAILED"</formula>
    </cfRule>
    <cfRule type="expression" dxfId="220" priority="338">
      <formula>$AE463="FAILED"</formula>
    </cfRule>
    <cfRule type="expression" dxfId="219" priority="339">
      <formula>$AE463="FAILED"</formula>
    </cfRule>
  </conditionalFormatting>
  <conditionalFormatting sqref="AE477">
    <cfRule type="expression" dxfId="218" priority="332">
      <formula>$AE466="FAILED"</formula>
    </cfRule>
    <cfRule type="expression" dxfId="217" priority="333">
      <formula>$AE466="FAILED"</formula>
    </cfRule>
    <cfRule type="expression" dxfId="216" priority="336">
      <formula>$AE466="FAILED"</formula>
    </cfRule>
  </conditionalFormatting>
  <conditionalFormatting sqref="AE486">
    <cfRule type="expression" dxfId="215" priority="329">
      <formula>$AE475="FAILED"</formula>
    </cfRule>
    <cfRule type="expression" dxfId="214" priority="330">
      <formula>$AE475="FAILED"</formula>
    </cfRule>
    <cfRule type="expression" dxfId="213" priority="331">
      <formula>$AE475="FAILED"</formula>
    </cfRule>
  </conditionalFormatting>
  <conditionalFormatting sqref="AE489">
    <cfRule type="expression" dxfId="212" priority="324">
      <formula>$AE478="FAILED"</formula>
    </cfRule>
    <cfRule type="expression" dxfId="211" priority="325">
      <formula>$AE478="FAILED"</formula>
    </cfRule>
    <cfRule type="expression" dxfId="210" priority="328">
      <formula>$AE478="FAILED"</formula>
    </cfRule>
  </conditionalFormatting>
  <conditionalFormatting sqref="AE498">
    <cfRule type="expression" dxfId="209" priority="321">
      <formula>$AE487="FAILED"</formula>
    </cfRule>
    <cfRule type="expression" dxfId="208" priority="322">
      <formula>$AE487="FAILED"</formula>
    </cfRule>
    <cfRule type="expression" dxfId="207" priority="323">
      <formula>$AE487="FAILED"</formula>
    </cfRule>
  </conditionalFormatting>
  <conditionalFormatting sqref="AE501">
    <cfRule type="expression" dxfId="206" priority="316">
      <formula>$AE490="FAILED"</formula>
    </cfRule>
    <cfRule type="expression" dxfId="205" priority="317">
      <formula>$AE490="FAILED"</formula>
    </cfRule>
    <cfRule type="expression" dxfId="204" priority="320">
      <formula>$AE490="FAILED"</formula>
    </cfRule>
  </conditionalFormatting>
  <conditionalFormatting sqref="AE510">
    <cfRule type="expression" dxfId="203" priority="308">
      <formula>$AE502="FAILED"</formula>
    </cfRule>
    <cfRule type="expression" dxfId="202" priority="309">
      <formula>$AE502="FAILED"</formula>
    </cfRule>
    <cfRule type="expression" dxfId="201" priority="312">
      <formula>$AE502="FAILED"</formula>
    </cfRule>
  </conditionalFormatting>
  <conditionalFormatting sqref="AE519">
    <cfRule type="expression" dxfId="200" priority="305">
      <formula>#REF!="FAILED"</formula>
    </cfRule>
    <cfRule type="expression" dxfId="199" priority="306">
      <formula>#REF!="FAILED"</formula>
    </cfRule>
    <cfRule type="expression" dxfId="198" priority="307">
      <formula>#REF!="FAILED"</formula>
    </cfRule>
  </conditionalFormatting>
  <conditionalFormatting sqref="AE522">
    <cfRule type="expression" dxfId="197" priority="300">
      <formula>$AE511="FAILED"</formula>
    </cfRule>
    <cfRule type="expression" dxfId="196" priority="301">
      <formula>$AE511="FAILED"</formula>
    </cfRule>
    <cfRule type="expression" dxfId="195" priority="304">
      <formula>$AE511="FAILED"</formula>
    </cfRule>
  </conditionalFormatting>
  <conditionalFormatting sqref="AE531">
    <cfRule type="expression" dxfId="194" priority="297">
      <formula>$AE520="FAILED"</formula>
    </cfRule>
    <cfRule type="expression" dxfId="193" priority="298">
      <formula>$AE520="FAILED"</formula>
    </cfRule>
    <cfRule type="expression" dxfId="192" priority="299">
      <formula>$AE520="FAILED"</formula>
    </cfRule>
  </conditionalFormatting>
  <conditionalFormatting sqref="AE534">
    <cfRule type="expression" dxfId="191" priority="292">
      <formula>$AE523="FAILED"</formula>
    </cfRule>
    <cfRule type="expression" dxfId="190" priority="293">
      <formula>$AE523="FAILED"</formula>
    </cfRule>
    <cfRule type="expression" dxfId="189" priority="296">
      <formula>$AE523="FAILED"</formula>
    </cfRule>
  </conditionalFormatting>
  <conditionalFormatting sqref="AE543">
    <cfRule type="expression" dxfId="188" priority="289">
      <formula>$AE532="FAILED"</formula>
    </cfRule>
    <cfRule type="expression" dxfId="187" priority="290">
      <formula>$AE532="FAILED"</formula>
    </cfRule>
    <cfRule type="expression" dxfId="186" priority="291">
      <formula>$AE532="FAILED"</formula>
    </cfRule>
  </conditionalFormatting>
  <conditionalFormatting sqref="AE546">
    <cfRule type="expression" dxfId="185" priority="284">
      <formula>$AE535="FAILED"</formula>
    </cfRule>
    <cfRule type="expression" dxfId="184" priority="285">
      <formula>$AE535="FAILED"</formula>
    </cfRule>
    <cfRule type="expression" dxfId="183" priority="288">
      <formula>$AE535="FAILED"</formula>
    </cfRule>
  </conditionalFormatting>
  <conditionalFormatting sqref="AE555">
    <cfRule type="expression" dxfId="182" priority="281">
      <formula>$AE544="FAILED"</formula>
    </cfRule>
    <cfRule type="expression" dxfId="181" priority="282">
      <formula>$AE544="FAILED"</formula>
    </cfRule>
    <cfRule type="expression" dxfId="180" priority="283">
      <formula>$AE544="FAILED"</formula>
    </cfRule>
  </conditionalFormatting>
  <conditionalFormatting sqref="AE558">
    <cfRule type="expression" dxfId="179" priority="276">
      <formula>$AE547="FAILED"</formula>
    </cfRule>
    <cfRule type="expression" dxfId="178" priority="277">
      <formula>$AE547="FAILED"</formula>
    </cfRule>
    <cfRule type="expression" dxfId="177" priority="280">
      <formula>$AE547="FAILED"</formula>
    </cfRule>
  </conditionalFormatting>
  <conditionalFormatting sqref="AE567">
    <cfRule type="expression" dxfId="176" priority="273">
      <formula>$AE556="FAILED"</formula>
    </cfRule>
    <cfRule type="expression" dxfId="175" priority="274">
      <formula>$AE556="FAILED"</formula>
    </cfRule>
    <cfRule type="expression" dxfId="174" priority="275">
      <formula>$AE556="FAILED"</formula>
    </cfRule>
  </conditionalFormatting>
  <conditionalFormatting sqref="AE570">
    <cfRule type="expression" dxfId="173" priority="268">
      <formula>$AE559="FAILED"</formula>
    </cfRule>
    <cfRule type="expression" dxfId="172" priority="269">
      <formula>$AE559="FAILED"</formula>
    </cfRule>
    <cfRule type="expression" dxfId="171" priority="272">
      <formula>$AE559="FAILED"</formula>
    </cfRule>
  </conditionalFormatting>
  <conditionalFormatting sqref="AE579">
    <cfRule type="expression" dxfId="170" priority="265">
      <formula>$AE568="FAILED"</formula>
    </cfRule>
    <cfRule type="expression" dxfId="169" priority="266">
      <formula>$AE568="FAILED"</formula>
    </cfRule>
    <cfRule type="expression" dxfId="168" priority="267">
      <formula>$AE568="FAILED"</formula>
    </cfRule>
  </conditionalFormatting>
  <conditionalFormatting sqref="AE582">
    <cfRule type="expression" dxfId="167" priority="260">
      <formula>$AE571="FAILED"</formula>
    </cfRule>
    <cfRule type="expression" dxfId="166" priority="261">
      <formula>$AE571="FAILED"</formula>
    </cfRule>
    <cfRule type="expression" dxfId="165" priority="264">
      <formula>$AE571="FAILED"</formula>
    </cfRule>
  </conditionalFormatting>
  <conditionalFormatting sqref="AE591">
    <cfRule type="expression" dxfId="164" priority="249">
      <formula>$AE580="FAILED"</formula>
    </cfRule>
    <cfRule type="expression" dxfId="163" priority="250">
      <formula>$AE580="FAILED"</formula>
    </cfRule>
    <cfRule type="expression" dxfId="162" priority="251">
      <formula>$AE580="FAILED"</formula>
    </cfRule>
  </conditionalFormatting>
  <conditionalFormatting sqref="AE594">
    <cfRule type="expression" dxfId="161" priority="244">
      <formula>$AE583="FAILED"</formula>
    </cfRule>
    <cfRule type="expression" dxfId="160" priority="245">
      <formula>$AE583="FAILED"</formula>
    </cfRule>
    <cfRule type="expression" dxfId="159" priority="248">
      <formula>$AE583="FAILED"</formula>
    </cfRule>
  </conditionalFormatting>
  <conditionalFormatting sqref="AE603">
    <cfRule type="expression" dxfId="158" priority="241">
      <formula>$AE592="FAILED"</formula>
    </cfRule>
    <cfRule type="expression" dxfId="157" priority="242">
      <formula>$AE592="FAILED"</formula>
    </cfRule>
    <cfRule type="expression" dxfId="156" priority="243">
      <formula>$AE592="FAILED"</formula>
    </cfRule>
  </conditionalFormatting>
  <conditionalFormatting sqref="AE606">
    <cfRule type="expression" dxfId="155" priority="236">
      <formula>$AE595="FAILED"</formula>
    </cfRule>
    <cfRule type="expression" dxfId="154" priority="237">
      <formula>$AE595="FAILED"</formula>
    </cfRule>
    <cfRule type="expression" dxfId="153" priority="240">
      <formula>$AE595="FAILED"</formula>
    </cfRule>
  </conditionalFormatting>
  <conditionalFormatting sqref="AE615">
    <cfRule type="expression" dxfId="152" priority="233">
      <formula>$AE604="FAILED"</formula>
    </cfRule>
    <cfRule type="expression" dxfId="151" priority="234">
      <formula>$AE604="FAILED"</formula>
    </cfRule>
    <cfRule type="expression" dxfId="150" priority="235">
      <formula>$AE604="FAILED"</formula>
    </cfRule>
  </conditionalFormatting>
  <conditionalFormatting sqref="AE617">
    <cfRule type="expression" dxfId="149" priority="228">
      <formula>$AE607="FAILED"</formula>
    </cfRule>
    <cfRule type="expression" dxfId="148" priority="229">
      <formula>$AE607="FAILED"</formula>
    </cfRule>
    <cfRule type="expression" dxfId="147" priority="232">
      <formula>$AE607="FAILED"</formula>
    </cfRule>
  </conditionalFormatting>
  <conditionalFormatting sqref="AE626">
    <cfRule type="expression" dxfId="146" priority="225">
      <formula>$AE616="FAILED"</formula>
    </cfRule>
    <cfRule type="expression" dxfId="145" priority="226">
      <formula>$AE616="FAILED"</formula>
    </cfRule>
    <cfRule type="expression" dxfId="144" priority="227">
      <formula>$AE616="FAILED"</formula>
    </cfRule>
  </conditionalFormatting>
  <conditionalFormatting sqref="AE629">
    <cfRule type="expression" dxfId="143" priority="220">
      <formula>$AE618="FAILED"</formula>
    </cfRule>
    <cfRule type="expression" dxfId="142" priority="221">
      <formula>$AE618="FAILED"</formula>
    </cfRule>
    <cfRule type="expression" dxfId="141" priority="224">
      <formula>$AE618="FAILED"</formula>
    </cfRule>
  </conditionalFormatting>
  <conditionalFormatting sqref="AE638">
    <cfRule type="expression" dxfId="140" priority="217">
      <formula>$AE627="FAILED"</formula>
    </cfRule>
    <cfRule type="expression" dxfId="139" priority="218">
      <formula>$AE627="FAILED"</formula>
    </cfRule>
    <cfRule type="expression" dxfId="138" priority="219">
      <formula>$AE627="FAILED"</formula>
    </cfRule>
  </conditionalFormatting>
  <conditionalFormatting sqref="AE641">
    <cfRule type="expression" dxfId="137" priority="212">
      <formula>$AE630="FAILED"</formula>
    </cfRule>
    <cfRule type="expression" dxfId="136" priority="213">
      <formula>$AE630="FAILED"</formula>
    </cfRule>
    <cfRule type="expression" dxfId="135" priority="216">
      <formula>$AE630="FAILED"</formula>
    </cfRule>
  </conditionalFormatting>
  <conditionalFormatting sqref="AE650">
    <cfRule type="expression" dxfId="134" priority="209">
      <formula>$AE639="FAILED"</formula>
    </cfRule>
    <cfRule type="expression" dxfId="133" priority="210">
      <formula>$AE639="FAILED"</formula>
    </cfRule>
    <cfRule type="expression" dxfId="132" priority="211">
      <formula>$AE639="FAILED"</formula>
    </cfRule>
  </conditionalFormatting>
  <conditionalFormatting sqref="AE653">
    <cfRule type="expression" dxfId="131" priority="204">
      <formula>$AE642="FAILED"</formula>
    </cfRule>
    <cfRule type="expression" dxfId="130" priority="205">
      <formula>$AE642="FAILED"</formula>
    </cfRule>
    <cfRule type="expression" dxfId="129" priority="208">
      <formula>$AE642="FAILED"</formula>
    </cfRule>
  </conditionalFormatting>
  <conditionalFormatting sqref="AE662">
    <cfRule type="expression" dxfId="128" priority="201">
      <formula>$AE651="FAILED"</formula>
    </cfRule>
    <cfRule type="expression" dxfId="127" priority="202">
      <formula>$AE651="FAILED"</formula>
    </cfRule>
    <cfRule type="expression" dxfId="126" priority="203">
      <formula>$AE651="FAILED"</formula>
    </cfRule>
  </conditionalFormatting>
  <conditionalFormatting sqref="AE665">
    <cfRule type="expression" dxfId="125" priority="196">
      <formula>$AE654="FAILED"</formula>
    </cfRule>
    <cfRule type="expression" dxfId="124" priority="197">
      <formula>$AE654="FAILED"</formula>
    </cfRule>
    <cfRule type="expression" dxfId="123" priority="200">
      <formula>$AE654="FAILED"</formula>
    </cfRule>
  </conditionalFormatting>
  <conditionalFormatting sqref="AE674">
    <cfRule type="expression" dxfId="122" priority="193">
      <formula>$AE663="FAILED"</formula>
    </cfRule>
    <cfRule type="expression" dxfId="121" priority="194">
      <formula>$AE663="FAILED"</formula>
    </cfRule>
    <cfRule type="expression" dxfId="120" priority="195">
      <formula>$AE663="FAILED"</formula>
    </cfRule>
  </conditionalFormatting>
  <conditionalFormatting sqref="AE677">
    <cfRule type="expression" dxfId="119" priority="188">
      <formula>$AE666="FAILED"</formula>
    </cfRule>
    <cfRule type="expression" dxfId="118" priority="189">
      <formula>$AE666="FAILED"</formula>
    </cfRule>
    <cfRule type="expression" dxfId="117" priority="192">
      <formula>$AE666="FAILED"</formula>
    </cfRule>
  </conditionalFormatting>
  <conditionalFormatting sqref="AE686">
    <cfRule type="expression" dxfId="116" priority="185">
      <formula>$AE675="FAILED"</formula>
    </cfRule>
    <cfRule type="expression" dxfId="115" priority="186">
      <formula>$AE675="FAILED"</formula>
    </cfRule>
    <cfRule type="expression" dxfId="114" priority="187">
      <formula>$AE675="FAILED"</formula>
    </cfRule>
  </conditionalFormatting>
  <conditionalFormatting sqref="AE689">
    <cfRule type="expression" dxfId="113" priority="180">
      <formula>$AE678="FAILED"</formula>
    </cfRule>
    <cfRule type="expression" dxfId="112" priority="181">
      <formula>$AE678="FAILED"</formula>
    </cfRule>
    <cfRule type="expression" dxfId="111" priority="184">
      <formula>$AE678="FAILED"</formula>
    </cfRule>
  </conditionalFormatting>
  <conditionalFormatting sqref="AE698">
    <cfRule type="expression" dxfId="110" priority="177">
      <formula>$AE687="FAILED"</formula>
    </cfRule>
    <cfRule type="expression" dxfId="109" priority="178">
      <formula>$AE687="FAILED"</formula>
    </cfRule>
    <cfRule type="expression" dxfId="108" priority="179">
      <formula>$AE687="FAILED"</formula>
    </cfRule>
  </conditionalFormatting>
  <conditionalFormatting sqref="AE701">
    <cfRule type="expression" dxfId="107" priority="172">
      <formula>$AE690="FAILED"</formula>
    </cfRule>
    <cfRule type="expression" dxfId="106" priority="173">
      <formula>$AE690="FAILED"</formula>
    </cfRule>
    <cfRule type="expression" dxfId="105" priority="176">
      <formula>$AE690="FAILED"</formula>
    </cfRule>
  </conditionalFormatting>
  <conditionalFormatting sqref="AE710">
    <cfRule type="expression" dxfId="104" priority="169">
      <formula>$AE699="FAILED"</formula>
    </cfRule>
    <cfRule type="expression" dxfId="103" priority="170">
      <formula>$AE699="FAILED"</formula>
    </cfRule>
    <cfRule type="expression" dxfId="102" priority="171">
      <formula>$AE699="FAILED"</formula>
    </cfRule>
  </conditionalFormatting>
  <conditionalFormatting sqref="AE713">
    <cfRule type="expression" dxfId="101" priority="164">
      <formula>$AE702="FAILED"</formula>
    </cfRule>
    <cfRule type="expression" dxfId="100" priority="165">
      <formula>$AE702="FAILED"</formula>
    </cfRule>
    <cfRule type="expression" dxfId="99" priority="168">
      <formula>$AE702="FAILED"</formula>
    </cfRule>
  </conditionalFormatting>
  <conditionalFormatting sqref="AE722">
    <cfRule type="expression" dxfId="98" priority="136">
      <formula>$AE711="FAILED"</formula>
    </cfRule>
    <cfRule type="expression" dxfId="97" priority="137">
      <formula>$AE711="FAILED"</formula>
    </cfRule>
    <cfRule type="expression" dxfId="96" priority="138">
      <formula>$AE711="FAILED"</formula>
    </cfRule>
  </conditionalFormatting>
  <conditionalFormatting sqref="AE725">
    <cfRule type="expression" dxfId="95" priority="131">
      <formula>$AE714="FAILED"</formula>
    </cfRule>
    <cfRule type="expression" dxfId="94" priority="132">
      <formula>$AE714="FAILED"</formula>
    </cfRule>
    <cfRule type="expression" dxfId="93" priority="135">
      <formula>$AE714="FAILED"</formula>
    </cfRule>
  </conditionalFormatting>
  <conditionalFormatting sqref="AE734">
    <cfRule type="expression" dxfId="92" priority="128">
      <formula>$AE723="FAILED"</formula>
    </cfRule>
    <cfRule type="expression" dxfId="91" priority="129">
      <formula>$AE723="FAILED"</formula>
    </cfRule>
    <cfRule type="expression" dxfId="90" priority="130">
      <formula>$AE723="FAILED"</formula>
    </cfRule>
  </conditionalFormatting>
  <conditionalFormatting sqref="AE737">
    <cfRule type="expression" dxfId="89" priority="123">
      <formula>$AE726="FAILED"</formula>
    </cfRule>
    <cfRule type="expression" dxfId="88" priority="124">
      <formula>$AE726="FAILED"</formula>
    </cfRule>
    <cfRule type="expression" dxfId="87" priority="127">
      <formula>$AE726="FAILED"</formula>
    </cfRule>
  </conditionalFormatting>
  <conditionalFormatting sqref="AE746">
    <cfRule type="expression" dxfId="86" priority="120">
      <formula>$AE735="FAILED"</formula>
    </cfRule>
    <cfRule type="expression" dxfId="85" priority="121">
      <formula>$AE735="FAILED"</formula>
    </cfRule>
    <cfRule type="expression" dxfId="84" priority="122">
      <formula>$AE735="FAILED"</formula>
    </cfRule>
  </conditionalFormatting>
  <conditionalFormatting sqref="AE749">
    <cfRule type="expression" dxfId="83" priority="115">
      <formula>$AE738="FAILED"</formula>
    </cfRule>
    <cfRule type="expression" dxfId="82" priority="116">
      <formula>$AE738="FAILED"</formula>
    </cfRule>
    <cfRule type="expression" dxfId="81" priority="119">
      <formula>$AE738="FAILED"</formula>
    </cfRule>
  </conditionalFormatting>
  <conditionalFormatting sqref="AE758">
    <cfRule type="expression" dxfId="80" priority="112">
      <formula>$AE747="FAILED"</formula>
    </cfRule>
    <cfRule type="expression" dxfId="79" priority="113">
      <formula>$AE747="FAILED"</formula>
    </cfRule>
    <cfRule type="expression" dxfId="78" priority="114">
      <formula>$AE747="FAILED"</formula>
    </cfRule>
  </conditionalFormatting>
  <conditionalFormatting sqref="AE761">
    <cfRule type="expression" dxfId="77" priority="107">
      <formula>$AE750="FAILED"</formula>
    </cfRule>
    <cfRule type="expression" dxfId="76" priority="108">
      <formula>$AE750="FAILED"</formula>
    </cfRule>
    <cfRule type="expression" dxfId="75" priority="111">
      <formula>$AE750="FAILED"</formula>
    </cfRule>
  </conditionalFormatting>
  <conditionalFormatting sqref="AE770">
    <cfRule type="expression" dxfId="74" priority="104">
      <formula>$AE759="FAILED"</formula>
    </cfRule>
    <cfRule type="expression" dxfId="73" priority="105">
      <formula>$AE759="FAILED"</formula>
    </cfRule>
    <cfRule type="expression" dxfId="72" priority="106">
      <formula>$AE759="FAILED"</formula>
    </cfRule>
  </conditionalFormatting>
  <conditionalFormatting sqref="AE773">
    <cfRule type="expression" dxfId="71" priority="99">
      <formula>$AE762="FAILED"</formula>
    </cfRule>
    <cfRule type="expression" dxfId="70" priority="100">
      <formula>$AE762="FAILED"</formula>
    </cfRule>
    <cfRule type="expression" dxfId="69" priority="103">
      <formula>$AE762="FAILED"</formula>
    </cfRule>
  </conditionalFormatting>
  <conditionalFormatting sqref="AE782">
    <cfRule type="expression" dxfId="68" priority="96">
      <formula>$AE771="FAILED"</formula>
    </cfRule>
    <cfRule type="expression" dxfId="67" priority="97">
      <formula>$AE771="FAILED"</formula>
    </cfRule>
    <cfRule type="expression" dxfId="66" priority="98">
      <formula>$AE771="FAILED"</formula>
    </cfRule>
  </conditionalFormatting>
  <conditionalFormatting sqref="AE785">
    <cfRule type="expression" dxfId="65" priority="91">
      <formula>$AE774="FAILED"</formula>
    </cfRule>
    <cfRule type="expression" dxfId="64" priority="92">
      <formula>$AE774="FAILED"</formula>
    </cfRule>
    <cfRule type="expression" dxfId="63" priority="95">
      <formula>$AE774="FAILED"</formula>
    </cfRule>
  </conditionalFormatting>
  <conditionalFormatting sqref="AE797">
    <cfRule type="expression" dxfId="62" priority="588">
      <formula>$AE786="FAILED"</formula>
    </cfRule>
    <cfRule type="expression" dxfId="61" priority="590">
      <formula>$AE786="FAILED"</formula>
    </cfRule>
    <cfRule type="expression" dxfId="60" priority="591">
      <formula>$AE786="FAILED"</formula>
    </cfRule>
  </conditionalFormatting>
  <conditionalFormatting sqref="AE806">
    <cfRule type="expression" dxfId="59" priority="88">
      <formula>$AE795="FAILED"</formula>
    </cfRule>
    <cfRule type="expression" dxfId="58" priority="89">
      <formula>$AE795="FAILED"</formula>
    </cfRule>
    <cfRule type="expression" dxfId="57" priority="90">
      <formula>$AE795="FAILED"</formula>
    </cfRule>
  </conditionalFormatting>
  <conditionalFormatting sqref="AE809">
    <cfRule type="expression" dxfId="56" priority="83">
      <formula>$AE798="FAILED"</formula>
    </cfRule>
    <cfRule type="expression" dxfId="55" priority="84">
      <formula>$AE798="FAILED"</formula>
    </cfRule>
    <cfRule type="expression" dxfId="54" priority="87">
      <formula>$AE798="FAILED"</formula>
    </cfRule>
  </conditionalFormatting>
  <conditionalFormatting sqref="AE818">
    <cfRule type="expression" dxfId="53" priority="80">
      <formula>$AE807="FAILED"</formula>
    </cfRule>
    <cfRule type="expression" dxfId="52" priority="81">
      <formula>$AE807="FAILED"</formula>
    </cfRule>
    <cfRule type="expression" dxfId="51" priority="82">
      <formula>$AE807="FAILED"</formula>
    </cfRule>
  </conditionalFormatting>
  <conditionalFormatting sqref="AE821">
    <cfRule type="expression" dxfId="50" priority="75">
      <formula>$AE810="FAILED"</formula>
    </cfRule>
    <cfRule type="expression" dxfId="49" priority="76">
      <formula>$AE810="FAILED"</formula>
    </cfRule>
    <cfRule type="expression" dxfId="48" priority="79">
      <formula>$AE810="FAILED"</formula>
    </cfRule>
  </conditionalFormatting>
  <conditionalFormatting sqref="AE830">
    <cfRule type="expression" dxfId="47" priority="72">
      <formula>$AE819="FAILED"</formula>
    </cfRule>
    <cfRule type="expression" dxfId="46" priority="73">
      <formula>$AE819="FAILED"</formula>
    </cfRule>
    <cfRule type="expression" dxfId="45" priority="74">
      <formula>$AE819="FAILED"</formula>
    </cfRule>
  </conditionalFormatting>
  <conditionalFormatting sqref="AE833">
    <cfRule type="expression" dxfId="44" priority="67">
      <formula>$AE822="FAILED"</formula>
    </cfRule>
    <cfRule type="expression" dxfId="43" priority="68">
      <formula>$AE822="FAILED"</formula>
    </cfRule>
    <cfRule type="expression" dxfId="42" priority="71">
      <formula>$AE822="FAILED"</formula>
    </cfRule>
  </conditionalFormatting>
  <conditionalFormatting sqref="AE842">
    <cfRule type="expression" dxfId="41" priority="64">
      <formula>$AE831="FAILED"</formula>
    </cfRule>
    <cfRule type="expression" dxfId="40" priority="65">
      <formula>$AE831="FAILED"</formula>
    </cfRule>
    <cfRule type="expression" dxfId="39" priority="66">
      <formula>$AE831="FAILED"</formula>
    </cfRule>
  </conditionalFormatting>
  <conditionalFormatting sqref="AE845">
    <cfRule type="expression" dxfId="38" priority="59">
      <formula>$AE834="FAILED"</formula>
    </cfRule>
    <cfRule type="expression" dxfId="37" priority="60">
      <formula>$AE834="FAILED"</formula>
    </cfRule>
    <cfRule type="expression" dxfId="36" priority="63">
      <formula>$AE834="FAILED"</formula>
    </cfRule>
  </conditionalFormatting>
  <conditionalFormatting sqref="AE854">
    <cfRule type="expression" dxfId="35" priority="56">
      <formula>$AE843="FAILED"</formula>
    </cfRule>
    <cfRule type="expression" dxfId="34" priority="57">
      <formula>$AE843="FAILED"</formula>
    </cfRule>
    <cfRule type="expression" dxfId="33" priority="58">
      <formula>$AE843="FAILED"</formula>
    </cfRule>
  </conditionalFormatting>
  <conditionalFormatting sqref="AE857">
    <cfRule type="expression" dxfId="32" priority="51">
      <formula>$AE846="FAILED"</formula>
    </cfRule>
    <cfRule type="expression" dxfId="31" priority="52">
      <formula>$AE846="FAILED"</formula>
    </cfRule>
    <cfRule type="expression" dxfId="30" priority="55">
      <formula>$AE846="FAILED"</formula>
    </cfRule>
  </conditionalFormatting>
  <conditionalFormatting sqref="AE866">
    <cfRule type="expression" dxfId="29" priority="48">
      <formula>$AE855="FAILED"</formula>
    </cfRule>
    <cfRule type="expression" dxfId="28" priority="49">
      <formula>$AE855="FAILED"</formula>
    </cfRule>
    <cfRule type="expression" dxfId="27" priority="50">
      <formula>$AE855="FAILED"</formula>
    </cfRule>
  </conditionalFormatting>
  <conditionalFormatting sqref="AE869">
    <cfRule type="expression" dxfId="26" priority="43">
      <formula>$AE858="FAILED"</formula>
    </cfRule>
    <cfRule type="expression" dxfId="25" priority="44">
      <formula>$AE858="FAILED"</formula>
    </cfRule>
    <cfRule type="expression" dxfId="24" priority="47">
      <formula>$AE858="FAILED"</formula>
    </cfRule>
  </conditionalFormatting>
  <conditionalFormatting sqref="AE878">
    <cfRule type="expression" dxfId="23" priority="40">
      <formula>$AE867="FAILED"</formula>
    </cfRule>
    <cfRule type="expression" dxfId="22" priority="41">
      <formula>$AE867="FAILED"</formula>
    </cfRule>
    <cfRule type="expression" dxfId="21" priority="42">
      <formula>$AE867="FAILED"</formula>
    </cfRule>
  </conditionalFormatting>
  <conditionalFormatting sqref="AE881">
    <cfRule type="expression" dxfId="20" priority="35">
      <formula>$AE870="FAILED"</formula>
    </cfRule>
    <cfRule type="expression" dxfId="19" priority="36">
      <formula>$AE870="FAILED"</formula>
    </cfRule>
    <cfRule type="expression" dxfId="18" priority="39">
      <formula>$AE870="FAILED"</formula>
    </cfRule>
  </conditionalFormatting>
  <conditionalFormatting sqref="AE890">
    <cfRule type="expression" dxfId="17" priority="32">
      <formula>$AE879="FAILED"</formula>
    </cfRule>
    <cfRule type="expression" dxfId="16" priority="33">
      <formula>$AE879="FAILED"</formula>
    </cfRule>
    <cfRule type="expression" dxfId="15" priority="34">
      <formula>$AE879="FAILED"</formula>
    </cfRule>
  </conditionalFormatting>
  <conditionalFormatting sqref="AE893">
    <cfRule type="expression" dxfId="14" priority="27">
      <formula>$AE882="FAILED"</formula>
    </cfRule>
    <cfRule type="expression" dxfId="13" priority="28">
      <formula>$AE882="FAILED"</formula>
    </cfRule>
    <cfRule type="expression" dxfId="12" priority="31">
      <formula>$AE882="FAILED"</formula>
    </cfRule>
  </conditionalFormatting>
  <conditionalFormatting sqref="AE902">
    <cfRule type="expression" dxfId="11" priority="24">
      <formula>$AE891="FAILED"</formula>
    </cfRule>
    <cfRule type="expression" dxfId="10" priority="25">
      <formula>$AE891="FAILED"</formula>
    </cfRule>
    <cfRule type="expression" dxfId="9" priority="26">
      <formula>$AE891="FAILED"</formula>
    </cfRule>
  </conditionalFormatting>
  <conditionalFormatting sqref="AE905">
    <cfRule type="expression" dxfId="8" priority="19">
      <formula>$AE894="FAILED"</formula>
    </cfRule>
    <cfRule type="expression" dxfId="7" priority="20">
      <formula>$AE894="FAILED"</formula>
    </cfRule>
    <cfRule type="expression" dxfId="6" priority="23">
      <formula>$AE894="FAILED"</formula>
    </cfRule>
  </conditionalFormatting>
  <conditionalFormatting sqref="AE914">
    <cfRule type="expression" dxfId="5" priority="16">
      <formula>$AE903="FAILED"</formula>
    </cfRule>
    <cfRule type="expression" dxfId="4" priority="17">
      <formula>$AE903="FAILED"</formula>
    </cfRule>
    <cfRule type="expression" dxfId="3" priority="18">
      <formula>$AE903="FAILED"</formula>
    </cfRule>
  </conditionalFormatting>
  <conditionalFormatting sqref="AE917">
    <cfRule type="expression" dxfId="2" priority="11">
      <formula>$AE906="FAILED"</formula>
    </cfRule>
    <cfRule type="expression" dxfId="1" priority="12">
      <formula>$AE906="FAILED"</formula>
    </cfRule>
    <cfRule type="expression" dxfId="0" priority="15">
      <formula>$AE906="FAILED"</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5B1A8-2A4C-4BAF-91BF-C4AEEBA6EB88}">
  <dimension ref="B2:J25"/>
  <sheetViews>
    <sheetView tabSelected="1" topLeftCell="A10" workbookViewId="0">
      <selection activeCell="C26" sqref="C26"/>
    </sheetView>
  </sheetViews>
  <sheetFormatPr defaultRowHeight="14.5" x14ac:dyDescent="0.35"/>
  <sheetData>
    <row r="2" spans="2:10" x14ac:dyDescent="0.35">
      <c r="B2" s="39" t="s">
        <v>358</v>
      </c>
      <c r="C2" s="39"/>
    </row>
    <row r="3" spans="2:10" x14ac:dyDescent="0.35">
      <c r="C3" t="s">
        <v>370</v>
      </c>
      <c r="D3" t="s">
        <v>363</v>
      </c>
      <c r="E3" t="s">
        <v>369</v>
      </c>
    </row>
    <row r="4" spans="2:10" x14ac:dyDescent="0.35">
      <c r="C4" t="s">
        <v>359</v>
      </c>
      <c r="D4" t="s">
        <v>363</v>
      </c>
      <c r="E4" t="s">
        <v>365</v>
      </c>
    </row>
    <row r="5" spans="2:10" x14ac:dyDescent="0.35">
      <c r="C5" t="s">
        <v>360</v>
      </c>
      <c r="D5" t="s">
        <v>363</v>
      </c>
      <c r="E5" t="s">
        <v>368</v>
      </c>
    </row>
    <row r="6" spans="2:10" x14ac:dyDescent="0.35">
      <c r="C6" t="s">
        <v>361</v>
      </c>
      <c r="D6" t="s">
        <v>363</v>
      </c>
      <c r="E6" t="s">
        <v>369</v>
      </c>
    </row>
    <row r="7" spans="2:10" x14ac:dyDescent="0.35">
      <c r="C7" t="s">
        <v>367</v>
      </c>
      <c r="D7" t="s">
        <v>363</v>
      </c>
      <c r="E7" t="s">
        <v>364</v>
      </c>
    </row>
    <row r="8" spans="2:10" x14ac:dyDescent="0.35">
      <c r="C8" t="s">
        <v>362</v>
      </c>
      <c r="D8" t="s">
        <v>363</v>
      </c>
      <c r="E8" t="s">
        <v>371</v>
      </c>
    </row>
    <row r="9" spans="2:10" x14ac:dyDescent="0.35">
      <c r="C9" t="s">
        <v>366</v>
      </c>
      <c r="D9" t="s">
        <v>363</v>
      </c>
      <c r="E9" t="s">
        <v>372</v>
      </c>
    </row>
    <row r="12" spans="2:10" ht="14.5" customHeight="1" x14ac:dyDescent="0.35">
      <c r="C12" s="39" t="s">
        <v>373</v>
      </c>
      <c r="D12" s="36" t="s">
        <v>379</v>
      </c>
      <c r="E12" s="36"/>
      <c r="F12" s="36"/>
      <c r="G12" s="36"/>
      <c r="H12" s="36"/>
      <c r="I12" s="36"/>
      <c r="J12" s="36"/>
    </row>
    <row r="13" spans="2:10" x14ac:dyDescent="0.35">
      <c r="C13">
        <v>1</v>
      </c>
      <c r="D13" s="36"/>
      <c r="E13" s="36"/>
      <c r="F13" s="36"/>
      <c r="G13" s="36"/>
      <c r="H13" s="36"/>
      <c r="I13" s="36"/>
      <c r="J13" s="36"/>
    </row>
    <row r="14" spans="2:10" x14ac:dyDescent="0.35">
      <c r="D14" s="36"/>
      <c r="E14" s="36"/>
      <c r="F14" s="36"/>
      <c r="G14" s="36"/>
      <c r="H14" s="36"/>
      <c r="I14" s="36"/>
      <c r="J14" s="36"/>
    </row>
    <row r="15" spans="2:10" x14ac:dyDescent="0.35">
      <c r="D15" s="36"/>
      <c r="E15" s="36"/>
      <c r="F15" s="36"/>
      <c r="G15" s="36"/>
      <c r="H15" s="36"/>
      <c r="I15" s="36"/>
      <c r="J15" s="36"/>
    </row>
    <row r="16" spans="2:10" x14ac:dyDescent="0.35">
      <c r="D16" s="36"/>
      <c r="E16" s="36"/>
      <c r="F16" s="36"/>
      <c r="G16" s="36"/>
      <c r="H16" s="36"/>
      <c r="I16" s="36"/>
      <c r="J16" s="36"/>
    </row>
    <row r="17" spans="3:10" x14ac:dyDescent="0.35">
      <c r="D17" s="37"/>
      <c r="E17" s="37"/>
      <c r="F17" s="37"/>
      <c r="G17" s="37"/>
      <c r="H17" s="37"/>
      <c r="I17" s="37"/>
      <c r="J17" s="37"/>
    </row>
    <row r="18" spans="3:10" x14ac:dyDescent="0.35">
      <c r="C18">
        <v>2</v>
      </c>
      <c r="D18" s="36" t="s">
        <v>380</v>
      </c>
      <c r="E18" s="36"/>
      <c r="F18" s="36"/>
      <c r="G18" s="36"/>
      <c r="H18" s="37"/>
      <c r="I18" s="37"/>
      <c r="J18" s="37"/>
    </row>
    <row r="19" spans="3:10" x14ac:dyDescent="0.35">
      <c r="D19" s="38"/>
      <c r="E19" s="38"/>
      <c r="F19" s="38"/>
      <c r="G19" s="38"/>
      <c r="H19" s="38"/>
      <c r="I19" s="38"/>
      <c r="J19" s="38"/>
    </row>
    <row r="20" spans="3:10" x14ac:dyDescent="0.35">
      <c r="C20">
        <v>3</v>
      </c>
      <c r="D20" t="s">
        <v>375</v>
      </c>
      <c r="E20" t="s">
        <v>374</v>
      </c>
      <c r="H20" t="s">
        <v>377</v>
      </c>
    </row>
    <row r="21" spans="3:10" x14ac:dyDescent="0.35">
      <c r="C21">
        <v>4</v>
      </c>
      <c r="D21" t="s">
        <v>376</v>
      </c>
      <c r="E21" t="s">
        <v>378</v>
      </c>
    </row>
    <row r="23" spans="3:10" x14ac:dyDescent="0.35">
      <c r="C23">
        <v>5</v>
      </c>
      <c r="D23" t="s">
        <v>381</v>
      </c>
    </row>
    <row r="24" spans="3:10" x14ac:dyDescent="0.35">
      <c r="C24">
        <v>6</v>
      </c>
      <c r="D24" t="s">
        <v>382</v>
      </c>
    </row>
    <row r="25" spans="3:10" x14ac:dyDescent="0.35">
      <c r="C25">
        <v>7</v>
      </c>
      <c r="D25" t="s">
        <v>383</v>
      </c>
    </row>
  </sheetData>
  <mergeCells count="2">
    <mergeCell ref="D12:J16"/>
    <mergeCell ref="D18:G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Formula of Liquefaction</vt:lpstr>
      <vt:lpstr>Liquefaction &amp; SBC</vt:lpstr>
      <vt:lpstr>Settlement</vt:lpstr>
      <vt:lpstr>EXPLANATION</vt:lpstr>
      <vt:lpstr>LPI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Vian Dagaman</dc:creator>
  <cp:keywords/>
  <dc:description/>
  <cp:lastModifiedBy>Rem Camaya</cp:lastModifiedBy>
  <cp:revision/>
  <dcterms:created xsi:type="dcterms:W3CDTF">2026-04-18T03:11:56Z</dcterms:created>
  <dcterms:modified xsi:type="dcterms:W3CDTF">2026-05-05T17:55:26Z</dcterms:modified>
  <cp:category/>
  <cp:contentStatus/>
</cp:coreProperties>
</file>